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笔试成绩排名" sheetId="1" r:id="rId1"/>
    <sheet name="03岗位资格复审" sheetId="2" r:id="rId2"/>
  </sheets>
  <definedNames>
    <definedName name="_xlnm._FilterDatabase" localSheetId="0" hidden="1">笔试成绩排名!$A$3:$K$1209</definedName>
    <definedName name="_xlnm._FilterDatabase" localSheetId="1" hidden="1">'03岗位资格复审'!$C$3:$G$94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<sst xmlns="http://schemas.openxmlformats.org/spreadsheetml/2006/main" count="1782" uniqueCount="1236">
  <si>
    <t>附件</t>
  </si>
  <si>
    <t>笔试成绩排名及资格复审人员名单</t>
  </si>
  <si>
    <t>准考证号</t>
  </si>
  <si>
    <t>姓名</t>
  </si>
  <si>
    <t>岗位代码</t>
  </si>
  <si>
    <t>笔试成绩</t>
  </si>
  <si>
    <t>笔试排名</t>
  </si>
  <si>
    <t>是否进入资格复审</t>
  </si>
  <si>
    <t>本人电话</t>
  </si>
  <si>
    <t>紧急联系人电话</t>
  </si>
  <si>
    <t>李洁</t>
  </si>
  <si>
    <t>是</t>
  </si>
  <si>
    <t>郭娇</t>
  </si>
  <si>
    <t>张姗</t>
  </si>
  <si>
    <t>罗正美</t>
  </si>
  <si>
    <t>黄娅</t>
  </si>
  <si>
    <t>朱映</t>
  </si>
  <si>
    <t>邓若婕</t>
  </si>
  <si>
    <t>郭燕春</t>
  </si>
  <si>
    <t>黄蓉</t>
  </si>
  <si>
    <t>唐清莲</t>
  </si>
  <si>
    <t>陈欣</t>
  </si>
  <si>
    <t>吴云</t>
  </si>
  <si>
    <t>朱雨</t>
  </si>
  <si>
    <t>朱锐</t>
  </si>
  <si>
    <t>浦艳</t>
  </si>
  <si>
    <t>唐瑜羚</t>
  </si>
  <si>
    <t>周兰波</t>
  </si>
  <si>
    <t>吴飘</t>
  </si>
  <si>
    <t>罗丽红</t>
  </si>
  <si>
    <t>罗传艳</t>
  </si>
  <si>
    <t>冷文鑫</t>
  </si>
  <si>
    <t>尹粉香</t>
  </si>
  <si>
    <t>余倩</t>
  </si>
  <si>
    <t>赵欣洁</t>
  </si>
  <si>
    <t>马利飘</t>
  </si>
  <si>
    <t>马威</t>
  </si>
  <si>
    <t>李锦情</t>
  </si>
  <si>
    <t>朱家沁</t>
  </si>
  <si>
    <t>邱荣鑫</t>
  </si>
  <si>
    <t>鲁红桃</t>
  </si>
  <si>
    <t>令狐丽</t>
  </si>
  <si>
    <t>王应蝶</t>
  </si>
  <si>
    <t>陈调</t>
  </si>
  <si>
    <t>陈璐瑶</t>
  </si>
  <si>
    <t>刘红艳</t>
  </si>
  <si>
    <t>杨瑾</t>
  </si>
  <si>
    <t>田明芬</t>
  </si>
  <si>
    <t>罗丽娟</t>
  </si>
  <si>
    <t>程良卒</t>
  </si>
  <si>
    <t>徐维婷</t>
  </si>
  <si>
    <t>顾米芬</t>
  </si>
  <si>
    <t>刘志云</t>
  </si>
  <si>
    <t>周凤</t>
  </si>
  <si>
    <t>潘李润</t>
  </si>
  <si>
    <t>余必娜</t>
  </si>
  <si>
    <t>罗芳艳</t>
  </si>
  <si>
    <t>李丹</t>
  </si>
  <si>
    <t>龙杰</t>
  </si>
  <si>
    <t>杨瑞</t>
  </si>
  <si>
    <t>陈青兰</t>
  </si>
  <si>
    <t>刘娟</t>
  </si>
  <si>
    <t>史永艳</t>
  </si>
  <si>
    <t>张薇薇</t>
  </si>
  <si>
    <t>马明蕊</t>
  </si>
  <si>
    <t>穆园园</t>
  </si>
  <si>
    <t>余英</t>
  </si>
  <si>
    <t>鲁彩霞</t>
  </si>
  <si>
    <t>阮婷</t>
  </si>
  <si>
    <t>李红艳</t>
  </si>
  <si>
    <t>龙静</t>
  </si>
  <si>
    <t>袁能英</t>
  </si>
  <si>
    <t>张关笔</t>
  </si>
  <si>
    <t>肖飞</t>
  </si>
  <si>
    <t>邓涛</t>
  </si>
  <si>
    <t>吕桂梅</t>
  </si>
  <si>
    <t>任雪娇</t>
  </si>
  <si>
    <t>方道英</t>
  </si>
  <si>
    <t>倪海霞</t>
  </si>
  <si>
    <t>何明叶</t>
  </si>
  <si>
    <t>陈奎连</t>
  </si>
  <si>
    <t>张溢</t>
  </si>
  <si>
    <t>马茜</t>
  </si>
  <si>
    <t>顾星</t>
  </si>
  <si>
    <t>邓昭昭</t>
  </si>
  <si>
    <t>杨冬春</t>
  </si>
  <si>
    <t>刘文倩</t>
  </si>
  <si>
    <t>喻星榕</t>
  </si>
  <si>
    <t>张鹏</t>
  </si>
  <si>
    <t>陈琼</t>
  </si>
  <si>
    <t>杨艳</t>
  </si>
  <si>
    <t>袁远抱</t>
  </si>
  <si>
    <t>李桂花</t>
  </si>
  <si>
    <t>李利利</t>
  </si>
  <si>
    <t>习秀</t>
  </si>
  <si>
    <t>王臣敏</t>
  </si>
  <si>
    <t>张飞飞</t>
  </si>
  <si>
    <t>李治会</t>
  </si>
  <si>
    <t>沙天丽</t>
  </si>
  <si>
    <t>陈诗淇</t>
  </si>
  <si>
    <t>王钱敏</t>
  </si>
  <si>
    <t>苏銮芳</t>
  </si>
  <si>
    <t>钱垚焱</t>
  </si>
  <si>
    <t>王双燕</t>
  </si>
  <si>
    <t>王绕艳</t>
  </si>
  <si>
    <t>吕桂琼</t>
  </si>
  <si>
    <t>谢施</t>
  </si>
  <si>
    <t>喻敏菊</t>
  </si>
  <si>
    <t>刘鑫</t>
  </si>
  <si>
    <t>杨芳草</t>
  </si>
  <si>
    <t>杨洋</t>
  </si>
  <si>
    <t>瞿绍锋</t>
  </si>
  <si>
    <t>杨永秀</t>
  </si>
  <si>
    <t>李梅阳</t>
  </si>
  <si>
    <t>罗达菊</t>
  </si>
  <si>
    <t>柏兴娱</t>
  </si>
  <si>
    <t>郑玲礼</t>
  </si>
  <si>
    <t>朱子凤</t>
  </si>
  <si>
    <t>刘茂菊</t>
  </si>
  <si>
    <t>罗丽欣</t>
  </si>
  <si>
    <t>王艳群</t>
  </si>
  <si>
    <t>赵胜</t>
  </si>
  <si>
    <t>刘良萍</t>
  </si>
  <si>
    <t>王世鹏</t>
  </si>
  <si>
    <t>黄润</t>
  </si>
  <si>
    <t>周艳</t>
  </si>
  <si>
    <t>李康</t>
  </si>
  <si>
    <t>熊娜娜</t>
  </si>
  <si>
    <t>赵亚玲</t>
  </si>
  <si>
    <t>李安琪</t>
  </si>
  <si>
    <t>黄桔</t>
  </si>
  <si>
    <t>倪鑫</t>
  </si>
  <si>
    <t>崔媛</t>
  </si>
  <si>
    <t>赵思娜</t>
  </si>
  <si>
    <t>陈文施</t>
  </si>
  <si>
    <t>李艳丽</t>
  </si>
  <si>
    <t>张燕</t>
  </si>
  <si>
    <t>彭小峡</t>
  </si>
  <si>
    <t>高丽</t>
  </si>
  <si>
    <t>肖梅</t>
  </si>
  <si>
    <t>马梦瑶</t>
  </si>
  <si>
    <t>张敏</t>
  </si>
  <si>
    <t>祖乔乔</t>
  </si>
  <si>
    <t>李明茜</t>
  </si>
  <si>
    <t>高壹弘</t>
  </si>
  <si>
    <t>龙旗</t>
  </si>
  <si>
    <t>马生宇</t>
  </si>
  <si>
    <t>刘坷鑫</t>
  </si>
  <si>
    <t>吴贵青</t>
  </si>
  <si>
    <t>彭明秀</t>
  </si>
  <si>
    <t>杨明松</t>
  </si>
  <si>
    <t>闻莹</t>
  </si>
  <si>
    <t>陶悠悠</t>
  </si>
  <si>
    <t>邓国英</t>
  </si>
  <si>
    <t>吴志美</t>
  </si>
  <si>
    <t>张艳春</t>
  </si>
  <si>
    <t>陈云霞</t>
  </si>
  <si>
    <t>祖婉琳</t>
  </si>
  <si>
    <t>陈德琴</t>
  </si>
  <si>
    <t>陈小菊</t>
  </si>
  <si>
    <t>陈英</t>
  </si>
  <si>
    <t>李涵</t>
  </si>
  <si>
    <t>刘韵</t>
  </si>
  <si>
    <t>罗晶</t>
  </si>
  <si>
    <t>刘艳</t>
  </si>
  <si>
    <t>罗应兰</t>
  </si>
  <si>
    <t>马关余</t>
  </si>
  <si>
    <t>寇然</t>
  </si>
  <si>
    <t>王进婷</t>
  </si>
  <si>
    <t>李杰</t>
  </si>
  <si>
    <t>唐露</t>
  </si>
  <si>
    <t>来菊英</t>
  </si>
  <si>
    <t>周丽红</t>
  </si>
  <si>
    <t>成荣</t>
  </si>
  <si>
    <t>耿梅</t>
  </si>
  <si>
    <t>李永贵</t>
  </si>
  <si>
    <t>张秋</t>
  </si>
  <si>
    <t>熊丽</t>
  </si>
  <si>
    <t>蹇国凤</t>
  </si>
  <si>
    <t>赵丽</t>
  </si>
  <si>
    <t>敖永艳</t>
  </si>
  <si>
    <t>吴雍</t>
  </si>
  <si>
    <t>周巡</t>
  </si>
  <si>
    <t>杨佳</t>
  </si>
  <si>
    <t>肖爱</t>
  </si>
  <si>
    <t>母玉群</t>
  </si>
  <si>
    <t>刘娅</t>
  </si>
  <si>
    <t>李群</t>
  </si>
  <si>
    <t>虎贵玲</t>
  </si>
  <si>
    <t>卿巧</t>
  </si>
  <si>
    <t>张欢欢</t>
  </si>
  <si>
    <t xml:space="preserve"> 管庆娇</t>
  </si>
  <si>
    <t>游蓉</t>
  </si>
  <si>
    <t>杨秀英</t>
  </si>
  <si>
    <t>刘东早</t>
  </si>
  <si>
    <t>蒋先快</t>
  </si>
  <si>
    <t>罗甜</t>
  </si>
  <si>
    <t>杨毕</t>
  </si>
  <si>
    <t>范泽菊</t>
  </si>
  <si>
    <t>桂飞</t>
  </si>
  <si>
    <t>周遵凌</t>
  </si>
  <si>
    <t>陈婷</t>
  </si>
  <si>
    <t>陈雅琨</t>
  </si>
  <si>
    <t>陈雪</t>
  </si>
  <si>
    <t>杨婷婷</t>
  </si>
  <si>
    <t>何佳伟</t>
  </si>
  <si>
    <t>严美玉</t>
  </si>
  <si>
    <t>张应美</t>
  </si>
  <si>
    <t>王露露</t>
  </si>
  <si>
    <t>申修平</t>
  </si>
  <si>
    <t>何婷婷</t>
  </si>
  <si>
    <t>廖媛</t>
  </si>
  <si>
    <t>苗东东</t>
  </si>
  <si>
    <t>龙文</t>
  </si>
  <si>
    <t>吴倩</t>
  </si>
  <si>
    <t>谢旭芬</t>
  </si>
  <si>
    <t>李维</t>
  </si>
  <si>
    <t>赵元</t>
  </si>
  <si>
    <t>罗肖</t>
  </si>
  <si>
    <t>王典敏</t>
  </si>
  <si>
    <t>蒋成爽</t>
  </si>
  <si>
    <t>张开丹</t>
  </si>
  <si>
    <t>代姚志</t>
  </si>
  <si>
    <t>韩敏敏</t>
  </si>
  <si>
    <t>李玲瑞</t>
  </si>
  <si>
    <t>李顺琴</t>
  </si>
  <si>
    <t>管彦会</t>
  </si>
  <si>
    <t>向喻琪</t>
  </si>
  <si>
    <t>张林欣</t>
  </si>
  <si>
    <t>张威</t>
  </si>
  <si>
    <t>代维</t>
  </si>
  <si>
    <t>梁纤纤</t>
  </si>
  <si>
    <t>康山朝</t>
  </si>
  <si>
    <t>刘沙</t>
  </si>
  <si>
    <t>易洪转</t>
  </si>
  <si>
    <t>黄敏聪</t>
  </si>
  <si>
    <t>吕悠然</t>
  </si>
  <si>
    <t>李启迪</t>
  </si>
  <si>
    <t>王树芳</t>
  </si>
  <si>
    <t>李文梅</t>
  </si>
  <si>
    <t>郑远琼</t>
  </si>
  <si>
    <t>代兴锐</t>
  </si>
  <si>
    <t>赵玉</t>
  </si>
  <si>
    <t>刘汉清</t>
  </si>
  <si>
    <t>成敏</t>
  </si>
  <si>
    <t>张迷迷</t>
  </si>
  <si>
    <t>殷裕莉</t>
  </si>
  <si>
    <t>马雪</t>
  </si>
  <si>
    <t>胡晓芬</t>
  </si>
  <si>
    <t>韦丹</t>
  </si>
  <si>
    <t>孙荣爽</t>
  </si>
  <si>
    <t>毛玲艳</t>
  </si>
  <si>
    <t>杨令</t>
  </si>
  <si>
    <t>盛亚</t>
  </si>
  <si>
    <t>朱蝶</t>
  </si>
  <si>
    <t>唐艈霞</t>
  </si>
  <si>
    <t>刘耀帝</t>
  </si>
  <si>
    <t>简驿骁</t>
  </si>
  <si>
    <t>罗钦</t>
  </si>
  <si>
    <t>阮艳梅</t>
  </si>
  <si>
    <t>刘飞飞</t>
  </si>
  <si>
    <t>黄子兰</t>
  </si>
  <si>
    <t>杨春凤</t>
  </si>
  <si>
    <t>朱梅</t>
  </si>
  <si>
    <t>赵满</t>
  </si>
  <si>
    <t>姜静</t>
  </si>
  <si>
    <t>李娇</t>
  </si>
  <si>
    <t>朱加惠</t>
  </si>
  <si>
    <t>陈露露</t>
  </si>
  <si>
    <t>朱红莲</t>
  </si>
  <si>
    <t>许家乐</t>
  </si>
  <si>
    <t>司灵芝</t>
  </si>
  <si>
    <t>孔敏</t>
  </si>
  <si>
    <t>马窕娅</t>
  </si>
  <si>
    <t>林科梅</t>
  </si>
  <si>
    <t>王婷</t>
  </si>
  <si>
    <t>赵琼</t>
  </si>
  <si>
    <t>郭星玥</t>
  </si>
  <si>
    <t>朱亚容</t>
  </si>
  <si>
    <t>顾静静</t>
  </si>
  <si>
    <t>张国飞</t>
  </si>
  <si>
    <t>曾泽连</t>
  </si>
  <si>
    <t>刘常先</t>
  </si>
  <si>
    <t>王雅霆</t>
  </si>
  <si>
    <t>刘琴</t>
  </si>
  <si>
    <t>朱红江</t>
  </si>
  <si>
    <t>唐星星</t>
  </si>
  <si>
    <t>罗艳</t>
  </si>
  <si>
    <t>张娅</t>
  </si>
  <si>
    <t>杨青松</t>
  </si>
  <si>
    <t>胡琼</t>
  </si>
  <si>
    <t>李曼</t>
  </si>
  <si>
    <t>张习美</t>
  </si>
  <si>
    <t>刘沅</t>
  </si>
  <si>
    <t>韩蕾</t>
  </si>
  <si>
    <t>刘菊仙</t>
  </si>
  <si>
    <t>马涛</t>
  </si>
  <si>
    <t>李迎春</t>
  </si>
  <si>
    <t>龙支飘</t>
  </si>
  <si>
    <t>周荣荣</t>
  </si>
  <si>
    <t>蔡梦娟</t>
  </si>
  <si>
    <t>王琳琳</t>
  </si>
  <si>
    <t>罗其梅</t>
  </si>
  <si>
    <t>田佳</t>
  </si>
  <si>
    <t>周延彦</t>
  </si>
  <si>
    <t>高婧</t>
  </si>
  <si>
    <t>王述举</t>
  </si>
  <si>
    <t>郑江</t>
  </si>
  <si>
    <t>朱米艳</t>
  </si>
  <si>
    <t>陈媛</t>
  </si>
  <si>
    <t>张娥</t>
  </si>
  <si>
    <t>邱钰景</t>
  </si>
  <si>
    <t>李寿群</t>
  </si>
  <si>
    <t>陈化</t>
  </si>
  <si>
    <t>张香玲</t>
  </si>
  <si>
    <t>邓振博</t>
  </si>
  <si>
    <t>廖芳</t>
  </si>
  <si>
    <t>任美玲</t>
  </si>
  <si>
    <t>孔紫艳</t>
  </si>
  <si>
    <t>王丹</t>
  </si>
  <si>
    <t>王娥</t>
  </si>
  <si>
    <t>陈应香</t>
  </si>
  <si>
    <t>刘梅琴</t>
  </si>
  <si>
    <t>代贤婷</t>
  </si>
  <si>
    <t>方守娇</t>
  </si>
  <si>
    <t>唐云</t>
  </si>
  <si>
    <t>徐娅妮</t>
  </si>
  <si>
    <t>翟正英</t>
  </si>
  <si>
    <t>王畅</t>
  </si>
  <si>
    <t>左娟</t>
  </si>
  <si>
    <t>胡梦荻</t>
  </si>
  <si>
    <t>刘永分</t>
  </si>
  <si>
    <t>何亚萍</t>
  </si>
  <si>
    <t>孙清</t>
  </si>
  <si>
    <t>卯明艾</t>
  </si>
  <si>
    <t>陈石莹</t>
  </si>
  <si>
    <t>秦雨</t>
  </si>
  <si>
    <t>张建波</t>
  </si>
  <si>
    <t>王琴</t>
  </si>
  <si>
    <t>邓熙</t>
  </si>
  <si>
    <t>李若楠</t>
  </si>
  <si>
    <t>贺紫彤</t>
  </si>
  <si>
    <t>陈静静</t>
  </si>
  <si>
    <t>陈祥武</t>
  </si>
  <si>
    <t>江翼猛</t>
  </si>
  <si>
    <t>马源</t>
  </si>
  <si>
    <t>汪多琼</t>
  </si>
  <si>
    <t>李亚丹</t>
  </si>
  <si>
    <t>王春林</t>
  </si>
  <si>
    <t>王春</t>
  </si>
  <si>
    <t>陈巧</t>
  </si>
  <si>
    <t>李月</t>
  </si>
  <si>
    <t>龙雨洁</t>
  </si>
  <si>
    <t>张榆苓</t>
  </si>
  <si>
    <t>宣钰珂</t>
  </si>
  <si>
    <t>王桔</t>
  </si>
  <si>
    <t>李田源</t>
  </si>
  <si>
    <t>田凤</t>
  </si>
  <si>
    <t>李盈玫</t>
  </si>
  <si>
    <t>谢显丹</t>
  </si>
  <si>
    <t>曹小波</t>
  </si>
  <si>
    <t>李如芹</t>
  </si>
  <si>
    <t>聂丽媛</t>
  </si>
  <si>
    <t>陈美丽</t>
  </si>
  <si>
    <t>李玲丽</t>
  </si>
  <si>
    <t>李若云</t>
  </si>
  <si>
    <t>徐超</t>
  </si>
  <si>
    <t>王潼潼</t>
  </si>
  <si>
    <t>冯支月</t>
  </si>
  <si>
    <t>陈莎</t>
  </si>
  <si>
    <t>周晓莉</t>
  </si>
  <si>
    <t>况昌隆</t>
  </si>
  <si>
    <t>袁伟晟</t>
  </si>
  <si>
    <t>李文春</t>
  </si>
  <si>
    <t>廖云雨</t>
  </si>
  <si>
    <t>张云贤</t>
  </si>
  <si>
    <t>周玥</t>
  </si>
  <si>
    <t>赵燕</t>
  </si>
  <si>
    <t>欧阳天泓</t>
  </si>
  <si>
    <t>廖雅譞</t>
  </si>
  <si>
    <t>赵长沛</t>
  </si>
  <si>
    <t>杨冬妮</t>
  </si>
  <si>
    <t>马奔</t>
  </si>
  <si>
    <t>罗群</t>
  </si>
  <si>
    <t>杨晓</t>
  </si>
  <si>
    <t>陈圆圆</t>
  </si>
  <si>
    <t>侯琦燚</t>
  </si>
  <si>
    <t>陆丽柔</t>
  </si>
  <si>
    <t>罗丽萍</t>
  </si>
  <si>
    <t>缺考</t>
  </si>
  <si>
    <t>张华巧</t>
  </si>
  <si>
    <t>田永姐</t>
  </si>
  <si>
    <t>姚满钰</t>
  </si>
  <si>
    <t>刘海燕</t>
  </si>
  <si>
    <t>赵世英</t>
  </si>
  <si>
    <t>王寒</t>
  </si>
  <si>
    <t>张娜</t>
  </si>
  <si>
    <t>张慧</t>
  </si>
  <si>
    <t>杨香雨</t>
  </si>
  <si>
    <t>幸伦贤</t>
  </si>
  <si>
    <t>陆梦园</t>
  </si>
  <si>
    <t>吕琴慧</t>
  </si>
  <si>
    <t>张宇</t>
  </si>
  <si>
    <t>孔倩</t>
  </si>
  <si>
    <t>何旭英</t>
  </si>
  <si>
    <t>范成钰</t>
  </si>
  <si>
    <t>丁昌惠</t>
  </si>
  <si>
    <t>张先菊</t>
  </si>
  <si>
    <t>蒙显霞</t>
  </si>
  <si>
    <t>吴龙腾</t>
  </si>
  <si>
    <t>田贤</t>
  </si>
  <si>
    <t>陈敏</t>
  </si>
  <si>
    <t>黄竞春</t>
  </si>
  <si>
    <t>杨建</t>
  </si>
  <si>
    <t>宋致艳</t>
  </si>
  <si>
    <t>陈奎燕</t>
  </si>
  <si>
    <t>陈艳玲</t>
  </si>
  <si>
    <t>杨维江</t>
  </si>
  <si>
    <t>李进</t>
  </si>
  <si>
    <t>张丹苹</t>
  </si>
  <si>
    <t>颜加欢</t>
  </si>
  <si>
    <t>魏丽娜</t>
  </si>
  <si>
    <t>刘新青</t>
  </si>
  <si>
    <t>邓丽庭</t>
  </si>
  <si>
    <t>陈元元</t>
  </si>
  <si>
    <t>龙广君</t>
  </si>
  <si>
    <t>苏月</t>
  </si>
  <si>
    <t>郭春洪</t>
  </si>
  <si>
    <t>卢思富</t>
  </si>
  <si>
    <t>范红芬</t>
  </si>
  <si>
    <t>邱道焕</t>
  </si>
  <si>
    <t>王瑶</t>
  </si>
  <si>
    <t>秦洁</t>
  </si>
  <si>
    <t>杨米芬</t>
  </si>
  <si>
    <t>张双双</t>
  </si>
  <si>
    <t>陈芡芡</t>
  </si>
  <si>
    <t>杨春彩</t>
  </si>
  <si>
    <t>张维</t>
  </si>
  <si>
    <t>李琴</t>
  </si>
  <si>
    <t>赵英福</t>
  </si>
  <si>
    <t>李海路</t>
  </si>
  <si>
    <t>黄承会</t>
  </si>
  <si>
    <t>李应芬</t>
  </si>
  <si>
    <t>张才串</t>
  </si>
  <si>
    <t>邓亚鹏</t>
  </si>
  <si>
    <t>谢荣焕</t>
  </si>
  <si>
    <t>张青</t>
  </si>
  <si>
    <t>周宏发</t>
  </si>
  <si>
    <t>兰丽</t>
  </si>
  <si>
    <t>张竹仙</t>
  </si>
  <si>
    <t>郭立梅</t>
  </si>
  <si>
    <t>管红英</t>
  </si>
  <si>
    <t>黄红</t>
  </si>
  <si>
    <t>卢艳</t>
  </si>
  <si>
    <t>徐林涛</t>
  </si>
  <si>
    <t>聂云芬</t>
  </si>
  <si>
    <t>陈冰倩</t>
  </si>
  <si>
    <t>王有菊</t>
  </si>
  <si>
    <t>张玲</t>
  </si>
  <si>
    <t>陈丽莎</t>
  </si>
  <si>
    <t>张爽</t>
  </si>
  <si>
    <t>张婷</t>
  </si>
  <si>
    <t>高碧霞</t>
  </si>
  <si>
    <t>汪倩</t>
  </si>
  <si>
    <t>赵婉</t>
  </si>
  <si>
    <t>何仙</t>
  </si>
  <si>
    <t>杨志敏</t>
  </si>
  <si>
    <t>王永利</t>
  </si>
  <si>
    <t>郭贵德</t>
  </si>
  <si>
    <t>余昭</t>
  </si>
  <si>
    <t>徐贵云</t>
  </si>
  <si>
    <t>田莎</t>
  </si>
  <si>
    <t>孔彩云</t>
  </si>
  <si>
    <t>杨苇</t>
  </si>
  <si>
    <t>全海芬</t>
  </si>
  <si>
    <t>张安凤</t>
  </si>
  <si>
    <t>杨杏</t>
  </si>
  <si>
    <t>何融</t>
  </si>
  <si>
    <t>郑太琴</t>
  </si>
  <si>
    <t>代宴梅</t>
  </si>
  <si>
    <t>訾先银</t>
  </si>
  <si>
    <t>王娇</t>
  </si>
  <si>
    <t>罗棋</t>
  </si>
  <si>
    <t>穆佳妮</t>
  </si>
  <si>
    <t>郭艳</t>
  </si>
  <si>
    <t>朱华勇</t>
  </si>
  <si>
    <t>胡婷爱</t>
  </si>
  <si>
    <t>黄彦岚</t>
  </si>
  <si>
    <t>马彭熙</t>
  </si>
  <si>
    <t>张飘</t>
  </si>
  <si>
    <t>张丽</t>
  </si>
  <si>
    <t>肖柳涛</t>
  </si>
  <si>
    <t>杨鲜</t>
  </si>
  <si>
    <t>方远映</t>
  </si>
  <si>
    <t>彭倩</t>
  </si>
  <si>
    <t>甘如礼</t>
  </si>
  <si>
    <t>王兆雄</t>
  </si>
  <si>
    <t>陆梦婷</t>
  </si>
  <si>
    <t>张蔓</t>
  </si>
  <si>
    <t>王灿</t>
  </si>
  <si>
    <t>刘松</t>
  </si>
  <si>
    <t>杨明惠</t>
  </si>
  <si>
    <t>熊明源</t>
  </si>
  <si>
    <t>杨长</t>
  </si>
  <si>
    <t>陈澳</t>
  </si>
  <si>
    <t>张长美</t>
  </si>
  <si>
    <t>陈甜</t>
  </si>
  <si>
    <t>李秋叶</t>
  </si>
  <si>
    <t>安前芳</t>
  </si>
  <si>
    <t>王小清</t>
  </si>
  <si>
    <t>王祖容</t>
  </si>
  <si>
    <t>王文倩</t>
  </si>
  <si>
    <t>朱勇</t>
  </si>
  <si>
    <t>叶腾腾</t>
  </si>
  <si>
    <t>杨红</t>
  </si>
  <si>
    <t>郭焕菊</t>
  </si>
  <si>
    <t>赵伟</t>
  </si>
  <si>
    <t>吴春</t>
  </si>
  <si>
    <t>刘运菲</t>
  </si>
  <si>
    <t>马沙</t>
  </si>
  <si>
    <t>马慈丹</t>
  </si>
  <si>
    <t>刘天秀</t>
  </si>
  <si>
    <t>唐敏</t>
  </si>
  <si>
    <t>龙婷</t>
  </si>
  <si>
    <t>吴佳</t>
  </si>
  <si>
    <t>刘莎</t>
  </si>
  <si>
    <t>冯安敏</t>
  </si>
  <si>
    <t>覃小霞</t>
  </si>
  <si>
    <t>杨丽</t>
  </si>
  <si>
    <t>李秋瑾</t>
  </si>
  <si>
    <t>杨瑶</t>
  </si>
  <si>
    <t>戴娟</t>
  </si>
  <si>
    <t>张蝶</t>
  </si>
  <si>
    <t>辛加艳</t>
  </si>
  <si>
    <t>杨美</t>
  </si>
  <si>
    <t>宋蝶</t>
  </si>
  <si>
    <t>田玲</t>
  </si>
  <si>
    <t>李亚霖</t>
  </si>
  <si>
    <t xml:space="preserve">沈燕情 </t>
  </si>
  <si>
    <t>罗洪阳</t>
  </si>
  <si>
    <t>罗虹颖</t>
  </si>
  <si>
    <t>李泉彤</t>
  </si>
  <si>
    <t>黄丹宇</t>
  </si>
  <si>
    <t>薛兰</t>
  </si>
  <si>
    <t>马健琴</t>
  </si>
  <si>
    <t>罗倩</t>
  </si>
  <si>
    <t>撒召碟</t>
  </si>
  <si>
    <t>陈菊</t>
  </si>
  <si>
    <t>李甜</t>
  </si>
  <si>
    <t>马丽</t>
  </si>
  <si>
    <t>赖园园</t>
  </si>
  <si>
    <t>刘秀梅</t>
  </si>
  <si>
    <t>赵涛涛</t>
  </si>
  <si>
    <t>石丽敏</t>
  </si>
  <si>
    <t>张瑶</t>
  </si>
  <si>
    <t>张懋钰</t>
  </si>
  <si>
    <t>张江伦</t>
  </si>
  <si>
    <t>万忠鑫</t>
  </si>
  <si>
    <t>余阳</t>
  </si>
  <si>
    <t>耿仙</t>
  </si>
  <si>
    <t>熊冰洁</t>
  </si>
  <si>
    <t>蒋明琴</t>
  </si>
  <si>
    <t>徐影</t>
  </si>
  <si>
    <t>龚慧琳</t>
  </si>
  <si>
    <t>赵桂梅</t>
  </si>
  <si>
    <t>黄佑英</t>
  </si>
  <si>
    <t>李令园</t>
  </si>
  <si>
    <t>毛丙丙</t>
  </si>
  <si>
    <t>杨安晏</t>
  </si>
  <si>
    <t>陈露</t>
  </si>
  <si>
    <t>刘志超</t>
  </si>
  <si>
    <t>兰国云</t>
  </si>
  <si>
    <t>林美琴</t>
  </si>
  <si>
    <t>李斐</t>
  </si>
  <si>
    <t>何倩</t>
  </si>
  <si>
    <t>严孟</t>
  </si>
  <si>
    <t>雷乐</t>
  </si>
  <si>
    <t>李文丽</t>
  </si>
  <si>
    <t>邓艳琴</t>
  </si>
  <si>
    <t>韩梦雪</t>
  </si>
  <si>
    <t>黄梦</t>
  </si>
  <si>
    <t>吴贺利</t>
  </si>
  <si>
    <t>张星月</t>
  </si>
  <si>
    <t>邹丹</t>
  </si>
  <si>
    <t>刘安美</t>
  </si>
  <si>
    <t>魏春滕</t>
  </si>
  <si>
    <t>施瑞</t>
  </si>
  <si>
    <t>龙玉梅</t>
  </si>
  <si>
    <t>卢忠举</t>
  </si>
  <si>
    <t>吴飞运</t>
  </si>
  <si>
    <t>张应杰</t>
  </si>
  <si>
    <t>陶泓霖</t>
  </si>
  <si>
    <t>马林香</t>
  </si>
  <si>
    <t>郑小敏</t>
  </si>
  <si>
    <t>张巧林</t>
  </si>
  <si>
    <t>张翔</t>
  </si>
  <si>
    <t>黄习习</t>
  </si>
  <si>
    <t>王西</t>
  </si>
  <si>
    <t>陶英</t>
  </si>
  <si>
    <t>罗毓蕊</t>
  </si>
  <si>
    <t>李含芬</t>
  </si>
  <si>
    <t>吕云</t>
  </si>
  <si>
    <t>刘洪梦</t>
  </si>
  <si>
    <t>胡秋霞</t>
  </si>
  <si>
    <t>周圆圆</t>
  </si>
  <si>
    <t>李柯</t>
  </si>
  <si>
    <t>李佳遥</t>
  </si>
  <si>
    <t>叶倩</t>
  </si>
  <si>
    <t>李玲花</t>
  </si>
  <si>
    <t>吴静</t>
  </si>
  <si>
    <t>张艾</t>
  </si>
  <si>
    <t>张彦</t>
  </si>
  <si>
    <t>张前进</t>
  </si>
  <si>
    <t>唐旭波</t>
  </si>
  <si>
    <t>曹啦</t>
  </si>
  <si>
    <t>杨竣婷</t>
  </si>
  <si>
    <t>杜萍</t>
  </si>
  <si>
    <t>黄玉</t>
  </si>
  <si>
    <t>胡粉常</t>
  </si>
  <si>
    <t>陈振琪</t>
  </si>
  <si>
    <t>甘倩</t>
  </si>
  <si>
    <t>邰星亮</t>
  </si>
  <si>
    <t>刘英</t>
  </si>
  <si>
    <t>张秋莲</t>
  </si>
  <si>
    <t>陈仙</t>
  </si>
  <si>
    <t>王乾敏</t>
  </si>
  <si>
    <t>刘雪雪</t>
  </si>
  <si>
    <t>陈艳</t>
  </si>
  <si>
    <t>张瑞琦</t>
  </si>
  <si>
    <t>李谦</t>
  </si>
  <si>
    <t>周金凤</t>
  </si>
  <si>
    <t>李洪记</t>
  </si>
  <si>
    <t>梁秋梅</t>
  </si>
  <si>
    <t>杨双</t>
  </si>
  <si>
    <t>朱会会</t>
  </si>
  <si>
    <t>王世行</t>
  </si>
  <si>
    <t>杨邱苹</t>
  </si>
  <si>
    <t>陈体凤</t>
  </si>
  <si>
    <t>朱珍才</t>
  </si>
  <si>
    <t>杨万周</t>
  </si>
  <si>
    <t>李敏</t>
  </si>
  <si>
    <t>孔曼</t>
  </si>
  <si>
    <t>唐婵</t>
  </si>
  <si>
    <t>补吕</t>
  </si>
  <si>
    <t>雷曼</t>
  </si>
  <si>
    <t>陈小凤</t>
  </si>
  <si>
    <t>林晓姣</t>
  </si>
  <si>
    <t>罗思绘</t>
  </si>
  <si>
    <t>魏碧婷</t>
  </si>
  <si>
    <t>王浪</t>
  </si>
  <si>
    <t>江晓</t>
  </si>
  <si>
    <t>王容</t>
  </si>
  <si>
    <t>孔润娥</t>
  </si>
  <si>
    <t>苏元飞</t>
  </si>
  <si>
    <t>周明梦</t>
  </si>
  <si>
    <t>冉小宏</t>
  </si>
  <si>
    <t>焦洁</t>
  </si>
  <si>
    <t>吴鹏鹏</t>
  </si>
  <si>
    <t>段雨妍</t>
  </si>
  <si>
    <t>詹雪</t>
  </si>
  <si>
    <t>吴一梅</t>
  </si>
  <si>
    <t>刘月</t>
  </si>
  <si>
    <t>黄运江</t>
  </si>
  <si>
    <t>王玲</t>
  </si>
  <si>
    <t>陈龙</t>
  </si>
  <si>
    <t>严国</t>
  </si>
  <si>
    <t>詹文娇</t>
  </si>
  <si>
    <t>王显杰</t>
  </si>
  <si>
    <t>邓婕</t>
  </si>
  <si>
    <t>汪银笛</t>
  </si>
  <si>
    <t>何燕燕</t>
  </si>
  <si>
    <t>陶琦琪</t>
  </si>
  <si>
    <t>徐明建</t>
  </si>
  <si>
    <t>陈倩如</t>
  </si>
  <si>
    <t>简欢</t>
  </si>
  <si>
    <t>杨景琪</t>
  </si>
  <si>
    <t>杨婷</t>
  </si>
  <si>
    <t>卢萧萧</t>
  </si>
  <si>
    <t>陆婷婷</t>
  </si>
  <si>
    <t>余云飞</t>
  </si>
  <si>
    <t xml:space="preserve"> 苏蕾</t>
  </si>
  <si>
    <t>吴胜乐</t>
  </si>
  <si>
    <t>陈德礼</t>
  </si>
  <si>
    <t>王亚飞</t>
  </si>
  <si>
    <t>马雪春</t>
  </si>
  <si>
    <t>赵显悦</t>
  </si>
  <si>
    <t>朱显婷</t>
  </si>
  <si>
    <t>张美美</t>
  </si>
  <si>
    <t>王志群</t>
  </si>
  <si>
    <t>姬眺蓉</t>
  </si>
  <si>
    <t>袁累桃</t>
  </si>
  <si>
    <t>李咏思</t>
  </si>
  <si>
    <t>郭正友</t>
  </si>
  <si>
    <t>陈韦</t>
  </si>
  <si>
    <t>赵峰屹</t>
  </si>
  <si>
    <t>刘婷婷</t>
  </si>
  <si>
    <t>张雨滴</t>
  </si>
  <si>
    <t>刘梦佳</t>
  </si>
  <si>
    <t>马迪</t>
  </si>
  <si>
    <t>彭小玉</t>
  </si>
  <si>
    <t>高入学</t>
  </si>
  <si>
    <t>唐瑶</t>
  </si>
  <si>
    <t>黄莎</t>
  </si>
  <si>
    <t>陈虹</t>
  </si>
  <si>
    <t>张鑫</t>
  </si>
  <si>
    <t>余尚泽</t>
  </si>
  <si>
    <t>雷昌际</t>
  </si>
  <si>
    <t>江玲玲</t>
  </si>
  <si>
    <t>胡籍方</t>
  </si>
  <si>
    <t>施虹羽</t>
  </si>
  <si>
    <t>施美香</t>
  </si>
  <si>
    <t>王孙晓雪</t>
  </si>
  <si>
    <t>何浪平</t>
  </si>
  <si>
    <t>马勋丽</t>
  </si>
  <si>
    <t>彭昌岭</t>
  </si>
  <si>
    <t>程天江</t>
  </si>
  <si>
    <t>贺志飞</t>
  </si>
  <si>
    <t>代侗杰</t>
  </si>
  <si>
    <t>唐文韬</t>
  </si>
  <si>
    <t>马件</t>
  </si>
  <si>
    <t>赵敏</t>
  </si>
  <si>
    <t>李双喜</t>
  </si>
  <si>
    <t>郭茜</t>
  </si>
  <si>
    <t>彭长品</t>
  </si>
  <si>
    <t>何爽</t>
  </si>
  <si>
    <t>杨春艳</t>
  </si>
  <si>
    <t>何艳梅</t>
  </si>
  <si>
    <t>李璐</t>
  </si>
  <si>
    <t>李建昆</t>
  </si>
  <si>
    <t>吴轩</t>
  </si>
  <si>
    <t>管花果</t>
  </si>
  <si>
    <t>刘国龙</t>
  </si>
  <si>
    <t>穆青平</t>
  </si>
  <si>
    <t>刘昭赟</t>
  </si>
  <si>
    <t>沈胜玲</t>
  </si>
  <si>
    <t>祝鉴芳</t>
  </si>
  <si>
    <t>钟蝶</t>
  </si>
  <si>
    <t>马春</t>
  </si>
  <si>
    <t>黄成粉</t>
  </si>
  <si>
    <t>周洪宇</t>
  </si>
  <si>
    <t>袁雨薇</t>
  </si>
  <si>
    <t>龙诗诗</t>
  </si>
  <si>
    <t>黄尚高</t>
  </si>
  <si>
    <t>刘丽玲</t>
  </si>
  <si>
    <t>史威</t>
  </si>
  <si>
    <t>唐寅翔</t>
  </si>
  <si>
    <t>张海军</t>
  </si>
  <si>
    <t>邓秋情</t>
  </si>
  <si>
    <t>徐冬</t>
  </si>
  <si>
    <t>申涛</t>
  </si>
  <si>
    <t>张强</t>
  </si>
  <si>
    <t>杨丽萍</t>
  </si>
  <si>
    <t>王小婷</t>
  </si>
  <si>
    <t>刘作栋</t>
  </si>
  <si>
    <t>郑亚亚</t>
  </si>
  <si>
    <t>付钰</t>
  </si>
  <si>
    <t>熊成群</t>
  </si>
  <si>
    <t>欧美娟</t>
  </si>
  <si>
    <t>杜登祥</t>
  </si>
  <si>
    <t>谢菊</t>
  </si>
  <si>
    <t>刘丝维</t>
  </si>
  <si>
    <t>朱琳</t>
  </si>
  <si>
    <t>杨念念</t>
  </si>
  <si>
    <t>顾皓宇</t>
  </si>
  <si>
    <t>裴卓</t>
  </si>
  <si>
    <t>严国庆</t>
  </si>
  <si>
    <t>柳秋闱</t>
  </si>
  <si>
    <t>蒯婷玉</t>
  </si>
  <si>
    <t>卜娜</t>
  </si>
  <si>
    <t>杨絮</t>
  </si>
  <si>
    <t>陈京</t>
  </si>
  <si>
    <t>王映莎</t>
  </si>
  <si>
    <t>丁玉姣</t>
  </si>
  <si>
    <t>黎希东</t>
  </si>
  <si>
    <t>李飘</t>
  </si>
  <si>
    <t>段莉媛</t>
  </si>
  <si>
    <t>姜定芬</t>
  </si>
  <si>
    <t>虎碟</t>
  </si>
  <si>
    <t>孙艳</t>
  </si>
  <si>
    <t>罗秋玉</t>
  </si>
  <si>
    <t>邱梅</t>
  </si>
  <si>
    <t>陈吉娟</t>
  </si>
  <si>
    <t>赵蝶</t>
  </si>
  <si>
    <t>冯芬</t>
  </si>
  <si>
    <t>苏黔溪</t>
  </si>
  <si>
    <t>陈倩</t>
  </si>
  <si>
    <t>何林江</t>
  </si>
  <si>
    <t>曹巧</t>
  </si>
  <si>
    <t>汪羽田</t>
  </si>
  <si>
    <t>彭娅</t>
  </si>
  <si>
    <t>马梦</t>
  </si>
  <si>
    <t>蒋琪睿</t>
  </si>
  <si>
    <t>王鹏</t>
  </si>
  <si>
    <t>杨启环</t>
  </si>
  <si>
    <t>但勇</t>
  </si>
  <si>
    <t>付习敏</t>
  </si>
  <si>
    <t>顾玉兰</t>
  </si>
  <si>
    <t>帅馨伟</t>
  </si>
  <si>
    <t>杨玲</t>
  </si>
  <si>
    <t>雷向冬</t>
  </si>
  <si>
    <t>张祯娜</t>
  </si>
  <si>
    <t>洪璇</t>
  </si>
  <si>
    <t>聂佳雪</t>
  </si>
  <si>
    <t>高龙</t>
  </si>
  <si>
    <t>郭红琼</t>
  </si>
  <si>
    <t>章婉悦</t>
  </si>
  <si>
    <t>杨玉吉</t>
  </si>
  <si>
    <t>颜丹</t>
  </si>
  <si>
    <t>禄宇航</t>
  </si>
  <si>
    <t>张杭娜</t>
  </si>
  <si>
    <t>王尧</t>
  </si>
  <si>
    <t>黄旭文</t>
  </si>
  <si>
    <t>杜茶</t>
  </si>
  <si>
    <t>黄先敏</t>
  </si>
  <si>
    <t>尹君</t>
  </si>
  <si>
    <t>徐永斛</t>
  </si>
  <si>
    <t>杨静</t>
  </si>
  <si>
    <t>杨翠连</t>
  </si>
  <si>
    <t>敖弟云</t>
  </si>
  <si>
    <t>阳美全</t>
  </si>
  <si>
    <t>李明先</t>
  </si>
  <si>
    <t>朱佐应</t>
  </si>
  <si>
    <t>黄丽</t>
  </si>
  <si>
    <t>崔怡佳</t>
  </si>
  <si>
    <t>潘琳</t>
  </si>
  <si>
    <t>胡品华</t>
  </si>
  <si>
    <t>简海燕</t>
  </si>
  <si>
    <t>尹祥</t>
  </si>
  <si>
    <t>夏佳豪</t>
  </si>
  <si>
    <t>吴秋兰</t>
  </si>
  <si>
    <t>徐支东</t>
  </si>
  <si>
    <t>王大娇</t>
  </si>
  <si>
    <t>金雪梅</t>
  </si>
  <si>
    <t>钟林春</t>
  </si>
  <si>
    <t>蒋丽梅</t>
  </si>
  <si>
    <t>吴千慧</t>
  </si>
  <si>
    <t>何雪</t>
  </si>
  <si>
    <t>陈玉玉</t>
  </si>
  <si>
    <t>王姚</t>
  </si>
  <si>
    <t>黄合练</t>
  </si>
  <si>
    <t>彭才云</t>
  </si>
  <si>
    <t>曾雨</t>
  </si>
  <si>
    <t>陈文宇</t>
  </si>
  <si>
    <t>王瑞华</t>
  </si>
  <si>
    <t>熊安芳</t>
  </si>
  <si>
    <t>陈明</t>
  </si>
  <si>
    <t>李可欣</t>
  </si>
  <si>
    <t>舒叶</t>
  </si>
  <si>
    <t>文永仙</t>
  </si>
  <si>
    <t>彭家璐</t>
  </si>
  <si>
    <t>朱啟美</t>
  </si>
  <si>
    <t>陆睿</t>
  </si>
  <si>
    <t>朱清清</t>
  </si>
  <si>
    <t>刘淑悦</t>
  </si>
  <si>
    <t>杨文艳</t>
  </si>
  <si>
    <t>夏立立</t>
  </si>
  <si>
    <t>马牙</t>
  </si>
  <si>
    <t>赵赛</t>
  </si>
  <si>
    <t>叶红湖</t>
  </si>
  <si>
    <t>何阿聪</t>
  </si>
  <si>
    <t>刘蕾</t>
  </si>
  <si>
    <t>周小宇</t>
  </si>
  <si>
    <t>袁蝶</t>
  </si>
  <si>
    <t>李小红</t>
  </si>
  <si>
    <t>顾艳</t>
  </si>
  <si>
    <t>赵璟</t>
  </si>
  <si>
    <t>付长晴</t>
  </si>
  <si>
    <t>廖玲玲</t>
  </si>
  <si>
    <t>陈美琴</t>
  </si>
  <si>
    <t>马勋梦</t>
  </si>
  <si>
    <t>叶金华</t>
  </si>
  <si>
    <t>杨春玲</t>
  </si>
  <si>
    <t>罗婧</t>
  </si>
  <si>
    <t>付红梅</t>
  </si>
  <si>
    <t>方先霞</t>
  </si>
  <si>
    <t>代丽苹</t>
  </si>
  <si>
    <t>虎颖</t>
  </si>
  <si>
    <t>蒋志娟</t>
  </si>
  <si>
    <t>徐琴</t>
  </si>
  <si>
    <t>李冬琴</t>
  </si>
  <si>
    <t>张平仙</t>
  </si>
  <si>
    <t>郭娅</t>
  </si>
  <si>
    <t>殷正美</t>
  </si>
  <si>
    <t>崔艳</t>
  </si>
  <si>
    <t>徐余余</t>
  </si>
  <si>
    <t>罗双凤</t>
  </si>
  <si>
    <t>郭薇</t>
  </si>
  <si>
    <t>吕燕</t>
  </si>
  <si>
    <t>管彦贞</t>
  </si>
  <si>
    <t>吕梅</t>
  </si>
  <si>
    <t>龙菊菊</t>
  </si>
  <si>
    <t>汤先仙</t>
  </si>
  <si>
    <t>赵艳霞</t>
  </si>
  <si>
    <t>陈涛</t>
  </si>
  <si>
    <t>周素果</t>
  </si>
  <si>
    <t>李雪</t>
  </si>
  <si>
    <t>王梅</t>
  </si>
  <si>
    <t>安曼</t>
  </si>
  <si>
    <t>桂永涛</t>
  </si>
  <si>
    <t>李树亚</t>
  </si>
  <si>
    <t>曾丽娟</t>
  </si>
  <si>
    <t>滕隆湘</t>
  </si>
  <si>
    <t>尚美</t>
  </si>
  <si>
    <t>张亚茹</t>
  </si>
  <si>
    <t>马亚</t>
  </si>
  <si>
    <t>王雪娇</t>
  </si>
  <si>
    <t>张金梅</t>
  </si>
  <si>
    <t>李裕爽</t>
  </si>
  <si>
    <t>胡林果</t>
  </si>
  <si>
    <t>潘发敏</t>
  </si>
  <si>
    <t>杨克利</t>
  </si>
  <si>
    <t>王婷婷</t>
  </si>
  <si>
    <t>滕蔓</t>
  </si>
  <si>
    <t>黄琦</t>
  </si>
  <si>
    <t>陈翠灵</t>
  </si>
  <si>
    <t>马贵云</t>
  </si>
  <si>
    <t>周倩</t>
  </si>
  <si>
    <t>章让</t>
  </si>
  <si>
    <t>张晓谦</t>
  </si>
  <si>
    <t>余梅</t>
  </si>
  <si>
    <t>杨英</t>
  </si>
  <si>
    <t>苗永伟</t>
  </si>
  <si>
    <t>王志遥</t>
  </si>
  <si>
    <t>王春兰</t>
  </si>
  <si>
    <t>罗亮</t>
  </si>
  <si>
    <t>严智</t>
  </si>
  <si>
    <t>谢显琴</t>
  </si>
  <si>
    <t>武秀</t>
  </si>
  <si>
    <t>张丽萍</t>
  </si>
  <si>
    <t>袁敏</t>
  </si>
  <si>
    <t>桂赛</t>
  </si>
  <si>
    <t>张雯</t>
  </si>
  <si>
    <t>王占</t>
  </si>
  <si>
    <t>周明露</t>
  </si>
  <si>
    <t>陈燕方</t>
  </si>
  <si>
    <t>冷彩梅</t>
  </si>
  <si>
    <t>王发念</t>
  </si>
  <si>
    <t>肖瑜</t>
  </si>
  <si>
    <t>李灿璨</t>
  </si>
  <si>
    <t>吕菊</t>
  </si>
  <si>
    <t>左婷</t>
  </si>
  <si>
    <t>李苹艳</t>
  </si>
  <si>
    <t>李红亚</t>
  </si>
  <si>
    <t>李洪鲜</t>
  </si>
  <si>
    <t>周芳</t>
  </si>
  <si>
    <t>王方</t>
  </si>
  <si>
    <t>赵庆艳</t>
  </si>
  <si>
    <t>陈金凤</t>
  </si>
  <si>
    <t>包宇萧</t>
  </si>
  <si>
    <t>王茜</t>
  </si>
  <si>
    <t>彭顺会</t>
  </si>
  <si>
    <t>高盼</t>
  </si>
  <si>
    <t>郭瑞明</t>
  </si>
  <si>
    <t>卢小艳</t>
  </si>
  <si>
    <t>雷芬</t>
  </si>
  <si>
    <t>所婧</t>
  </si>
  <si>
    <t>李菜玉</t>
  </si>
  <si>
    <t>代兵银</t>
  </si>
  <si>
    <t>段忠红</t>
  </si>
  <si>
    <t>黄陆</t>
  </si>
  <si>
    <t>曹敏</t>
  </si>
  <si>
    <t>李玥如</t>
  </si>
  <si>
    <t>唐璐瑶</t>
  </si>
  <si>
    <t>李贵英</t>
  </si>
  <si>
    <t>杨丽霞</t>
  </si>
  <si>
    <t>彭华洁</t>
  </si>
  <si>
    <t>陈昌艾</t>
  </si>
  <si>
    <t>方佳佳</t>
  </si>
  <si>
    <t>马利光</t>
  </si>
  <si>
    <t>王选</t>
  </si>
  <si>
    <t>赵君珲</t>
  </si>
  <si>
    <t>祖洪焱</t>
  </si>
  <si>
    <t>刘青</t>
  </si>
  <si>
    <t>陈丽</t>
  </si>
  <si>
    <t>蒋露露</t>
  </si>
  <si>
    <t>蒋丹丹</t>
  </si>
  <si>
    <t>所灿</t>
  </si>
  <si>
    <t>陈年相</t>
  </si>
  <si>
    <t>陈杰</t>
  </si>
  <si>
    <t>郭芳</t>
  </si>
  <si>
    <t>陈识凤</t>
  </si>
  <si>
    <t>杨春月</t>
  </si>
  <si>
    <t>邓招菊</t>
  </si>
  <si>
    <t>丁玉莲</t>
  </si>
  <si>
    <t>秦娅娅</t>
  </si>
  <si>
    <t>周林</t>
  </si>
  <si>
    <t>路丹</t>
  </si>
  <si>
    <t>高华倩</t>
  </si>
  <si>
    <t>李丽华</t>
  </si>
  <si>
    <t>林遥</t>
  </si>
  <si>
    <t>王国兴</t>
  </si>
  <si>
    <t>王小科</t>
  </si>
  <si>
    <t>陈燃</t>
  </si>
  <si>
    <t>侯利莎</t>
  </si>
  <si>
    <t>徐朝艳</t>
  </si>
  <si>
    <t>马关鑫</t>
  </si>
  <si>
    <t>徐卉玲</t>
  </si>
  <si>
    <t>冷兴琴</t>
  </si>
  <si>
    <t>朱美林</t>
  </si>
  <si>
    <t>徐章佑</t>
  </si>
  <si>
    <t>王睿</t>
  </si>
  <si>
    <t>张瑶瑶</t>
  </si>
  <si>
    <t>李前旭</t>
  </si>
  <si>
    <t>石宇珂</t>
  </si>
  <si>
    <t>王羽康</t>
  </si>
  <si>
    <t>李杏蓉</t>
  </si>
  <si>
    <t>路忆</t>
  </si>
  <si>
    <t>文敏</t>
  </si>
  <si>
    <t>汪明智</t>
  </si>
  <si>
    <t>祖雪</t>
  </si>
  <si>
    <t>张金贤</t>
  </si>
  <si>
    <t>李东兰</t>
  </si>
  <si>
    <t>胡联思琦</t>
  </si>
  <si>
    <t>毛沙沙</t>
  </si>
  <si>
    <t>黄文玉</t>
  </si>
  <si>
    <t>赵红玲</t>
  </si>
  <si>
    <t>张艳</t>
  </si>
  <si>
    <t>兰媛钰</t>
  </si>
  <si>
    <t>江金莲</t>
  </si>
  <si>
    <t>赵晶晶</t>
  </si>
  <si>
    <t>贺秋菊</t>
  </si>
  <si>
    <t>陆勤</t>
  </si>
  <si>
    <t>汤薇</t>
  </si>
  <si>
    <t>邓菊米</t>
  </si>
  <si>
    <t>王小飞</t>
  </si>
  <si>
    <t>张蓝</t>
  </si>
  <si>
    <t>周芮</t>
  </si>
  <si>
    <t>陇庆</t>
  </si>
  <si>
    <t>邓玲</t>
  </si>
  <si>
    <t>孟娟娟</t>
  </si>
  <si>
    <t>罗士会</t>
  </si>
  <si>
    <t>张芯</t>
  </si>
  <si>
    <t>杨琴</t>
  </si>
  <si>
    <t>王红洁</t>
  </si>
  <si>
    <t>唐龙</t>
  </si>
  <si>
    <t>林恋</t>
  </si>
  <si>
    <t>田慧芳</t>
  </si>
  <si>
    <t>周嫦嫦</t>
  </si>
  <si>
    <t>李梅</t>
  </si>
  <si>
    <t>闵倩</t>
  </si>
  <si>
    <t>张莎莎</t>
  </si>
  <si>
    <t>王伦秀</t>
  </si>
  <si>
    <t>陈娇</t>
  </si>
  <si>
    <t>汪丽</t>
  </si>
  <si>
    <t>谢红芳</t>
  </si>
  <si>
    <t>林琳璐</t>
  </si>
  <si>
    <t>晏庆莉</t>
  </si>
  <si>
    <t>伍洪慧</t>
  </si>
  <si>
    <t>余佳霓</t>
  </si>
  <si>
    <t>刘颖</t>
  </si>
  <si>
    <t>刘佳丽</t>
  </si>
  <si>
    <t>刘刁</t>
  </si>
  <si>
    <t>张雪</t>
  </si>
  <si>
    <t>徐亮</t>
  </si>
  <si>
    <t>田金满</t>
  </si>
  <si>
    <t>杜海玉</t>
  </si>
  <si>
    <t>宋然</t>
  </si>
  <si>
    <t>周凌玉</t>
  </si>
  <si>
    <t>李正训</t>
  </si>
  <si>
    <t>任秋艳</t>
  </si>
  <si>
    <t>罗敏</t>
  </si>
  <si>
    <t>沈园园</t>
  </si>
  <si>
    <t>周雪</t>
  </si>
  <si>
    <t>许思茵</t>
  </si>
  <si>
    <t>彭杉杉</t>
  </si>
  <si>
    <t>侯泽艳</t>
  </si>
  <si>
    <t>吴支丽</t>
  </si>
  <si>
    <t>刘宇瑶</t>
  </si>
  <si>
    <t>王泽富</t>
  </si>
  <si>
    <t>王梅珍</t>
  </si>
  <si>
    <t>张大情</t>
  </si>
  <si>
    <t>陈思鑫</t>
  </si>
  <si>
    <t>王芮</t>
  </si>
  <si>
    <t>周训恒</t>
  </si>
  <si>
    <t>杨俊兰</t>
  </si>
  <si>
    <t>王菊</t>
  </si>
  <si>
    <t>查玉蓉</t>
  </si>
  <si>
    <t>王明柳</t>
  </si>
  <si>
    <t>王娜</t>
  </si>
  <si>
    <t>黄花茜</t>
  </si>
  <si>
    <t>吴长鸿</t>
  </si>
  <si>
    <t>吴莹</t>
  </si>
  <si>
    <t>郭云</t>
  </si>
  <si>
    <t>解稳</t>
  </si>
  <si>
    <t>崔今怡</t>
  </si>
  <si>
    <t>邓蓉</t>
  </si>
  <si>
    <t>梅仕菊</t>
  </si>
  <si>
    <t>江孟菊</t>
  </si>
  <si>
    <t>陈锦</t>
  </si>
  <si>
    <t>李喜</t>
  </si>
  <si>
    <t>何荣翠</t>
  </si>
  <si>
    <t>王青</t>
  </si>
  <si>
    <t>李桌思</t>
  </si>
  <si>
    <t>何诚诚</t>
  </si>
  <si>
    <t>杨林</t>
  </si>
  <si>
    <t>胡光秀</t>
  </si>
  <si>
    <t>柳丽莎</t>
  </si>
  <si>
    <t>管春</t>
  </si>
  <si>
    <t>孔利民</t>
  </si>
  <si>
    <t>潘江</t>
  </si>
  <si>
    <t>祖艾玉</t>
  </si>
  <si>
    <t>雷娅</t>
  </si>
  <si>
    <t>蒙玉梅</t>
  </si>
  <si>
    <t>刘于竹</t>
  </si>
  <si>
    <t>王家微</t>
  </si>
  <si>
    <t>祝未秀</t>
  </si>
  <si>
    <t>张杰</t>
  </si>
  <si>
    <t>李志航</t>
  </si>
  <si>
    <t>马召瑶</t>
  </si>
  <si>
    <t>田鑫</t>
  </si>
  <si>
    <t>赵庆花</t>
  </si>
  <si>
    <t>陈楠楠</t>
  </si>
  <si>
    <t>费欣</t>
  </si>
  <si>
    <t>谢会梅</t>
  </si>
  <si>
    <t>石韫玉</t>
  </si>
  <si>
    <t>江明萌</t>
  </si>
  <si>
    <t>陈建华</t>
  </si>
  <si>
    <t>王霜</t>
  </si>
  <si>
    <t>张月兰</t>
  </si>
  <si>
    <t>郑会会</t>
  </si>
  <si>
    <t>张盈盈</t>
  </si>
  <si>
    <t>贺冬梅</t>
  </si>
  <si>
    <t>唐雪</t>
  </si>
  <si>
    <t>董彩</t>
  </si>
  <si>
    <t>颜东东</t>
  </si>
  <si>
    <t>梁玉娴</t>
  </si>
  <si>
    <t>冯昌婷</t>
  </si>
  <si>
    <t>彭正巧</t>
  </si>
  <si>
    <t>张露娟</t>
  </si>
  <si>
    <t>祖钰婷</t>
  </si>
  <si>
    <t>丁信</t>
  </si>
  <si>
    <t>黄雨</t>
  </si>
  <si>
    <t>周礼燕</t>
  </si>
  <si>
    <t>王春仙</t>
  </si>
  <si>
    <t>罗勇吉</t>
  </si>
  <si>
    <t>黄清贤</t>
  </si>
  <si>
    <t>陈春莲</t>
  </si>
  <si>
    <t>郑晓雪</t>
  </si>
  <si>
    <t>邱娜</t>
  </si>
  <si>
    <t>欧阳胜男</t>
  </si>
  <si>
    <t>唐梅</t>
  </si>
  <si>
    <t>李莹</t>
  </si>
  <si>
    <t>邓叶秀</t>
  </si>
  <si>
    <t>马海琴</t>
  </si>
  <si>
    <t>刘雨薇</t>
  </si>
  <si>
    <t>胡雍顶</t>
  </si>
  <si>
    <t>罗润鑫</t>
  </si>
  <si>
    <t>李娜</t>
  </si>
  <si>
    <t>唐芳</t>
  </si>
  <si>
    <t>李山傲</t>
  </si>
  <si>
    <t>黄娅娟</t>
  </si>
  <si>
    <t>付梦妮</t>
  </si>
  <si>
    <t>朱琳琳</t>
  </si>
  <si>
    <t>张可平</t>
  </si>
  <si>
    <t>印红梅</t>
  </si>
  <si>
    <t>唐益玲</t>
  </si>
  <si>
    <t>余淑娟</t>
  </si>
  <si>
    <t>张赟</t>
  </si>
  <si>
    <t>吴兴敏</t>
  </si>
  <si>
    <t>唐会</t>
  </si>
  <si>
    <t>马庆丽</t>
  </si>
  <si>
    <t>徐黎</t>
  </si>
  <si>
    <t>刘兴红</t>
  </si>
  <si>
    <t>杨春春</t>
  </si>
  <si>
    <t>王飘</t>
  </si>
  <si>
    <t>刘贵英</t>
  </si>
  <si>
    <t>张梅香</t>
  </si>
  <si>
    <t>常开琼</t>
  </si>
  <si>
    <t>文瑶</t>
  </si>
  <si>
    <t>宋子玉</t>
  </si>
  <si>
    <t>杜凤</t>
  </si>
  <si>
    <t>王旭</t>
  </si>
  <si>
    <t>王应茶</t>
  </si>
  <si>
    <t>万瑞平</t>
  </si>
  <si>
    <t>张德丽</t>
  </si>
  <si>
    <t>陆婷</t>
  </si>
  <si>
    <t>章春梅</t>
  </si>
  <si>
    <t>盛芹会</t>
  </si>
  <si>
    <t>周遵丽</t>
  </si>
  <si>
    <t>王应香</t>
  </si>
  <si>
    <t>廖继鹏</t>
  </si>
  <si>
    <t>陈丽安</t>
  </si>
  <si>
    <t>蔡芝敏</t>
  </si>
  <si>
    <t>周雄</t>
  </si>
  <si>
    <t>姜淑琴</t>
  </si>
  <si>
    <t>罗章献</t>
  </si>
  <si>
    <t>程五妹</t>
  </si>
  <si>
    <t>张跃云</t>
  </si>
  <si>
    <t>熊亚亚</t>
  </si>
  <si>
    <t>郑露</t>
  </si>
  <si>
    <t>彭余</t>
  </si>
  <si>
    <t>王雨涵</t>
  </si>
  <si>
    <t>任美琴</t>
  </si>
  <si>
    <t>杨秀</t>
  </si>
  <si>
    <t>徐云贵</t>
  </si>
  <si>
    <t>安娜</t>
  </si>
  <si>
    <t>马会</t>
  </si>
  <si>
    <t>陈升婷</t>
  </si>
  <si>
    <t>诸晓铖</t>
  </si>
  <si>
    <t>罗霞</t>
  </si>
  <si>
    <t>六盘水市人民医院2024年招聘编外聘用护理人员资格复审合格进入面试人员名单</t>
  </si>
  <si>
    <t>序号</t>
  </si>
  <si>
    <t>资格复审结果</t>
  </si>
  <si>
    <t>是否进入面试</t>
  </si>
  <si>
    <t>12024010732</t>
  </si>
  <si>
    <t>01</t>
  </si>
  <si>
    <t>合格</t>
  </si>
  <si>
    <t>12024010131</t>
  </si>
  <si>
    <t>12024010422</t>
  </si>
  <si>
    <t>12024011012</t>
  </si>
  <si>
    <t>12024010530</t>
  </si>
  <si>
    <t>12024010801</t>
  </si>
  <si>
    <t>12024010527</t>
  </si>
  <si>
    <t>12024011111</t>
  </si>
  <si>
    <t>12024010118</t>
  </si>
  <si>
    <t>12024010725</t>
  </si>
  <si>
    <t>12024010930</t>
  </si>
  <si>
    <t>12024011036</t>
  </si>
  <si>
    <t>12024010321</t>
  </si>
  <si>
    <t>12024010929</t>
  </si>
  <si>
    <t>12024011108</t>
  </si>
  <si>
    <t>12024010633</t>
  </si>
  <si>
    <t>12024010132</t>
  </si>
  <si>
    <t>12024010802</t>
  </si>
  <si>
    <t>12024011007</t>
  </si>
  <si>
    <t>12024010105</t>
  </si>
  <si>
    <t>12024010236</t>
  </si>
  <si>
    <t>12024010419</t>
  </si>
  <si>
    <t>12024011010</t>
  </si>
  <si>
    <t>12024011116</t>
  </si>
  <si>
    <t>12024010338</t>
  </si>
  <si>
    <t>12024010722</t>
  </si>
  <si>
    <t>12024010617</t>
  </si>
  <si>
    <t>12024011105</t>
  </si>
  <si>
    <t>12024010226</t>
  </si>
  <si>
    <t>12024010415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</si>
</sst>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2"/>
      <name val="方正小标宋简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209"/>
  <sheetViews>
    <sheetView zoomScaleSheetLayoutView="60" workbookViewId="0">
      <pane ySplit="3" topLeftCell="A4" activePane="bottomLeft" state="frozen"/>
      <selection/>
      <selection pane="bottomLeft" activeCell="H903" sqref="H903"/>
    </sheetView>
  </sheetViews>
  <sheetFormatPr defaultColWidth="10" defaultRowHeight="14.4"/>
  <cols>
    <col min="1" max="1" width="16.3333333333333" style="1" customWidth="1"/>
    <col min="2" max="3" width="10" style="1"/>
    <col min="4" max="4" width="12.5555555555556" style="1" customWidth="1"/>
    <col min="5" max="5" width="12.4444444444444" style="1" customWidth="1"/>
    <col min="6" max="6" width="17.6296296296296" style="1" customWidth="1"/>
    <col min="7" max="7" width="24.1296296296296" style="1" customWidth="1"/>
    <col min="8" max="8" width="21.75" style="1" customWidth="1"/>
    <col min="9" max="16384" width="10" style="1"/>
  </cols>
  <sheetData>
    <row r="1" ht="25" customHeight="1" spans="1:11">
      <c r="A1" s="15" t="s">
        <v>0</v>
      </c>
      <c r="B1" s="16"/>
      <c r="C1" s="17"/>
      <c r="D1" s="17"/>
      <c r="E1" s="16"/>
      <c r="F1" s="16"/>
      <c r="G1" s="16"/>
      <c r="H1" s="16"/>
      <c r="I1" s="16"/>
      <c r="J1" s="16"/>
      <c r="K1" s="16"/>
    </row>
    <row r="2" ht="30" customHeight="1" spans="1:11">
      <c r="A2" s="5" t="s">
        <v>1</v>
      </c>
      <c r="B2" s="5"/>
      <c r="C2" s="5"/>
      <c r="D2" s="5"/>
      <c r="E2" s="5"/>
      <c r="F2" s="5"/>
      <c r="G2" s="18"/>
      <c r="H2" s="18"/>
      <c r="I2" s="18"/>
      <c r="J2" s="18"/>
      <c r="K2" s="18"/>
    </row>
    <row r="3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" t="s">
        <v>8</v>
      </c>
      <c r="H3" s="1" t="s">
        <v>9</v>
      </c>
    </row>
    <row r="4" hidden="1" spans="1:6">
      <c r="A4" s="19" t="str">
        <f>"12024010732"</f>
        <v>12024010732</v>
      </c>
      <c r="B4" s="19" t="s">
        <v>10</v>
      </c>
      <c r="C4" s="19" t="str">
        <f t="shared" ref="C4:C67" si="0">"01"</f>
        <v>01</v>
      </c>
      <c r="D4" s="20">
        <v>124.5</v>
      </c>
      <c r="E4" s="20">
        <v>1</v>
      </c>
      <c r="F4" s="21" t="s">
        <v>11</v>
      </c>
    </row>
    <row r="5" hidden="1" spans="1:6">
      <c r="A5" s="19" t="str">
        <f>"12024010131"</f>
        <v>12024010131</v>
      </c>
      <c r="B5" s="19" t="s">
        <v>12</v>
      </c>
      <c r="C5" s="19" t="str">
        <f t="shared" si="0"/>
        <v>01</v>
      </c>
      <c r="D5" s="20">
        <v>111.25</v>
      </c>
      <c r="E5" s="20">
        <v>2</v>
      </c>
      <c r="F5" s="21" t="s">
        <v>11</v>
      </c>
    </row>
    <row r="6" hidden="1" spans="1:6">
      <c r="A6" s="19" t="str">
        <f>"12024010422"</f>
        <v>12024010422</v>
      </c>
      <c r="B6" s="19" t="s">
        <v>13</v>
      </c>
      <c r="C6" s="19" t="str">
        <f t="shared" si="0"/>
        <v>01</v>
      </c>
      <c r="D6" s="20">
        <v>110.5</v>
      </c>
      <c r="E6" s="20">
        <v>3</v>
      </c>
      <c r="F6" s="21" t="s">
        <v>11</v>
      </c>
    </row>
    <row r="7" hidden="1" spans="1:6">
      <c r="A7" s="19" t="str">
        <f>"12024011012"</f>
        <v>12024011012</v>
      </c>
      <c r="B7" s="19" t="s">
        <v>14</v>
      </c>
      <c r="C7" s="19" t="str">
        <f t="shared" si="0"/>
        <v>01</v>
      </c>
      <c r="D7" s="20">
        <v>110.5</v>
      </c>
      <c r="E7" s="20">
        <v>3</v>
      </c>
      <c r="F7" s="21" t="s">
        <v>11</v>
      </c>
    </row>
    <row r="8" hidden="1" spans="1:6">
      <c r="A8" s="19" t="str">
        <f>"12024010530"</f>
        <v>12024010530</v>
      </c>
      <c r="B8" s="19" t="s">
        <v>15</v>
      </c>
      <c r="C8" s="19" t="str">
        <f t="shared" si="0"/>
        <v>01</v>
      </c>
      <c r="D8" s="20">
        <v>109.5</v>
      </c>
      <c r="E8" s="20">
        <v>5</v>
      </c>
      <c r="F8" s="21" t="s">
        <v>11</v>
      </c>
    </row>
    <row r="9" hidden="1" spans="1:6">
      <c r="A9" s="19" t="str">
        <f>"12024010801"</f>
        <v>12024010801</v>
      </c>
      <c r="B9" s="19" t="s">
        <v>16</v>
      </c>
      <c r="C9" s="19" t="str">
        <f t="shared" si="0"/>
        <v>01</v>
      </c>
      <c r="D9" s="20">
        <v>109.5</v>
      </c>
      <c r="E9" s="20">
        <v>5</v>
      </c>
      <c r="F9" s="21" t="s">
        <v>11</v>
      </c>
    </row>
    <row r="10" hidden="1" spans="1:6">
      <c r="A10" s="19" t="str">
        <f>"12024010527"</f>
        <v>12024010527</v>
      </c>
      <c r="B10" s="19" t="s">
        <v>17</v>
      </c>
      <c r="C10" s="19" t="str">
        <f t="shared" si="0"/>
        <v>01</v>
      </c>
      <c r="D10" s="20">
        <v>109.25</v>
      </c>
      <c r="E10" s="20">
        <v>7</v>
      </c>
      <c r="F10" s="21" t="s">
        <v>11</v>
      </c>
    </row>
    <row r="11" hidden="1" spans="1:6">
      <c r="A11" s="19" t="str">
        <f>"12024011111"</f>
        <v>12024011111</v>
      </c>
      <c r="B11" s="19" t="s">
        <v>18</v>
      </c>
      <c r="C11" s="19" t="str">
        <f t="shared" si="0"/>
        <v>01</v>
      </c>
      <c r="D11" s="20">
        <v>109.25</v>
      </c>
      <c r="E11" s="20">
        <v>7</v>
      </c>
      <c r="F11" s="21" t="s">
        <v>11</v>
      </c>
    </row>
    <row r="12" hidden="1" spans="1:6">
      <c r="A12" s="19" t="str">
        <f>"12024010118"</f>
        <v>12024010118</v>
      </c>
      <c r="B12" s="19" t="s">
        <v>19</v>
      </c>
      <c r="C12" s="19" t="str">
        <f t="shared" si="0"/>
        <v>01</v>
      </c>
      <c r="D12" s="20">
        <v>108.75</v>
      </c>
      <c r="E12" s="20">
        <v>9</v>
      </c>
      <c r="F12" s="21" t="s">
        <v>11</v>
      </c>
    </row>
    <row r="13" hidden="1" spans="1:6">
      <c r="A13" s="19" t="str">
        <f>"12024010703"</f>
        <v>12024010703</v>
      </c>
      <c r="B13" s="19" t="s">
        <v>20</v>
      </c>
      <c r="C13" s="19" t="str">
        <f t="shared" si="0"/>
        <v>01</v>
      </c>
      <c r="D13" s="20">
        <v>108.75</v>
      </c>
      <c r="E13" s="20">
        <v>9</v>
      </c>
      <c r="F13" s="21" t="s">
        <v>11</v>
      </c>
    </row>
    <row r="14" hidden="1" spans="1:6">
      <c r="A14" s="19" t="str">
        <f>"12024010725"</f>
        <v>12024010725</v>
      </c>
      <c r="B14" s="19" t="s">
        <v>21</v>
      </c>
      <c r="C14" s="19" t="str">
        <f t="shared" si="0"/>
        <v>01</v>
      </c>
      <c r="D14" s="20">
        <v>108.75</v>
      </c>
      <c r="E14" s="20">
        <v>9</v>
      </c>
      <c r="F14" s="21" t="s">
        <v>11</v>
      </c>
    </row>
    <row r="15" hidden="1" spans="1:6">
      <c r="A15" s="19" t="str">
        <f>"12024010930"</f>
        <v>12024010930</v>
      </c>
      <c r="B15" s="19" t="s">
        <v>22</v>
      </c>
      <c r="C15" s="19" t="str">
        <f t="shared" si="0"/>
        <v>01</v>
      </c>
      <c r="D15" s="20">
        <v>108.75</v>
      </c>
      <c r="E15" s="20">
        <v>9</v>
      </c>
      <c r="F15" s="21" t="s">
        <v>11</v>
      </c>
    </row>
    <row r="16" hidden="1" spans="1:6">
      <c r="A16" s="19" t="str">
        <f>"12024011036"</f>
        <v>12024011036</v>
      </c>
      <c r="B16" s="19" t="s">
        <v>23</v>
      </c>
      <c r="C16" s="19" t="str">
        <f t="shared" si="0"/>
        <v>01</v>
      </c>
      <c r="D16" s="20">
        <v>108</v>
      </c>
      <c r="E16" s="20">
        <v>13</v>
      </c>
      <c r="F16" s="21" t="s">
        <v>11</v>
      </c>
    </row>
    <row r="17" hidden="1" spans="1:6">
      <c r="A17" s="19" t="str">
        <f>"12024010321"</f>
        <v>12024010321</v>
      </c>
      <c r="B17" s="19" t="s">
        <v>24</v>
      </c>
      <c r="C17" s="19" t="str">
        <f t="shared" si="0"/>
        <v>01</v>
      </c>
      <c r="D17" s="20">
        <v>107.75</v>
      </c>
      <c r="E17" s="20">
        <v>14</v>
      </c>
      <c r="F17" s="21" t="s">
        <v>11</v>
      </c>
    </row>
    <row r="18" hidden="1" spans="1:6">
      <c r="A18" s="19" t="str">
        <f>"12024010929"</f>
        <v>12024010929</v>
      </c>
      <c r="B18" s="19" t="s">
        <v>25</v>
      </c>
      <c r="C18" s="19" t="str">
        <f t="shared" si="0"/>
        <v>01</v>
      </c>
      <c r="D18" s="20">
        <v>107.5</v>
      </c>
      <c r="E18" s="20">
        <v>15</v>
      </c>
      <c r="F18" s="21" t="s">
        <v>11</v>
      </c>
    </row>
    <row r="19" hidden="1" spans="1:6">
      <c r="A19" s="19" t="str">
        <f>"12024011108"</f>
        <v>12024011108</v>
      </c>
      <c r="B19" s="19" t="s">
        <v>26</v>
      </c>
      <c r="C19" s="19" t="str">
        <f t="shared" si="0"/>
        <v>01</v>
      </c>
      <c r="D19" s="20">
        <v>107.5</v>
      </c>
      <c r="E19" s="20">
        <v>15</v>
      </c>
      <c r="F19" s="21" t="s">
        <v>11</v>
      </c>
    </row>
    <row r="20" hidden="1" spans="1:6">
      <c r="A20" s="19" t="str">
        <f>"12024010633"</f>
        <v>12024010633</v>
      </c>
      <c r="B20" s="19" t="s">
        <v>27</v>
      </c>
      <c r="C20" s="19" t="str">
        <f t="shared" si="0"/>
        <v>01</v>
      </c>
      <c r="D20" s="20">
        <v>107.25</v>
      </c>
      <c r="E20" s="20">
        <v>17</v>
      </c>
      <c r="F20" s="21" t="s">
        <v>11</v>
      </c>
    </row>
    <row r="21" hidden="1" spans="1:6">
      <c r="A21" s="19" t="str">
        <f>"12024010132"</f>
        <v>12024010132</v>
      </c>
      <c r="B21" s="19" t="s">
        <v>28</v>
      </c>
      <c r="C21" s="19" t="str">
        <f t="shared" si="0"/>
        <v>01</v>
      </c>
      <c r="D21" s="20">
        <v>107</v>
      </c>
      <c r="E21" s="20">
        <v>18</v>
      </c>
      <c r="F21" s="21" t="s">
        <v>11</v>
      </c>
    </row>
    <row r="22" hidden="1" spans="1:6">
      <c r="A22" s="19" t="str">
        <f>"12024010802"</f>
        <v>12024010802</v>
      </c>
      <c r="B22" s="19" t="s">
        <v>29</v>
      </c>
      <c r="C22" s="19" t="str">
        <f t="shared" si="0"/>
        <v>01</v>
      </c>
      <c r="D22" s="20">
        <v>107</v>
      </c>
      <c r="E22" s="20">
        <v>18</v>
      </c>
      <c r="F22" s="21" t="s">
        <v>11</v>
      </c>
    </row>
    <row r="23" hidden="1" spans="1:6">
      <c r="A23" s="19" t="str">
        <f>"12024011007"</f>
        <v>12024011007</v>
      </c>
      <c r="B23" s="19" t="s">
        <v>30</v>
      </c>
      <c r="C23" s="19" t="str">
        <f t="shared" si="0"/>
        <v>01</v>
      </c>
      <c r="D23" s="20">
        <v>107</v>
      </c>
      <c r="E23" s="20">
        <v>18</v>
      </c>
      <c r="F23" s="21" t="s">
        <v>11</v>
      </c>
    </row>
    <row r="24" hidden="1" spans="1:6">
      <c r="A24" s="19" t="str">
        <f>"12024010105"</f>
        <v>12024010105</v>
      </c>
      <c r="B24" s="19" t="s">
        <v>31</v>
      </c>
      <c r="C24" s="19" t="str">
        <f t="shared" si="0"/>
        <v>01</v>
      </c>
      <c r="D24" s="20">
        <v>106</v>
      </c>
      <c r="E24" s="20">
        <v>21</v>
      </c>
      <c r="F24" s="21" t="s">
        <v>11</v>
      </c>
    </row>
    <row r="25" hidden="1" spans="1:6">
      <c r="A25" s="19" t="str">
        <f>"12024010206"</f>
        <v>12024010206</v>
      </c>
      <c r="B25" s="19" t="s">
        <v>32</v>
      </c>
      <c r="C25" s="19" t="str">
        <f t="shared" si="0"/>
        <v>01</v>
      </c>
      <c r="D25" s="20">
        <v>106</v>
      </c>
      <c r="E25" s="20">
        <v>21</v>
      </c>
      <c r="F25" s="21" t="s">
        <v>11</v>
      </c>
    </row>
    <row r="26" hidden="1" spans="1:6">
      <c r="A26" s="19" t="str">
        <f>"12024010236"</f>
        <v>12024010236</v>
      </c>
      <c r="B26" s="19" t="s">
        <v>33</v>
      </c>
      <c r="C26" s="19" t="str">
        <f t="shared" si="0"/>
        <v>01</v>
      </c>
      <c r="D26" s="20">
        <v>105.75</v>
      </c>
      <c r="E26" s="20">
        <v>23</v>
      </c>
      <c r="F26" s="21" t="s">
        <v>11</v>
      </c>
    </row>
    <row r="27" hidden="1" spans="1:6">
      <c r="A27" s="19" t="str">
        <f>"12024010419"</f>
        <v>12024010419</v>
      </c>
      <c r="B27" s="19" t="s">
        <v>34</v>
      </c>
      <c r="C27" s="19" t="str">
        <f t="shared" si="0"/>
        <v>01</v>
      </c>
      <c r="D27" s="20">
        <v>105.5</v>
      </c>
      <c r="E27" s="20">
        <v>24</v>
      </c>
      <c r="F27" s="21" t="s">
        <v>11</v>
      </c>
    </row>
    <row r="28" hidden="1" spans="1:6">
      <c r="A28" s="19" t="str">
        <f>"12024011010"</f>
        <v>12024011010</v>
      </c>
      <c r="B28" s="19" t="s">
        <v>35</v>
      </c>
      <c r="C28" s="19" t="str">
        <f t="shared" si="0"/>
        <v>01</v>
      </c>
      <c r="D28" s="20">
        <v>105.25</v>
      </c>
      <c r="E28" s="20">
        <v>25</v>
      </c>
      <c r="F28" s="21" t="s">
        <v>11</v>
      </c>
    </row>
    <row r="29" hidden="1" spans="1:6">
      <c r="A29" s="19" t="str">
        <f>"12024011116"</f>
        <v>12024011116</v>
      </c>
      <c r="B29" s="19" t="s">
        <v>36</v>
      </c>
      <c r="C29" s="19" t="str">
        <f t="shared" si="0"/>
        <v>01</v>
      </c>
      <c r="D29" s="20">
        <v>105.25</v>
      </c>
      <c r="E29" s="20">
        <v>25</v>
      </c>
      <c r="F29" s="21" t="s">
        <v>11</v>
      </c>
    </row>
    <row r="30" hidden="1" spans="1:6">
      <c r="A30" s="19" t="str">
        <f>"12024010338"</f>
        <v>12024010338</v>
      </c>
      <c r="B30" s="19" t="s">
        <v>37</v>
      </c>
      <c r="C30" s="19" t="str">
        <f t="shared" si="0"/>
        <v>01</v>
      </c>
      <c r="D30" s="20">
        <v>104.75</v>
      </c>
      <c r="E30" s="20">
        <v>27</v>
      </c>
      <c r="F30" s="21" t="s">
        <v>11</v>
      </c>
    </row>
    <row r="31" hidden="1" spans="1:6">
      <c r="A31" s="19" t="str">
        <f>"12024010722"</f>
        <v>12024010722</v>
      </c>
      <c r="B31" s="19" t="s">
        <v>38</v>
      </c>
      <c r="C31" s="19" t="str">
        <f t="shared" si="0"/>
        <v>01</v>
      </c>
      <c r="D31" s="20">
        <v>104.5</v>
      </c>
      <c r="E31" s="20">
        <v>28</v>
      </c>
      <c r="F31" s="21" t="s">
        <v>11</v>
      </c>
    </row>
    <row r="32" hidden="1" spans="1:6">
      <c r="A32" s="19" t="str">
        <f>"12024010617"</f>
        <v>12024010617</v>
      </c>
      <c r="B32" s="19" t="s">
        <v>39</v>
      </c>
      <c r="C32" s="19" t="str">
        <f t="shared" si="0"/>
        <v>01</v>
      </c>
      <c r="D32" s="20">
        <v>104.25</v>
      </c>
      <c r="E32" s="20">
        <v>29</v>
      </c>
      <c r="F32" s="21" t="s">
        <v>11</v>
      </c>
    </row>
    <row r="33" hidden="1" spans="1:6">
      <c r="A33" s="19" t="str">
        <f>"12024011105"</f>
        <v>12024011105</v>
      </c>
      <c r="B33" s="19" t="s">
        <v>40</v>
      </c>
      <c r="C33" s="19" t="str">
        <f t="shared" si="0"/>
        <v>01</v>
      </c>
      <c r="D33" s="20">
        <v>104.25</v>
      </c>
      <c r="E33" s="20">
        <v>29</v>
      </c>
      <c r="F33" s="21" t="s">
        <v>11</v>
      </c>
    </row>
    <row r="34" hidden="1" spans="1:6">
      <c r="A34" s="6" t="str">
        <f>"12024010226"</f>
        <v>12024010226</v>
      </c>
      <c r="B34" s="6" t="s">
        <v>41</v>
      </c>
      <c r="C34" s="6" t="str">
        <f t="shared" si="0"/>
        <v>01</v>
      </c>
      <c r="D34" s="22">
        <v>104</v>
      </c>
      <c r="E34" s="22">
        <v>31</v>
      </c>
      <c r="F34" s="22"/>
    </row>
    <row r="35" hidden="1" spans="1:6">
      <c r="A35" s="6" t="str">
        <f>"12024010415"</f>
        <v>12024010415</v>
      </c>
      <c r="B35" s="6" t="s">
        <v>42</v>
      </c>
      <c r="C35" s="6" t="str">
        <f t="shared" si="0"/>
        <v>01</v>
      </c>
      <c r="D35" s="22">
        <v>104</v>
      </c>
      <c r="E35" s="22">
        <v>31</v>
      </c>
      <c r="F35" s="22"/>
    </row>
    <row r="36" hidden="1" spans="1:6">
      <c r="A36" s="6" t="str">
        <f>"12024010512"</f>
        <v>12024010512</v>
      </c>
      <c r="B36" s="6" t="s">
        <v>43</v>
      </c>
      <c r="C36" s="6" t="str">
        <f t="shared" si="0"/>
        <v>01</v>
      </c>
      <c r="D36" s="22">
        <v>104</v>
      </c>
      <c r="E36" s="22">
        <v>31</v>
      </c>
      <c r="F36" s="22"/>
    </row>
    <row r="37" hidden="1" spans="1:6">
      <c r="A37" s="6" t="str">
        <f>"12024010219"</f>
        <v>12024010219</v>
      </c>
      <c r="B37" s="6" t="s">
        <v>44</v>
      </c>
      <c r="C37" s="6" t="str">
        <f t="shared" si="0"/>
        <v>01</v>
      </c>
      <c r="D37" s="22">
        <v>103.75</v>
      </c>
      <c r="E37" s="22">
        <v>34</v>
      </c>
      <c r="F37" s="22"/>
    </row>
    <row r="38" hidden="1" spans="1:6">
      <c r="A38" s="6" t="str">
        <f>"12024010522"</f>
        <v>12024010522</v>
      </c>
      <c r="B38" s="6" t="s">
        <v>45</v>
      </c>
      <c r="C38" s="6" t="str">
        <f t="shared" si="0"/>
        <v>01</v>
      </c>
      <c r="D38" s="22">
        <v>103.5</v>
      </c>
      <c r="E38" s="22">
        <v>35</v>
      </c>
      <c r="F38" s="22"/>
    </row>
    <row r="39" hidden="1" spans="1:6">
      <c r="A39" s="6" t="str">
        <f>"12024010205"</f>
        <v>12024010205</v>
      </c>
      <c r="B39" s="6" t="s">
        <v>46</v>
      </c>
      <c r="C39" s="6" t="str">
        <f t="shared" si="0"/>
        <v>01</v>
      </c>
      <c r="D39" s="22">
        <v>103.25</v>
      </c>
      <c r="E39" s="22">
        <v>36</v>
      </c>
      <c r="F39" s="22"/>
    </row>
    <row r="40" hidden="1" spans="1:6">
      <c r="A40" s="6" t="str">
        <f>"12024010715"</f>
        <v>12024010715</v>
      </c>
      <c r="B40" s="6" t="s">
        <v>47</v>
      </c>
      <c r="C40" s="6" t="str">
        <f t="shared" si="0"/>
        <v>01</v>
      </c>
      <c r="D40" s="22">
        <v>103.25</v>
      </c>
      <c r="E40" s="22">
        <v>36</v>
      </c>
      <c r="F40" s="22"/>
    </row>
    <row r="41" hidden="1" spans="1:6">
      <c r="A41" s="6" t="str">
        <f>"12024010719"</f>
        <v>12024010719</v>
      </c>
      <c r="B41" s="6" t="s">
        <v>48</v>
      </c>
      <c r="C41" s="6" t="str">
        <f t="shared" si="0"/>
        <v>01</v>
      </c>
      <c r="D41" s="22">
        <v>103.25</v>
      </c>
      <c r="E41" s="22">
        <v>36</v>
      </c>
      <c r="F41" s="22"/>
    </row>
    <row r="42" hidden="1" spans="1:6">
      <c r="A42" s="6" t="str">
        <f>"12024010726"</f>
        <v>12024010726</v>
      </c>
      <c r="B42" s="6" t="s">
        <v>49</v>
      </c>
      <c r="C42" s="6" t="str">
        <f t="shared" si="0"/>
        <v>01</v>
      </c>
      <c r="D42" s="22">
        <v>103.25</v>
      </c>
      <c r="E42" s="22">
        <v>36</v>
      </c>
      <c r="F42" s="22"/>
    </row>
    <row r="43" hidden="1" spans="1:6">
      <c r="A43" s="6" t="str">
        <f>"12024010332"</f>
        <v>12024010332</v>
      </c>
      <c r="B43" s="6" t="s">
        <v>50</v>
      </c>
      <c r="C43" s="6" t="str">
        <f t="shared" si="0"/>
        <v>01</v>
      </c>
      <c r="D43" s="22">
        <v>103</v>
      </c>
      <c r="E43" s="22">
        <v>40</v>
      </c>
      <c r="F43" s="22"/>
    </row>
    <row r="44" hidden="1" spans="1:6">
      <c r="A44" s="6" t="str">
        <f>"12024010133"</f>
        <v>12024010133</v>
      </c>
      <c r="B44" s="6" t="s">
        <v>51</v>
      </c>
      <c r="C44" s="6" t="str">
        <f t="shared" si="0"/>
        <v>01</v>
      </c>
      <c r="D44" s="22">
        <v>102.75</v>
      </c>
      <c r="E44" s="22">
        <v>41</v>
      </c>
      <c r="F44" s="22"/>
    </row>
    <row r="45" hidden="1" spans="1:6">
      <c r="A45" s="6" t="str">
        <f>"12024010218"</f>
        <v>12024010218</v>
      </c>
      <c r="B45" s="6" t="s">
        <v>52</v>
      </c>
      <c r="C45" s="6" t="str">
        <f t="shared" si="0"/>
        <v>01</v>
      </c>
      <c r="D45" s="22">
        <v>102.75</v>
      </c>
      <c r="E45" s="22">
        <v>41</v>
      </c>
      <c r="F45" s="22"/>
    </row>
    <row r="46" hidden="1" spans="1:6">
      <c r="A46" s="6" t="str">
        <f>"12024010610"</f>
        <v>12024010610</v>
      </c>
      <c r="B46" s="6" t="s">
        <v>53</v>
      </c>
      <c r="C46" s="6" t="str">
        <f t="shared" si="0"/>
        <v>01</v>
      </c>
      <c r="D46" s="22">
        <v>102.75</v>
      </c>
      <c r="E46" s="22">
        <v>41</v>
      </c>
      <c r="F46" s="22"/>
    </row>
    <row r="47" hidden="1" spans="1:6">
      <c r="A47" s="6" t="str">
        <f>"12024010335"</f>
        <v>12024010335</v>
      </c>
      <c r="B47" s="6" t="s">
        <v>54</v>
      </c>
      <c r="C47" s="6" t="str">
        <f t="shared" si="0"/>
        <v>01</v>
      </c>
      <c r="D47" s="22">
        <v>102.5</v>
      </c>
      <c r="E47" s="22">
        <v>44</v>
      </c>
      <c r="F47" s="22"/>
    </row>
    <row r="48" hidden="1" spans="1:6">
      <c r="A48" s="6" t="str">
        <f>"12024010509"</f>
        <v>12024010509</v>
      </c>
      <c r="B48" s="6" t="s">
        <v>55</v>
      </c>
      <c r="C48" s="6" t="str">
        <f t="shared" si="0"/>
        <v>01</v>
      </c>
      <c r="D48" s="22">
        <v>102.5</v>
      </c>
      <c r="E48" s="22">
        <v>44</v>
      </c>
      <c r="F48" s="22"/>
    </row>
    <row r="49" hidden="1" spans="1:6">
      <c r="A49" s="6" t="str">
        <f>"12024010924"</f>
        <v>12024010924</v>
      </c>
      <c r="B49" s="6" t="s">
        <v>56</v>
      </c>
      <c r="C49" s="6" t="str">
        <f t="shared" si="0"/>
        <v>01</v>
      </c>
      <c r="D49" s="22">
        <v>102.5</v>
      </c>
      <c r="E49" s="22">
        <v>44</v>
      </c>
      <c r="F49" s="22"/>
    </row>
    <row r="50" hidden="1" spans="1:6">
      <c r="A50" s="6" t="str">
        <f>"12024010220"</f>
        <v>12024010220</v>
      </c>
      <c r="B50" s="6" t="s">
        <v>57</v>
      </c>
      <c r="C50" s="6" t="str">
        <f t="shared" si="0"/>
        <v>01</v>
      </c>
      <c r="D50" s="22">
        <v>102</v>
      </c>
      <c r="E50" s="22">
        <v>47</v>
      </c>
      <c r="F50" s="22"/>
    </row>
    <row r="51" hidden="1" spans="1:6">
      <c r="A51" s="6" t="str">
        <f>"12024011027"</f>
        <v>12024011027</v>
      </c>
      <c r="B51" s="6" t="s">
        <v>58</v>
      </c>
      <c r="C51" s="6" t="str">
        <f t="shared" si="0"/>
        <v>01</v>
      </c>
      <c r="D51" s="22">
        <v>102</v>
      </c>
      <c r="E51" s="22">
        <v>47</v>
      </c>
      <c r="F51" s="22"/>
    </row>
    <row r="52" hidden="1" spans="1:6">
      <c r="A52" s="6" t="str">
        <f>"12024010623"</f>
        <v>12024010623</v>
      </c>
      <c r="B52" s="6" t="s">
        <v>59</v>
      </c>
      <c r="C52" s="6" t="str">
        <f t="shared" si="0"/>
        <v>01</v>
      </c>
      <c r="D52" s="22">
        <v>101.25</v>
      </c>
      <c r="E52" s="22">
        <v>49</v>
      </c>
      <c r="F52" s="22"/>
    </row>
    <row r="53" hidden="1" spans="1:6">
      <c r="A53" s="6" t="str">
        <f>"12024011103"</f>
        <v>12024011103</v>
      </c>
      <c r="B53" s="6" t="s">
        <v>60</v>
      </c>
      <c r="C53" s="6" t="str">
        <f t="shared" si="0"/>
        <v>01</v>
      </c>
      <c r="D53" s="22">
        <v>101.25</v>
      </c>
      <c r="E53" s="22">
        <v>49</v>
      </c>
      <c r="F53" s="22"/>
    </row>
    <row r="54" hidden="1" spans="1:6">
      <c r="A54" s="6" t="str">
        <f>"12024010329"</f>
        <v>12024010329</v>
      </c>
      <c r="B54" s="6" t="s">
        <v>61</v>
      </c>
      <c r="C54" s="6" t="str">
        <f t="shared" si="0"/>
        <v>01</v>
      </c>
      <c r="D54" s="22">
        <v>101</v>
      </c>
      <c r="E54" s="22">
        <v>51</v>
      </c>
      <c r="F54" s="22"/>
    </row>
    <row r="55" hidden="1" spans="1:6">
      <c r="A55" s="6" t="str">
        <f>"12024010426"</f>
        <v>12024010426</v>
      </c>
      <c r="B55" s="6" t="s">
        <v>62</v>
      </c>
      <c r="C55" s="6" t="str">
        <f t="shared" si="0"/>
        <v>01</v>
      </c>
      <c r="D55" s="22">
        <v>101</v>
      </c>
      <c r="E55" s="22">
        <v>51</v>
      </c>
      <c r="F55" s="22"/>
    </row>
    <row r="56" hidden="1" spans="1:6">
      <c r="A56" s="6" t="str">
        <f>"12024010915"</f>
        <v>12024010915</v>
      </c>
      <c r="B56" s="6" t="s">
        <v>63</v>
      </c>
      <c r="C56" s="6" t="str">
        <f t="shared" si="0"/>
        <v>01</v>
      </c>
      <c r="D56" s="22">
        <v>100.75</v>
      </c>
      <c r="E56" s="22">
        <v>53</v>
      </c>
      <c r="F56" s="22"/>
    </row>
    <row r="57" hidden="1" spans="1:6">
      <c r="A57" s="6" t="str">
        <f>"12024010521"</f>
        <v>12024010521</v>
      </c>
      <c r="B57" s="6" t="s">
        <v>64</v>
      </c>
      <c r="C57" s="6" t="str">
        <f t="shared" si="0"/>
        <v>01</v>
      </c>
      <c r="D57" s="22">
        <v>100.5</v>
      </c>
      <c r="E57" s="22">
        <v>54</v>
      </c>
      <c r="F57" s="22"/>
    </row>
    <row r="58" hidden="1" spans="1:6">
      <c r="A58" s="6" t="str">
        <f>"12024010603"</f>
        <v>12024010603</v>
      </c>
      <c r="B58" s="6" t="s">
        <v>65</v>
      </c>
      <c r="C58" s="6" t="str">
        <f t="shared" si="0"/>
        <v>01</v>
      </c>
      <c r="D58" s="22">
        <v>100.5</v>
      </c>
      <c r="E58" s="22">
        <v>54</v>
      </c>
      <c r="F58" s="22"/>
    </row>
    <row r="59" hidden="1" spans="1:6">
      <c r="A59" s="6" t="str">
        <f>"12024010928"</f>
        <v>12024010928</v>
      </c>
      <c r="B59" s="6" t="s">
        <v>66</v>
      </c>
      <c r="C59" s="6" t="str">
        <f t="shared" si="0"/>
        <v>01</v>
      </c>
      <c r="D59" s="22">
        <v>100.5</v>
      </c>
      <c r="E59" s="22">
        <v>54</v>
      </c>
      <c r="F59" s="22"/>
    </row>
    <row r="60" hidden="1" spans="1:6">
      <c r="A60" s="6" t="str">
        <f>"12024010901"</f>
        <v>12024010901</v>
      </c>
      <c r="B60" s="6" t="s">
        <v>67</v>
      </c>
      <c r="C60" s="6" t="str">
        <f t="shared" si="0"/>
        <v>01</v>
      </c>
      <c r="D60" s="22">
        <v>100.25</v>
      </c>
      <c r="E60" s="22">
        <v>57</v>
      </c>
      <c r="F60" s="22"/>
    </row>
    <row r="61" hidden="1" spans="1:6">
      <c r="A61" s="6" t="str">
        <f>"12024010123"</f>
        <v>12024010123</v>
      </c>
      <c r="B61" s="6" t="s">
        <v>68</v>
      </c>
      <c r="C61" s="6" t="str">
        <f t="shared" si="0"/>
        <v>01</v>
      </c>
      <c r="D61" s="22">
        <v>100</v>
      </c>
      <c r="E61" s="22">
        <v>58</v>
      </c>
      <c r="F61" s="22"/>
    </row>
    <row r="62" hidden="1" spans="1:6">
      <c r="A62" s="6" t="str">
        <f>"12024010213"</f>
        <v>12024010213</v>
      </c>
      <c r="B62" s="6" t="s">
        <v>69</v>
      </c>
      <c r="C62" s="6" t="str">
        <f t="shared" si="0"/>
        <v>01</v>
      </c>
      <c r="D62" s="22">
        <v>100</v>
      </c>
      <c r="E62" s="22">
        <v>58</v>
      </c>
      <c r="F62" s="22"/>
    </row>
    <row r="63" hidden="1" spans="1:6">
      <c r="A63" s="6" t="str">
        <f>"12024010620"</f>
        <v>12024010620</v>
      </c>
      <c r="B63" s="6" t="s">
        <v>70</v>
      </c>
      <c r="C63" s="6" t="str">
        <f t="shared" si="0"/>
        <v>01</v>
      </c>
      <c r="D63" s="22">
        <v>100</v>
      </c>
      <c r="E63" s="22">
        <v>58</v>
      </c>
      <c r="F63" s="22"/>
    </row>
    <row r="64" hidden="1" spans="1:6">
      <c r="A64" s="6" t="str">
        <f>"12024010737"</f>
        <v>12024010737</v>
      </c>
      <c r="B64" s="6" t="s">
        <v>71</v>
      </c>
      <c r="C64" s="6" t="str">
        <f t="shared" si="0"/>
        <v>01</v>
      </c>
      <c r="D64" s="22">
        <v>100</v>
      </c>
      <c r="E64" s="22">
        <v>58</v>
      </c>
      <c r="F64" s="22"/>
    </row>
    <row r="65" hidden="1" spans="1:6">
      <c r="A65" s="6" t="str">
        <f>"12024010315"</f>
        <v>12024010315</v>
      </c>
      <c r="B65" s="6" t="s">
        <v>72</v>
      </c>
      <c r="C65" s="6" t="str">
        <f t="shared" si="0"/>
        <v>01</v>
      </c>
      <c r="D65" s="22">
        <v>99.75</v>
      </c>
      <c r="E65" s="22">
        <v>62</v>
      </c>
      <c r="F65" s="22"/>
    </row>
    <row r="66" hidden="1" spans="1:6">
      <c r="A66" s="6" t="str">
        <f>"12024010316"</f>
        <v>12024010316</v>
      </c>
      <c r="B66" s="6" t="s">
        <v>73</v>
      </c>
      <c r="C66" s="6" t="str">
        <f t="shared" si="0"/>
        <v>01</v>
      </c>
      <c r="D66" s="22">
        <v>99.75</v>
      </c>
      <c r="E66" s="22">
        <v>62</v>
      </c>
      <c r="F66" s="22"/>
    </row>
    <row r="67" hidden="1" spans="1:6">
      <c r="A67" s="6" t="str">
        <f>"12024010322"</f>
        <v>12024010322</v>
      </c>
      <c r="B67" s="6" t="s">
        <v>74</v>
      </c>
      <c r="C67" s="6" t="str">
        <f t="shared" si="0"/>
        <v>01</v>
      </c>
      <c r="D67" s="22">
        <v>99.75</v>
      </c>
      <c r="E67" s="22">
        <v>62</v>
      </c>
      <c r="F67" s="22"/>
    </row>
    <row r="68" hidden="1" spans="1:6">
      <c r="A68" s="6" t="str">
        <f>"12024010526"</f>
        <v>12024010526</v>
      </c>
      <c r="B68" s="6" t="s">
        <v>75</v>
      </c>
      <c r="C68" s="6" t="str">
        <f t="shared" ref="C68:C131" si="1">"01"</f>
        <v>01</v>
      </c>
      <c r="D68" s="22">
        <v>99.75</v>
      </c>
      <c r="E68" s="22">
        <v>62</v>
      </c>
      <c r="F68" s="22"/>
    </row>
    <row r="69" hidden="1" spans="1:6">
      <c r="A69" s="6" t="str">
        <f>"12024010738"</f>
        <v>12024010738</v>
      </c>
      <c r="B69" s="6" t="s">
        <v>76</v>
      </c>
      <c r="C69" s="6" t="str">
        <f t="shared" si="1"/>
        <v>01</v>
      </c>
      <c r="D69" s="22">
        <v>99.75</v>
      </c>
      <c r="E69" s="22">
        <v>62</v>
      </c>
      <c r="F69" s="22"/>
    </row>
    <row r="70" hidden="1" spans="1:6">
      <c r="A70" s="6" t="str">
        <f>"12024010816"</f>
        <v>12024010816</v>
      </c>
      <c r="B70" s="6" t="s">
        <v>77</v>
      </c>
      <c r="C70" s="6" t="str">
        <f t="shared" si="1"/>
        <v>01</v>
      </c>
      <c r="D70" s="22">
        <v>99.75</v>
      </c>
      <c r="E70" s="22">
        <v>62</v>
      </c>
      <c r="F70" s="22"/>
    </row>
    <row r="71" hidden="1" spans="1:6">
      <c r="A71" s="6" t="str">
        <f>"12024010824"</f>
        <v>12024010824</v>
      </c>
      <c r="B71" s="6" t="s">
        <v>78</v>
      </c>
      <c r="C71" s="6" t="str">
        <f t="shared" si="1"/>
        <v>01</v>
      </c>
      <c r="D71" s="22">
        <v>99.75</v>
      </c>
      <c r="E71" s="22">
        <v>62</v>
      </c>
      <c r="F71" s="22"/>
    </row>
    <row r="72" hidden="1" spans="1:6">
      <c r="A72" s="6" t="str">
        <f>"12024010122"</f>
        <v>12024010122</v>
      </c>
      <c r="B72" s="6" t="s">
        <v>79</v>
      </c>
      <c r="C72" s="6" t="str">
        <f t="shared" si="1"/>
        <v>01</v>
      </c>
      <c r="D72" s="22">
        <v>99.5</v>
      </c>
      <c r="E72" s="22">
        <v>69</v>
      </c>
      <c r="F72" s="22"/>
    </row>
    <row r="73" hidden="1" spans="1:6">
      <c r="A73" s="6" t="str">
        <f>"12024010207"</f>
        <v>12024010207</v>
      </c>
      <c r="B73" s="6" t="s">
        <v>80</v>
      </c>
      <c r="C73" s="6" t="str">
        <f t="shared" si="1"/>
        <v>01</v>
      </c>
      <c r="D73" s="22">
        <v>99.5</v>
      </c>
      <c r="E73" s="22">
        <v>69</v>
      </c>
      <c r="F73" s="22"/>
    </row>
    <row r="74" hidden="1" spans="1:6">
      <c r="A74" s="6" t="str">
        <f>"12024010830"</f>
        <v>12024010830</v>
      </c>
      <c r="B74" s="6" t="s">
        <v>81</v>
      </c>
      <c r="C74" s="6" t="str">
        <f t="shared" si="1"/>
        <v>01</v>
      </c>
      <c r="D74" s="22">
        <v>99.5</v>
      </c>
      <c r="E74" s="22">
        <v>69</v>
      </c>
      <c r="F74" s="22"/>
    </row>
    <row r="75" hidden="1" spans="1:6">
      <c r="A75" s="6" t="str">
        <f>"12024010616"</f>
        <v>12024010616</v>
      </c>
      <c r="B75" s="6" t="s">
        <v>82</v>
      </c>
      <c r="C75" s="6" t="str">
        <f t="shared" si="1"/>
        <v>01</v>
      </c>
      <c r="D75" s="22">
        <v>99.25</v>
      </c>
      <c r="E75" s="22">
        <v>72</v>
      </c>
      <c r="F75" s="22"/>
    </row>
    <row r="76" hidden="1" spans="1:6">
      <c r="A76" s="6" t="str">
        <f>"12024010806"</f>
        <v>12024010806</v>
      </c>
      <c r="B76" s="6" t="s">
        <v>83</v>
      </c>
      <c r="C76" s="6" t="str">
        <f t="shared" si="1"/>
        <v>01</v>
      </c>
      <c r="D76" s="22">
        <v>99.25</v>
      </c>
      <c r="E76" s="22">
        <v>72</v>
      </c>
      <c r="F76" s="22"/>
    </row>
    <row r="77" hidden="1" spans="1:6">
      <c r="A77" s="6" t="str">
        <f>"12024010811"</f>
        <v>12024010811</v>
      </c>
      <c r="B77" s="6" t="s">
        <v>84</v>
      </c>
      <c r="C77" s="6" t="str">
        <f t="shared" si="1"/>
        <v>01</v>
      </c>
      <c r="D77" s="22">
        <v>99.25</v>
      </c>
      <c r="E77" s="22">
        <v>72</v>
      </c>
      <c r="F77" s="22"/>
    </row>
    <row r="78" hidden="1" spans="1:6">
      <c r="A78" s="6" t="str">
        <f>"12024010812"</f>
        <v>12024010812</v>
      </c>
      <c r="B78" s="6" t="s">
        <v>85</v>
      </c>
      <c r="C78" s="6" t="str">
        <f t="shared" si="1"/>
        <v>01</v>
      </c>
      <c r="D78" s="22">
        <v>99.25</v>
      </c>
      <c r="E78" s="22">
        <v>72</v>
      </c>
      <c r="F78" s="22"/>
    </row>
    <row r="79" hidden="1" spans="1:6">
      <c r="A79" s="6" t="str">
        <f>"12024010917"</f>
        <v>12024010917</v>
      </c>
      <c r="B79" s="6" t="s">
        <v>86</v>
      </c>
      <c r="C79" s="6" t="str">
        <f t="shared" si="1"/>
        <v>01</v>
      </c>
      <c r="D79" s="22">
        <v>99.25</v>
      </c>
      <c r="E79" s="22">
        <v>72</v>
      </c>
      <c r="F79" s="22"/>
    </row>
    <row r="80" hidden="1" spans="1:6">
      <c r="A80" s="6" t="str">
        <f>"12024010331"</f>
        <v>12024010331</v>
      </c>
      <c r="B80" s="6" t="s">
        <v>87</v>
      </c>
      <c r="C80" s="6" t="str">
        <f t="shared" si="1"/>
        <v>01</v>
      </c>
      <c r="D80" s="22">
        <v>99</v>
      </c>
      <c r="E80" s="22">
        <v>77</v>
      </c>
      <c r="F80" s="22"/>
    </row>
    <row r="81" hidden="1" spans="1:6">
      <c r="A81" s="6" t="str">
        <f>"12024010411"</f>
        <v>12024010411</v>
      </c>
      <c r="B81" s="6" t="s">
        <v>88</v>
      </c>
      <c r="C81" s="6" t="str">
        <f t="shared" si="1"/>
        <v>01</v>
      </c>
      <c r="D81" s="22">
        <v>99</v>
      </c>
      <c r="E81" s="22">
        <v>77</v>
      </c>
      <c r="F81" s="22"/>
    </row>
    <row r="82" hidden="1" spans="1:6">
      <c r="A82" s="6" t="str">
        <f>"12024010416"</f>
        <v>12024010416</v>
      </c>
      <c r="B82" s="6" t="s">
        <v>89</v>
      </c>
      <c r="C82" s="6" t="str">
        <f t="shared" si="1"/>
        <v>01</v>
      </c>
      <c r="D82" s="22">
        <v>99</v>
      </c>
      <c r="E82" s="22">
        <v>77</v>
      </c>
      <c r="F82" s="22"/>
    </row>
    <row r="83" hidden="1" spans="1:6">
      <c r="A83" s="6" t="str">
        <f>"12024010903"</f>
        <v>12024010903</v>
      </c>
      <c r="B83" s="6" t="s">
        <v>90</v>
      </c>
      <c r="C83" s="6" t="str">
        <f t="shared" si="1"/>
        <v>01</v>
      </c>
      <c r="D83" s="22">
        <v>99</v>
      </c>
      <c r="E83" s="22">
        <v>77</v>
      </c>
      <c r="F83" s="22"/>
    </row>
    <row r="84" hidden="1" spans="1:6">
      <c r="A84" s="6" t="str">
        <f>"12024010908"</f>
        <v>12024010908</v>
      </c>
      <c r="B84" s="6" t="s">
        <v>91</v>
      </c>
      <c r="C84" s="6" t="str">
        <f t="shared" si="1"/>
        <v>01</v>
      </c>
      <c r="D84" s="22">
        <v>99</v>
      </c>
      <c r="E84" s="22">
        <v>77</v>
      </c>
      <c r="F84" s="22"/>
    </row>
    <row r="85" hidden="1" spans="1:6">
      <c r="A85" s="6" t="str">
        <f>"12024011038"</f>
        <v>12024011038</v>
      </c>
      <c r="B85" s="6" t="s">
        <v>92</v>
      </c>
      <c r="C85" s="6" t="str">
        <f t="shared" si="1"/>
        <v>01</v>
      </c>
      <c r="D85" s="22">
        <v>99</v>
      </c>
      <c r="E85" s="22">
        <v>77</v>
      </c>
      <c r="F85" s="22"/>
    </row>
    <row r="86" hidden="1" spans="1:6">
      <c r="A86" s="6" t="str">
        <f>"12024010534"</f>
        <v>12024010534</v>
      </c>
      <c r="B86" s="6" t="s">
        <v>93</v>
      </c>
      <c r="C86" s="6" t="str">
        <f t="shared" si="1"/>
        <v>01</v>
      </c>
      <c r="D86" s="22">
        <v>98.75</v>
      </c>
      <c r="E86" s="22">
        <v>83</v>
      </c>
      <c r="F86" s="22"/>
    </row>
    <row r="87" hidden="1" spans="1:6">
      <c r="A87" s="6" t="str">
        <f>"12024010832"</f>
        <v>12024010832</v>
      </c>
      <c r="B87" s="6" t="s">
        <v>94</v>
      </c>
      <c r="C87" s="6" t="str">
        <f t="shared" si="1"/>
        <v>01</v>
      </c>
      <c r="D87" s="22">
        <v>98.75</v>
      </c>
      <c r="E87" s="22">
        <v>83</v>
      </c>
      <c r="F87" s="22"/>
    </row>
    <row r="88" hidden="1" spans="1:6">
      <c r="A88" s="6" t="str">
        <f>"12024010910"</f>
        <v>12024010910</v>
      </c>
      <c r="B88" s="6" t="s">
        <v>95</v>
      </c>
      <c r="C88" s="6" t="str">
        <f t="shared" si="1"/>
        <v>01</v>
      </c>
      <c r="D88" s="22">
        <v>98.5</v>
      </c>
      <c r="E88" s="22">
        <v>85</v>
      </c>
      <c r="F88" s="22"/>
    </row>
    <row r="89" hidden="1" spans="1:6">
      <c r="A89" s="6" t="str">
        <f>"12024010417"</f>
        <v>12024010417</v>
      </c>
      <c r="B89" s="6" t="s">
        <v>96</v>
      </c>
      <c r="C89" s="6" t="str">
        <f t="shared" si="1"/>
        <v>01</v>
      </c>
      <c r="D89" s="22">
        <v>98.25</v>
      </c>
      <c r="E89" s="22">
        <v>86</v>
      </c>
      <c r="F89" s="22"/>
    </row>
    <row r="90" hidden="1" spans="1:6">
      <c r="A90" s="6" t="str">
        <f>"12024010710"</f>
        <v>12024010710</v>
      </c>
      <c r="B90" s="6" t="s">
        <v>97</v>
      </c>
      <c r="C90" s="6" t="str">
        <f t="shared" si="1"/>
        <v>01</v>
      </c>
      <c r="D90" s="22">
        <v>98.25</v>
      </c>
      <c r="E90" s="22">
        <v>86</v>
      </c>
      <c r="F90" s="22"/>
    </row>
    <row r="91" hidden="1" spans="1:6">
      <c r="A91" s="6" t="str">
        <f>"12024011017"</f>
        <v>12024011017</v>
      </c>
      <c r="B91" s="6" t="s">
        <v>98</v>
      </c>
      <c r="C91" s="6" t="str">
        <f t="shared" si="1"/>
        <v>01</v>
      </c>
      <c r="D91" s="22">
        <v>98.25</v>
      </c>
      <c r="E91" s="22">
        <v>86</v>
      </c>
      <c r="F91" s="22"/>
    </row>
    <row r="92" hidden="1" spans="1:6">
      <c r="A92" s="6" t="str">
        <f>"12024011034"</f>
        <v>12024011034</v>
      </c>
      <c r="B92" s="6" t="s">
        <v>99</v>
      </c>
      <c r="C92" s="6" t="str">
        <f t="shared" si="1"/>
        <v>01</v>
      </c>
      <c r="D92" s="22">
        <v>98.25</v>
      </c>
      <c r="E92" s="22">
        <v>86</v>
      </c>
      <c r="F92" s="22"/>
    </row>
    <row r="93" hidden="1" spans="1:6">
      <c r="A93" s="6" t="str">
        <f>"12024011125"</f>
        <v>12024011125</v>
      </c>
      <c r="B93" s="6" t="s">
        <v>100</v>
      </c>
      <c r="C93" s="6" t="str">
        <f t="shared" si="1"/>
        <v>01</v>
      </c>
      <c r="D93" s="22">
        <v>98.25</v>
      </c>
      <c r="E93" s="22">
        <v>86</v>
      </c>
      <c r="F93" s="22"/>
    </row>
    <row r="94" hidden="1" spans="1:6">
      <c r="A94" s="6" t="str">
        <f>"12024010933"</f>
        <v>12024010933</v>
      </c>
      <c r="B94" s="6" t="s">
        <v>101</v>
      </c>
      <c r="C94" s="6" t="str">
        <f t="shared" si="1"/>
        <v>01</v>
      </c>
      <c r="D94" s="22">
        <v>98</v>
      </c>
      <c r="E94" s="22">
        <v>91</v>
      </c>
      <c r="F94" s="22"/>
    </row>
    <row r="95" hidden="1" spans="1:6">
      <c r="A95" s="6" t="str">
        <f>"12024011120"</f>
        <v>12024011120</v>
      </c>
      <c r="B95" s="6" t="s">
        <v>102</v>
      </c>
      <c r="C95" s="6" t="str">
        <f t="shared" si="1"/>
        <v>01</v>
      </c>
      <c r="D95" s="22">
        <v>98</v>
      </c>
      <c r="E95" s="22">
        <v>91</v>
      </c>
      <c r="F95" s="22"/>
    </row>
    <row r="96" hidden="1" spans="1:6">
      <c r="A96" s="6" t="str">
        <f>"12024010907"</f>
        <v>12024010907</v>
      </c>
      <c r="B96" s="6" t="s">
        <v>103</v>
      </c>
      <c r="C96" s="6" t="str">
        <f t="shared" si="1"/>
        <v>01</v>
      </c>
      <c r="D96" s="22">
        <v>97.75</v>
      </c>
      <c r="E96" s="22">
        <v>93</v>
      </c>
      <c r="F96" s="22"/>
    </row>
    <row r="97" hidden="1" spans="1:6">
      <c r="A97" s="6" t="str">
        <f>"12024010919"</f>
        <v>12024010919</v>
      </c>
      <c r="B97" s="6" t="s">
        <v>104</v>
      </c>
      <c r="C97" s="6" t="str">
        <f t="shared" si="1"/>
        <v>01</v>
      </c>
      <c r="D97" s="22">
        <v>97.75</v>
      </c>
      <c r="E97" s="22">
        <v>93</v>
      </c>
      <c r="F97" s="22"/>
    </row>
    <row r="98" hidden="1" spans="1:6">
      <c r="A98" s="6" t="str">
        <f>"12024010103"</f>
        <v>12024010103</v>
      </c>
      <c r="B98" s="6" t="s">
        <v>105</v>
      </c>
      <c r="C98" s="6" t="str">
        <f t="shared" si="1"/>
        <v>01</v>
      </c>
      <c r="D98" s="22">
        <v>97.5</v>
      </c>
      <c r="E98" s="22">
        <v>95</v>
      </c>
      <c r="F98" s="22"/>
    </row>
    <row r="99" hidden="1" spans="1:6">
      <c r="A99" s="6" t="str">
        <f>"12024010127"</f>
        <v>12024010127</v>
      </c>
      <c r="B99" s="6" t="s">
        <v>106</v>
      </c>
      <c r="C99" s="6" t="str">
        <f t="shared" si="1"/>
        <v>01</v>
      </c>
      <c r="D99" s="22">
        <v>97.5</v>
      </c>
      <c r="E99" s="22">
        <v>95</v>
      </c>
      <c r="F99" s="22"/>
    </row>
    <row r="100" hidden="1" spans="1:6">
      <c r="A100" s="6" t="str">
        <f>"12024010613"</f>
        <v>12024010613</v>
      </c>
      <c r="B100" s="6" t="s">
        <v>107</v>
      </c>
      <c r="C100" s="6" t="str">
        <f t="shared" si="1"/>
        <v>01</v>
      </c>
      <c r="D100" s="22">
        <v>97.5</v>
      </c>
      <c r="E100" s="22">
        <v>95</v>
      </c>
      <c r="F100" s="22"/>
    </row>
    <row r="101" hidden="1" spans="1:6">
      <c r="A101" s="6" t="str">
        <f>"12024010809"</f>
        <v>12024010809</v>
      </c>
      <c r="B101" s="6" t="s">
        <v>108</v>
      </c>
      <c r="C101" s="6" t="str">
        <f t="shared" si="1"/>
        <v>01</v>
      </c>
      <c r="D101" s="22">
        <v>97.5</v>
      </c>
      <c r="E101" s="22">
        <v>95</v>
      </c>
      <c r="F101" s="22"/>
    </row>
    <row r="102" hidden="1" spans="1:6">
      <c r="A102" s="6" t="str">
        <f>"12024011018"</f>
        <v>12024011018</v>
      </c>
      <c r="B102" s="6" t="s">
        <v>109</v>
      </c>
      <c r="C102" s="6" t="str">
        <f t="shared" si="1"/>
        <v>01</v>
      </c>
      <c r="D102" s="22">
        <v>97.5</v>
      </c>
      <c r="E102" s="22">
        <v>95</v>
      </c>
      <c r="F102" s="22"/>
    </row>
    <row r="103" hidden="1" spans="1:6">
      <c r="A103" s="6" t="str">
        <f>"12024010110"</f>
        <v>12024010110</v>
      </c>
      <c r="B103" s="6" t="s">
        <v>110</v>
      </c>
      <c r="C103" s="6" t="str">
        <f t="shared" si="1"/>
        <v>01</v>
      </c>
      <c r="D103" s="22">
        <v>97.25</v>
      </c>
      <c r="E103" s="22">
        <v>100</v>
      </c>
      <c r="F103" s="22"/>
    </row>
    <row r="104" hidden="1" spans="1:6">
      <c r="A104" s="6" t="str">
        <f>"12024011113"</f>
        <v>12024011113</v>
      </c>
      <c r="B104" s="6" t="s">
        <v>111</v>
      </c>
      <c r="C104" s="6" t="str">
        <f t="shared" si="1"/>
        <v>01</v>
      </c>
      <c r="D104" s="22">
        <v>97.25</v>
      </c>
      <c r="E104" s="22">
        <v>100</v>
      </c>
      <c r="F104" s="22"/>
    </row>
    <row r="105" hidden="1" spans="1:6">
      <c r="A105" s="6" t="str">
        <f>"12024010711"</f>
        <v>12024010711</v>
      </c>
      <c r="B105" s="6" t="s">
        <v>112</v>
      </c>
      <c r="C105" s="6" t="str">
        <f t="shared" si="1"/>
        <v>01</v>
      </c>
      <c r="D105" s="22">
        <v>97</v>
      </c>
      <c r="E105" s="22">
        <v>102</v>
      </c>
      <c r="F105" s="22"/>
    </row>
    <row r="106" hidden="1" spans="1:6">
      <c r="A106" s="6" t="str">
        <f>"12024010909"</f>
        <v>12024010909</v>
      </c>
      <c r="B106" s="6" t="s">
        <v>113</v>
      </c>
      <c r="C106" s="6" t="str">
        <f t="shared" si="1"/>
        <v>01</v>
      </c>
      <c r="D106" s="22">
        <v>97</v>
      </c>
      <c r="E106" s="22">
        <v>102</v>
      </c>
      <c r="F106" s="22"/>
    </row>
    <row r="107" hidden="1" spans="1:6">
      <c r="A107" s="6" t="str">
        <f>"12024010211"</f>
        <v>12024010211</v>
      </c>
      <c r="B107" s="6" t="s">
        <v>114</v>
      </c>
      <c r="C107" s="6" t="str">
        <f t="shared" si="1"/>
        <v>01</v>
      </c>
      <c r="D107" s="22">
        <v>96.5</v>
      </c>
      <c r="E107" s="22">
        <v>104</v>
      </c>
      <c r="F107" s="22"/>
    </row>
    <row r="108" hidden="1" spans="1:6">
      <c r="A108" s="6" t="str">
        <f>"12024010225"</f>
        <v>12024010225</v>
      </c>
      <c r="B108" s="6" t="s">
        <v>115</v>
      </c>
      <c r="C108" s="6" t="str">
        <f t="shared" si="1"/>
        <v>01</v>
      </c>
      <c r="D108" s="22">
        <v>96.5</v>
      </c>
      <c r="E108" s="22">
        <v>104</v>
      </c>
      <c r="F108" s="22"/>
    </row>
    <row r="109" hidden="1" spans="1:6">
      <c r="A109" s="6" t="str">
        <f>"12024010228"</f>
        <v>12024010228</v>
      </c>
      <c r="B109" s="6" t="s">
        <v>116</v>
      </c>
      <c r="C109" s="6" t="str">
        <f t="shared" si="1"/>
        <v>01</v>
      </c>
      <c r="D109" s="22">
        <v>96.5</v>
      </c>
      <c r="E109" s="22">
        <v>104</v>
      </c>
      <c r="F109" s="22"/>
    </row>
    <row r="110" hidden="1" spans="1:6">
      <c r="A110" s="6" t="str">
        <f>"12024010307"</f>
        <v>12024010307</v>
      </c>
      <c r="B110" s="6" t="s">
        <v>117</v>
      </c>
      <c r="C110" s="6" t="str">
        <f t="shared" si="1"/>
        <v>01</v>
      </c>
      <c r="D110" s="22">
        <v>96.5</v>
      </c>
      <c r="E110" s="22">
        <v>104</v>
      </c>
      <c r="F110" s="22"/>
    </row>
    <row r="111" hidden="1" spans="1:6">
      <c r="A111" s="6" t="str">
        <f>"12024010334"</f>
        <v>12024010334</v>
      </c>
      <c r="B111" s="6" t="s">
        <v>118</v>
      </c>
      <c r="C111" s="6" t="str">
        <f t="shared" si="1"/>
        <v>01</v>
      </c>
      <c r="D111" s="22">
        <v>96.5</v>
      </c>
      <c r="E111" s="22">
        <v>104</v>
      </c>
      <c r="F111" s="22"/>
    </row>
    <row r="112" hidden="1" spans="1:6">
      <c r="A112" s="6" t="str">
        <f>"12024010430"</f>
        <v>12024010430</v>
      </c>
      <c r="B112" s="6" t="s">
        <v>119</v>
      </c>
      <c r="C112" s="6" t="str">
        <f t="shared" si="1"/>
        <v>01</v>
      </c>
      <c r="D112" s="22">
        <v>96.5</v>
      </c>
      <c r="E112" s="22">
        <v>104</v>
      </c>
      <c r="F112" s="22"/>
    </row>
    <row r="113" hidden="1" spans="1:6">
      <c r="A113" s="6" t="str">
        <f>"12024010615"</f>
        <v>12024010615</v>
      </c>
      <c r="B113" s="6" t="s">
        <v>120</v>
      </c>
      <c r="C113" s="6" t="str">
        <f t="shared" si="1"/>
        <v>01</v>
      </c>
      <c r="D113" s="22">
        <v>96.5</v>
      </c>
      <c r="E113" s="22">
        <v>104</v>
      </c>
      <c r="F113" s="22"/>
    </row>
    <row r="114" hidden="1" spans="1:6">
      <c r="A114" s="6" t="str">
        <f>"12024011037"</f>
        <v>12024011037</v>
      </c>
      <c r="B114" s="6" t="s">
        <v>121</v>
      </c>
      <c r="C114" s="6" t="str">
        <f t="shared" si="1"/>
        <v>01</v>
      </c>
      <c r="D114" s="22">
        <v>96.5</v>
      </c>
      <c r="E114" s="22">
        <v>104</v>
      </c>
      <c r="F114" s="22"/>
    </row>
    <row r="115" hidden="1" spans="1:6">
      <c r="A115" s="6" t="str">
        <f>"12024010106"</f>
        <v>12024010106</v>
      </c>
      <c r="B115" s="6" t="s">
        <v>122</v>
      </c>
      <c r="C115" s="6" t="str">
        <f t="shared" si="1"/>
        <v>01</v>
      </c>
      <c r="D115" s="22">
        <v>96.25</v>
      </c>
      <c r="E115" s="22">
        <v>112</v>
      </c>
      <c r="F115" s="22"/>
    </row>
    <row r="116" hidden="1" spans="1:6">
      <c r="A116" s="6" t="str">
        <f>"12024010401"</f>
        <v>12024010401</v>
      </c>
      <c r="B116" s="6" t="s">
        <v>123</v>
      </c>
      <c r="C116" s="6" t="str">
        <f t="shared" si="1"/>
        <v>01</v>
      </c>
      <c r="D116" s="22">
        <v>96.25</v>
      </c>
      <c r="E116" s="22">
        <v>112</v>
      </c>
      <c r="F116" s="22"/>
    </row>
    <row r="117" hidden="1" spans="1:6">
      <c r="A117" s="6" t="str">
        <f>"12024010714"</f>
        <v>12024010714</v>
      </c>
      <c r="B117" s="6" t="s">
        <v>124</v>
      </c>
      <c r="C117" s="6" t="str">
        <f t="shared" si="1"/>
        <v>01</v>
      </c>
      <c r="D117" s="22">
        <v>96.25</v>
      </c>
      <c r="E117" s="22">
        <v>112</v>
      </c>
      <c r="F117" s="22"/>
    </row>
    <row r="118" hidden="1" spans="1:6">
      <c r="A118" s="6" t="str">
        <f>"12024010803"</f>
        <v>12024010803</v>
      </c>
      <c r="B118" s="6" t="s">
        <v>125</v>
      </c>
      <c r="C118" s="6" t="str">
        <f t="shared" si="1"/>
        <v>01</v>
      </c>
      <c r="D118" s="22">
        <v>96.25</v>
      </c>
      <c r="E118" s="22">
        <v>112</v>
      </c>
      <c r="F118" s="22"/>
    </row>
    <row r="119" hidden="1" spans="1:6">
      <c r="A119" s="6" t="str">
        <f>"12024011109"</f>
        <v>12024011109</v>
      </c>
      <c r="B119" s="6" t="s">
        <v>126</v>
      </c>
      <c r="C119" s="6" t="str">
        <f t="shared" si="1"/>
        <v>01</v>
      </c>
      <c r="D119" s="22">
        <v>96.25</v>
      </c>
      <c r="E119" s="22">
        <v>112</v>
      </c>
      <c r="F119" s="22"/>
    </row>
    <row r="120" hidden="1" spans="1:6">
      <c r="A120" s="6" t="str">
        <f>"12024011110"</f>
        <v>12024011110</v>
      </c>
      <c r="B120" s="6" t="s">
        <v>127</v>
      </c>
      <c r="C120" s="6" t="str">
        <f t="shared" si="1"/>
        <v>01</v>
      </c>
      <c r="D120" s="22">
        <v>96.25</v>
      </c>
      <c r="E120" s="22">
        <v>112</v>
      </c>
      <c r="F120" s="22"/>
    </row>
    <row r="121" hidden="1" spans="1:6">
      <c r="A121" s="6" t="str">
        <f>"12024010531"</f>
        <v>12024010531</v>
      </c>
      <c r="B121" s="6" t="s">
        <v>128</v>
      </c>
      <c r="C121" s="6" t="str">
        <f t="shared" si="1"/>
        <v>01</v>
      </c>
      <c r="D121" s="22">
        <v>96</v>
      </c>
      <c r="E121" s="22">
        <v>118</v>
      </c>
      <c r="F121" s="22"/>
    </row>
    <row r="122" hidden="1" spans="1:6">
      <c r="A122" s="6" t="str">
        <f>"12024010626"</f>
        <v>12024010626</v>
      </c>
      <c r="B122" s="6" t="s">
        <v>129</v>
      </c>
      <c r="C122" s="6" t="str">
        <f t="shared" si="1"/>
        <v>01</v>
      </c>
      <c r="D122" s="22">
        <v>96</v>
      </c>
      <c r="E122" s="22">
        <v>118</v>
      </c>
      <c r="F122" s="22"/>
    </row>
    <row r="123" hidden="1" spans="1:6">
      <c r="A123" s="6" t="str">
        <f>"12024011031"</f>
        <v>12024011031</v>
      </c>
      <c r="B123" s="6" t="s">
        <v>130</v>
      </c>
      <c r="C123" s="6" t="str">
        <f t="shared" si="1"/>
        <v>01</v>
      </c>
      <c r="D123" s="22">
        <v>96</v>
      </c>
      <c r="E123" s="22">
        <v>118</v>
      </c>
      <c r="F123" s="22"/>
    </row>
    <row r="124" hidden="1" spans="1:6">
      <c r="A124" s="6" t="str">
        <f>"12024010234"</f>
        <v>12024010234</v>
      </c>
      <c r="B124" s="6" t="s">
        <v>131</v>
      </c>
      <c r="C124" s="6" t="str">
        <f t="shared" si="1"/>
        <v>01</v>
      </c>
      <c r="D124" s="22">
        <v>95.75</v>
      </c>
      <c r="E124" s="22">
        <v>121</v>
      </c>
      <c r="F124" s="22"/>
    </row>
    <row r="125" hidden="1" spans="1:6">
      <c r="A125" s="6" t="str">
        <f>"12024010312"</f>
        <v>12024010312</v>
      </c>
      <c r="B125" s="6" t="s">
        <v>132</v>
      </c>
      <c r="C125" s="6" t="str">
        <f t="shared" si="1"/>
        <v>01</v>
      </c>
      <c r="D125" s="22">
        <v>95.75</v>
      </c>
      <c r="E125" s="22">
        <v>121</v>
      </c>
      <c r="F125" s="22"/>
    </row>
    <row r="126" hidden="1" spans="1:6">
      <c r="A126" s="6" t="str">
        <f>"12024010314"</f>
        <v>12024010314</v>
      </c>
      <c r="B126" s="6" t="s">
        <v>133</v>
      </c>
      <c r="C126" s="6" t="str">
        <f t="shared" si="1"/>
        <v>01</v>
      </c>
      <c r="D126" s="22">
        <v>95.75</v>
      </c>
      <c r="E126" s="22">
        <v>121</v>
      </c>
      <c r="F126" s="22"/>
    </row>
    <row r="127" hidden="1" spans="1:6">
      <c r="A127" s="6" t="str">
        <f>"12024010435"</f>
        <v>12024010435</v>
      </c>
      <c r="B127" s="6" t="s">
        <v>134</v>
      </c>
      <c r="C127" s="6" t="str">
        <f t="shared" si="1"/>
        <v>01</v>
      </c>
      <c r="D127" s="22">
        <v>95.75</v>
      </c>
      <c r="E127" s="22">
        <v>121</v>
      </c>
      <c r="F127" s="22"/>
    </row>
    <row r="128" hidden="1" spans="1:6">
      <c r="A128" s="6" t="str">
        <f>"12024010913"</f>
        <v>12024010913</v>
      </c>
      <c r="B128" s="6" t="s">
        <v>135</v>
      </c>
      <c r="C128" s="6" t="str">
        <f t="shared" si="1"/>
        <v>01</v>
      </c>
      <c r="D128" s="22">
        <v>95.75</v>
      </c>
      <c r="E128" s="22">
        <v>121</v>
      </c>
      <c r="F128" s="22"/>
    </row>
    <row r="129" hidden="1" spans="1:6">
      <c r="A129" s="6" t="str">
        <f>"12024011132"</f>
        <v>12024011132</v>
      </c>
      <c r="B129" s="6" t="s">
        <v>136</v>
      </c>
      <c r="C129" s="6" t="str">
        <f t="shared" si="1"/>
        <v>01</v>
      </c>
      <c r="D129" s="22">
        <v>95.75</v>
      </c>
      <c r="E129" s="22">
        <v>121</v>
      </c>
      <c r="F129" s="22"/>
    </row>
    <row r="130" hidden="1" spans="1:6">
      <c r="A130" s="6" t="str">
        <f>"12024011123"</f>
        <v>12024011123</v>
      </c>
      <c r="B130" s="6" t="s">
        <v>137</v>
      </c>
      <c r="C130" s="6" t="str">
        <f t="shared" si="1"/>
        <v>01</v>
      </c>
      <c r="D130" s="22">
        <v>95.5</v>
      </c>
      <c r="E130" s="22">
        <v>127</v>
      </c>
      <c r="F130" s="22"/>
    </row>
    <row r="131" hidden="1" spans="1:6">
      <c r="A131" s="6" t="str">
        <f>"12024010109"</f>
        <v>12024010109</v>
      </c>
      <c r="B131" s="6" t="s">
        <v>138</v>
      </c>
      <c r="C131" s="6" t="str">
        <f t="shared" si="1"/>
        <v>01</v>
      </c>
      <c r="D131" s="22">
        <v>95.25</v>
      </c>
      <c r="E131" s="22">
        <v>128</v>
      </c>
      <c r="F131" s="22"/>
    </row>
    <row r="132" hidden="1" spans="1:6">
      <c r="A132" s="6" t="str">
        <f>"12024010631"</f>
        <v>12024010631</v>
      </c>
      <c r="B132" s="6" t="s">
        <v>139</v>
      </c>
      <c r="C132" s="6" t="str">
        <f t="shared" ref="C132:C195" si="2">"01"</f>
        <v>01</v>
      </c>
      <c r="D132" s="22">
        <v>95.25</v>
      </c>
      <c r="E132" s="22">
        <v>128</v>
      </c>
      <c r="F132" s="22"/>
    </row>
    <row r="133" hidden="1" spans="1:6">
      <c r="A133" s="6" t="str">
        <f>"12024010731"</f>
        <v>12024010731</v>
      </c>
      <c r="B133" s="6" t="s">
        <v>140</v>
      </c>
      <c r="C133" s="6" t="str">
        <f t="shared" si="2"/>
        <v>01</v>
      </c>
      <c r="D133" s="22">
        <v>95</v>
      </c>
      <c r="E133" s="22">
        <v>130</v>
      </c>
      <c r="F133" s="22"/>
    </row>
    <row r="134" hidden="1" spans="1:6">
      <c r="A134" s="6" t="str">
        <f>"12024010101"</f>
        <v>12024010101</v>
      </c>
      <c r="B134" s="6" t="s">
        <v>141</v>
      </c>
      <c r="C134" s="6" t="str">
        <f t="shared" si="2"/>
        <v>01</v>
      </c>
      <c r="D134" s="22">
        <v>94.75</v>
      </c>
      <c r="E134" s="22">
        <v>131</v>
      </c>
      <c r="F134" s="22"/>
    </row>
    <row r="135" hidden="1" spans="1:6">
      <c r="A135" s="6" t="str">
        <f>"12024010817"</f>
        <v>12024010817</v>
      </c>
      <c r="B135" s="6" t="s">
        <v>142</v>
      </c>
      <c r="C135" s="6" t="str">
        <f t="shared" si="2"/>
        <v>01</v>
      </c>
      <c r="D135" s="22">
        <v>94.75</v>
      </c>
      <c r="E135" s="22">
        <v>131</v>
      </c>
      <c r="F135" s="22"/>
    </row>
    <row r="136" hidden="1" spans="1:6">
      <c r="A136" s="6" t="str">
        <f>"12024010819"</f>
        <v>12024010819</v>
      </c>
      <c r="B136" s="6" t="s">
        <v>143</v>
      </c>
      <c r="C136" s="6" t="str">
        <f t="shared" si="2"/>
        <v>01</v>
      </c>
      <c r="D136" s="22">
        <v>94.5</v>
      </c>
      <c r="E136" s="22">
        <v>133</v>
      </c>
      <c r="F136" s="22"/>
    </row>
    <row r="137" hidden="1" spans="1:6">
      <c r="A137" s="6" t="str">
        <f>"12024010936"</f>
        <v>12024010936</v>
      </c>
      <c r="B137" s="6" t="s">
        <v>144</v>
      </c>
      <c r="C137" s="6" t="str">
        <f t="shared" si="2"/>
        <v>01</v>
      </c>
      <c r="D137" s="22">
        <v>94.5</v>
      </c>
      <c r="E137" s="22">
        <v>133</v>
      </c>
      <c r="F137" s="22"/>
    </row>
    <row r="138" hidden="1" spans="1:6">
      <c r="A138" s="6" t="str">
        <f>"12024011014"</f>
        <v>12024011014</v>
      </c>
      <c r="B138" s="6" t="s">
        <v>145</v>
      </c>
      <c r="C138" s="6" t="str">
        <f t="shared" si="2"/>
        <v>01</v>
      </c>
      <c r="D138" s="22">
        <v>94.5</v>
      </c>
      <c r="E138" s="22">
        <v>133</v>
      </c>
      <c r="F138" s="22"/>
    </row>
    <row r="139" hidden="1" spans="1:6">
      <c r="A139" s="6" t="str">
        <f>"12024010706"</f>
        <v>12024010706</v>
      </c>
      <c r="B139" s="6" t="s">
        <v>146</v>
      </c>
      <c r="C139" s="6" t="str">
        <f t="shared" si="2"/>
        <v>01</v>
      </c>
      <c r="D139" s="22">
        <v>94.25</v>
      </c>
      <c r="E139" s="22">
        <v>136</v>
      </c>
      <c r="F139" s="22"/>
    </row>
    <row r="140" hidden="1" spans="1:6">
      <c r="A140" s="6" t="str">
        <f>"12024010834"</f>
        <v>12024010834</v>
      </c>
      <c r="B140" s="6" t="s">
        <v>147</v>
      </c>
      <c r="C140" s="6" t="str">
        <f t="shared" si="2"/>
        <v>01</v>
      </c>
      <c r="D140" s="22">
        <v>94.25</v>
      </c>
      <c r="E140" s="22">
        <v>136</v>
      </c>
      <c r="F140" s="22"/>
    </row>
    <row r="141" hidden="1" spans="1:6">
      <c r="A141" s="6" t="str">
        <f>"12024010836"</f>
        <v>12024010836</v>
      </c>
      <c r="B141" s="6" t="s">
        <v>148</v>
      </c>
      <c r="C141" s="6" t="str">
        <f t="shared" si="2"/>
        <v>01</v>
      </c>
      <c r="D141" s="22">
        <v>94.25</v>
      </c>
      <c r="E141" s="22">
        <v>136</v>
      </c>
      <c r="F141" s="22"/>
    </row>
    <row r="142" hidden="1" spans="1:6">
      <c r="A142" s="6" t="str">
        <f>"12024011030"</f>
        <v>12024011030</v>
      </c>
      <c r="B142" s="6" t="s">
        <v>149</v>
      </c>
      <c r="C142" s="6" t="str">
        <f t="shared" si="2"/>
        <v>01</v>
      </c>
      <c r="D142" s="22">
        <v>94.25</v>
      </c>
      <c r="E142" s="22">
        <v>136</v>
      </c>
      <c r="F142" s="22"/>
    </row>
    <row r="143" hidden="1" spans="1:6">
      <c r="A143" s="6" t="str">
        <f>"12024010432"</f>
        <v>12024010432</v>
      </c>
      <c r="B143" s="6" t="s">
        <v>150</v>
      </c>
      <c r="C143" s="6" t="str">
        <f t="shared" si="2"/>
        <v>01</v>
      </c>
      <c r="D143" s="22">
        <v>94</v>
      </c>
      <c r="E143" s="22">
        <v>140</v>
      </c>
      <c r="F143" s="22"/>
    </row>
    <row r="144" hidden="1" spans="1:6">
      <c r="A144" s="6" t="str">
        <f>"12024010920"</f>
        <v>12024010920</v>
      </c>
      <c r="B144" s="6" t="s">
        <v>151</v>
      </c>
      <c r="C144" s="6" t="str">
        <f t="shared" si="2"/>
        <v>01</v>
      </c>
      <c r="D144" s="22">
        <v>94</v>
      </c>
      <c r="E144" s="22">
        <v>140</v>
      </c>
      <c r="F144" s="22"/>
    </row>
    <row r="145" hidden="1" spans="1:6">
      <c r="A145" s="6" t="str">
        <f>"12024010429"</f>
        <v>12024010429</v>
      </c>
      <c r="B145" s="6" t="s">
        <v>152</v>
      </c>
      <c r="C145" s="6" t="str">
        <f t="shared" si="2"/>
        <v>01</v>
      </c>
      <c r="D145" s="22">
        <v>93.75</v>
      </c>
      <c r="E145" s="22">
        <v>142</v>
      </c>
      <c r="F145" s="22"/>
    </row>
    <row r="146" hidden="1" spans="1:6">
      <c r="A146" s="6" t="str">
        <f>"12024010625"</f>
        <v>12024010625</v>
      </c>
      <c r="B146" s="6" t="s">
        <v>153</v>
      </c>
      <c r="C146" s="6" t="str">
        <f t="shared" si="2"/>
        <v>01</v>
      </c>
      <c r="D146" s="22">
        <v>93.75</v>
      </c>
      <c r="E146" s="22">
        <v>142</v>
      </c>
      <c r="F146" s="22"/>
    </row>
    <row r="147" hidden="1" spans="1:6">
      <c r="A147" s="6" t="str">
        <f>"12024011025"</f>
        <v>12024011025</v>
      </c>
      <c r="B147" s="6" t="s">
        <v>154</v>
      </c>
      <c r="C147" s="6" t="str">
        <f t="shared" si="2"/>
        <v>01</v>
      </c>
      <c r="D147" s="22">
        <v>93.75</v>
      </c>
      <c r="E147" s="22">
        <v>142</v>
      </c>
      <c r="F147" s="22"/>
    </row>
    <row r="148" hidden="1" spans="1:6">
      <c r="A148" s="6" t="str">
        <f>"12024011114"</f>
        <v>12024011114</v>
      </c>
      <c r="B148" s="6" t="s">
        <v>155</v>
      </c>
      <c r="C148" s="6" t="str">
        <f t="shared" si="2"/>
        <v>01</v>
      </c>
      <c r="D148" s="22">
        <v>93.75</v>
      </c>
      <c r="E148" s="22">
        <v>142</v>
      </c>
      <c r="F148" s="22"/>
    </row>
    <row r="149" hidden="1" spans="1:6">
      <c r="A149" s="6" t="str">
        <f>"12024010505"</f>
        <v>12024010505</v>
      </c>
      <c r="B149" s="6" t="s">
        <v>156</v>
      </c>
      <c r="C149" s="6" t="str">
        <f t="shared" si="2"/>
        <v>01</v>
      </c>
      <c r="D149" s="22">
        <v>93.5</v>
      </c>
      <c r="E149" s="22">
        <v>146</v>
      </c>
      <c r="F149" s="22"/>
    </row>
    <row r="150" hidden="1" spans="1:6">
      <c r="A150" s="6" t="str">
        <f>"12024010935"</f>
        <v>12024010935</v>
      </c>
      <c r="B150" s="6" t="s">
        <v>157</v>
      </c>
      <c r="C150" s="6" t="str">
        <f t="shared" si="2"/>
        <v>01</v>
      </c>
      <c r="D150" s="22">
        <v>93.5</v>
      </c>
      <c r="E150" s="22">
        <v>146</v>
      </c>
      <c r="F150" s="22"/>
    </row>
    <row r="151" hidden="1" spans="1:6">
      <c r="A151" s="6" t="str">
        <f>"12024011005"</f>
        <v>12024011005</v>
      </c>
      <c r="B151" s="6" t="s">
        <v>158</v>
      </c>
      <c r="C151" s="6" t="str">
        <f t="shared" si="2"/>
        <v>01</v>
      </c>
      <c r="D151" s="22">
        <v>93.5</v>
      </c>
      <c r="E151" s="22">
        <v>146</v>
      </c>
      <c r="F151" s="22"/>
    </row>
    <row r="152" hidden="1" spans="1:6">
      <c r="A152" s="6" t="str">
        <f>"12024010306"</f>
        <v>12024010306</v>
      </c>
      <c r="B152" s="6" t="s">
        <v>159</v>
      </c>
      <c r="C152" s="6" t="str">
        <f t="shared" si="2"/>
        <v>01</v>
      </c>
      <c r="D152" s="22">
        <v>93.25</v>
      </c>
      <c r="E152" s="22">
        <v>149</v>
      </c>
      <c r="F152" s="22"/>
    </row>
    <row r="153" hidden="1" spans="1:6">
      <c r="A153" s="6" t="str">
        <f>"12024010330"</f>
        <v>12024010330</v>
      </c>
      <c r="B153" s="6" t="s">
        <v>160</v>
      </c>
      <c r="C153" s="6" t="str">
        <f t="shared" si="2"/>
        <v>01</v>
      </c>
      <c r="D153" s="22">
        <v>93.25</v>
      </c>
      <c r="E153" s="22">
        <v>149</v>
      </c>
      <c r="F153" s="22"/>
    </row>
    <row r="154" hidden="1" spans="1:6">
      <c r="A154" s="6" t="str">
        <f>"12024010525"</f>
        <v>12024010525</v>
      </c>
      <c r="B154" s="6" t="s">
        <v>161</v>
      </c>
      <c r="C154" s="6" t="str">
        <f t="shared" si="2"/>
        <v>01</v>
      </c>
      <c r="D154" s="22">
        <v>93.25</v>
      </c>
      <c r="E154" s="22">
        <v>149</v>
      </c>
      <c r="F154" s="22"/>
    </row>
    <row r="155" hidden="1" spans="1:6">
      <c r="A155" s="6" t="str">
        <f>"12024010618"</f>
        <v>12024010618</v>
      </c>
      <c r="B155" s="6" t="s">
        <v>162</v>
      </c>
      <c r="C155" s="6" t="str">
        <f t="shared" si="2"/>
        <v>01</v>
      </c>
      <c r="D155" s="22">
        <v>93.25</v>
      </c>
      <c r="E155" s="22">
        <v>149</v>
      </c>
      <c r="F155" s="22"/>
    </row>
    <row r="156" hidden="1" spans="1:6">
      <c r="A156" s="6" t="str">
        <f>"12024010938"</f>
        <v>12024010938</v>
      </c>
      <c r="B156" s="6" t="s">
        <v>163</v>
      </c>
      <c r="C156" s="6" t="str">
        <f t="shared" si="2"/>
        <v>01</v>
      </c>
      <c r="D156" s="22">
        <v>93.25</v>
      </c>
      <c r="E156" s="22">
        <v>149</v>
      </c>
      <c r="F156" s="22"/>
    </row>
    <row r="157" hidden="1" spans="1:6">
      <c r="A157" s="6" t="str">
        <f>"12024010301"</f>
        <v>12024010301</v>
      </c>
      <c r="B157" s="6" t="s">
        <v>164</v>
      </c>
      <c r="C157" s="6" t="str">
        <f t="shared" si="2"/>
        <v>01</v>
      </c>
      <c r="D157" s="22">
        <v>93</v>
      </c>
      <c r="E157" s="22">
        <v>154</v>
      </c>
      <c r="F157" s="22"/>
    </row>
    <row r="158" hidden="1" spans="1:6">
      <c r="A158" s="6" t="str">
        <f>"12024010535"</f>
        <v>12024010535</v>
      </c>
      <c r="B158" s="6" t="s">
        <v>165</v>
      </c>
      <c r="C158" s="6" t="str">
        <f t="shared" si="2"/>
        <v>01</v>
      </c>
      <c r="D158" s="22">
        <v>93</v>
      </c>
      <c r="E158" s="22">
        <v>154</v>
      </c>
      <c r="F158" s="22"/>
    </row>
    <row r="159" hidden="1" spans="1:6">
      <c r="A159" s="6" t="str">
        <f>"12024010813"</f>
        <v>12024010813</v>
      </c>
      <c r="B159" s="6" t="s">
        <v>166</v>
      </c>
      <c r="C159" s="6" t="str">
        <f t="shared" si="2"/>
        <v>01</v>
      </c>
      <c r="D159" s="22">
        <v>93</v>
      </c>
      <c r="E159" s="22">
        <v>154</v>
      </c>
      <c r="F159" s="22"/>
    </row>
    <row r="160" hidden="1" spans="1:6">
      <c r="A160" s="6" t="str">
        <f>"12024011013"</f>
        <v>12024011013</v>
      </c>
      <c r="B160" s="6" t="s">
        <v>167</v>
      </c>
      <c r="C160" s="6" t="str">
        <f t="shared" si="2"/>
        <v>01</v>
      </c>
      <c r="D160" s="22">
        <v>93</v>
      </c>
      <c r="E160" s="22">
        <v>154</v>
      </c>
      <c r="F160" s="22"/>
    </row>
    <row r="161" hidden="1" spans="1:6">
      <c r="A161" s="6" t="str">
        <f>"12024010514"</f>
        <v>12024010514</v>
      </c>
      <c r="B161" s="6" t="s">
        <v>168</v>
      </c>
      <c r="C161" s="6" t="str">
        <f t="shared" si="2"/>
        <v>01</v>
      </c>
      <c r="D161" s="22">
        <v>92.75</v>
      </c>
      <c r="E161" s="22">
        <v>158</v>
      </c>
      <c r="F161" s="22"/>
    </row>
    <row r="162" hidden="1" spans="1:6">
      <c r="A162" s="6" t="str">
        <f>"12024010823"</f>
        <v>12024010823</v>
      </c>
      <c r="B162" s="6" t="s">
        <v>169</v>
      </c>
      <c r="C162" s="6" t="str">
        <f t="shared" si="2"/>
        <v>01</v>
      </c>
      <c r="D162" s="22">
        <v>92.75</v>
      </c>
      <c r="E162" s="22">
        <v>158</v>
      </c>
      <c r="F162" s="22"/>
    </row>
    <row r="163" hidden="1" spans="1:6">
      <c r="A163" s="6" t="str">
        <f>"12024010825"</f>
        <v>12024010825</v>
      </c>
      <c r="B163" s="6" t="s">
        <v>170</v>
      </c>
      <c r="C163" s="6" t="str">
        <f t="shared" si="2"/>
        <v>01</v>
      </c>
      <c r="D163" s="22">
        <v>92.75</v>
      </c>
      <c r="E163" s="22">
        <v>158</v>
      </c>
      <c r="F163" s="22"/>
    </row>
    <row r="164" hidden="1" spans="1:6">
      <c r="A164" s="6" t="str">
        <f>"12024010833"</f>
        <v>12024010833</v>
      </c>
      <c r="B164" s="6" t="s">
        <v>171</v>
      </c>
      <c r="C164" s="6" t="str">
        <f t="shared" si="2"/>
        <v>01</v>
      </c>
      <c r="D164" s="22">
        <v>92.75</v>
      </c>
      <c r="E164" s="22">
        <v>158</v>
      </c>
      <c r="F164" s="22"/>
    </row>
    <row r="165" hidden="1" spans="1:6">
      <c r="A165" s="6" t="str">
        <f>"12024010902"</f>
        <v>12024010902</v>
      </c>
      <c r="B165" s="6" t="s">
        <v>172</v>
      </c>
      <c r="C165" s="6" t="str">
        <f t="shared" si="2"/>
        <v>01</v>
      </c>
      <c r="D165" s="22">
        <v>92.75</v>
      </c>
      <c r="E165" s="22">
        <v>158</v>
      </c>
      <c r="F165" s="22"/>
    </row>
    <row r="166" hidden="1" spans="1:6">
      <c r="A166" s="6" t="str">
        <f>"12024010922"</f>
        <v>12024010922</v>
      </c>
      <c r="B166" s="6" t="s">
        <v>173</v>
      </c>
      <c r="C166" s="6" t="str">
        <f t="shared" si="2"/>
        <v>01</v>
      </c>
      <c r="D166" s="22">
        <v>92.75</v>
      </c>
      <c r="E166" s="22">
        <v>158</v>
      </c>
      <c r="F166" s="22"/>
    </row>
    <row r="167" hidden="1" spans="1:6">
      <c r="A167" s="6" t="str">
        <f>"12024011101"</f>
        <v>12024011101</v>
      </c>
      <c r="B167" s="6" t="s">
        <v>174</v>
      </c>
      <c r="C167" s="6" t="str">
        <f t="shared" si="2"/>
        <v>01</v>
      </c>
      <c r="D167" s="22">
        <v>92.75</v>
      </c>
      <c r="E167" s="22">
        <v>158</v>
      </c>
      <c r="F167" s="22"/>
    </row>
    <row r="168" hidden="1" spans="1:6">
      <c r="A168" s="6" t="str">
        <f>"12024010324"</f>
        <v>12024010324</v>
      </c>
      <c r="B168" s="6" t="s">
        <v>175</v>
      </c>
      <c r="C168" s="6" t="str">
        <f t="shared" si="2"/>
        <v>01</v>
      </c>
      <c r="D168" s="22">
        <v>92.5</v>
      </c>
      <c r="E168" s="22">
        <v>165</v>
      </c>
      <c r="F168" s="22"/>
    </row>
    <row r="169" hidden="1" spans="1:6">
      <c r="A169" s="6" t="str">
        <f>"12024010420"</f>
        <v>12024010420</v>
      </c>
      <c r="B169" s="6" t="s">
        <v>176</v>
      </c>
      <c r="C169" s="6" t="str">
        <f t="shared" si="2"/>
        <v>01</v>
      </c>
      <c r="D169" s="22">
        <v>92.5</v>
      </c>
      <c r="E169" s="22">
        <v>165</v>
      </c>
      <c r="F169" s="22"/>
    </row>
    <row r="170" hidden="1" spans="1:6">
      <c r="A170" s="6" t="str">
        <f>"12024010510"</f>
        <v>12024010510</v>
      </c>
      <c r="B170" s="6" t="s">
        <v>177</v>
      </c>
      <c r="C170" s="6" t="str">
        <f t="shared" si="2"/>
        <v>01</v>
      </c>
      <c r="D170" s="22">
        <v>92.5</v>
      </c>
      <c r="E170" s="22">
        <v>165</v>
      </c>
      <c r="F170" s="22"/>
    </row>
    <row r="171" hidden="1" spans="1:6">
      <c r="A171" s="6" t="str">
        <f>"12024010614"</f>
        <v>12024010614</v>
      </c>
      <c r="B171" s="6" t="s">
        <v>178</v>
      </c>
      <c r="C171" s="6" t="str">
        <f t="shared" si="2"/>
        <v>01</v>
      </c>
      <c r="D171" s="22">
        <v>92.5</v>
      </c>
      <c r="E171" s="22">
        <v>165</v>
      </c>
      <c r="F171" s="22"/>
    </row>
    <row r="172" hidden="1" spans="1:6">
      <c r="A172" s="6" t="str">
        <f>"12024010630"</f>
        <v>12024010630</v>
      </c>
      <c r="B172" s="6" t="s">
        <v>179</v>
      </c>
      <c r="C172" s="6" t="str">
        <f t="shared" si="2"/>
        <v>01</v>
      </c>
      <c r="D172" s="22">
        <v>92.5</v>
      </c>
      <c r="E172" s="22">
        <v>165</v>
      </c>
      <c r="F172" s="22"/>
    </row>
    <row r="173" hidden="1" spans="1:6">
      <c r="A173" s="6" t="str">
        <f>"12024011121"</f>
        <v>12024011121</v>
      </c>
      <c r="B173" s="6" t="s">
        <v>180</v>
      </c>
      <c r="C173" s="6" t="str">
        <f t="shared" si="2"/>
        <v>01</v>
      </c>
      <c r="D173" s="22">
        <v>92.5</v>
      </c>
      <c r="E173" s="22">
        <v>165</v>
      </c>
      <c r="F173" s="22"/>
    </row>
    <row r="174" hidden="1" spans="1:6">
      <c r="A174" s="6" t="str">
        <f>"12024010337"</f>
        <v>12024010337</v>
      </c>
      <c r="B174" s="6" t="s">
        <v>181</v>
      </c>
      <c r="C174" s="6" t="str">
        <f t="shared" si="2"/>
        <v>01</v>
      </c>
      <c r="D174" s="22">
        <v>92.25</v>
      </c>
      <c r="E174" s="22">
        <v>171</v>
      </c>
      <c r="F174" s="22"/>
    </row>
    <row r="175" hidden="1" spans="1:6">
      <c r="A175" s="6" t="str">
        <f>"12024010838"</f>
        <v>12024010838</v>
      </c>
      <c r="B175" s="6" t="s">
        <v>182</v>
      </c>
      <c r="C175" s="6" t="str">
        <f t="shared" si="2"/>
        <v>01</v>
      </c>
      <c r="D175" s="22">
        <v>92.25</v>
      </c>
      <c r="E175" s="22">
        <v>171</v>
      </c>
      <c r="F175" s="22"/>
    </row>
    <row r="176" hidden="1" spans="1:6">
      <c r="A176" s="6" t="str">
        <f>"12024010126"</f>
        <v>12024010126</v>
      </c>
      <c r="B176" s="6" t="s">
        <v>183</v>
      </c>
      <c r="C176" s="6" t="str">
        <f t="shared" si="2"/>
        <v>01</v>
      </c>
      <c r="D176" s="22">
        <v>92</v>
      </c>
      <c r="E176" s="22">
        <v>173</v>
      </c>
      <c r="F176" s="22"/>
    </row>
    <row r="177" hidden="1" spans="1:6">
      <c r="A177" s="6" t="str">
        <f>"12024010405"</f>
        <v>12024010405</v>
      </c>
      <c r="B177" s="6" t="s">
        <v>184</v>
      </c>
      <c r="C177" s="6" t="str">
        <f t="shared" si="2"/>
        <v>01</v>
      </c>
      <c r="D177" s="22">
        <v>92</v>
      </c>
      <c r="E177" s="22">
        <v>173</v>
      </c>
      <c r="F177" s="22"/>
    </row>
    <row r="178" hidden="1" spans="1:6">
      <c r="A178" s="6" t="str">
        <f>"12024011115"</f>
        <v>12024011115</v>
      </c>
      <c r="B178" s="6" t="s">
        <v>185</v>
      </c>
      <c r="C178" s="6" t="str">
        <f t="shared" si="2"/>
        <v>01</v>
      </c>
      <c r="D178" s="22">
        <v>92</v>
      </c>
      <c r="E178" s="22">
        <v>173</v>
      </c>
      <c r="F178" s="22"/>
    </row>
    <row r="179" hidden="1" spans="1:6">
      <c r="A179" s="6" t="str">
        <f>"12024010214"</f>
        <v>12024010214</v>
      </c>
      <c r="B179" s="6" t="s">
        <v>186</v>
      </c>
      <c r="C179" s="6" t="str">
        <f t="shared" si="2"/>
        <v>01</v>
      </c>
      <c r="D179" s="22">
        <v>91.5</v>
      </c>
      <c r="E179" s="22">
        <v>176</v>
      </c>
      <c r="F179" s="22"/>
    </row>
    <row r="180" hidden="1" spans="1:6">
      <c r="A180" s="6" t="str">
        <f>"12024010410"</f>
        <v>12024010410</v>
      </c>
      <c r="B180" s="6" t="s">
        <v>187</v>
      </c>
      <c r="C180" s="6" t="str">
        <f t="shared" si="2"/>
        <v>01</v>
      </c>
      <c r="D180" s="22">
        <v>91.5</v>
      </c>
      <c r="E180" s="22">
        <v>176</v>
      </c>
      <c r="F180" s="22"/>
    </row>
    <row r="181" hidden="1" spans="1:6">
      <c r="A181" s="6" t="str">
        <f>"12024010413"</f>
        <v>12024010413</v>
      </c>
      <c r="B181" s="6" t="s">
        <v>188</v>
      </c>
      <c r="C181" s="6" t="str">
        <f t="shared" si="2"/>
        <v>01</v>
      </c>
      <c r="D181" s="22">
        <v>91.5</v>
      </c>
      <c r="E181" s="22">
        <v>176</v>
      </c>
      <c r="F181" s="22"/>
    </row>
    <row r="182" hidden="1" spans="1:6">
      <c r="A182" s="6" t="str">
        <f>"12024010831"</f>
        <v>12024010831</v>
      </c>
      <c r="B182" s="6" t="s">
        <v>189</v>
      </c>
      <c r="C182" s="6" t="str">
        <f t="shared" si="2"/>
        <v>01</v>
      </c>
      <c r="D182" s="22">
        <v>91.25</v>
      </c>
      <c r="E182" s="22">
        <v>179</v>
      </c>
      <c r="F182" s="22"/>
    </row>
    <row r="183" hidden="1" spans="1:6">
      <c r="A183" s="6" t="str">
        <f>"12024010233"</f>
        <v>12024010233</v>
      </c>
      <c r="B183" s="6" t="s">
        <v>190</v>
      </c>
      <c r="C183" s="6" t="str">
        <f t="shared" si="2"/>
        <v>01</v>
      </c>
      <c r="D183" s="22">
        <v>91</v>
      </c>
      <c r="E183" s="22">
        <v>180</v>
      </c>
      <c r="F183" s="22"/>
    </row>
    <row r="184" hidden="1" spans="1:6">
      <c r="A184" s="6" t="str">
        <f>"12024010313"</f>
        <v>12024010313</v>
      </c>
      <c r="B184" s="6" t="s">
        <v>191</v>
      </c>
      <c r="C184" s="6" t="str">
        <f t="shared" si="2"/>
        <v>01</v>
      </c>
      <c r="D184" s="22">
        <v>91</v>
      </c>
      <c r="E184" s="22">
        <v>180</v>
      </c>
      <c r="F184" s="22"/>
    </row>
    <row r="185" hidden="1" spans="1:6">
      <c r="A185" s="6" t="str">
        <f>"12024011033"</f>
        <v>12024011033</v>
      </c>
      <c r="B185" s="6" t="s">
        <v>192</v>
      </c>
      <c r="C185" s="6" t="str">
        <f t="shared" si="2"/>
        <v>01</v>
      </c>
      <c r="D185" s="22">
        <v>91</v>
      </c>
      <c r="E185" s="22">
        <v>180</v>
      </c>
      <c r="F185" s="22"/>
    </row>
    <row r="186" hidden="1" spans="1:6">
      <c r="A186" s="6" t="str">
        <f>"12024010117"</f>
        <v>12024010117</v>
      </c>
      <c r="B186" s="6" t="s">
        <v>193</v>
      </c>
      <c r="C186" s="6" t="str">
        <f t="shared" si="2"/>
        <v>01</v>
      </c>
      <c r="D186" s="22">
        <v>90.75</v>
      </c>
      <c r="E186" s="22">
        <v>183</v>
      </c>
      <c r="F186" s="22"/>
    </row>
    <row r="187" hidden="1" spans="1:6">
      <c r="A187" s="6" t="str">
        <f>"12024010602"</f>
        <v>12024010602</v>
      </c>
      <c r="B187" s="6" t="s">
        <v>194</v>
      </c>
      <c r="C187" s="6" t="str">
        <f t="shared" si="2"/>
        <v>01</v>
      </c>
      <c r="D187" s="22">
        <v>90.75</v>
      </c>
      <c r="E187" s="22">
        <v>183</v>
      </c>
      <c r="F187" s="22"/>
    </row>
    <row r="188" hidden="1" spans="1:6">
      <c r="A188" s="6" t="str">
        <f>"12024010624"</f>
        <v>12024010624</v>
      </c>
      <c r="B188" s="6" t="s">
        <v>195</v>
      </c>
      <c r="C188" s="6" t="str">
        <f t="shared" si="2"/>
        <v>01</v>
      </c>
      <c r="D188" s="22">
        <v>90.75</v>
      </c>
      <c r="E188" s="22">
        <v>183</v>
      </c>
      <c r="F188" s="22"/>
    </row>
    <row r="189" hidden="1" spans="1:6">
      <c r="A189" s="6" t="str">
        <f>"12024010135"</f>
        <v>12024010135</v>
      </c>
      <c r="B189" s="6" t="s">
        <v>196</v>
      </c>
      <c r="C189" s="6" t="str">
        <f t="shared" si="2"/>
        <v>01</v>
      </c>
      <c r="D189" s="22">
        <v>90.5</v>
      </c>
      <c r="E189" s="22">
        <v>186</v>
      </c>
      <c r="F189" s="22"/>
    </row>
    <row r="190" hidden="1" spans="1:6">
      <c r="A190" s="6" t="str">
        <f>"12024010438"</f>
        <v>12024010438</v>
      </c>
      <c r="B190" s="6" t="s">
        <v>197</v>
      </c>
      <c r="C190" s="6" t="str">
        <f t="shared" si="2"/>
        <v>01</v>
      </c>
      <c r="D190" s="22">
        <v>90.5</v>
      </c>
      <c r="E190" s="22">
        <v>186</v>
      </c>
      <c r="F190" s="22"/>
    </row>
    <row r="191" hidden="1" spans="1:6">
      <c r="A191" s="6" t="str">
        <f>"12024010820"</f>
        <v>12024010820</v>
      </c>
      <c r="B191" s="6" t="s">
        <v>198</v>
      </c>
      <c r="C191" s="6" t="str">
        <f t="shared" si="2"/>
        <v>01</v>
      </c>
      <c r="D191" s="22">
        <v>90.5</v>
      </c>
      <c r="E191" s="22">
        <v>186</v>
      </c>
      <c r="F191" s="22"/>
    </row>
    <row r="192" hidden="1" spans="1:6">
      <c r="A192" s="6" t="str">
        <f>"12024010333"</f>
        <v>12024010333</v>
      </c>
      <c r="B192" s="6" t="s">
        <v>199</v>
      </c>
      <c r="C192" s="6" t="str">
        <f t="shared" si="2"/>
        <v>01</v>
      </c>
      <c r="D192" s="22">
        <v>90.25</v>
      </c>
      <c r="E192" s="22">
        <v>189</v>
      </c>
      <c r="F192" s="22"/>
    </row>
    <row r="193" hidden="1" spans="1:6">
      <c r="A193" s="6" t="str">
        <f>"12024010404"</f>
        <v>12024010404</v>
      </c>
      <c r="B193" s="6" t="s">
        <v>200</v>
      </c>
      <c r="C193" s="6" t="str">
        <f t="shared" si="2"/>
        <v>01</v>
      </c>
      <c r="D193" s="22">
        <v>90.25</v>
      </c>
      <c r="E193" s="22">
        <v>189</v>
      </c>
      <c r="F193" s="22"/>
    </row>
    <row r="194" hidden="1" spans="1:6">
      <c r="A194" s="6" t="str">
        <f>"12024010537"</f>
        <v>12024010537</v>
      </c>
      <c r="B194" s="6" t="s">
        <v>201</v>
      </c>
      <c r="C194" s="6" t="str">
        <f t="shared" si="2"/>
        <v>01</v>
      </c>
      <c r="D194" s="22">
        <v>90.25</v>
      </c>
      <c r="E194" s="22">
        <v>189</v>
      </c>
      <c r="F194" s="22"/>
    </row>
    <row r="195" hidden="1" spans="1:6">
      <c r="A195" s="6" t="str">
        <f>"12024010827"</f>
        <v>12024010827</v>
      </c>
      <c r="B195" s="6" t="s">
        <v>202</v>
      </c>
      <c r="C195" s="6" t="str">
        <f t="shared" si="2"/>
        <v>01</v>
      </c>
      <c r="D195" s="22">
        <v>90.25</v>
      </c>
      <c r="E195" s="22">
        <v>189</v>
      </c>
      <c r="F195" s="22"/>
    </row>
    <row r="196" hidden="1" spans="1:6">
      <c r="A196" s="6" t="str">
        <f>"12024010906"</f>
        <v>12024010906</v>
      </c>
      <c r="B196" s="6" t="s">
        <v>203</v>
      </c>
      <c r="C196" s="6" t="str">
        <f t="shared" ref="C196:C259" si="3">"01"</f>
        <v>01</v>
      </c>
      <c r="D196" s="22">
        <v>90.25</v>
      </c>
      <c r="E196" s="22">
        <v>189</v>
      </c>
      <c r="F196" s="22"/>
    </row>
    <row r="197" hidden="1" spans="1:6">
      <c r="A197" s="6" t="str">
        <f>"12024010628"</f>
        <v>12024010628</v>
      </c>
      <c r="B197" s="6" t="s">
        <v>204</v>
      </c>
      <c r="C197" s="6" t="str">
        <f t="shared" si="3"/>
        <v>01</v>
      </c>
      <c r="D197" s="22">
        <v>90</v>
      </c>
      <c r="E197" s="22">
        <v>194</v>
      </c>
      <c r="F197" s="22"/>
    </row>
    <row r="198" hidden="1" spans="1:6">
      <c r="A198" s="6" t="str">
        <f>"12024010736"</f>
        <v>12024010736</v>
      </c>
      <c r="B198" s="6" t="s">
        <v>205</v>
      </c>
      <c r="C198" s="6" t="str">
        <f t="shared" si="3"/>
        <v>01</v>
      </c>
      <c r="D198" s="22">
        <v>90</v>
      </c>
      <c r="E198" s="22">
        <v>194</v>
      </c>
      <c r="F198" s="22"/>
    </row>
    <row r="199" hidden="1" spans="1:6">
      <c r="A199" s="6" t="str">
        <f>"12024010235"</f>
        <v>12024010235</v>
      </c>
      <c r="B199" s="6" t="s">
        <v>206</v>
      </c>
      <c r="C199" s="6" t="str">
        <f t="shared" si="3"/>
        <v>01</v>
      </c>
      <c r="D199" s="22">
        <v>89.75</v>
      </c>
      <c r="E199" s="22">
        <v>196</v>
      </c>
      <c r="F199" s="22"/>
    </row>
    <row r="200" hidden="1" spans="1:6">
      <c r="A200" s="6" t="str">
        <f>"12024010518"</f>
        <v>12024010518</v>
      </c>
      <c r="B200" s="6" t="s">
        <v>207</v>
      </c>
      <c r="C200" s="6" t="str">
        <f t="shared" si="3"/>
        <v>01</v>
      </c>
      <c r="D200" s="22">
        <v>89.75</v>
      </c>
      <c r="E200" s="22">
        <v>196</v>
      </c>
      <c r="F200" s="22"/>
    </row>
    <row r="201" hidden="1" spans="1:6">
      <c r="A201" s="6" t="str">
        <f>"12024010528"</f>
        <v>12024010528</v>
      </c>
      <c r="B201" s="6" t="s">
        <v>208</v>
      </c>
      <c r="C201" s="6" t="str">
        <f t="shared" si="3"/>
        <v>01</v>
      </c>
      <c r="D201" s="22">
        <v>89.75</v>
      </c>
      <c r="E201" s="22">
        <v>196</v>
      </c>
      <c r="F201" s="22"/>
    </row>
    <row r="202" hidden="1" spans="1:6">
      <c r="A202" s="6" t="str">
        <f>"12024010925"</f>
        <v>12024010925</v>
      </c>
      <c r="B202" s="6" t="s">
        <v>209</v>
      </c>
      <c r="C202" s="6" t="str">
        <f t="shared" si="3"/>
        <v>01</v>
      </c>
      <c r="D202" s="22">
        <v>89.75</v>
      </c>
      <c r="E202" s="22">
        <v>196</v>
      </c>
      <c r="F202" s="22"/>
    </row>
    <row r="203" hidden="1" spans="1:6">
      <c r="A203" s="6" t="str">
        <f>"12024010310"</f>
        <v>12024010310</v>
      </c>
      <c r="B203" s="6" t="s">
        <v>210</v>
      </c>
      <c r="C203" s="6" t="str">
        <f t="shared" si="3"/>
        <v>01</v>
      </c>
      <c r="D203" s="22">
        <v>89.5</v>
      </c>
      <c r="E203" s="22">
        <v>200</v>
      </c>
      <c r="F203" s="22"/>
    </row>
    <row r="204" hidden="1" spans="1:6">
      <c r="A204" s="6" t="str">
        <f>"12024010222"</f>
        <v>12024010222</v>
      </c>
      <c r="B204" s="6" t="s">
        <v>211</v>
      </c>
      <c r="C204" s="6" t="str">
        <f t="shared" si="3"/>
        <v>01</v>
      </c>
      <c r="D204" s="22">
        <v>89.25</v>
      </c>
      <c r="E204" s="22">
        <v>201</v>
      </c>
      <c r="F204" s="22"/>
    </row>
    <row r="205" hidden="1" spans="1:6">
      <c r="A205" s="6" t="str">
        <f>"12024010524"</f>
        <v>12024010524</v>
      </c>
      <c r="B205" s="6" t="s">
        <v>212</v>
      </c>
      <c r="C205" s="6" t="str">
        <f t="shared" si="3"/>
        <v>01</v>
      </c>
      <c r="D205" s="22">
        <v>89.25</v>
      </c>
      <c r="E205" s="22">
        <v>201</v>
      </c>
      <c r="F205" s="22"/>
    </row>
    <row r="206" hidden="1" spans="1:6">
      <c r="A206" s="6" t="str">
        <f>"12024010701"</f>
        <v>12024010701</v>
      </c>
      <c r="B206" s="6" t="s">
        <v>213</v>
      </c>
      <c r="C206" s="6" t="str">
        <f t="shared" si="3"/>
        <v>01</v>
      </c>
      <c r="D206" s="22">
        <v>89.25</v>
      </c>
      <c r="E206" s="22">
        <v>201</v>
      </c>
      <c r="F206" s="22"/>
    </row>
    <row r="207" hidden="1" spans="1:6">
      <c r="A207" s="6" t="str">
        <f>"12024010815"</f>
        <v>12024010815</v>
      </c>
      <c r="B207" s="6" t="s">
        <v>214</v>
      </c>
      <c r="C207" s="6" t="str">
        <f t="shared" si="3"/>
        <v>01</v>
      </c>
      <c r="D207" s="22">
        <v>89.25</v>
      </c>
      <c r="E207" s="22">
        <v>201</v>
      </c>
      <c r="F207" s="22"/>
    </row>
    <row r="208" hidden="1" spans="1:6">
      <c r="A208" s="6" t="str">
        <f>"12024010914"</f>
        <v>12024010914</v>
      </c>
      <c r="B208" s="6" t="s">
        <v>215</v>
      </c>
      <c r="C208" s="6" t="str">
        <f t="shared" si="3"/>
        <v>01</v>
      </c>
      <c r="D208" s="22">
        <v>89.25</v>
      </c>
      <c r="E208" s="22">
        <v>201</v>
      </c>
      <c r="F208" s="22"/>
    </row>
    <row r="209" hidden="1" spans="1:6">
      <c r="A209" s="6" t="str">
        <f>"12024010107"</f>
        <v>12024010107</v>
      </c>
      <c r="B209" s="6" t="s">
        <v>216</v>
      </c>
      <c r="C209" s="6" t="str">
        <f t="shared" si="3"/>
        <v>01</v>
      </c>
      <c r="D209" s="22">
        <v>89</v>
      </c>
      <c r="E209" s="22">
        <v>206</v>
      </c>
      <c r="F209" s="22"/>
    </row>
    <row r="210" hidden="1" spans="1:6">
      <c r="A210" s="6" t="str">
        <f>"12024010138"</f>
        <v>12024010138</v>
      </c>
      <c r="B210" s="6" t="s">
        <v>217</v>
      </c>
      <c r="C210" s="6" t="str">
        <f t="shared" si="3"/>
        <v>01</v>
      </c>
      <c r="D210" s="22">
        <v>89</v>
      </c>
      <c r="E210" s="22">
        <v>206</v>
      </c>
      <c r="F210" s="22"/>
    </row>
    <row r="211" hidden="1" spans="1:6">
      <c r="A211" s="6" t="str">
        <f>"12024010305"</f>
        <v>12024010305</v>
      </c>
      <c r="B211" s="6" t="s">
        <v>218</v>
      </c>
      <c r="C211" s="6" t="str">
        <f t="shared" si="3"/>
        <v>01</v>
      </c>
      <c r="D211" s="22">
        <v>89</v>
      </c>
      <c r="E211" s="22">
        <v>206</v>
      </c>
      <c r="F211" s="22"/>
    </row>
    <row r="212" hidden="1" spans="1:6">
      <c r="A212" s="6" t="str">
        <f>"12024010427"</f>
        <v>12024010427</v>
      </c>
      <c r="B212" s="6" t="s">
        <v>219</v>
      </c>
      <c r="C212" s="6" t="str">
        <f t="shared" si="3"/>
        <v>01</v>
      </c>
      <c r="D212" s="22">
        <v>89</v>
      </c>
      <c r="E212" s="22">
        <v>206</v>
      </c>
      <c r="F212" s="22"/>
    </row>
    <row r="213" hidden="1" spans="1:6">
      <c r="A213" s="6" t="str">
        <f>"12024010735"</f>
        <v>12024010735</v>
      </c>
      <c r="B213" s="6" t="s">
        <v>220</v>
      </c>
      <c r="C213" s="6" t="str">
        <f t="shared" si="3"/>
        <v>01</v>
      </c>
      <c r="D213" s="22">
        <v>89</v>
      </c>
      <c r="E213" s="22">
        <v>206</v>
      </c>
      <c r="F213" s="22"/>
    </row>
    <row r="214" hidden="1" spans="1:6">
      <c r="A214" s="6" t="str">
        <f>"12024010506"</f>
        <v>12024010506</v>
      </c>
      <c r="B214" s="6" t="s">
        <v>221</v>
      </c>
      <c r="C214" s="6" t="str">
        <f t="shared" si="3"/>
        <v>01</v>
      </c>
      <c r="D214" s="22">
        <v>88.75</v>
      </c>
      <c r="E214" s="22">
        <v>211</v>
      </c>
      <c r="F214" s="22"/>
    </row>
    <row r="215" hidden="1" spans="1:6">
      <c r="A215" s="6" t="str">
        <f>"12024010931"</f>
        <v>12024010931</v>
      </c>
      <c r="B215" s="6" t="s">
        <v>222</v>
      </c>
      <c r="C215" s="6" t="str">
        <f t="shared" si="3"/>
        <v>01</v>
      </c>
      <c r="D215" s="22">
        <v>88.75</v>
      </c>
      <c r="E215" s="22">
        <v>211</v>
      </c>
      <c r="F215" s="22"/>
    </row>
    <row r="216" hidden="1" spans="1:6">
      <c r="A216" s="6" t="str">
        <f>"12024010209"</f>
        <v>12024010209</v>
      </c>
      <c r="B216" s="6" t="s">
        <v>223</v>
      </c>
      <c r="C216" s="6" t="str">
        <f t="shared" si="3"/>
        <v>01</v>
      </c>
      <c r="D216" s="22">
        <v>88.5</v>
      </c>
      <c r="E216" s="22">
        <v>213</v>
      </c>
      <c r="F216" s="22"/>
    </row>
    <row r="217" hidden="1" spans="1:6">
      <c r="A217" s="6" t="str">
        <f>"12024010414"</f>
        <v>12024010414</v>
      </c>
      <c r="B217" s="6" t="s">
        <v>224</v>
      </c>
      <c r="C217" s="6" t="str">
        <f t="shared" si="3"/>
        <v>01</v>
      </c>
      <c r="D217" s="22">
        <v>88.5</v>
      </c>
      <c r="E217" s="22">
        <v>213</v>
      </c>
      <c r="F217" s="22"/>
    </row>
    <row r="218" hidden="1" spans="1:6">
      <c r="A218" s="6" t="str">
        <f>"12024010707"</f>
        <v>12024010707</v>
      </c>
      <c r="B218" s="6" t="s">
        <v>225</v>
      </c>
      <c r="C218" s="6" t="str">
        <f t="shared" si="3"/>
        <v>01</v>
      </c>
      <c r="D218" s="22">
        <v>88.5</v>
      </c>
      <c r="E218" s="22">
        <v>213</v>
      </c>
      <c r="F218" s="22"/>
    </row>
    <row r="219" hidden="1" spans="1:6">
      <c r="A219" s="6" t="str">
        <f>"12024011106"</f>
        <v>12024011106</v>
      </c>
      <c r="B219" s="6" t="s">
        <v>226</v>
      </c>
      <c r="C219" s="6" t="str">
        <f t="shared" si="3"/>
        <v>01</v>
      </c>
      <c r="D219" s="22">
        <v>88.5</v>
      </c>
      <c r="E219" s="22">
        <v>213</v>
      </c>
      <c r="F219" s="22"/>
    </row>
    <row r="220" hidden="1" spans="1:6">
      <c r="A220" s="6" t="str">
        <f>"12024010403"</f>
        <v>12024010403</v>
      </c>
      <c r="B220" s="6" t="s">
        <v>227</v>
      </c>
      <c r="C220" s="6" t="str">
        <f t="shared" si="3"/>
        <v>01</v>
      </c>
      <c r="D220" s="22">
        <v>88.25</v>
      </c>
      <c r="E220" s="22">
        <v>217</v>
      </c>
      <c r="F220" s="22"/>
    </row>
    <row r="221" hidden="1" spans="1:6">
      <c r="A221" s="6" t="str">
        <f>"12024010504"</f>
        <v>12024010504</v>
      </c>
      <c r="B221" s="6" t="s">
        <v>228</v>
      </c>
      <c r="C221" s="6" t="str">
        <f t="shared" si="3"/>
        <v>01</v>
      </c>
      <c r="D221" s="22">
        <v>88.25</v>
      </c>
      <c r="E221" s="22">
        <v>217</v>
      </c>
      <c r="F221" s="22"/>
    </row>
    <row r="222" hidden="1" spans="1:6">
      <c r="A222" s="6" t="str">
        <f>"12024010716"</f>
        <v>12024010716</v>
      </c>
      <c r="B222" s="6" t="s">
        <v>229</v>
      </c>
      <c r="C222" s="6" t="str">
        <f t="shared" si="3"/>
        <v>01</v>
      </c>
      <c r="D222" s="22">
        <v>88.25</v>
      </c>
      <c r="E222" s="22">
        <v>217</v>
      </c>
      <c r="F222" s="22"/>
    </row>
    <row r="223" hidden="1" spans="1:6">
      <c r="A223" s="6" t="str">
        <f>"12024010424"</f>
        <v>12024010424</v>
      </c>
      <c r="B223" s="6" t="s">
        <v>230</v>
      </c>
      <c r="C223" s="6" t="str">
        <f t="shared" si="3"/>
        <v>01</v>
      </c>
      <c r="D223" s="22">
        <v>88</v>
      </c>
      <c r="E223" s="22">
        <v>220</v>
      </c>
      <c r="F223" s="22"/>
    </row>
    <row r="224" hidden="1" spans="1:6">
      <c r="A224" s="6" t="str">
        <f>"12024010507"</f>
        <v>12024010507</v>
      </c>
      <c r="B224" s="6" t="s">
        <v>231</v>
      </c>
      <c r="C224" s="6" t="str">
        <f t="shared" si="3"/>
        <v>01</v>
      </c>
      <c r="D224" s="22">
        <v>88</v>
      </c>
      <c r="E224" s="22">
        <v>220</v>
      </c>
      <c r="F224" s="22"/>
    </row>
    <row r="225" hidden="1" spans="1:6">
      <c r="A225" s="6" t="str">
        <f>"12024010923"</f>
        <v>12024010923</v>
      </c>
      <c r="B225" s="6" t="s">
        <v>232</v>
      </c>
      <c r="C225" s="6" t="str">
        <f t="shared" si="3"/>
        <v>01</v>
      </c>
      <c r="D225" s="22">
        <v>88</v>
      </c>
      <c r="E225" s="22">
        <v>220</v>
      </c>
      <c r="F225" s="22"/>
    </row>
    <row r="226" hidden="1" spans="1:6">
      <c r="A226" s="6" t="str">
        <f>"12024010721"</f>
        <v>12024010721</v>
      </c>
      <c r="B226" s="6" t="s">
        <v>233</v>
      </c>
      <c r="C226" s="6" t="str">
        <f t="shared" si="3"/>
        <v>01</v>
      </c>
      <c r="D226" s="22">
        <v>87.75</v>
      </c>
      <c r="E226" s="22">
        <v>223</v>
      </c>
      <c r="F226" s="22"/>
    </row>
    <row r="227" hidden="1" spans="1:6">
      <c r="A227" s="6" t="str">
        <f>"12024011119"</f>
        <v>12024011119</v>
      </c>
      <c r="B227" s="6" t="s">
        <v>234</v>
      </c>
      <c r="C227" s="6" t="str">
        <f t="shared" si="3"/>
        <v>01</v>
      </c>
      <c r="D227" s="22">
        <v>87.75</v>
      </c>
      <c r="E227" s="22">
        <v>223</v>
      </c>
      <c r="F227" s="22"/>
    </row>
    <row r="228" hidden="1" spans="1:6">
      <c r="A228" s="6" t="str">
        <f>"12024010708"</f>
        <v>12024010708</v>
      </c>
      <c r="B228" s="6" t="s">
        <v>235</v>
      </c>
      <c r="C228" s="6" t="str">
        <f t="shared" si="3"/>
        <v>01</v>
      </c>
      <c r="D228" s="22">
        <v>87.5</v>
      </c>
      <c r="E228" s="22">
        <v>225</v>
      </c>
      <c r="F228" s="22"/>
    </row>
    <row r="229" hidden="1" spans="1:6">
      <c r="A229" s="6" t="str">
        <f>"12024010718"</f>
        <v>12024010718</v>
      </c>
      <c r="B229" s="6" t="s">
        <v>236</v>
      </c>
      <c r="C229" s="6" t="str">
        <f t="shared" si="3"/>
        <v>01</v>
      </c>
      <c r="D229" s="22">
        <v>87.5</v>
      </c>
      <c r="E229" s="22">
        <v>225</v>
      </c>
      <c r="F229" s="22"/>
    </row>
    <row r="230" hidden="1" spans="1:6">
      <c r="A230" s="6" t="str">
        <f>"12024010111"</f>
        <v>12024010111</v>
      </c>
      <c r="B230" s="6" t="s">
        <v>237</v>
      </c>
      <c r="C230" s="6" t="str">
        <f t="shared" si="3"/>
        <v>01</v>
      </c>
      <c r="D230" s="22">
        <v>87.25</v>
      </c>
      <c r="E230" s="22">
        <v>227</v>
      </c>
      <c r="F230" s="22"/>
    </row>
    <row r="231" hidden="1" spans="1:6">
      <c r="A231" s="6" t="str">
        <f>"12024010119"</f>
        <v>12024010119</v>
      </c>
      <c r="B231" s="6" t="s">
        <v>238</v>
      </c>
      <c r="C231" s="6" t="str">
        <f t="shared" si="3"/>
        <v>01</v>
      </c>
      <c r="D231" s="22">
        <v>87.25</v>
      </c>
      <c r="E231" s="22">
        <v>227</v>
      </c>
      <c r="F231" s="22"/>
    </row>
    <row r="232" hidden="1" spans="1:6">
      <c r="A232" s="6" t="str">
        <f>"12024010120"</f>
        <v>12024010120</v>
      </c>
      <c r="B232" s="6" t="s">
        <v>239</v>
      </c>
      <c r="C232" s="6" t="str">
        <f t="shared" si="3"/>
        <v>01</v>
      </c>
      <c r="D232" s="22">
        <v>87.25</v>
      </c>
      <c r="E232" s="22">
        <v>227</v>
      </c>
      <c r="F232" s="22"/>
    </row>
    <row r="233" hidden="1" spans="1:6">
      <c r="A233" s="6" t="str">
        <f>"12024010204"</f>
        <v>12024010204</v>
      </c>
      <c r="B233" s="6" t="s">
        <v>240</v>
      </c>
      <c r="C233" s="6" t="str">
        <f t="shared" si="3"/>
        <v>01</v>
      </c>
      <c r="D233" s="22">
        <v>87.25</v>
      </c>
      <c r="E233" s="22">
        <v>227</v>
      </c>
      <c r="F233" s="22"/>
    </row>
    <row r="234" hidden="1" spans="1:6">
      <c r="A234" s="6" t="str">
        <f>"12024011015"</f>
        <v>12024011015</v>
      </c>
      <c r="B234" s="6" t="s">
        <v>241</v>
      </c>
      <c r="C234" s="6" t="str">
        <f t="shared" si="3"/>
        <v>01</v>
      </c>
      <c r="D234" s="22">
        <v>87.25</v>
      </c>
      <c r="E234" s="22">
        <v>227</v>
      </c>
      <c r="F234" s="22"/>
    </row>
    <row r="235" hidden="1" spans="1:6">
      <c r="A235" s="6" t="str">
        <f>"12024010137"</f>
        <v>12024010137</v>
      </c>
      <c r="B235" s="6" t="s">
        <v>242</v>
      </c>
      <c r="C235" s="6" t="str">
        <f t="shared" si="3"/>
        <v>01</v>
      </c>
      <c r="D235" s="22">
        <v>87</v>
      </c>
      <c r="E235" s="22">
        <v>232</v>
      </c>
      <c r="F235" s="22"/>
    </row>
    <row r="236" hidden="1" spans="1:6">
      <c r="A236" s="6" t="str">
        <f>"12024010533"</f>
        <v>12024010533</v>
      </c>
      <c r="B236" s="6" t="s">
        <v>243</v>
      </c>
      <c r="C236" s="6" t="str">
        <f t="shared" si="3"/>
        <v>01</v>
      </c>
      <c r="D236" s="22">
        <v>87</v>
      </c>
      <c r="E236" s="22">
        <v>232</v>
      </c>
      <c r="F236" s="22"/>
    </row>
    <row r="237" hidden="1" spans="1:6">
      <c r="A237" s="6" t="str">
        <f>"12024010221"</f>
        <v>12024010221</v>
      </c>
      <c r="B237" s="6" t="s">
        <v>244</v>
      </c>
      <c r="C237" s="6" t="str">
        <f t="shared" si="3"/>
        <v>01</v>
      </c>
      <c r="D237" s="22">
        <v>86.75</v>
      </c>
      <c r="E237" s="22">
        <v>234</v>
      </c>
      <c r="F237" s="22"/>
    </row>
    <row r="238" hidden="1" spans="1:6">
      <c r="A238" s="6" t="str">
        <f>"12024010406"</f>
        <v>12024010406</v>
      </c>
      <c r="B238" s="6" t="s">
        <v>245</v>
      </c>
      <c r="C238" s="6" t="str">
        <f t="shared" si="3"/>
        <v>01</v>
      </c>
      <c r="D238" s="22">
        <v>86.75</v>
      </c>
      <c r="E238" s="22">
        <v>234</v>
      </c>
      <c r="F238" s="22"/>
    </row>
    <row r="239" hidden="1" spans="1:6">
      <c r="A239" s="6" t="str">
        <f>"12024011118"</f>
        <v>12024011118</v>
      </c>
      <c r="B239" s="6" t="s">
        <v>246</v>
      </c>
      <c r="C239" s="6" t="str">
        <f t="shared" si="3"/>
        <v>01</v>
      </c>
      <c r="D239" s="22">
        <v>86.75</v>
      </c>
      <c r="E239" s="22">
        <v>234</v>
      </c>
      <c r="F239" s="22"/>
    </row>
    <row r="240" hidden="1" spans="1:6">
      <c r="A240" s="6" t="str">
        <f>"12024010308"</f>
        <v>12024010308</v>
      </c>
      <c r="B240" s="6" t="s">
        <v>247</v>
      </c>
      <c r="C240" s="6" t="str">
        <f t="shared" si="3"/>
        <v>01</v>
      </c>
      <c r="D240" s="22">
        <v>86.5</v>
      </c>
      <c r="E240" s="22">
        <v>237</v>
      </c>
      <c r="F240" s="22"/>
    </row>
    <row r="241" hidden="1" spans="1:6">
      <c r="A241" s="6" t="str">
        <f>"12024010320"</f>
        <v>12024010320</v>
      </c>
      <c r="B241" s="6" t="s">
        <v>248</v>
      </c>
      <c r="C241" s="6" t="str">
        <f t="shared" si="3"/>
        <v>01</v>
      </c>
      <c r="D241" s="22">
        <v>86.5</v>
      </c>
      <c r="E241" s="22">
        <v>237</v>
      </c>
      <c r="F241" s="22"/>
    </row>
    <row r="242" hidden="1" spans="1:6">
      <c r="A242" s="6" t="str">
        <f>"12024010212"</f>
        <v>12024010212</v>
      </c>
      <c r="B242" s="6" t="s">
        <v>249</v>
      </c>
      <c r="C242" s="6" t="str">
        <f t="shared" si="3"/>
        <v>01</v>
      </c>
      <c r="D242" s="22">
        <v>86.25</v>
      </c>
      <c r="E242" s="22">
        <v>239</v>
      </c>
      <c r="F242" s="22"/>
    </row>
    <row r="243" hidden="1" spans="1:6">
      <c r="A243" s="6" t="str">
        <f>"12024010217"</f>
        <v>12024010217</v>
      </c>
      <c r="B243" s="6" t="s">
        <v>250</v>
      </c>
      <c r="C243" s="6" t="str">
        <f t="shared" si="3"/>
        <v>01</v>
      </c>
      <c r="D243" s="22">
        <v>86.25</v>
      </c>
      <c r="E243" s="22">
        <v>239</v>
      </c>
      <c r="F243" s="22"/>
    </row>
    <row r="244" hidden="1" spans="1:6">
      <c r="A244" s="6" t="str">
        <f>"12024010327"</f>
        <v>12024010327</v>
      </c>
      <c r="B244" s="6" t="s">
        <v>251</v>
      </c>
      <c r="C244" s="6" t="str">
        <f t="shared" si="3"/>
        <v>01</v>
      </c>
      <c r="D244" s="22">
        <v>86.25</v>
      </c>
      <c r="E244" s="22">
        <v>239</v>
      </c>
      <c r="F244" s="22"/>
    </row>
    <row r="245" hidden="1" spans="1:6">
      <c r="A245" s="6" t="str">
        <f>"12024010501"</f>
        <v>12024010501</v>
      </c>
      <c r="B245" s="6" t="s">
        <v>252</v>
      </c>
      <c r="C245" s="6" t="str">
        <f t="shared" si="3"/>
        <v>01</v>
      </c>
      <c r="D245" s="22">
        <v>86.25</v>
      </c>
      <c r="E245" s="22">
        <v>239</v>
      </c>
      <c r="F245" s="22"/>
    </row>
    <row r="246" hidden="1" spans="1:6">
      <c r="A246" s="6" t="str">
        <f>"12024010611"</f>
        <v>12024010611</v>
      </c>
      <c r="B246" s="6" t="s">
        <v>253</v>
      </c>
      <c r="C246" s="6" t="str">
        <f t="shared" si="3"/>
        <v>01</v>
      </c>
      <c r="D246" s="22">
        <v>86.25</v>
      </c>
      <c r="E246" s="22">
        <v>239</v>
      </c>
      <c r="F246" s="22"/>
    </row>
    <row r="247" hidden="1" spans="1:6">
      <c r="A247" s="6" t="str">
        <f>"12024010203"</f>
        <v>12024010203</v>
      </c>
      <c r="B247" s="6" t="s">
        <v>254</v>
      </c>
      <c r="C247" s="6" t="str">
        <f t="shared" si="3"/>
        <v>01</v>
      </c>
      <c r="D247" s="22">
        <v>86</v>
      </c>
      <c r="E247" s="22">
        <v>244</v>
      </c>
      <c r="F247" s="22"/>
    </row>
    <row r="248" hidden="1" spans="1:6">
      <c r="A248" s="6" t="str">
        <f>"12024010215"</f>
        <v>12024010215</v>
      </c>
      <c r="B248" s="6" t="s">
        <v>255</v>
      </c>
      <c r="C248" s="6" t="str">
        <f t="shared" si="3"/>
        <v>01</v>
      </c>
      <c r="D248" s="22">
        <v>86</v>
      </c>
      <c r="E248" s="22">
        <v>244</v>
      </c>
      <c r="F248" s="22"/>
    </row>
    <row r="249" hidden="1" spans="1:6">
      <c r="A249" s="6" t="str">
        <f>"12024010317"</f>
        <v>12024010317</v>
      </c>
      <c r="B249" s="6" t="s">
        <v>256</v>
      </c>
      <c r="C249" s="6" t="str">
        <f t="shared" si="3"/>
        <v>01</v>
      </c>
      <c r="D249" s="22">
        <v>86</v>
      </c>
      <c r="E249" s="22">
        <v>244</v>
      </c>
      <c r="F249" s="22"/>
    </row>
    <row r="250" hidden="1" spans="1:6">
      <c r="A250" s="6" t="str">
        <f>"12024010436"</f>
        <v>12024010436</v>
      </c>
      <c r="B250" s="6" t="s">
        <v>257</v>
      </c>
      <c r="C250" s="6" t="str">
        <f t="shared" si="3"/>
        <v>01</v>
      </c>
      <c r="D250" s="22">
        <v>86</v>
      </c>
      <c r="E250" s="22">
        <v>244</v>
      </c>
      <c r="F250" s="22"/>
    </row>
    <row r="251" hidden="1" spans="1:6">
      <c r="A251" s="6" t="str">
        <f>"12024010130"</f>
        <v>12024010130</v>
      </c>
      <c r="B251" s="6" t="s">
        <v>258</v>
      </c>
      <c r="C251" s="6" t="str">
        <f t="shared" si="3"/>
        <v>01</v>
      </c>
      <c r="D251" s="22">
        <v>85.75</v>
      </c>
      <c r="E251" s="22">
        <v>248</v>
      </c>
      <c r="F251" s="22"/>
    </row>
    <row r="252" hidden="1" spans="1:6">
      <c r="A252" s="6" t="str">
        <f>"12024010634"</f>
        <v>12024010634</v>
      </c>
      <c r="B252" s="6" t="s">
        <v>259</v>
      </c>
      <c r="C252" s="6" t="str">
        <f t="shared" si="3"/>
        <v>01</v>
      </c>
      <c r="D252" s="22">
        <v>85.75</v>
      </c>
      <c r="E252" s="22">
        <v>248</v>
      </c>
      <c r="F252" s="22"/>
    </row>
    <row r="253" hidden="1" spans="1:6">
      <c r="A253" s="6" t="str">
        <f>"12024010517"</f>
        <v>12024010517</v>
      </c>
      <c r="B253" s="6" t="s">
        <v>260</v>
      </c>
      <c r="C253" s="6" t="str">
        <f t="shared" si="3"/>
        <v>01</v>
      </c>
      <c r="D253" s="22">
        <v>85.5</v>
      </c>
      <c r="E253" s="22">
        <v>250</v>
      </c>
      <c r="F253" s="22"/>
    </row>
    <row r="254" hidden="1" spans="1:6">
      <c r="A254" s="6" t="str">
        <f>"12024010720"</f>
        <v>12024010720</v>
      </c>
      <c r="B254" s="6" t="s">
        <v>261</v>
      </c>
      <c r="C254" s="6" t="str">
        <f t="shared" si="3"/>
        <v>01</v>
      </c>
      <c r="D254" s="22">
        <v>85.5</v>
      </c>
      <c r="E254" s="22">
        <v>250</v>
      </c>
      <c r="F254" s="22"/>
    </row>
    <row r="255" hidden="1" spans="1:6">
      <c r="A255" s="6" t="str">
        <f>"12024010323"</f>
        <v>12024010323</v>
      </c>
      <c r="B255" s="6" t="s">
        <v>262</v>
      </c>
      <c r="C255" s="6" t="str">
        <f t="shared" si="3"/>
        <v>01</v>
      </c>
      <c r="D255" s="22">
        <v>85.25</v>
      </c>
      <c r="E255" s="22">
        <v>252</v>
      </c>
      <c r="F255" s="22"/>
    </row>
    <row r="256" hidden="1" spans="1:6">
      <c r="A256" s="6" t="str">
        <f>"12024010734"</f>
        <v>12024010734</v>
      </c>
      <c r="B256" s="6" t="s">
        <v>263</v>
      </c>
      <c r="C256" s="6" t="str">
        <f t="shared" si="3"/>
        <v>01</v>
      </c>
      <c r="D256" s="22">
        <v>85.25</v>
      </c>
      <c r="E256" s="22">
        <v>252</v>
      </c>
      <c r="F256" s="22"/>
    </row>
    <row r="257" hidden="1" spans="1:6">
      <c r="A257" s="6" t="str">
        <f>"12024010102"</f>
        <v>12024010102</v>
      </c>
      <c r="B257" s="6" t="s">
        <v>264</v>
      </c>
      <c r="C257" s="6" t="str">
        <f t="shared" si="3"/>
        <v>01</v>
      </c>
      <c r="D257" s="22">
        <v>85</v>
      </c>
      <c r="E257" s="22">
        <v>254</v>
      </c>
      <c r="F257" s="22"/>
    </row>
    <row r="258" hidden="1" spans="1:6">
      <c r="A258" s="6" t="str">
        <f>"12024010821"</f>
        <v>12024010821</v>
      </c>
      <c r="B258" s="6" t="s">
        <v>265</v>
      </c>
      <c r="C258" s="6" t="str">
        <f t="shared" si="3"/>
        <v>01</v>
      </c>
      <c r="D258" s="22">
        <v>85</v>
      </c>
      <c r="E258" s="22">
        <v>254</v>
      </c>
      <c r="F258" s="22"/>
    </row>
    <row r="259" hidden="1" spans="1:6">
      <c r="A259" s="6" t="str">
        <f>"12024010927"</f>
        <v>12024010927</v>
      </c>
      <c r="B259" s="6" t="s">
        <v>266</v>
      </c>
      <c r="C259" s="6" t="str">
        <f t="shared" si="3"/>
        <v>01</v>
      </c>
      <c r="D259" s="22">
        <v>85</v>
      </c>
      <c r="E259" s="22">
        <v>254</v>
      </c>
      <c r="F259" s="22"/>
    </row>
    <row r="260" hidden="1" spans="1:6">
      <c r="A260" s="6" t="str">
        <f>"12024010129"</f>
        <v>12024010129</v>
      </c>
      <c r="B260" s="6" t="s">
        <v>267</v>
      </c>
      <c r="C260" s="6" t="str">
        <f t="shared" ref="C260:C323" si="4">"01"</f>
        <v>01</v>
      </c>
      <c r="D260" s="22">
        <v>84.5</v>
      </c>
      <c r="E260" s="22">
        <v>257</v>
      </c>
      <c r="F260" s="22"/>
    </row>
    <row r="261" hidden="1" spans="1:6">
      <c r="A261" s="6" t="str">
        <f>"12024010136"</f>
        <v>12024010136</v>
      </c>
      <c r="B261" s="6" t="s">
        <v>268</v>
      </c>
      <c r="C261" s="6" t="str">
        <f t="shared" si="4"/>
        <v>01</v>
      </c>
      <c r="D261" s="22">
        <v>84.5</v>
      </c>
      <c r="E261" s="22">
        <v>257</v>
      </c>
      <c r="F261" s="22"/>
    </row>
    <row r="262" hidden="1" spans="1:6">
      <c r="A262" s="6" t="str">
        <f>"12024010723"</f>
        <v>12024010723</v>
      </c>
      <c r="B262" s="6" t="s">
        <v>269</v>
      </c>
      <c r="C262" s="6" t="str">
        <f t="shared" si="4"/>
        <v>01</v>
      </c>
      <c r="D262" s="22">
        <v>84.5</v>
      </c>
      <c r="E262" s="22">
        <v>257</v>
      </c>
      <c r="F262" s="22"/>
    </row>
    <row r="263" hidden="1" spans="1:6">
      <c r="A263" s="6" t="str">
        <f>"12024010724"</f>
        <v>12024010724</v>
      </c>
      <c r="B263" s="6" t="s">
        <v>270</v>
      </c>
      <c r="C263" s="6" t="str">
        <f t="shared" si="4"/>
        <v>01</v>
      </c>
      <c r="D263" s="22">
        <v>84.5</v>
      </c>
      <c r="E263" s="22">
        <v>257</v>
      </c>
      <c r="F263" s="22"/>
    </row>
    <row r="264" hidden="1" spans="1:6">
      <c r="A264" s="6" t="str">
        <f>"12024010125"</f>
        <v>12024010125</v>
      </c>
      <c r="B264" s="6" t="s">
        <v>271</v>
      </c>
      <c r="C264" s="6" t="str">
        <f t="shared" si="4"/>
        <v>01</v>
      </c>
      <c r="D264" s="22">
        <v>84.25</v>
      </c>
      <c r="E264" s="22">
        <v>261</v>
      </c>
      <c r="F264" s="22"/>
    </row>
    <row r="265" hidden="1" spans="1:6">
      <c r="A265" s="6" t="str">
        <f>"12024010128"</f>
        <v>12024010128</v>
      </c>
      <c r="B265" s="6" t="s">
        <v>272</v>
      </c>
      <c r="C265" s="6" t="str">
        <f t="shared" si="4"/>
        <v>01</v>
      </c>
      <c r="D265" s="22">
        <v>84.25</v>
      </c>
      <c r="E265" s="22">
        <v>261</v>
      </c>
      <c r="F265" s="22"/>
    </row>
    <row r="266" hidden="1" spans="1:6">
      <c r="A266" s="6" t="str">
        <f>"12024010223"</f>
        <v>12024010223</v>
      </c>
      <c r="B266" s="6" t="s">
        <v>22</v>
      </c>
      <c r="C266" s="6" t="str">
        <f t="shared" si="4"/>
        <v>01</v>
      </c>
      <c r="D266" s="22">
        <v>84.25</v>
      </c>
      <c r="E266" s="22">
        <v>261</v>
      </c>
      <c r="F266" s="22"/>
    </row>
    <row r="267" hidden="1" spans="1:6">
      <c r="A267" s="6" t="str">
        <f>"12024010635"</f>
        <v>12024010635</v>
      </c>
      <c r="B267" s="6" t="s">
        <v>273</v>
      </c>
      <c r="C267" s="6" t="str">
        <f t="shared" si="4"/>
        <v>01</v>
      </c>
      <c r="D267" s="22">
        <v>84.25</v>
      </c>
      <c r="E267" s="22">
        <v>261</v>
      </c>
      <c r="F267" s="22"/>
    </row>
    <row r="268" hidden="1" spans="1:6">
      <c r="A268" s="6" t="str">
        <f>"12024010729"</f>
        <v>12024010729</v>
      </c>
      <c r="B268" s="6" t="s">
        <v>274</v>
      </c>
      <c r="C268" s="6" t="str">
        <f t="shared" si="4"/>
        <v>01</v>
      </c>
      <c r="D268" s="22">
        <v>84.25</v>
      </c>
      <c r="E268" s="22">
        <v>261</v>
      </c>
      <c r="F268" s="22"/>
    </row>
    <row r="269" hidden="1" spans="1:6">
      <c r="A269" s="6" t="str">
        <f>"12024010934"</f>
        <v>12024010934</v>
      </c>
      <c r="B269" s="6" t="s">
        <v>275</v>
      </c>
      <c r="C269" s="6" t="str">
        <f t="shared" si="4"/>
        <v>01</v>
      </c>
      <c r="D269" s="22">
        <v>84.25</v>
      </c>
      <c r="E269" s="22">
        <v>261</v>
      </c>
      <c r="F269" s="22"/>
    </row>
    <row r="270" hidden="1" spans="1:6">
      <c r="A270" s="6" t="str">
        <f>"12024011008"</f>
        <v>12024011008</v>
      </c>
      <c r="B270" s="6" t="s">
        <v>276</v>
      </c>
      <c r="C270" s="6" t="str">
        <f t="shared" si="4"/>
        <v>01</v>
      </c>
      <c r="D270" s="22">
        <v>84.25</v>
      </c>
      <c r="E270" s="22">
        <v>261</v>
      </c>
      <c r="F270" s="22"/>
    </row>
    <row r="271" hidden="1" spans="1:6">
      <c r="A271" s="6" t="str">
        <f>"12024010702"</f>
        <v>12024010702</v>
      </c>
      <c r="B271" s="6" t="s">
        <v>277</v>
      </c>
      <c r="C271" s="6" t="str">
        <f t="shared" si="4"/>
        <v>01</v>
      </c>
      <c r="D271" s="22">
        <v>84</v>
      </c>
      <c r="E271" s="22">
        <v>268</v>
      </c>
      <c r="F271" s="22"/>
    </row>
    <row r="272" hidden="1" spans="1:6">
      <c r="A272" s="6" t="str">
        <f>"12024011129"</f>
        <v>12024011129</v>
      </c>
      <c r="B272" s="6" t="s">
        <v>278</v>
      </c>
      <c r="C272" s="6" t="str">
        <f t="shared" si="4"/>
        <v>01</v>
      </c>
      <c r="D272" s="22">
        <v>84</v>
      </c>
      <c r="E272" s="22">
        <v>268</v>
      </c>
      <c r="F272" s="22"/>
    </row>
    <row r="273" hidden="1" spans="1:6">
      <c r="A273" s="6" t="str">
        <f>"12024010536"</f>
        <v>12024010536</v>
      </c>
      <c r="B273" s="6" t="s">
        <v>279</v>
      </c>
      <c r="C273" s="6" t="str">
        <f t="shared" si="4"/>
        <v>01</v>
      </c>
      <c r="D273" s="22">
        <v>83.75</v>
      </c>
      <c r="E273" s="22">
        <v>270</v>
      </c>
      <c r="F273" s="22"/>
    </row>
    <row r="274" hidden="1" spans="1:6">
      <c r="A274" s="6" t="str">
        <f>"12024010538"</f>
        <v>12024010538</v>
      </c>
      <c r="B274" s="6" t="s">
        <v>280</v>
      </c>
      <c r="C274" s="6" t="str">
        <f t="shared" si="4"/>
        <v>01</v>
      </c>
      <c r="D274" s="22">
        <v>83.75</v>
      </c>
      <c r="E274" s="22">
        <v>270</v>
      </c>
      <c r="F274" s="22"/>
    </row>
    <row r="275" hidden="1" spans="1:6">
      <c r="A275" s="6" t="str">
        <f>"12024010921"</f>
        <v>12024010921</v>
      </c>
      <c r="B275" s="6" t="s">
        <v>281</v>
      </c>
      <c r="C275" s="6" t="str">
        <f t="shared" si="4"/>
        <v>01</v>
      </c>
      <c r="D275" s="22">
        <v>83.75</v>
      </c>
      <c r="E275" s="22">
        <v>270</v>
      </c>
      <c r="F275" s="22"/>
    </row>
    <row r="276" hidden="1" spans="1:6">
      <c r="A276" s="6" t="str">
        <f>"12024010319"</f>
        <v>12024010319</v>
      </c>
      <c r="B276" s="6" t="s">
        <v>282</v>
      </c>
      <c r="C276" s="6" t="str">
        <f t="shared" si="4"/>
        <v>01</v>
      </c>
      <c r="D276" s="22">
        <v>83.5</v>
      </c>
      <c r="E276" s="22">
        <v>273</v>
      </c>
      <c r="F276" s="22"/>
    </row>
    <row r="277" hidden="1" spans="1:6">
      <c r="A277" s="6" t="str">
        <f>"12024010511"</f>
        <v>12024010511</v>
      </c>
      <c r="B277" s="6" t="s">
        <v>283</v>
      </c>
      <c r="C277" s="6" t="str">
        <f t="shared" si="4"/>
        <v>01</v>
      </c>
      <c r="D277" s="22">
        <v>83.5</v>
      </c>
      <c r="E277" s="22">
        <v>273</v>
      </c>
      <c r="F277" s="22"/>
    </row>
    <row r="278" hidden="1" spans="1:6">
      <c r="A278" s="6" t="str">
        <f>"12024010201"</f>
        <v>12024010201</v>
      </c>
      <c r="B278" s="6" t="s">
        <v>284</v>
      </c>
      <c r="C278" s="6" t="str">
        <f t="shared" si="4"/>
        <v>01</v>
      </c>
      <c r="D278" s="22">
        <v>83.25</v>
      </c>
      <c r="E278" s="22">
        <v>275</v>
      </c>
      <c r="F278" s="22"/>
    </row>
    <row r="279" hidden="1" spans="1:6">
      <c r="A279" s="6" t="str">
        <f>"12024010210"</f>
        <v>12024010210</v>
      </c>
      <c r="B279" s="6" t="s">
        <v>285</v>
      </c>
      <c r="C279" s="6" t="str">
        <f t="shared" si="4"/>
        <v>01</v>
      </c>
      <c r="D279" s="22">
        <v>83.25</v>
      </c>
      <c r="E279" s="22">
        <v>275</v>
      </c>
      <c r="F279" s="22"/>
    </row>
    <row r="280" hidden="1" spans="1:6">
      <c r="A280" s="6" t="str">
        <f>"12024010608"</f>
        <v>12024010608</v>
      </c>
      <c r="B280" s="6" t="s">
        <v>286</v>
      </c>
      <c r="C280" s="6" t="str">
        <f t="shared" si="4"/>
        <v>01</v>
      </c>
      <c r="D280" s="22">
        <v>83.25</v>
      </c>
      <c r="E280" s="22">
        <v>275</v>
      </c>
      <c r="F280" s="22"/>
    </row>
    <row r="281" hidden="1" spans="1:6">
      <c r="A281" s="6" t="str">
        <f>"12024010606"</f>
        <v>12024010606</v>
      </c>
      <c r="B281" s="6" t="s">
        <v>287</v>
      </c>
      <c r="C281" s="6" t="str">
        <f t="shared" si="4"/>
        <v>01</v>
      </c>
      <c r="D281" s="22">
        <v>83</v>
      </c>
      <c r="E281" s="22">
        <v>278</v>
      </c>
      <c r="F281" s="22"/>
    </row>
    <row r="282" hidden="1" spans="1:6">
      <c r="A282" s="6" t="str">
        <f>"12024010730"</f>
        <v>12024010730</v>
      </c>
      <c r="B282" s="6" t="s">
        <v>288</v>
      </c>
      <c r="C282" s="6" t="str">
        <f t="shared" si="4"/>
        <v>01</v>
      </c>
      <c r="D282" s="22">
        <v>83</v>
      </c>
      <c r="E282" s="22">
        <v>278</v>
      </c>
      <c r="F282" s="22"/>
    </row>
    <row r="283" hidden="1" spans="1:6">
      <c r="A283" s="6" t="str">
        <f>"12024010326"</f>
        <v>12024010326</v>
      </c>
      <c r="B283" s="6" t="s">
        <v>289</v>
      </c>
      <c r="C283" s="6" t="str">
        <f t="shared" si="4"/>
        <v>01</v>
      </c>
      <c r="D283" s="22">
        <v>82.75</v>
      </c>
      <c r="E283" s="22">
        <v>280</v>
      </c>
      <c r="F283" s="22"/>
    </row>
    <row r="284" hidden="1" spans="1:6">
      <c r="A284" s="6" t="str">
        <f>"12024010408"</f>
        <v>12024010408</v>
      </c>
      <c r="B284" s="6" t="s">
        <v>290</v>
      </c>
      <c r="C284" s="6" t="str">
        <f t="shared" si="4"/>
        <v>01</v>
      </c>
      <c r="D284" s="22">
        <v>82.75</v>
      </c>
      <c r="E284" s="22">
        <v>280</v>
      </c>
      <c r="F284" s="22"/>
    </row>
    <row r="285" hidden="1" spans="1:6">
      <c r="A285" s="6" t="str">
        <f>"12024010412"</f>
        <v>12024010412</v>
      </c>
      <c r="B285" s="6" t="s">
        <v>291</v>
      </c>
      <c r="C285" s="6" t="str">
        <f t="shared" si="4"/>
        <v>01</v>
      </c>
      <c r="D285" s="22">
        <v>82.5</v>
      </c>
      <c r="E285" s="22">
        <v>282</v>
      </c>
      <c r="F285" s="22"/>
    </row>
    <row r="286" hidden="1" spans="1:6">
      <c r="A286" s="6" t="str">
        <f>"12024010425"</f>
        <v>12024010425</v>
      </c>
      <c r="B286" s="6" t="s">
        <v>292</v>
      </c>
      <c r="C286" s="6" t="str">
        <f t="shared" si="4"/>
        <v>01</v>
      </c>
      <c r="D286" s="22">
        <v>82.5</v>
      </c>
      <c r="E286" s="22">
        <v>282</v>
      </c>
      <c r="F286" s="22"/>
    </row>
    <row r="287" hidden="1" spans="1:6">
      <c r="A287" s="6" t="str">
        <f>"12024010124"</f>
        <v>12024010124</v>
      </c>
      <c r="B287" s="6" t="s">
        <v>293</v>
      </c>
      <c r="C287" s="6" t="str">
        <f t="shared" si="4"/>
        <v>01</v>
      </c>
      <c r="D287" s="22">
        <v>82.25</v>
      </c>
      <c r="E287" s="22">
        <v>284</v>
      </c>
      <c r="F287" s="22"/>
    </row>
    <row r="288" hidden="1" spans="1:6">
      <c r="A288" s="6" t="str">
        <f>"12024010303"</f>
        <v>12024010303</v>
      </c>
      <c r="B288" s="6" t="s">
        <v>294</v>
      </c>
      <c r="C288" s="6" t="str">
        <f t="shared" si="4"/>
        <v>01</v>
      </c>
      <c r="D288" s="22">
        <v>82.25</v>
      </c>
      <c r="E288" s="22">
        <v>284</v>
      </c>
      <c r="F288" s="22"/>
    </row>
    <row r="289" hidden="1" spans="1:6">
      <c r="A289" s="6" t="str">
        <f>"12024010318"</f>
        <v>12024010318</v>
      </c>
      <c r="B289" s="6" t="s">
        <v>295</v>
      </c>
      <c r="C289" s="6" t="str">
        <f t="shared" si="4"/>
        <v>01</v>
      </c>
      <c r="D289" s="22">
        <v>82.25</v>
      </c>
      <c r="E289" s="22">
        <v>284</v>
      </c>
      <c r="F289" s="22"/>
    </row>
    <row r="290" hidden="1" spans="1:6">
      <c r="A290" s="6" t="str">
        <f>"12024010717"</f>
        <v>12024010717</v>
      </c>
      <c r="B290" s="6" t="s">
        <v>296</v>
      </c>
      <c r="C290" s="6" t="str">
        <f t="shared" si="4"/>
        <v>01</v>
      </c>
      <c r="D290" s="22">
        <v>82.25</v>
      </c>
      <c r="E290" s="22">
        <v>284</v>
      </c>
      <c r="F290" s="22"/>
    </row>
    <row r="291" hidden="1" spans="1:6">
      <c r="A291" s="6" t="str">
        <f>"12024010826"</f>
        <v>12024010826</v>
      </c>
      <c r="B291" s="6" t="s">
        <v>297</v>
      </c>
      <c r="C291" s="6" t="str">
        <f t="shared" si="4"/>
        <v>01</v>
      </c>
      <c r="D291" s="22">
        <v>82.25</v>
      </c>
      <c r="E291" s="22">
        <v>284</v>
      </c>
      <c r="F291" s="22"/>
    </row>
    <row r="292" hidden="1" spans="1:6">
      <c r="A292" s="6" t="str">
        <f>"12024010912"</f>
        <v>12024010912</v>
      </c>
      <c r="B292" s="6" t="s">
        <v>298</v>
      </c>
      <c r="C292" s="6" t="str">
        <f t="shared" si="4"/>
        <v>01</v>
      </c>
      <c r="D292" s="22">
        <v>82.25</v>
      </c>
      <c r="E292" s="22">
        <v>284</v>
      </c>
      <c r="F292" s="22"/>
    </row>
    <row r="293" hidden="1" spans="1:6">
      <c r="A293" s="6" t="str">
        <f>"12024011002"</f>
        <v>12024011002</v>
      </c>
      <c r="B293" s="6" t="s">
        <v>299</v>
      </c>
      <c r="C293" s="6" t="str">
        <f t="shared" si="4"/>
        <v>01</v>
      </c>
      <c r="D293" s="22">
        <v>82.25</v>
      </c>
      <c r="E293" s="22">
        <v>284</v>
      </c>
      <c r="F293" s="22"/>
    </row>
    <row r="294" hidden="1" spans="1:6">
      <c r="A294" s="6" t="str">
        <f>"12024011023"</f>
        <v>12024011023</v>
      </c>
      <c r="B294" s="6" t="s">
        <v>300</v>
      </c>
      <c r="C294" s="6" t="str">
        <f t="shared" si="4"/>
        <v>01</v>
      </c>
      <c r="D294" s="22">
        <v>82</v>
      </c>
      <c r="E294" s="22">
        <v>291</v>
      </c>
      <c r="F294" s="22"/>
    </row>
    <row r="295" hidden="1" spans="1:6">
      <c r="A295" s="6" t="str">
        <f>"12024010238"</f>
        <v>12024010238</v>
      </c>
      <c r="B295" s="6" t="s">
        <v>301</v>
      </c>
      <c r="C295" s="6" t="str">
        <f t="shared" si="4"/>
        <v>01</v>
      </c>
      <c r="D295" s="22">
        <v>81.75</v>
      </c>
      <c r="E295" s="22">
        <v>292</v>
      </c>
      <c r="F295" s="22"/>
    </row>
    <row r="296" hidden="1" spans="1:6">
      <c r="A296" s="6" t="str">
        <f>"12024010520"</f>
        <v>12024010520</v>
      </c>
      <c r="B296" s="6" t="s">
        <v>302</v>
      </c>
      <c r="C296" s="6" t="str">
        <f t="shared" si="4"/>
        <v>01</v>
      </c>
      <c r="D296" s="22">
        <v>81.75</v>
      </c>
      <c r="E296" s="22">
        <v>292</v>
      </c>
      <c r="F296" s="22"/>
    </row>
    <row r="297" hidden="1" spans="1:6">
      <c r="A297" s="6" t="str">
        <f>"12024010918"</f>
        <v>12024010918</v>
      </c>
      <c r="B297" s="6" t="s">
        <v>303</v>
      </c>
      <c r="C297" s="6" t="str">
        <f t="shared" si="4"/>
        <v>01</v>
      </c>
      <c r="D297" s="22">
        <v>81.75</v>
      </c>
      <c r="E297" s="22">
        <v>292</v>
      </c>
      <c r="F297" s="22"/>
    </row>
    <row r="298" hidden="1" spans="1:6">
      <c r="A298" s="6" t="str">
        <f>"12024010108"</f>
        <v>12024010108</v>
      </c>
      <c r="B298" s="6" t="s">
        <v>304</v>
      </c>
      <c r="C298" s="6" t="str">
        <f t="shared" si="4"/>
        <v>01</v>
      </c>
      <c r="D298" s="22">
        <v>81.5</v>
      </c>
      <c r="E298" s="22">
        <v>295</v>
      </c>
      <c r="F298" s="22"/>
    </row>
    <row r="299" hidden="1" spans="1:6">
      <c r="A299" s="6" t="str">
        <f>"12024010407"</f>
        <v>12024010407</v>
      </c>
      <c r="B299" s="6" t="s">
        <v>305</v>
      </c>
      <c r="C299" s="6" t="str">
        <f t="shared" si="4"/>
        <v>01</v>
      </c>
      <c r="D299" s="22">
        <v>81.5</v>
      </c>
      <c r="E299" s="22">
        <v>295</v>
      </c>
      <c r="F299" s="22"/>
    </row>
    <row r="300" hidden="1" spans="1:6">
      <c r="A300" s="6" t="str">
        <f>"12024010636"</f>
        <v>12024010636</v>
      </c>
      <c r="B300" s="6" t="s">
        <v>306</v>
      </c>
      <c r="C300" s="6" t="str">
        <f t="shared" si="4"/>
        <v>01</v>
      </c>
      <c r="D300" s="22">
        <v>81.5</v>
      </c>
      <c r="E300" s="22">
        <v>295</v>
      </c>
      <c r="F300" s="22"/>
    </row>
    <row r="301" hidden="1" spans="1:6">
      <c r="A301" s="6" t="str">
        <f>"12024010418"</f>
        <v>12024010418</v>
      </c>
      <c r="B301" s="6" t="s">
        <v>307</v>
      </c>
      <c r="C301" s="6" t="str">
        <f t="shared" si="4"/>
        <v>01</v>
      </c>
      <c r="D301" s="22">
        <v>81.25</v>
      </c>
      <c r="E301" s="22">
        <v>298</v>
      </c>
      <c r="F301" s="22"/>
    </row>
    <row r="302" hidden="1" spans="1:6">
      <c r="A302" s="6" t="str">
        <f>"12024010609"</f>
        <v>12024010609</v>
      </c>
      <c r="B302" s="6" t="s">
        <v>308</v>
      </c>
      <c r="C302" s="6" t="str">
        <f t="shared" si="4"/>
        <v>01</v>
      </c>
      <c r="D302" s="22">
        <v>81.25</v>
      </c>
      <c r="E302" s="22">
        <v>298</v>
      </c>
      <c r="F302" s="22"/>
    </row>
    <row r="303" hidden="1" spans="1:6">
      <c r="A303" s="6" t="str">
        <f>"12024010632"</f>
        <v>12024010632</v>
      </c>
      <c r="B303" s="6" t="s">
        <v>309</v>
      </c>
      <c r="C303" s="6" t="str">
        <f t="shared" si="4"/>
        <v>01</v>
      </c>
      <c r="D303" s="22">
        <v>81.25</v>
      </c>
      <c r="E303" s="22">
        <v>298</v>
      </c>
      <c r="F303" s="22"/>
    </row>
    <row r="304" hidden="1" spans="1:6">
      <c r="A304" s="6" t="str">
        <f>"12024010114"</f>
        <v>12024010114</v>
      </c>
      <c r="B304" s="6" t="s">
        <v>310</v>
      </c>
      <c r="C304" s="6" t="str">
        <f t="shared" si="4"/>
        <v>01</v>
      </c>
      <c r="D304" s="22">
        <v>81</v>
      </c>
      <c r="E304" s="22">
        <v>301</v>
      </c>
      <c r="F304" s="22"/>
    </row>
    <row r="305" hidden="1" spans="1:6">
      <c r="A305" s="6" t="str">
        <f>"12024010423"</f>
        <v>12024010423</v>
      </c>
      <c r="B305" s="6" t="s">
        <v>311</v>
      </c>
      <c r="C305" s="6" t="str">
        <f t="shared" si="4"/>
        <v>01</v>
      </c>
      <c r="D305" s="22">
        <v>81</v>
      </c>
      <c r="E305" s="22">
        <v>301</v>
      </c>
      <c r="F305" s="22"/>
    </row>
    <row r="306" hidden="1" spans="1:6">
      <c r="A306" s="6" t="str">
        <f>"12024010428"</f>
        <v>12024010428</v>
      </c>
      <c r="B306" s="6" t="s">
        <v>312</v>
      </c>
      <c r="C306" s="6" t="str">
        <f t="shared" si="4"/>
        <v>01</v>
      </c>
      <c r="D306" s="22">
        <v>81</v>
      </c>
      <c r="E306" s="22">
        <v>301</v>
      </c>
      <c r="F306" s="22"/>
    </row>
    <row r="307" hidden="1" spans="1:6">
      <c r="A307" s="6" t="str">
        <f>"12024010822"</f>
        <v>12024010822</v>
      </c>
      <c r="B307" s="6" t="s">
        <v>313</v>
      </c>
      <c r="C307" s="6" t="str">
        <f t="shared" si="4"/>
        <v>01</v>
      </c>
      <c r="D307" s="22">
        <v>81</v>
      </c>
      <c r="E307" s="22">
        <v>301</v>
      </c>
      <c r="F307" s="22"/>
    </row>
    <row r="308" hidden="1" spans="1:6">
      <c r="A308" s="6" t="str">
        <f>"12024011001"</f>
        <v>12024011001</v>
      </c>
      <c r="B308" s="6" t="s">
        <v>314</v>
      </c>
      <c r="C308" s="6" t="str">
        <f t="shared" si="4"/>
        <v>01</v>
      </c>
      <c r="D308" s="22">
        <v>81</v>
      </c>
      <c r="E308" s="22">
        <v>301</v>
      </c>
      <c r="F308" s="22"/>
    </row>
    <row r="309" hidden="1" spans="1:6">
      <c r="A309" s="6" t="str">
        <f>"12024011020"</f>
        <v>12024011020</v>
      </c>
      <c r="B309" s="6" t="s">
        <v>315</v>
      </c>
      <c r="C309" s="6" t="str">
        <f t="shared" si="4"/>
        <v>01</v>
      </c>
      <c r="D309" s="22">
        <v>81</v>
      </c>
      <c r="E309" s="22">
        <v>301</v>
      </c>
      <c r="F309" s="22"/>
    </row>
    <row r="310" hidden="1" spans="1:6">
      <c r="A310" s="6" t="str">
        <f>"12024010116"</f>
        <v>12024010116</v>
      </c>
      <c r="B310" s="6" t="s">
        <v>316</v>
      </c>
      <c r="C310" s="6" t="str">
        <f t="shared" si="4"/>
        <v>01</v>
      </c>
      <c r="D310" s="22">
        <v>80.75</v>
      </c>
      <c r="E310" s="22">
        <v>307</v>
      </c>
      <c r="F310" s="22"/>
    </row>
    <row r="311" hidden="1" spans="1:6">
      <c r="A311" s="6" t="str">
        <f>"12024010532"</f>
        <v>12024010532</v>
      </c>
      <c r="B311" s="6" t="s">
        <v>317</v>
      </c>
      <c r="C311" s="6" t="str">
        <f t="shared" si="4"/>
        <v>01</v>
      </c>
      <c r="D311" s="22">
        <v>80.75</v>
      </c>
      <c r="E311" s="22">
        <v>307</v>
      </c>
      <c r="F311" s="22"/>
    </row>
    <row r="312" hidden="1" spans="1:6">
      <c r="A312" s="6" t="str">
        <f>"12024010627"</f>
        <v>12024010627</v>
      </c>
      <c r="B312" s="6" t="s">
        <v>318</v>
      </c>
      <c r="C312" s="6" t="str">
        <f t="shared" si="4"/>
        <v>01</v>
      </c>
      <c r="D312" s="22">
        <v>80.75</v>
      </c>
      <c r="E312" s="22">
        <v>307</v>
      </c>
      <c r="F312" s="22"/>
    </row>
    <row r="313" hidden="1" spans="1:6">
      <c r="A313" s="6" t="str">
        <f>"12024010937"</f>
        <v>12024010937</v>
      </c>
      <c r="B313" s="6" t="s">
        <v>319</v>
      </c>
      <c r="C313" s="6" t="str">
        <f t="shared" si="4"/>
        <v>01</v>
      </c>
      <c r="D313" s="22">
        <v>80.75</v>
      </c>
      <c r="E313" s="22">
        <v>307</v>
      </c>
      <c r="F313" s="22"/>
    </row>
    <row r="314" hidden="1" spans="1:6">
      <c r="A314" s="6" t="str">
        <f>"12024010325"</f>
        <v>12024010325</v>
      </c>
      <c r="B314" s="6" t="s">
        <v>320</v>
      </c>
      <c r="C314" s="6" t="str">
        <f t="shared" si="4"/>
        <v>01</v>
      </c>
      <c r="D314" s="22">
        <v>80.5</v>
      </c>
      <c r="E314" s="22">
        <v>311</v>
      </c>
      <c r="F314" s="22"/>
    </row>
    <row r="315" hidden="1" spans="1:6">
      <c r="A315" s="6" t="str">
        <f>"12024010502"</f>
        <v>12024010502</v>
      </c>
      <c r="B315" s="6" t="s">
        <v>321</v>
      </c>
      <c r="C315" s="6" t="str">
        <f t="shared" si="4"/>
        <v>01</v>
      </c>
      <c r="D315" s="22">
        <v>80.5</v>
      </c>
      <c r="E315" s="22">
        <v>311</v>
      </c>
      <c r="F315" s="22"/>
    </row>
    <row r="316" hidden="1" spans="1:6">
      <c r="A316" s="6" t="str">
        <f>"12024010905"</f>
        <v>12024010905</v>
      </c>
      <c r="B316" s="6" t="s">
        <v>322</v>
      </c>
      <c r="C316" s="6" t="str">
        <f t="shared" si="4"/>
        <v>01</v>
      </c>
      <c r="D316" s="22">
        <v>80.5</v>
      </c>
      <c r="E316" s="22">
        <v>311</v>
      </c>
      <c r="F316" s="22"/>
    </row>
    <row r="317" hidden="1" spans="1:6">
      <c r="A317" s="6" t="str">
        <f>"12024011124"</f>
        <v>12024011124</v>
      </c>
      <c r="B317" s="6" t="s">
        <v>323</v>
      </c>
      <c r="C317" s="6" t="str">
        <f t="shared" si="4"/>
        <v>01</v>
      </c>
      <c r="D317" s="22">
        <v>80.5</v>
      </c>
      <c r="E317" s="22">
        <v>311</v>
      </c>
      <c r="F317" s="22"/>
    </row>
    <row r="318" hidden="1" spans="1:6">
      <c r="A318" s="6" t="str">
        <f>"12024010911"</f>
        <v>12024010911</v>
      </c>
      <c r="B318" s="6" t="s">
        <v>324</v>
      </c>
      <c r="C318" s="6" t="str">
        <f t="shared" si="4"/>
        <v>01</v>
      </c>
      <c r="D318" s="22">
        <v>80.25</v>
      </c>
      <c r="E318" s="22">
        <v>315</v>
      </c>
      <c r="F318" s="22"/>
    </row>
    <row r="319" hidden="1" spans="1:6">
      <c r="A319" s="6" t="str">
        <f>"12024010728"</f>
        <v>12024010728</v>
      </c>
      <c r="B319" s="6" t="s">
        <v>325</v>
      </c>
      <c r="C319" s="6" t="str">
        <f t="shared" si="4"/>
        <v>01</v>
      </c>
      <c r="D319" s="22">
        <v>80</v>
      </c>
      <c r="E319" s="22">
        <v>316</v>
      </c>
      <c r="F319" s="22"/>
    </row>
    <row r="320" hidden="1" spans="1:6">
      <c r="A320" s="6" t="str">
        <f>"12024010302"</f>
        <v>12024010302</v>
      </c>
      <c r="B320" s="6" t="s">
        <v>326</v>
      </c>
      <c r="C320" s="6" t="str">
        <f t="shared" si="4"/>
        <v>01</v>
      </c>
      <c r="D320" s="22">
        <v>79.75</v>
      </c>
      <c r="E320" s="22">
        <v>317</v>
      </c>
      <c r="F320" s="22"/>
    </row>
    <row r="321" hidden="1" spans="1:6">
      <c r="A321" s="6" t="str">
        <f>"12024010605"</f>
        <v>12024010605</v>
      </c>
      <c r="B321" s="6" t="s">
        <v>327</v>
      </c>
      <c r="C321" s="6" t="str">
        <f t="shared" si="4"/>
        <v>01</v>
      </c>
      <c r="D321" s="22">
        <v>79.75</v>
      </c>
      <c r="E321" s="22">
        <v>317</v>
      </c>
      <c r="F321" s="22"/>
    </row>
    <row r="322" hidden="1" spans="1:6">
      <c r="A322" s="6" t="str">
        <f>"12024010638"</f>
        <v>12024010638</v>
      </c>
      <c r="B322" s="6" t="s">
        <v>328</v>
      </c>
      <c r="C322" s="6" t="str">
        <f t="shared" si="4"/>
        <v>01</v>
      </c>
      <c r="D322" s="22">
        <v>79.75</v>
      </c>
      <c r="E322" s="22">
        <v>317</v>
      </c>
      <c r="F322" s="22"/>
    </row>
    <row r="323" hidden="1" spans="1:6">
      <c r="A323" s="6" t="str">
        <f>"12024011130"</f>
        <v>12024011130</v>
      </c>
      <c r="B323" s="6" t="s">
        <v>329</v>
      </c>
      <c r="C323" s="6" t="str">
        <f t="shared" si="4"/>
        <v>01</v>
      </c>
      <c r="D323" s="22">
        <v>79.75</v>
      </c>
      <c r="E323" s="22">
        <v>317</v>
      </c>
      <c r="F323" s="22"/>
    </row>
    <row r="324" hidden="1" spans="1:6">
      <c r="A324" s="6" t="str">
        <f>"12024010807"</f>
        <v>12024010807</v>
      </c>
      <c r="B324" s="6" t="s">
        <v>330</v>
      </c>
      <c r="C324" s="6" t="str">
        <f t="shared" ref="C324:C387" si="5">"01"</f>
        <v>01</v>
      </c>
      <c r="D324" s="22">
        <v>79.5</v>
      </c>
      <c r="E324" s="22">
        <v>321</v>
      </c>
      <c r="F324" s="22"/>
    </row>
    <row r="325" hidden="1" spans="1:6">
      <c r="A325" s="6" t="str">
        <f>"12024010808"</f>
        <v>12024010808</v>
      </c>
      <c r="B325" s="6" t="s">
        <v>331</v>
      </c>
      <c r="C325" s="6" t="str">
        <f t="shared" si="5"/>
        <v>01</v>
      </c>
      <c r="D325" s="22">
        <v>79.25</v>
      </c>
      <c r="E325" s="22">
        <v>322</v>
      </c>
      <c r="F325" s="22"/>
    </row>
    <row r="326" hidden="1" spans="1:6">
      <c r="A326" s="6" t="str">
        <f>"12024011029"</f>
        <v>12024011029</v>
      </c>
      <c r="B326" s="6" t="s">
        <v>332</v>
      </c>
      <c r="C326" s="6" t="str">
        <f t="shared" si="5"/>
        <v>01</v>
      </c>
      <c r="D326" s="22">
        <v>79.25</v>
      </c>
      <c r="E326" s="22">
        <v>322</v>
      </c>
      <c r="F326" s="22"/>
    </row>
    <row r="327" hidden="1" spans="1:6">
      <c r="A327" s="6" t="str">
        <f>"12024011026"</f>
        <v>12024011026</v>
      </c>
      <c r="B327" s="6" t="s">
        <v>333</v>
      </c>
      <c r="C327" s="6" t="str">
        <f t="shared" si="5"/>
        <v>01</v>
      </c>
      <c r="D327" s="22">
        <v>78.75</v>
      </c>
      <c r="E327" s="22">
        <v>324</v>
      </c>
      <c r="F327" s="22"/>
    </row>
    <row r="328" hidden="1" spans="1:6">
      <c r="A328" s="6" t="str">
        <f>"12024010516"</f>
        <v>12024010516</v>
      </c>
      <c r="B328" s="6" t="s">
        <v>334</v>
      </c>
      <c r="C328" s="6" t="str">
        <f t="shared" si="5"/>
        <v>01</v>
      </c>
      <c r="D328" s="22">
        <v>78.5</v>
      </c>
      <c r="E328" s="22">
        <v>325</v>
      </c>
      <c r="F328" s="22"/>
    </row>
    <row r="329" hidden="1" spans="1:6">
      <c r="A329" s="6" t="str">
        <f>"12024010604"</f>
        <v>12024010604</v>
      </c>
      <c r="B329" s="6" t="s">
        <v>335</v>
      </c>
      <c r="C329" s="6" t="str">
        <f t="shared" si="5"/>
        <v>01</v>
      </c>
      <c r="D329" s="22">
        <v>78.5</v>
      </c>
      <c r="E329" s="22">
        <v>325</v>
      </c>
      <c r="F329" s="22"/>
    </row>
    <row r="330" hidden="1" spans="1:6">
      <c r="A330" s="6" t="str">
        <f>"12024010637"</f>
        <v>12024010637</v>
      </c>
      <c r="B330" s="6" t="s">
        <v>336</v>
      </c>
      <c r="C330" s="6" t="str">
        <f t="shared" si="5"/>
        <v>01</v>
      </c>
      <c r="D330" s="22">
        <v>78.5</v>
      </c>
      <c r="E330" s="22">
        <v>325</v>
      </c>
      <c r="F330" s="22"/>
    </row>
    <row r="331" hidden="1" spans="1:6">
      <c r="A331" s="6" t="str">
        <f>"12024010304"</f>
        <v>12024010304</v>
      </c>
      <c r="B331" s="6" t="s">
        <v>337</v>
      </c>
      <c r="C331" s="6" t="str">
        <f t="shared" si="5"/>
        <v>01</v>
      </c>
      <c r="D331" s="22">
        <v>78.25</v>
      </c>
      <c r="E331" s="22">
        <v>328</v>
      </c>
      <c r="F331" s="22"/>
    </row>
    <row r="332" hidden="1" spans="1:6">
      <c r="A332" s="6" t="str">
        <f>"12024010508"</f>
        <v>12024010508</v>
      </c>
      <c r="B332" s="6" t="s">
        <v>338</v>
      </c>
      <c r="C332" s="6" t="str">
        <f t="shared" si="5"/>
        <v>01</v>
      </c>
      <c r="D332" s="22">
        <v>78.25</v>
      </c>
      <c r="E332" s="22">
        <v>328</v>
      </c>
      <c r="F332" s="22"/>
    </row>
    <row r="333" hidden="1" spans="1:6">
      <c r="A333" s="6" t="str">
        <f>"12024011011"</f>
        <v>12024011011</v>
      </c>
      <c r="B333" s="6" t="s">
        <v>339</v>
      </c>
      <c r="C333" s="6" t="str">
        <f t="shared" si="5"/>
        <v>01</v>
      </c>
      <c r="D333" s="22">
        <v>78.25</v>
      </c>
      <c r="E333" s="22">
        <v>328</v>
      </c>
      <c r="F333" s="22"/>
    </row>
    <row r="334" hidden="1" spans="1:6">
      <c r="A334" s="6" t="str">
        <f>"12024011131"</f>
        <v>12024011131</v>
      </c>
      <c r="B334" s="6" t="s">
        <v>340</v>
      </c>
      <c r="C334" s="6" t="str">
        <f t="shared" si="5"/>
        <v>01</v>
      </c>
      <c r="D334" s="22">
        <v>78.25</v>
      </c>
      <c r="E334" s="22">
        <v>328</v>
      </c>
      <c r="F334" s="22"/>
    </row>
    <row r="335" hidden="1" spans="1:6">
      <c r="A335" s="6" t="str">
        <f>"12024010104"</f>
        <v>12024010104</v>
      </c>
      <c r="B335" s="6" t="s">
        <v>341</v>
      </c>
      <c r="C335" s="6" t="str">
        <f t="shared" si="5"/>
        <v>01</v>
      </c>
      <c r="D335" s="22">
        <v>77.75</v>
      </c>
      <c r="E335" s="22">
        <v>332</v>
      </c>
      <c r="F335" s="22"/>
    </row>
    <row r="336" hidden="1" spans="1:6">
      <c r="A336" s="6" t="str">
        <f>"12024010224"</f>
        <v>12024010224</v>
      </c>
      <c r="B336" s="6" t="s">
        <v>342</v>
      </c>
      <c r="C336" s="6" t="str">
        <f t="shared" si="5"/>
        <v>01</v>
      </c>
      <c r="D336" s="22">
        <v>77.75</v>
      </c>
      <c r="E336" s="22">
        <v>332</v>
      </c>
      <c r="F336" s="22"/>
    </row>
    <row r="337" hidden="1" spans="1:6">
      <c r="A337" s="6" t="str">
        <f>"12024010713"</f>
        <v>12024010713</v>
      </c>
      <c r="B337" s="6" t="s">
        <v>343</v>
      </c>
      <c r="C337" s="6" t="str">
        <f t="shared" si="5"/>
        <v>01</v>
      </c>
      <c r="D337" s="22">
        <v>77.5</v>
      </c>
      <c r="E337" s="22">
        <v>334</v>
      </c>
      <c r="F337" s="22"/>
    </row>
    <row r="338" hidden="1" spans="1:6">
      <c r="A338" s="6" t="str">
        <f>"12024010814"</f>
        <v>12024010814</v>
      </c>
      <c r="B338" s="6" t="s">
        <v>344</v>
      </c>
      <c r="C338" s="6" t="str">
        <f t="shared" si="5"/>
        <v>01</v>
      </c>
      <c r="D338" s="22">
        <v>77.5</v>
      </c>
      <c r="E338" s="22">
        <v>334</v>
      </c>
      <c r="F338" s="22"/>
    </row>
    <row r="339" hidden="1" spans="1:6">
      <c r="A339" s="6" t="str">
        <f>"12024010112"</f>
        <v>12024010112</v>
      </c>
      <c r="B339" s="6" t="s">
        <v>345</v>
      </c>
      <c r="C339" s="6" t="str">
        <f t="shared" si="5"/>
        <v>01</v>
      </c>
      <c r="D339" s="22">
        <v>77.25</v>
      </c>
      <c r="E339" s="22">
        <v>336</v>
      </c>
      <c r="F339" s="22"/>
    </row>
    <row r="340" hidden="1" spans="1:6">
      <c r="A340" s="6" t="str">
        <f>"12024010113"</f>
        <v>12024010113</v>
      </c>
      <c r="B340" s="6" t="s">
        <v>346</v>
      </c>
      <c r="C340" s="6" t="str">
        <f t="shared" si="5"/>
        <v>01</v>
      </c>
      <c r="D340" s="22">
        <v>77.25</v>
      </c>
      <c r="E340" s="22">
        <v>336</v>
      </c>
      <c r="F340" s="22"/>
    </row>
    <row r="341" hidden="1" spans="1:6">
      <c r="A341" s="6" t="str">
        <f>"12024010437"</f>
        <v>12024010437</v>
      </c>
      <c r="B341" s="6" t="s">
        <v>347</v>
      </c>
      <c r="C341" s="6" t="str">
        <f t="shared" si="5"/>
        <v>01</v>
      </c>
      <c r="D341" s="22">
        <v>77.25</v>
      </c>
      <c r="E341" s="22">
        <v>336</v>
      </c>
      <c r="F341" s="22"/>
    </row>
    <row r="342" hidden="1" spans="1:6">
      <c r="A342" s="6" t="str">
        <f>"12024010916"</f>
        <v>12024010916</v>
      </c>
      <c r="B342" s="6" t="s">
        <v>59</v>
      </c>
      <c r="C342" s="6" t="str">
        <f t="shared" si="5"/>
        <v>01</v>
      </c>
      <c r="D342" s="22">
        <v>77</v>
      </c>
      <c r="E342" s="22">
        <v>339</v>
      </c>
      <c r="F342" s="22"/>
    </row>
    <row r="343" hidden="1" spans="1:6">
      <c r="A343" s="6" t="str">
        <f>"12024010237"</f>
        <v>12024010237</v>
      </c>
      <c r="B343" s="6" t="s">
        <v>348</v>
      </c>
      <c r="C343" s="6" t="str">
        <f t="shared" si="5"/>
        <v>01</v>
      </c>
      <c r="D343" s="22">
        <v>76.75</v>
      </c>
      <c r="E343" s="22">
        <v>340</v>
      </c>
      <c r="F343" s="22"/>
    </row>
    <row r="344" hidden="1" spans="1:6">
      <c r="A344" s="6" t="str">
        <f>"12024010704"</f>
        <v>12024010704</v>
      </c>
      <c r="B344" s="6" t="s">
        <v>349</v>
      </c>
      <c r="C344" s="6" t="str">
        <f t="shared" si="5"/>
        <v>01</v>
      </c>
      <c r="D344" s="22">
        <v>76.75</v>
      </c>
      <c r="E344" s="22">
        <v>340</v>
      </c>
      <c r="F344" s="22"/>
    </row>
    <row r="345" hidden="1" spans="1:6">
      <c r="A345" s="6" t="str">
        <f>"12024010837"</f>
        <v>12024010837</v>
      </c>
      <c r="B345" s="6" t="s">
        <v>350</v>
      </c>
      <c r="C345" s="6" t="str">
        <f t="shared" si="5"/>
        <v>01</v>
      </c>
      <c r="D345" s="22">
        <v>76.75</v>
      </c>
      <c r="E345" s="22">
        <v>340</v>
      </c>
      <c r="F345" s="22"/>
    </row>
    <row r="346" hidden="1" spans="1:6">
      <c r="A346" s="6" t="str">
        <f>"12024010202"</f>
        <v>12024010202</v>
      </c>
      <c r="B346" s="6" t="s">
        <v>351</v>
      </c>
      <c r="C346" s="6" t="str">
        <f t="shared" si="5"/>
        <v>01</v>
      </c>
      <c r="D346" s="22">
        <v>76.5</v>
      </c>
      <c r="E346" s="22">
        <v>343</v>
      </c>
      <c r="F346" s="22"/>
    </row>
    <row r="347" hidden="1" spans="1:6">
      <c r="A347" s="6" t="str">
        <f>"12024010828"</f>
        <v>12024010828</v>
      </c>
      <c r="B347" s="6" t="s">
        <v>352</v>
      </c>
      <c r="C347" s="6" t="str">
        <f t="shared" si="5"/>
        <v>01</v>
      </c>
      <c r="D347" s="22">
        <v>76.5</v>
      </c>
      <c r="E347" s="22">
        <v>343</v>
      </c>
      <c r="F347" s="22"/>
    </row>
    <row r="348" hidden="1" spans="1:6">
      <c r="A348" s="6" t="str">
        <f>"12024010121"</f>
        <v>12024010121</v>
      </c>
      <c r="B348" s="6" t="s">
        <v>353</v>
      </c>
      <c r="C348" s="6" t="str">
        <f t="shared" si="5"/>
        <v>01</v>
      </c>
      <c r="D348" s="22">
        <v>76.25</v>
      </c>
      <c r="E348" s="22">
        <v>345</v>
      </c>
      <c r="F348" s="22"/>
    </row>
    <row r="349" hidden="1" spans="1:6">
      <c r="A349" s="6" t="str">
        <f>"12024010621"</f>
        <v>12024010621</v>
      </c>
      <c r="B349" s="6" t="s">
        <v>354</v>
      </c>
      <c r="C349" s="6" t="str">
        <f t="shared" si="5"/>
        <v>01</v>
      </c>
      <c r="D349" s="22">
        <v>76.25</v>
      </c>
      <c r="E349" s="22">
        <v>345</v>
      </c>
      <c r="F349" s="22"/>
    </row>
    <row r="350" hidden="1" spans="1:6">
      <c r="A350" s="6" t="str">
        <f>"12024010519"</f>
        <v>12024010519</v>
      </c>
      <c r="B350" s="6" t="s">
        <v>355</v>
      </c>
      <c r="C350" s="6" t="str">
        <f t="shared" si="5"/>
        <v>01</v>
      </c>
      <c r="D350" s="22">
        <v>75.5</v>
      </c>
      <c r="E350" s="22">
        <v>347</v>
      </c>
      <c r="F350" s="22"/>
    </row>
    <row r="351" hidden="1" spans="1:6">
      <c r="A351" s="6" t="str">
        <f>"12024010629"</f>
        <v>12024010629</v>
      </c>
      <c r="B351" s="6" t="s">
        <v>356</v>
      </c>
      <c r="C351" s="6" t="str">
        <f t="shared" si="5"/>
        <v>01</v>
      </c>
      <c r="D351" s="22">
        <v>75.5</v>
      </c>
      <c r="E351" s="22">
        <v>347</v>
      </c>
      <c r="F351" s="22"/>
    </row>
    <row r="352" hidden="1" spans="1:6">
      <c r="A352" s="6" t="str">
        <f>"12024011102"</f>
        <v>12024011102</v>
      </c>
      <c r="B352" s="6" t="s">
        <v>357</v>
      </c>
      <c r="C352" s="6" t="str">
        <f t="shared" si="5"/>
        <v>01</v>
      </c>
      <c r="D352" s="22">
        <v>75.5</v>
      </c>
      <c r="E352" s="22">
        <v>347</v>
      </c>
      <c r="F352" s="22"/>
    </row>
    <row r="353" hidden="1" spans="1:6">
      <c r="A353" s="6" t="str">
        <f>"12024010503"</f>
        <v>12024010503</v>
      </c>
      <c r="B353" s="6" t="s">
        <v>358</v>
      </c>
      <c r="C353" s="6" t="str">
        <f t="shared" si="5"/>
        <v>01</v>
      </c>
      <c r="D353" s="22">
        <v>75.25</v>
      </c>
      <c r="E353" s="22">
        <v>350</v>
      </c>
      <c r="F353" s="22"/>
    </row>
    <row r="354" hidden="1" spans="1:6">
      <c r="A354" s="6" t="str">
        <f>"12024010601"</f>
        <v>12024010601</v>
      </c>
      <c r="B354" s="6" t="s">
        <v>359</v>
      </c>
      <c r="C354" s="6" t="str">
        <f t="shared" si="5"/>
        <v>01</v>
      </c>
      <c r="D354" s="22">
        <v>75.25</v>
      </c>
      <c r="E354" s="22">
        <v>350</v>
      </c>
      <c r="F354" s="22"/>
    </row>
    <row r="355" hidden="1" spans="1:6">
      <c r="A355" s="6" t="str">
        <f>"12024010311"</f>
        <v>12024010311</v>
      </c>
      <c r="B355" s="6" t="s">
        <v>360</v>
      </c>
      <c r="C355" s="6" t="str">
        <f t="shared" si="5"/>
        <v>01</v>
      </c>
      <c r="D355" s="22">
        <v>75</v>
      </c>
      <c r="E355" s="22">
        <v>352</v>
      </c>
      <c r="F355" s="22"/>
    </row>
    <row r="356" hidden="1" spans="1:6">
      <c r="A356" s="6" t="str">
        <f>"12024010431"</f>
        <v>12024010431</v>
      </c>
      <c r="B356" s="6" t="s">
        <v>361</v>
      </c>
      <c r="C356" s="6" t="str">
        <f t="shared" si="5"/>
        <v>01</v>
      </c>
      <c r="D356" s="22">
        <v>75</v>
      </c>
      <c r="E356" s="22">
        <v>352</v>
      </c>
      <c r="F356" s="22"/>
    </row>
    <row r="357" hidden="1" spans="1:6">
      <c r="A357" s="6" t="str">
        <f>"12024010622"</f>
        <v>12024010622</v>
      </c>
      <c r="B357" s="6" t="s">
        <v>362</v>
      </c>
      <c r="C357" s="6" t="str">
        <f t="shared" si="5"/>
        <v>01</v>
      </c>
      <c r="D357" s="22">
        <v>75</v>
      </c>
      <c r="E357" s="22">
        <v>352</v>
      </c>
      <c r="F357" s="22"/>
    </row>
    <row r="358" hidden="1" spans="1:6">
      <c r="A358" s="6" t="str">
        <f>"12024010612"</f>
        <v>12024010612</v>
      </c>
      <c r="B358" s="6" t="s">
        <v>363</v>
      </c>
      <c r="C358" s="6" t="str">
        <f t="shared" si="5"/>
        <v>01</v>
      </c>
      <c r="D358" s="22">
        <v>74.75</v>
      </c>
      <c r="E358" s="22">
        <v>355</v>
      </c>
      <c r="F358" s="22"/>
    </row>
    <row r="359" hidden="1" spans="1:6">
      <c r="A359" s="6" t="str">
        <f>"12024010712"</f>
        <v>12024010712</v>
      </c>
      <c r="B359" s="6" t="s">
        <v>364</v>
      </c>
      <c r="C359" s="6" t="str">
        <f t="shared" si="5"/>
        <v>01</v>
      </c>
      <c r="D359" s="22">
        <v>74.75</v>
      </c>
      <c r="E359" s="22">
        <v>355</v>
      </c>
      <c r="F359" s="22"/>
    </row>
    <row r="360" hidden="1" spans="1:6">
      <c r="A360" s="6" t="str">
        <f>"12024010230"</f>
        <v>12024010230</v>
      </c>
      <c r="B360" s="6" t="s">
        <v>365</v>
      </c>
      <c r="C360" s="6" t="str">
        <f t="shared" si="5"/>
        <v>01</v>
      </c>
      <c r="D360" s="22">
        <v>74.25</v>
      </c>
      <c r="E360" s="22">
        <v>357</v>
      </c>
      <c r="F360" s="22"/>
    </row>
    <row r="361" hidden="1" spans="1:6">
      <c r="A361" s="6" t="str">
        <f>"12024010232"</f>
        <v>12024010232</v>
      </c>
      <c r="B361" s="6" t="s">
        <v>366</v>
      </c>
      <c r="C361" s="6" t="str">
        <f t="shared" si="5"/>
        <v>01</v>
      </c>
      <c r="D361" s="22">
        <v>74.25</v>
      </c>
      <c r="E361" s="22">
        <v>357</v>
      </c>
      <c r="F361" s="22"/>
    </row>
    <row r="362" hidden="1" spans="1:6">
      <c r="A362" s="6" t="str">
        <f>"12024010227"</f>
        <v>12024010227</v>
      </c>
      <c r="B362" s="6" t="s">
        <v>367</v>
      </c>
      <c r="C362" s="6" t="str">
        <f t="shared" si="5"/>
        <v>01</v>
      </c>
      <c r="D362" s="22">
        <v>74</v>
      </c>
      <c r="E362" s="22">
        <v>359</v>
      </c>
      <c r="F362" s="22"/>
    </row>
    <row r="363" hidden="1" spans="1:6">
      <c r="A363" s="6" t="str">
        <f>"12024010804"</f>
        <v>12024010804</v>
      </c>
      <c r="B363" s="6" t="s">
        <v>368</v>
      </c>
      <c r="C363" s="6" t="str">
        <f t="shared" si="5"/>
        <v>01</v>
      </c>
      <c r="D363" s="22">
        <v>73.75</v>
      </c>
      <c r="E363" s="22">
        <v>360</v>
      </c>
      <c r="F363" s="22"/>
    </row>
    <row r="364" hidden="1" spans="1:6">
      <c r="A364" s="6" t="str">
        <f>"12024011104"</f>
        <v>12024011104</v>
      </c>
      <c r="B364" s="6" t="s">
        <v>369</v>
      </c>
      <c r="C364" s="6" t="str">
        <f t="shared" si="5"/>
        <v>01</v>
      </c>
      <c r="D364" s="22">
        <v>73.5</v>
      </c>
      <c r="E364" s="22">
        <v>361</v>
      </c>
      <c r="F364" s="22"/>
    </row>
    <row r="365" hidden="1" spans="1:6">
      <c r="A365" s="6" t="str">
        <f>"12024010709"</f>
        <v>12024010709</v>
      </c>
      <c r="B365" s="6" t="s">
        <v>370</v>
      </c>
      <c r="C365" s="6" t="str">
        <f t="shared" si="5"/>
        <v>01</v>
      </c>
      <c r="D365" s="22">
        <v>72.75</v>
      </c>
      <c r="E365" s="22">
        <v>362</v>
      </c>
      <c r="F365" s="22"/>
    </row>
    <row r="366" hidden="1" spans="1:6">
      <c r="A366" s="6" t="str">
        <f>"12024011024"</f>
        <v>12024011024</v>
      </c>
      <c r="B366" s="6" t="s">
        <v>371</v>
      </c>
      <c r="C366" s="6" t="str">
        <f t="shared" si="5"/>
        <v>01</v>
      </c>
      <c r="D366" s="22">
        <v>72.75</v>
      </c>
      <c r="E366" s="22">
        <v>362</v>
      </c>
      <c r="F366" s="22"/>
    </row>
    <row r="367" hidden="1" spans="1:6">
      <c r="A367" s="6" t="str">
        <f>"12024010421"</f>
        <v>12024010421</v>
      </c>
      <c r="B367" s="6" t="s">
        <v>372</v>
      </c>
      <c r="C367" s="6" t="str">
        <f t="shared" si="5"/>
        <v>01</v>
      </c>
      <c r="D367" s="22">
        <v>72.25</v>
      </c>
      <c r="E367" s="22">
        <v>364</v>
      </c>
      <c r="F367" s="22"/>
    </row>
    <row r="368" hidden="1" spans="1:6">
      <c r="A368" s="6" t="str">
        <f>"12024010515"</f>
        <v>12024010515</v>
      </c>
      <c r="B368" s="6" t="s">
        <v>373</v>
      </c>
      <c r="C368" s="6" t="str">
        <f t="shared" si="5"/>
        <v>01</v>
      </c>
      <c r="D368" s="22">
        <v>72.25</v>
      </c>
      <c r="E368" s="22">
        <v>364</v>
      </c>
      <c r="F368" s="22"/>
    </row>
    <row r="369" hidden="1" spans="1:6">
      <c r="A369" s="6" t="str">
        <f>"12024010529"</f>
        <v>12024010529</v>
      </c>
      <c r="B369" s="6" t="s">
        <v>374</v>
      </c>
      <c r="C369" s="6" t="str">
        <f t="shared" si="5"/>
        <v>01</v>
      </c>
      <c r="D369" s="22">
        <v>71</v>
      </c>
      <c r="E369" s="22">
        <v>366</v>
      </c>
      <c r="F369" s="22"/>
    </row>
    <row r="370" hidden="1" spans="1:6">
      <c r="A370" s="6" t="str">
        <f>"12024011127"</f>
        <v>12024011127</v>
      </c>
      <c r="B370" s="6" t="s">
        <v>375</v>
      </c>
      <c r="C370" s="6" t="str">
        <f t="shared" si="5"/>
        <v>01</v>
      </c>
      <c r="D370" s="22">
        <v>70.5</v>
      </c>
      <c r="E370" s="22">
        <v>367</v>
      </c>
      <c r="F370" s="22"/>
    </row>
    <row r="371" hidden="1" spans="1:6">
      <c r="A371" s="6" t="str">
        <f>"12024010433"</f>
        <v>12024010433</v>
      </c>
      <c r="B371" s="6" t="s">
        <v>376</v>
      </c>
      <c r="C371" s="6" t="str">
        <f t="shared" si="5"/>
        <v>01</v>
      </c>
      <c r="D371" s="22">
        <v>70.25</v>
      </c>
      <c r="E371" s="22">
        <v>368</v>
      </c>
      <c r="F371" s="22"/>
    </row>
    <row r="372" hidden="1" spans="1:6">
      <c r="A372" s="6" t="str">
        <f>"12024010402"</f>
        <v>12024010402</v>
      </c>
      <c r="B372" s="6" t="s">
        <v>377</v>
      </c>
      <c r="C372" s="6" t="str">
        <f t="shared" si="5"/>
        <v>01</v>
      </c>
      <c r="D372" s="22">
        <v>69.5</v>
      </c>
      <c r="E372" s="22">
        <v>369</v>
      </c>
      <c r="F372" s="22"/>
    </row>
    <row r="373" hidden="1" spans="1:6">
      <c r="A373" s="6" t="str">
        <f>"12024010328"</f>
        <v>12024010328</v>
      </c>
      <c r="B373" s="6" t="s">
        <v>378</v>
      </c>
      <c r="C373" s="6" t="str">
        <f t="shared" si="5"/>
        <v>01</v>
      </c>
      <c r="D373" s="22">
        <v>68.25</v>
      </c>
      <c r="E373" s="22">
        <v>370</v>
      </c>
      <c r="F373" s="22"/>
    </row>
    <row r="374" hidden="1" spans="1:6">
      <c r="A374" s="6" t="str">
        <f>"12024011035"</f>
        <v>12024011035</v>
      </c>
      <c r="B374" s="6" t="s">
        <v>379</v>
      </c>
      <c r="C374" s="6" t="str">
        <f t="shared" si="5"/>
        <v>01</v>
      </c>
      <c r="D374" s="22">
        <v>68.25</v>
      </c>
      <c r="E374" s="22">
        <v>370</v>
      </c>
      <c r="F374" s="22"/>
    </row>
    <row r="375" hidden="1" spans="1:6">
      <c r="A375" s="6" t="str">
        <f>"12024011003"</f>
        <v>12024011003</v>
      </c>
      <c r="B375" s="6" t="s">
        <v>380</v>
      </c>
      <c r="C375" s="6" t="str">
        <f t="shared" si="5"/>
        <v>01</v>
      </c>
      <c r="D375" s="22">
        <v>67.25</v>
      </c>
      <c r="E375" s="22">
        <v>372</v>
      </c>
      <c r="F375" s="22"/>
    </row>
    <row r="376" hidden="1" spans="1:6">
      <c r="A376" s="6" t="str">
        <f>"12024011006"</f>
        <v>12024011006</v>
      </c>
      <c r="B376" s="6" t="s">
        <v>381</v>
      </c>
      <c r="C376" s="6" t="str">
        <f t="shared" si="5"/>
        <v>01</v>
      </c>
      <c r="D376" s="22">
        <v>67.25</v>
      </c>
      <c r="E376" s="22">
        <v>372</v>
      </c>
      <c r="F376" s="22"/>
    </row>
    <row r="377" hidden="1" spans="1:6">
      <c r="A377" s="6" t="str">
        <f>"12024011032"</f>
        <v>12024011032</v>
      </c>
      <c r="B377" s="6" t="s">
        <v>382</v>
      </c>
      <c r="C377" s="6" t="str">
        <f t="shared" si="5"/>
        <v>01</v>
      </c>
      <c r="D377" s="22">
        <v>63.75</v>
      </c>
      <c r="E377" s="22">
        <v>374</v>
      </c>
      <c r="F377" s="22"/>
    </row>
    <row r="378" hidden="1" spans="1:6">
      <c r="A378" s="6" t="str">
        <f>"12024011028"</f>
        <v>12024011028</v>
      </c>
      <c r="B378" s="6" t="s">
        <v>383</v>
      </c>
      <c r="C378" s="6" t="str">
        <f t="shared" si="5"/>
        <v>01</v>
      </c>
      <c r="D378" s="22">
        <v>63</v>
      </c>
      <c r="E378" s="22">
        <v>375</v>
      </c>
      <c r="F378" s="22"/>
    </row>
    <row r="379" hidden="1" spans="1:6">
      <c r="A379" s="6" t="str">
        <f>"12024010115"</f>
        <v>12024010115</v>
      </c>
      <c r="B379" s="6" t="s">
        <v>384</v>
      </c>
      <c r="C379" s="6" t="str">
        <f t="shared" si="5"/>
        <v>01</v>
      </c>
      <c r="D379" s="22">
        <v>61.75</v>
      </c>
      <c r="E379" s="22">
        <v>376</v>
      </c>
      <c r="F379" s="22"/>
    </row>
    <row r="380" hidden="1" spans="1:6">
      <c r="A380" s="6" t="str">
        <f>"12024011019"</f>
        <v>12024011019</v>
      </c>
      <c r="B380" s="6" t="s">
        <v>385</v>
      </c>
      <c r="C380" s="6" t="str">
        <f t="shared" si="5"/>
        <v>01</v>
      </c>
      <c r="D380" s="22">
        <v>60</v>
      </c>
      <c r="E380" s="22">
        <v>377</v>
      </c>
      <c r="F380" s="22"/>
    </row>
    <row r="381" hidden="1" spans="1:6">
      <c r="A381" s="6" t="str">
        <f>"12024010134"</f>
        <v>12024010134</v>
      </c>
      <c r="B381" s="6" t="s">
        <v>386</v>
      </c>
      <c r="C381" s="6" t="str">
        <f t="shared" si="5"/>
        <v>01</v>
      </c>
      <c r="D381" s="22">
        <v>58.5</v>
      </c>
      <c r="E381" s="22">
        <v>378</v>
      </c>
      <c r="F381" s="22"/>
    </row>
    <row r="382" hidden="1" spans="1:6">
      <c r="A382" s="6" t="str">
        <f>"12024010705"</f>
        <v>12024010705</v>
      </c>
      <c r="B382" s="6" t="s">
        <v>387</v>
      </c>
      <c r="C382" s="6" t="str">
        <f t="shared" si="5"/>
        <v>01</v>
      </c>
      <c r="D382" s="22">
        <v>58.25</v>
      </c>
      <c r="E382" s="22">
        <v>379</v>
      </c>
      <c r="F382" s="22"/>
    </row>
    <row r="383" hidden="1" spans="1:6">
      <c r="A383" s="6" t="str">
        <f>"12024010208"</f>
        <v>12024010208</v>
      </c>
      <c r="B383" s="6" t="s">
        <v>388</v>
      </c>
      <c r="C383" s="6" t="str">
        <f t="shared" si="5"/>
        <v>01</v>
      </c>
      <c r="D383" s="22">
        <v>0</v>
      </c>
      <c r="E383" s="23" t="s">
        <v>389</v>
      </c>
      <c r="F383" s="23"/>
    </row>
    <row r="384" hidden="1" spans="1:6">
      <c r="A384" s="6" t="str">
        <f>"12024010216"</f>
        <v>12024010216</v>
      </c>
      <c r="B384" s="6" t="s">
        <v>390</v>
      </c>
      <c r="C384" s="6" t="str">
        <f t="shared" si="5"/>
        <v>01</v>
      </c>
      <c r="D384" s="22">
        <v>0</v>
      </c>
      <c r="E384" s="24" t="s">
        <v>389</v>
      </c>
      <c r="F384" s="24"/>
    </row>
    <row r="385" hidden="1" spans="1:6">
      <c r="A385" s="6" t="str">
        <f>"12024010229"</f>
        <v>12024010229</v>
      </c>
      <c r="B385" s="6" t="s">
        <v>391</v>
      </c>
      <c r="C385" s="6" t="str">
        <f t="shared" si="5"/>
        <v>01</v>
      </c>
      <c r="D385" s="22">
        <v>0</v>
      </c>
      <c r="E385" s="24" t="s">
        <v>389</v>
      </c>
      <c r="F385" s="24"/>
    </row>
    <row r="386" hidden="1" spans="1:6">
      <c r="A386" s="6" t="str">
        <f>"12024010231"</f>
        <v>12024010231</v>
      </c>
      <c r="B386" s="6" t="s">
        <v>392</v>
      </c>
      <c r="C386" s="6" t="str">
        <f t="shared" si="5"/>
        <v>01</v>
      </c>
      <c r="D386" s="22">
        <v>0</v>
      </c>
      <c r="E386" s="24" t="s">
        <v>389</v>
      </c>
      <c r="F386" s="24"/>
    </row>
    <row r="387" hidden="1" spans="1:6">
      <c r="A387" s="6" t="str">
        <f>"12024010309"</f>
        <v>12024010309</v>
      </c>
      <c r="B387" s="6" t="s">
        <v>393</v>
      </c>
      <c r="C387" s="6" t="str">
        <f t="shared" si="5"/>
        <v>01</v>
      </c>
      <c r="D387" s="22">
        <v>0</v>
      </c>
      <c r="E387" s="24" t="s">
        <v>389</v>
      </c>
      <c r="F387" s="24"/>
    </row>
    <row r="388" hidden="1" spans="1:6">
      <c r="A388" s="6" t="str">
        <f>"12024010336"</f>
        <v>12024010336</v>
      </c>
      <c r="B388" s="6" t="s">
        <v>394</v>
      </c>
      <c r="C388" s="6" t="str">
        <f t="shared" ref="C388:C415" si="6">"01"</f>
        <v>01</v>
      </c>
      <c r="D388" s="22">
        <v>0</v>
      </c>
      <c r="E388" s="24" t="s">
        <v>389</v>
      </c>
      <c r="F388" s="24"/>
    </row>
    <row r="389" hidden="1" spans="1:6">
      <c r="A389" s="6" t="str">
        <f>"12024010409"</f>
        <v>12024010409</v>
      </c>
      <c r="B389" s="6" t="s">
        <v>395</v>
      </c>
      <c r="C389" s="6" t="str">
        <f t="shared" si="6"/>
        <v>01</v>
      </c>
      <c r="D389" s="22">
        <v>0</v>
      </c>
      <c r="E389" s="24" t="s">
        <v>389</v>
      </c>
      <c r="F389" s="24"/>
    </row>
    <row r="390" hidden="1" spans="1:6">
      <c r="A390" s="6" t="str">
        <f>"12024010434"</f>
        <v>12024010434</v>
      </c>
      <c r="B390" s="6" t="s">
        <v>396</v>
      </c>
      <c r="C390" s="6" t="str">
        <f t="shared" si="6"/>
        <v>01</v>
      </c>
      <c r="D390" s="22">
        <v>0</v>
      </c>
      <c r="E390" s="24" t="s">
        <v>389</v>
      </c>
      <c r="F390" s="24"/>
    </row>
    <row r="391" hidden="1" spans="1:6">
      <c r="A391" s="6" t="str">
        <f>"12024010513"</f>
        <v>12024010513</v>
      </c>
      <c r="B391" s="6" t="s">
        <v>397</v>
      </c>
      <c r="C391" s="6" t="str">
        <f t="shared" si="6"/>
        <v>01</v>
      </c>
      <c r="D391" s="22">
        <v>0</v>
      </c>
      <c r="E391" s="24" t="s">
        <v>389</v>
      </c>
      <c r="F391" s="24"/>
    </row>
    <row r="392" hidden="1" spans="1:6">
      <c r="A392" s="6" t="str">
        <f>"12024010523"</f>
        <v>12024010523</v>
      </c>
      <c r="B392" s="6" t="s">
        <v>398</v>
      </c>
      <c r="C392" s="6" t="str">
        <f t="shared" si="6"/>
        <v>01</v>
      </c>
      <c r="D392" s="22">
        <v>0</v>
      </c>
      <c r="E392" s="24" t="s">
        <v>389</v>
      </c>
      <c r="F392" s="24"/>
    </row>
    <row r="393" hidden="1" spans="1:6">
      <c r="A393" s="6" t="str">
        <f>"12024010607"</f>
        <v>12024010607</v>
      </c>
      <c r="B393" s="6" t="s">
        <v>399</v>
      </c>
      <c r="C393" s="6" t="str">
        <f t="shared" si="6"/>
        <v>01</v>
      </c>
      <c r="D393" s="22">
        <v>0</v>
      </c>
      <c r="E393" s="24" t="s">
        <v>389</v>
      </c>
      <c r="F393" s="24"/>
    </row>
    <row r="394" hidden="1" spans="1:6">
      <c r="A394" s="6" t="str">
        <f>"12024010619"</f>
        <v>12024010619</v>
      </c>
      <c r="B394" s="6" t="s">
        <v>400</v>
      </c>
      <c r="C394" s="6" t="str">
        <f t="shared" si="6"/>
        <v>01</v>
      </c>
      <c r="D394" s="22">
        <v>0</v>
      </c>
      <c r="E394" s="24" t="s">
        <v>389</v>
      </c>
      <c r="F394" s="24"/>
    </row>
    <row r="395" hidden="1" spans="1:6">
      <c r="A395" s="6" t="str">
        <f>"12024010727"</f>
        <v>12024010727</v>
      </c>
      <c r="B395" s="6" t="s">
        <v>401</v>
      </c>
      <c r="C395" s="6" t="str">
        <f t="shared" si="6"/>
        <v>01</v>
      </c>
      <c r="D395" s="22">
        <v>0</v>
      </c>
      <c r="E395" s="24" t="s">
        <v>389</v>
      </c>
      <c r="F395" s="24"/>
    </row>
    <row r="396" hidden="1" spans="1:6">
      <c r="A396" s="6" t="str">
        <f>"12024010733"</f>
        <v>12024010733</v>
      </c>
      <c r="B396" s="6" t="s">
        <v>402</v>
      </c>
      <c r="C396" s="6" t="str">
        <f t="shared" si="6"/>
        <v>01</v>
      </c>
      <c r="D396" s="22">
        <v>0</v>
      </c>
      <c r="E396" s="24" t="s">
        <v>389</v>
      </c>
      <c r="F396" s="24"/>
    </row>
    <row r="397" hidden="1" spans="1:6">
      <c r="A397" s="6" t="str">
        <f>"12024010805"</f>
        <v>12024010805</v>
      </c>
      <c r="B397" s="6" t="s">
        <v>403</v>
      </c>
      <c r="C397" s="6" t="str">
        <f t="shared" si="6"/>
        <v>01</v>
      </c>
      <c r="D397" s="22">
        <v>0</v>
      </c>
      <c r="E397" s="24" t="s">
        <v>389</v>
      </c>
      <c r="F397" s="24"/>
    </row>
    <row r="398" hidden="1" spans="1:6">
      <c r="A398" s="6" t="str">
        <f>"12024010810"</f>
        <v>12024010810</v>
      </c>
      <c r="B398" s="6" t="s">
        <v>404</v>
      </c>
      <c r="C398" s="6" t="str">
        <f t="shared" si="6"/>
        <v>01</v>
      </c>
      <c r="D398" s="22">
        <v>0</v>
      </c>
      <c r="E398" s="24" t="s">
        <v>389</v>
      </c>
      <c r="F398" s="24"/>
    </row>
    <row r="399" hidden="1" spans="1:6">
      <c r="A399" s="6" t="str">
        <f>"12024010818"</f>
        <v>12024010818</v>
      </c>
      <c r="B399" s="6" t="s">
        <v>405</v>
      </c>
      <c r="C399" s="6" t="str">
        <f t="shared" si="6"/>
        <v>01</v>
      </c>
      <c r="D399" s="22">
        <v>0</v>
      </c>
      <c r="E399" s="24" t="s">
        <v>389</v>
      </c>
      <c r="F399" s="24"/>
    </row>
    <row r="400" hidden="1" spans="1:6">
      <c r="A400" s="6" t="str">
        <f>"12024010829"</f>
        <v>12024010829</v>
      </c>
      <c r="B400" s="6" t="s">
        <v>406</v>
      </c>
      <c r="C400" s="6" t="str">
        <f t="shared" si="6"/>
        <v>01</v>
      </c>
      <c r="D400" s="22">
        <v>0</v>
      </c>
      <c r="E400" s="24" t="s">
        <v>389</v>
      </c>
      <c r="F400" s="24"/>
    </row>
    <row r="401" hidden="1" spans="1:6">
      <c r="A401" s="6" t="str">
        <f>"12024010835"</f>
        <v>12024010835</v>
      </c>
      <c r="B401" s="6" t="s">
        <v>407</v>
      </c>
      <c r="C401" s="6" t="str">
        <f t="shared" si="6"/>
        <v>01</v>
      </c>
      <c r="D401" s="22">
        <v>0</v>
      </c>
      <c r="E401" s="24" t="s">
        <v>389</v>
      </c>
      <c r="F401" s="24"/>
    </row>
    <row r="402" hidden="1" spans="1:6">
      <c r="A402" s="6" t="str">
        <f>"12024010904"</f>
        <v>12024010904</v>
      </c>
      <c r="B402" s="6" t="s">
        <v>408</v>
      </c>
      <c r="C402" s="6" t="str">
        <f t="shared" si="6"/>
        <v>01</v>
      </c>
      <c r="D402" s="22">
        <v>0</v>
      </c>
      <c r="E402" s="24" t="s">
        <v>389</v>
      </c>
      <c r="F402" s="24"/>
    </row>
    <row r="403" hidden="1" spans="1:6">
      <c r="A403" s="6" t="str">
        <f>"12024010926"</f>
        <v>12024010926</v>
      </c>
      <c r="B403" s="6" t="s">
        <v>409</v>
      </c>
      <c r="C403" s="6" t="str">
        <f t="shared" si="6"/>
        <v>01</v>
      </c>
      <c r="D403" s="22">
        <v>0</v>
      </c>
      <c r="E403" s="24" t="s">
        <v>389</v>
      </c>
      <c r="F403" s="24"/>
    </row>
    <row r="404" hidden="1" spans="1:6">
      <c r="A404" s="6" t="str">
        <f>"12024010932"</f>
        <v>12024010932</v>
      </c>
      <c r="B404" s="6" t="s">
        <v>410</v>
      </c>
      <c r="C404" s="6" t="str">
        <f t="shared" si="6"/>
        <v>01</v>
      </c>
      <c r="D404" s="22">
        <v>0</v>
      </c>
      <c r="E404" s="24" t="s">
        <v>389</v>
      </c>
      <c r="F404" s="24"/>
    </row>
    <row r="405" hidden="1" spans="1:6">
      <c r="A405" s="6" t="str">
        <f>"12024011004"</f>
        <v>12024011004</v>
      </c>
      <c r="B405" s="6" t="s">
        <v>411</v>
      </c>
      <c r="C405" s="6" t="str">
        <f t="shared" si="6"/>
        <v>01</v>
      </c>
      <c r="D405" s="22">
        <v>0</v>
      </c>
      <c r="E405" s="24" t="s">
        <v>389</v>
      </c>
      <c r="F405" s="24"/>
    </row>
    <row r="406" hidden="1" spans="1:6">
      <c r="A406" s="6" t="str">
        <f>"12024011009"</f>
        <v>12024011009</v>
      </c>
      <c r="B406" s="6" t="s">
        <v>412</v>
      </c>
      <c r="C406" s="6" t="str">
        <f t="shared" si="6"/>
        <v>01</v>
      </c>
      <c r="D406" s="22">
        <v>0</v>
      </c>
      <c r="E406" s="24" t="s">
        <v>389</v>
      </c>
      <c r="F406" s="24"/>
    </row>
    <row r="407" hidden="1" spans="1:6">
      <c r="A407" s="6" t="str">
        <f>"12024011016"</f>
        <v>12024011016</v>
      </c>
      <c r="B407" s="6" t="s">
        <v>413</v>
      </c>
      <c r="C407" s="6" t="str">
        <f t="shared" si="6"/>
        <v>01</v>
      </c>
      <c r="D407" s="22">
        <v>0</v>
      </c>
      <c r="E407" s="24" t="s">
        <v>389</v>
      </c>
      <c r="F407" s="24"/>
    </row>
    <row r="408" hidden="1" spans="1:6">
      <c r="A408" s="6" t="str">
        <f>"12024011021"</f>
        <v>12024011021</v>
      </c>
      <c r="B408" s="6" t="s">
        <v>414</v>
      </c>
      <c r="C408" s="6" t="str">
        <f t="shared" si="6"/>
        <v>01</v>
      </c>
      <c r="D408" s="22">
        <v>0</v>
      </c>
      <c r="E408" s="24" t="s">
        <v>389</v>
      </c>
      <c r="F408" s="24"/>
    </row>
    <row r="409" hidden="1" spans="1:6">
      <c r="A409" s="6" t="str">
        <f>"12024011022"</f>
        <v>12024011022</v>
      </c>
      <c r="B409" s="6" t="s">
        <v>415</v>
      </c>
      <c r="C409" s="6" t="str">
        <f t="shared" si="6"/>
        <v>01</v>
      </c>
      <c r="D409" s="22">
        <v>0</v>
      </c>
      <c r="E409" s="24" t="s">
        <v>389</v>
      </c>
      <c r="F409" s="24"/>
    </row>
    <row r="410" hidden="1" spans="1:6">
      <c r="A410" s="6" t="str">
        <f>"12024011107"</f>
        <v>12024011107</v>
      </c>
      <c r="B410" s="6" t="s">
        <v>416</v>
      </c>
      <c r="C410" s="6" t="str">
        <f t="shared" si="6"/>
        <v>01</v>
      </c>
      <c r="D410" s="22">
        <v>0</v>
      </c>
      <c r="E410" s="24" t="s">
        <v>389</v>
      </c>
      <c r="F410" s="24"/>
    </row>
    <row r="411" hidden="1" spans="1:6">
      <c r="A411" s="6" t="str">
        <f>"12024011112"</f>
        <v>12024011112</v>
      </c>
      <c r="B411" s="6" t="s">
        <v>417</v>
      </c>
      <c r="C411" s="6" t="str">
        <f t="shared" si="6"/>
        <v>01</v>
      </c>
      <c r="D411" s="22">
        <v>0</v>
      </c>
      <c r="E411" s="24" t="s">
        <v>389</v>
      </c>
      <c r="F411" s="24"/>
    </row>
    <row r="412" hidden="1" spans="1:6">
      <c r="A412" s="6" t="str">
        <f>"12024011117"</f>
        <v>12024011117</v>
      </c>
      <c r="B412" s="6" t="s">
        <v>418</v>
      </c>
      <c r="C412" s="6" t="str">
        <f t="shared" si="6"/>
        <v>01</v>
      </c>
      <c r="D412" s="22">
        <v>0</v>
      </c>
      <c r="E412" s="24" t="s">
        <v>389</v>
      </c>
      <c r="F412" s="24"/>
    </row>
    <row r="413" hidden="1" spans="1:6">
      <c r="A413" s="6" t="str">
        <f>"12024011122"</f>
        <v>12024011122</v>
      </c>
      <c r="B413" s="6" t="s">
        <v>419</v>
      </c>
      <c r="C413" s="6" t="str">
        <f t="shared" si="6"/>
        <v>01</v>
      </c>
      <c r="D413" s="22">
        <v>0</v>
      </c>
      <c r="E413" s="24" t="s">
        <v>389</v>
      </c>
      <c r="F413" s="24"/>
    </row>
    <row r="414" hidden="1" spans="1:6">
      <c r="A414" s="6" t="str">
        <f>"12024011126"</f>
        <v>12024011126</v>
      </c>
      <c r="B414" s="6" t="s">
        <v>420</v>
      </c>
      <c r="C414" s="6" t="str">
        <f t="shared" si="6"/>
        <v>01</v>
      </c>
      <c r="D414" s="22">
        <v>0</v>
      </c>
      <c r="E414" s="24" t="s">
        <v>389</v>
      </c>
      <c r="F414" s="24"/>
    </row>
    <row r="415" hidden="1" spans="1:6">
      <c r="A415" s="6" t="str">
        <f>"12024011128"</f>
        <v>12024011128</v>
      </c>
      <c r="B415" s="6" t="s">
        <v>421</v>
      </c>
      <c r="C415" s="6" t="str">
        <f t="shared" si="6"/>
        <v>01</v>
      </c>
      <c r="D415" s="22">
        <v>0</v>
      </c>
      <c r="E415" s="24" t="s">
        <v>389</v>
      </c>
      <c r="F415" s="24"/>
    </row>
    <row r="416" hidden="1" spans="1:6">
      <c r="A416" s="19" t="str">
        <f>"12024011830"</f>
        <v>12024011830</v>
      </c>
      <c r="B416" s="19" t="s">
        <v>422</v>
      </c>
      <c r="C416" s="19" t="str">
        <f t="shared" ref="C416:C479" si="7">"02"</f>
        <v>02</v>
      </c>
      <c r="D416" s="20">
        <v>118.25</v>
      </c>
      <c r="E416" s="20">
        <v>1</v>
      </c>
      <c r="F416" s="21" t="s">
        <v>11</v>
      </c>
    </row>
    <row r="417" hidden="1" spans="1:6">
      <c r="A417" s="19" t="str">
        <f>"12024011714"</f>
        <v>12024011714</v>
      </c>
      <c r="B417" s="19" t="s">
        <v>423</v>
      </c>
      <c r="C417" s="19" t="str">
        <f t="shared" si="7"/>
        <v>02</v>
      </c>
      <c r="D417" s="20">
        <v>117.5</v>
      </c>
      <c r="E417" s="20">
        <v>2</v>
      </c>
      <c r="F417" s="21" t="s">
        <v>11</v>
      </c>
    </row>
    <row r="418" hidden="1" spans="1:6">
      <c r="A418" s="19" t="str">
        <f>"12024011731"</f>
        <v>12024011731</v>
      </c>
      <c r="B418" s="19" t="s">
        <v>424</v>
      </c>
      <c r="C418" s="19" t="str">
        <f t="shared" si="7"/>
        <v>02</v>
      </c>
      <c r="D418" s="20">
        <v>116.75</v>
      </c>
      <c r="E418" s="20">
        <v>3</v>
      </c>
      <c r="F418" s="21" t="s">
        <v>11</v>
      </c>
    </row>
    <row r="419" hidden="1" spans="1:6">
      <c r="A419" s="19" t="str">
        <f>"12024011937"</f>
        <v>12024011937</v>
      </c>
      <c r="B419" s="19" t="s">
        <v>425</v>
      </c>
      <c r="C419" s="19" t="str">
        <f t="shared" si="7"/>
        <v>02</v>
      </c>
      <c r="D419" s="20">
        <v>115</v>
      </c>
      <c r="E419" s="20">
        <v>4</v>
      </c>
      <c r="F419" s="21" t="s">
        <v>11</v>
      </c>
    </row>
    <row r="420" hidden="1" spans="1:6">
      <c r="A420" s="19" t="str">
        <f>"12024012122"</f>
        <v>12024012122</v>
      </c>
      <c r="B420" s="19" t="s">
        <v>426</v>
      </c>
      <c r="C420" s="19" t="str">
        <f t="shared" si="7"/>
        <v>02</v>
      </c>
      <c r="D420" s="20">
        <v>115</v>
      </c>
      <c r="E420" s="20">
        <v>4</v>
      </c>
      <c r="F420" s="21" t="s">
        <v>11</v>
      </c>
    </row>
    <row r="421" hidden="1" spans="1:6">
      <c r="A421" s="19" t="str">
        <f>"12024012233"</f>
        <v>12024012233</v>
      </c>
      <c r="B421" s="19" t="s">
        <v>427</v>
      </c>
      <c r="C421" s="19" t="str">
        <f t="shared" si="7"/>
        <v>02</v>
      </c>
      <c r="D421" s="20">
        <v>114.25</v>
      </c>
      <c r="E421" s="20">
        <v>6</v>
      </c>
      <c r="F421" s="21" t="s">
        <v>11</v>
      </c>
    </row>
    <row r="422" hidden="1" spans="1:6">
      <c r="A422" s="19" t="str">
        <f>"12024011918"</f>
        <v>12024011918</v>
      </c>
      <c r="B422" s="19" t="s">
        <v>428</v>
      </c>
      <c r="C422" s="19" t="str">
        <f t="shared" si="7"/>
        <v>02</v>
      </c>
      <c r="D422" s="20">
        <v>113.25</v>
      </c>
      <c r="E422" s="20">
        <v>7</v>
      </c>
      <c r="F422" s="21" t="s">
        <v>11</v>
      </c>
    </row>
    <row r="423" hidden="1" spans="1:6">
      <c r="A423" s="19" t="str">
        <f>"12024012215"</f>
        <v>12024012215</v>
      </c>
      <c r="B423" s="19" t="s">
        <v>429</v>
      </c>
      <c r="C423" s="19" t="str">
        <f t="shared" si="7"/>
        <v>02</v>
      </c>
      <c r="D423" s="20">
        <v>112.75</v>
      </c>
      <c r="E423" s="20">
        <v>8</v>
      </c>
      <c r="F423" s="21" t="s">
        <v>11</v>
      </c>
    </row>
    <row r="424" hidden="1" spans="1:6">
      <c r="A424" s="19" t="str">
        <f>"12024011513"</f>
        <v>12024011513</v>
      </c>
      <c r="B424" s="19" t="s">
        <v>430</v>
      </c>
      <c r="C424" s="19" t="str">
        <f t="shared" si="7"/>
        <v>02</v>
      </c>
      <c r="D424" s="20">
        <v>112.25</v>
      </c>
      <c r="E424" s="20">
        <v>9</v>
      </c>
      <c r="F424" s="21" t="s">
        <v>11</v>
      </c>
    </row>
    <row r="425" hidden="1" spans="1:6">
      <c r="A425" s="19" t="str">
        <f>"12024011806"</f>
        <v>12024011806</v>
      </c>
      <c r="B425" s="19" t="s">
        <v>431</v>
      </c>
      <c r="C425" s="19" t="str">
        <f t="shared" si="7"/>
        <v>02</v>
      </c>
      <c r="D425" s="20">
        <v>112.25</v>
      </c>
      <c r="E425" s="20">
        <v>9</v>
      </c>
      <c r="F425" s="21" t="s">
        <v>11</v>
      </c>
    </row>
    <row r="426" hidden="1" spans="1:6">
      <c r="A426" s="19" t="str">
        <f>"12024012315"</f>
        <v>12024012315</v>
      </c>
      <c r="B426" s="19" t="s">
        <v>432</v>
      </c>
      <c r="C426" s="19" t="str">
        <f t="shared" si="7"/>
        <v>02</v>
      </c>
      <c r="D426" s="20">
        <v>112.25</v>
      </c>
      <c r="E426" s="20">
        <v>9</v>
      </c>
      <c r="F426" s="21" t="s">
        <v>11</v>
      </c>
    </row>
    <row r="427" hidden="1" spans="1:6">
      <c r="A427" s="19" t="str">
        <f>"12024011530"</f>
        <v>12024011530</v>
      </c>
      <c r="B427" s="19" t="s">
        <v>433</v>
      </c>
      <c r="C427" s="19" t="str">
        <f t="shared" si="7"/>
        <v>02</v>
      </c>
      <c r="D427" s="20">
        <v>112</v>
      </c>
      <c r="E427" s="20">
        <v>12</v>
      </c>
      <c r="F427" s="21" t="s">
        <v>11</v>
      </c>
    </row>
    <row r="428" hidden="1" spans="1:6">
      <c r="A428" s="19" t="str">
        <f>"12024011829"</f>
        <v>12024011829</v>
      </c>
      <c r="B428" s="19" t="s">
        <v>187</v>
      </c>
      <c r="C428" s="19" t="str">
        <f t="shared" si="7"/>
        <v>02</v>
      </c>
      <c r="D428" s="20">
        <v>111.25</v>
      </c>
      <c r="E428" s="20">
        <v>13</v>
      </c>
      <c r="F428" s="21" t="s">
        <v>11</v>
      </c>
    </row>
    <row r="429" hidden="1" spans="1:6">
      <c r="A429" s="19" t="str">
        <f>"12024012204"</f>
        <v>12024012204</v>
      </c>
      <c r="B429" s="19" t="s">
        <v>434</v>
      </c>
      <c r="C429" s="19" t="str">
        <f t="shared" si="7"/>
        <v>02</v>
      </c>
      <c r="D429" s="20">
        <v>111</v>
      </c>
      <c r="E429" s="20">
        <v>14</v>
      </c>
      <c r="F429" s="21" t="s">
        <v>11</v>
      </c>
    </row>
    <row r="430" hidden="1" spans="1:6">
      <c r="A430" s="19" t="str">
        <f>"12024011329"</f>
        <v>12024011329</v>
      </c>
      <c r="B430" s="19" t="s">
        <v>435</v>
      </c>
      <c r="C430" s="19" t="str">
        <f t="shared" si="7"/>
        <v>02</v>
      </c>
      <c r="D430" s="20">
        <v>110.75</v>
      </c>
      <c r="E430" s="20">
        <v>15</v>
      </c>
      <c r="F430" s="21" t="s">
        <v>11</v>
      </c>
    </row>
    <row r="431" hidden="1" spans="1:6">
      <c r="A431" s="19" t="str">
        <f>"12024011228"</f>
        <v>12024011228</v>
      </c>
      <c r="B431" s="19" t="s">
        <v>436</v>
      </c>
      <c r="C431" s="19" t="str">
        <f t="shared" si="7"/>
        <v>02</v>
      </c>
      <c r="D431" s="20">
        <v>110.5</v>
      </c>
      <c r="E431" s="20">
        <v>16</v>
      </c>
      <c r="F431" s="21" t="s">
        <v>11</v>
      </c>
    </row>
    <row r="432" hidden="1" spans="1:6">
      <c r="A432" s="19" t="str">
        <f>"12024011705"</f>
        <v>12024011705</v>
      </c>
      <c r="B432" s="19" t="s">
        <v>437</v>
      </c>
      <c r="C432" s="19" t="str">
        <f t="shared" si="7"/>
        <v>02</v>
      </c>
      <c r="D432" s="20">
        <v>110.5</v>
      </c>
      <c r="E432" s="20">
        <v>16</v>
      </c>
      <c r="F432" s="21" t="s">
        <v>11</v>
      </c>
    </row>
    <row r="433" hidden="1" spans="1:6">
      <c r="A433" s="19" t="str">
        <f>"12024011931"</f>
        <v>12024011931</v>
      </c>
      <c r="B433" s="19" t="s">
        <v>438</v>
      </c>
      <c r="C433" s="19" t="str">
        <f t="shared" si="7"/>
        <v>02</v>
      </c>
      <c r="D433" s="20">
        <v>110.25</v>
      </c>
      <c r="E433" s="20">
        <v>18</v>
      </c>
      <c r="F433" s="21" t="s">
        <v>11</v>
      </c>
    </row>
    <row r="434" hidden="1" spans="1:6">
      <c r="A434" s="19" t="str">
        <f>"12024012324"</f>
        <v>12024012324</v>
      </c>
      <c r="B434" s="19" t="s">
        <v>439</v>
      </c>
      <c r="C434" s="19" t="str">
        <f t="shared" si="7"/>
        <v>02</v>
      </c>
      <c r="D434" s="20">
        <v>110</v>
      </c>
      <c r="E434" s="20">
        <v>19</v>
      </c>
      <c r="F434" s="21" t="s">
        <v>11</v>
      </c>
    </row>
    <row r="435" hidden="1" spans="1:6">
      <c r="A435" s="19" t="str">
        <f>"12024012123"</f>
        <v>12024012123</v>
      </c>
      <c r="B435" s="19" t="s">
        <v>440</v>
      </c>
      <c r="C435" s="19" t="str">
        <f t="shared" si="7"/>
        <v>02</v>
      </c>
      <c r="D435" s="20">
        <v>109.5</v>
      </c>
      <c r="E435" s="20">
        <v>20</v>
      </c>
      <c r="F435" s="21" t="s">
        <v>11</v>
      </c>
    </row>
    <row r="436" hidden="1" spans="1:6">
      <c r="A436" s="19" t="str">
        <f>"12024011415"</f>
        <v>12024011415</v>
      </c>
      <c r="B436" s="19" t="s">
        <v>441</v>
      </c>
      <c r="C436" s="19" t="str">
        <f t="shared" si="7"/>
        <v>02</v>
      </c>
      <c r="D436" s="20">
        <v>108</v>
      </c>
      <c r="E436" s="20">
        <v>21</v>
      </c>
      <c r="F436" s="21" t="s">
        <v>11</v>
      </c>
    </row>
    <row r="437" hidden="1" spans="1:6">
      <c r="A437" s="19" t="str">
        <f>"12024011622"</f>
        <v>12024011622</v>
      </c>
      <c r="B437" s="19" t="s">
        <v>442</v>
      </c>
      <c r="C437" s="19" t="str">
        <f t="shared" si="7"/>
        <v>02</v>
      </c>
      <c r="D437" s="20">
        <v>108</v>
      </c>
      <c r="E437" s="20">
        <v>21</v>
      </c>
      <c r="F437" s="21" t="s">
        <v>11</v>
      </c>
    </row>
    <row r="438" hidden="1" spans="1:6">
      <c r="A438" s="19" t="str">
        <f>"12024011913"</f>
        <v>12024011913</v>
      </c>
      <c r="B438" s="19" t="s">
        <v>443</v>
      </c>
      <c r="C438" s="19" t="str">
        <f t="shared" si="7"/>
        <v>02</v>
      </c>
      <c r="D438" s="20">
        <v>107.75</v>
      </c>
      <c r="E438" s="20">
        <v>23</v>
      </c>
      <c r="F438" s="21" t="s">
        <v>11</v>
      </c>
    </row>
    <row r="439" hidden="1" spans="1:6">
      <c r="A439" s="19" t="str">
        <f>"12024011706"</f>
        <v>12024011706</v>
      </c>
      <c r="B439" s="19" t="s">
        <v>444</v>
      </c>
      <c r="C439" s="19" t="str">
        <f t="shared" si="7"/>
        <v>02</v>
      </c>
      <c r="D439" s="20">
        <v>107.5</v>
      </c>
      <c r="E439" s="20">
        <v>24</v>
      </c>
      <c r="F439" s="21" t="s">
        <v>11</v>
      </c>
    </row>
    <row r="440" hidden="1" spans="1:6">
      <c r="A440" s="19" t="str">
        <f>"12024011827"</f>
        <v>12024011827</v>
      </c>
      <c r="B440" s="19" t="s">
        <v>445</v>
      </c>
      <c r="C440" s="19" t="str">
        <f t="shared" si="7"/>
        <v>02</v>
      </c>
      <c r="D440" s="20">
        <v>107</v>
      </c>
      <c r="E440" s="20">
        <v>25</v>
      </c>
      <c r="F440" s="21" t="s">
        <v>11</v>
      </c>
    </row>
    <row r="441" hidden="1" spans="1:6">
      <c r="A441" s="19" t="str">
        <f>"12024012011"</f>
        <v>12024012011</v>
      </c>
      <c r="B441" s="19" t="s">
        <v>446</v>
      </c>
      <c r="C441" s="19" t="str">
        <f t="shared" si="7"/>
        <v>02</v>
      </c>
      <c r="D441" s="20">
        <v>107</v>
      </c>
      <c r="E441" s="20">
        <v>25</v>
      </c>
      <c r="F441" s="21" t="s">
        <v>11</v>
      </c>
    </row>
    <row r="442" hidden="1" spans="1:6">
      <c r="A442" s="19" t="str">
        <f>"12024011307"</f>
        <v>12024011307</v>
      </c>
      <c r="B442" s="19" t="s">
        <v>447</v>
      </c>
      <c r="C442" s="19" t="str">
        <f t="shared" si="7"/>
        <v>02</v>
      </c>
      <c r="D442" s="20">
        <v>106.75</v>
      </c>
      <c r="E442" s="20">
        <v>27</v>
      </c>
      <c r="F442" s="21" t="s">
        <v>11</v>
      </c>
    </row>
    <row r="443" hidden="1" spans="1:6">
      <c r="A443" s="19" t="str">
        <f>"12024011413"</f>
        <v>12024011413</v>
      </c>
      <c r="B443" s="19" t="s">
        <v>448</v>
      </c>
      <c r="C443" s="19" t="str">
        <f t="shared" si="7"/>
        <v>02</v>
      </c>
      <c r="D443" s="20">
        <v>106.5</v>
      </c>
      <c r="E443" s="20">
        <v>28</v>
      </c>
      <c r="F443" s="21" t="s">
        <v>11</v>
      </c>
    </row>
    <row r="444" hidden="1" spans="1:6">
      <c r="A444" s="19" t="str">
        <f>"12024011823"</f>
        <v>12024011823</v>
      </c>
      <c r="B444" s="19" t="s">
        <v>449</v>
      </c>
      <c r="C444" s="19" t="str">
        <f t="shared" si="7"/>
        <v>02</v>
      </c>
      <c r="D444" s="20">
        <v>106.5</v>
      </c>
      <c r="E444" s="20">
        <v>28</v>
      </c>
      <c r="F444" s="21" t="s">
        <v>11</v>
      </c>
    </row>
    <row r="445" hidden="1" spans="1:6">
      <c r="A445" s="19" t="str">
        <f>"12024012035"</f>
        <v>12024012035</v>
      </c>
      <c r="B445" s="19" t="s">
        <v>450</v>
      </c>
      <c r="C445" s="19" t="str">
        <f t="shared" si="7"/>
        <v>02</v>
      </c>
      <c r="D445" s="20">
        <v>106.5</v>
      </c>
      <c r="E445" s="20">
        <v>28</v>
      </c>
      <c r="F445" s="21" t="s">
        <v>11</v>
      </c>
    </row>
    <row r="446" hidden="1" spans="1:6">
      <c r="A446" s="6" t="str">
        <f>"12024011615"</f>
        <v>12024011615</v>
      </c>
      <c r="B446" s="6" t="s">
        <v>451</v>
      </c>
      <c r="C446" s="6" t="str">
        <f t="shared" si="7"/>
        <v>02</v>
      </c>
      <c r="D446" s="22">
        <v>106.25</v>
      </c>
      <c r="E446" s="22">
        <v>31</v>
      </c>
      <c r="F446" s="22"/>
    </row>
    <row r="447" hidden="1" spans="1:6">
      <c r="A447" s="6" t="str">
        <f>"12024011306"</f>
        <v>12024011306</v>
      </c>
      <c r="B447" s="6" t="s">
        <v>452</v>
      </c>
      <c r="C447" s="6" t="str">
        <f t="shared" si="7"/>
        <v>02</v>
      </c>
      <c r="D447" s="22">
        <v>105.75</v>
      </c>
      <c r="E447" s="22">
        <v>32</v>
      </c>
      <c r="F447" s="22"/>
    </row>
    <row r="448" hidden="1" spans="1:6">
      <c r="A448" s="6" t="str">
        <f>"12024012116"</f>
        <v>12024012116</v>
      </c>
      <c r="B448" s="6" t="s">
        <v>453</v>
      </c>
      <c r="C448" s="6" t="str">
        <f t="shared" si="7"/>
        <v>02</v>
      </c>
      <c r="D448" s="22">
        <v>105.75</v>
      </c>
      <c r="E448" s="22">
        <v>32</v>
      </c>
      <c r="F448" s="22"/>
    </row>
    <row r="449" hidden="1" spans="1:6">
      <c r="A449" s="6" t="str">
        <f>"12024012034"</f>
        <v>12024012034</v>
      </c>
      <c r="B449" s="6" t="s">
        <v>454</v>
      </c>
      <c r="C449" s="6" t="str">
        <f t="shared" si="7"/>
        <v>02</v>
      </c>
      <c r="D449" s="22">
        <v>105.5</v>
      </c>
      <c r="E449" s="22">
        <v>34</v>
      </c>
      <c r="F449" s="22"/>
    </row>
    <row r="450" hidden="1" spans="1:6">
      <c r="A450" s="6" t="str">
        <f>"12024011903"</f>
        <v>12024011903</v>
      </c>
      <c r="B450" s="6" t="s">
        <v>455</v>
      </c>
      <c r="C450" s="6" t="str">
        <f t="shared" si="7"/>
        <v>02</v>
      </c>
      <c r="D450" s="22">
        <v>105.25</v>
      </c>
      <c r="E450" s="22">
        <v>35</v>
      </c>
      <c r="F450" s="22"/>
    </row>
    <row r="451" hidden="1" spans="1:6">
      <c r="A451" s="6" t="str">
        <f>"12024011236"</f>
        <v>12024011236</v>
      </c>
      <c r="B451" s="6" t="s">
        <v>456</v>
      </c>
      <c r="C451" s="6" t="str">
        <f t="shared" si="7"/>
        <v>02</v>
      </c>
      <c r="D451" s="22">
        <v>105</v>
      </c>
      <c r="E451" s="22">
        <v>36</v>
      </c>
      <c r="F451" s="22"/>
    </row>
    <row r="452" hidden="1" spans="1:6">
      <c r="A452" s="6" t="str">
        <f>"12024011935"</f>
        <v>12024011935</v>
      </c>
      <c r="B452" s="6" t="s">
        <v>457</v>
      </c>
      <c r="C452" s="6" t="str">
        <f t="shared" si="7"/>
        <v>02</v>
      </c>
      <c r="D452" s="22">
        <v>105</v>
      </c>
      <c r="E452" s="22">
        <v>36</v>
      </c>
      <c r="F452" s="22"/>
    </row>
    <row r="453" hidden="1" spans="1:6">
      <c r="A453" s="6" t="str">
        <f>"12024011608"</f>
        <v>12024011608</v>
      </c>
      <c r="B453" s="6" t="s">
        <v>458</v>
      </c>
      <c r="C453" s="6" t="str">
        <f t="shared" si="7"/>
        <v>02</v>
      </c>
      <c r="D453" s="22">
        <v>104.5</v>
      </c>
      <c r="E453" s="22">
        <v>38</v>
      </c>
      <c r="F453" s="22"/>
    </row>
    <row r="454" hidden="1" spans="1:6">
      <c r="A454" s="6" t="str">
        <f>"12024012033"</f>
        <v>12024012033</v>
      </c>
      <c r="B454" s="6" t="s">
        <v>459</v>
      </c>
      <c r="C454" s="6" t="str">
        <f t="shared" si="7"/>
        <v>02</v>
      </c>
      <c r="D454" s="22">
        <v>104.5</v>
      </c>
      <c r="E454" s="22">
        <v>38</v>
      </c>
      <c r="F454" s="22"/>
    </row>
    <row r="455" hidden="1" spans="1:6">
      <c r="A455" s="6" t="str">
        <f>"12024011720"</f>
        <v>12024011720</v>
      </c>
      <c r="B455" s="6" t="s">
        <v>460</v>
      </c>
      <c r="C455" s="6" t="str">
        <f t="shared" si="7"/>
        <v>02</v>
      </c>
      <c r="D455" s="22">
        <v>104.25</v>
      </c>
      <c r="E455" s="22">
        <v>40</v>
      </c>
      <c r="F455" s="22"/>
    </row>
    <row r="456" hidden="1" spans="1:6">
      <c r="A456" s="6" t="str">
        <f>"12024011726"</f>
        <v>12024011726</v>
      </c>
      <c r="B456" s="6" t="s">
        <v>461</v>
      </c>
      <c r="C456" s="6" t="str">
        <f t="shared" si="7"/>
        <v>02</v>
      </c>
      <c r="D456" s="22">
        <v>104</v>
      </c>
      <c r="E456" s="22">
        <v>41</v>
      </c>
      <c r="F456" s="22"/>
    </row>
    <row r="457" hidden="1" spans="1:6">
      <c r="A457" s="6" t="str">
        <f>"12024011315"</f>
        <v>12024011315</v>
      </c>
      <c r="B457" s="6" t="s">
        <v>462</v>
      </c>
      <c r="C457" s="6" t="str">
        <f t="shared" si="7"/>
        <v>02</v>
      </c>
      <c r="D457" s="22">
        <v>103.75</v>
      </c>
      <c r="E457" s="22">
        <v>42</v>
      </c>
      <c r="F457" s="22"/>
    </row>
    <row r="458" hidden="1" spans="1:6">
      <c r="A458" s="6" t="str">
        <f>"12024011523"</f>
        <v>12024011523</v>
      </c>
      <c r="B458" s="6" t="s">
        <v>463</v>
      </c>
      <c r="C458" s="6" t="str">
        <f t="shared" si="7"/>
        <v>02</v>
      </c>
      <c r="D458" s="22">
        <v>103.75</v>
      </c>
      <c r="E458" s="22">
        <v>42</v>
      </c>
      <c r="F458" s="22"/>
    </row>
    <row r="459" hidden="1" spans="1:6">
      <c r="A459" s="6" t="str">
        <f>"12024012307"</f>
        <v>12024012307</v>
      </c>
      <c r="B459" s="6" t="s">
        <v>464</v>
      </c>
      <c r="C459" s="6" t="str">
        <f t="shared" si="7"/>
        <v>02</v>
      </c>
      <c r="D459" s="22">
        <v>103.75</v>
      </c>
      <c r="E459" s="22">
        <v>42</v>
      </c>
      <c r="F459" s="22"/>
    </row>
    <row r="460" hidden="1" spans="1:6">
      <c r="A460" s="6" t="str">
        <f>"12024012317"</f>
        <v>12024012317</v>
      </c>
      <c r="B460" s="6" t="s">
        <v>465</v>
      </c>
      <c r="C460" s="6" t="str">
        <f t="shared" si="7"/>
        <v>02</v>
      </c>
      <c r="D460" s="22">
        <v>103.75</v>
      </c>
      <c r="E460" s="22">
        <v>42</v>
      </c>
      <c r="F460" s="22"/>
    </row>
    <row r="461" hidden="1" spans="1:6">
      <c r="A461" s="6" t="str">
        <f>"12024011438"</f>
        <v>12024011438</v>
      </c>
      <c r="B461" s="6" t="s">
        <v>466</v>
      </c>
      <c r="C461" s="6" t="str">
        <f t="shared" si="7"/>
        <v>02</v>
      </c>
      <c r="D461" s="22">
        <v>103.5</v>
      </c>
      <c r="E461" s="22">
        <v>46</v>
      </c>
      <c r="F461" s="22"/>
    </row>
    <row r="462" hidden="1" spans="1:6">
      <c r="A462" s="6" t="str">
        <f>"12024011811"</f>
        <v>12024011811</v>
      </c>
      <c r="B462" s="6" t="s">
        <v>467</v>
      </c>
      <c r="C462" s="6" t="str">
        <f t="shared" si="7"/>
        <v>02</v>
      </c>
      <c r="D462" s="22">
        <v>103.5</v>
      </c>
      <c r="E462" s="22">
        <v>46</v>
      </c>
      <c r="F462" s="22"/>
    </row>
    <row r="463" hidden="1" spans="1:6">
      <c r="A463" s="6" t="str">
        <f>"12024012031"</f>
        <v>12024012031</v>
      </c>
      <c r="B463" s="6" t="s">
        <v>468</v>
      </c>
      <c r="C463" s="6" t="str">
        <f t="shared" si="7"/>
        <v>02</v>
      </c>
      <c r="D463" s="22">
        <v>103.5</v>
      </c>
      <c r="E463" s="22">
        <v>46</v>
      </c>
      <c r="F463" s="22"/>
    </row>
    <row r="464" hidden="1" spans="1:6">
      <c r="A464" s="6" t="str">
        <f>"12024011319"</f>
        <v>12024011319</v>
      </c>
      <c r="B464" s="6" t="s">
        <v>469</v>
      </c>
      <c r="C464" s="6" t="str">
        <f t="shared" si="7"/>
        <v>02</v>
      </c>
      <c r="D464" s="22">
        <v>103</v>
      </c>
      <c r="E464" s="22">
        <v>49</v>
      </c>
      <c r="F464" s="22"/>
    </row>
    <row r="465" hidden="1" spans="1:6">
      <c r="A465" s="6" t="str">
        <f>"12024011436"</f>
        <v>12024011436</v>
      </c>
      <c r="B465" s="6" t="s">
        <v>470</v>
      </c>
      <c r="C465" s="6" t="str">
        <f t="shared" si="7"/>
        <v>02</v>
      </c>
      <c r="D465" s="22">
        <v>102.75</v>
      </c>
      <c r="E465" s="22">
        <v>50</v>
      </c>
      <c r="F465" s="22"/>
    </row>
    <row r="466" hidden="1" spans="1:6">
      <c r="A466" s="6" t="str">
        <f>"12024011723"</f>
        <v>12024011723</v>
      </c>
      <c r="B466" s="6" t="s">
        <v>471</v>
      </c>
      <c r="C466" s="6" t="str">
        <f t="shared" si="7"/>
        <v>02</v>
      </c>
      <c r="D466" s="22">
        <v>102.75</v>
      </c>
      <c r="E466" s="22">
        <v>50</v>
      </c>
      <c r="F466" s="22"/>
    </row>
    <row r="467" hidden="1" spans="1:6">
      <c r="A467" s="6" t="str">
        <f>"12024011826"</f>
        <v>12024011826</v>
      </c>
      <c r="B467" s="6" t="s">
        <v>472</v>
      </c>
      <c r="C467" s="6" t="str">
        <f t="shared" si="7"/>
        <v>02</v>
      </c>
      <c r="D467" s="22">
        <v>102.75</v>
      </c>
      <c r="E467" s="22">
        <v>50</v>
      </c>
      <c r="F467" s="22"/>
    </row>
    <row r="468" hidden="1" spans="1:6">
      <c r="A468" s="6" t="str">
        <f>"12024012006"</f>
        <v>12024012006</v>
      </c>
      <c r="B468" s="6" t="s">
        <v>473</v>
      </c>
      <c r="C468" s="6" t="str">
        <f t="shared" si="7"/>
        <v>02</v>
      </c>
      <c r="D468" s="22">
        <v>102.5</v>
      </c>
      <c r="E468" s="22">
        <v>53</v>
      </c>
      <c r="F468" s="22"/>
    </row>
    <row r="469" hidden="1" spans="1:6">
      <c r="A469" s="6" t="str">
        <f>"12024011816"</f>
        <v>12024011816</v>
      </c>
      <c r="B469" s="6" t="s">
        <v>474</v>
      </c>
      <c r="C469" s="6" t="str">
        <f t="shared" si="7"/>
        <v>02</v>
      </c>
      <c r="D469" s="22">
        <v>102.25</v>
      </c>
      <c r="E469" s="22">
        <v>54</v>
      </c>
      <c r="F469" s="22"/>
    </row>
    <row r="470" hidden="1" spans="1:6">
      <c r="A470" s="6" t="str">
        <f>"12024012235"</f>
        <v>12024012235</v>
      </c>
      <c r="B470" s="6" t="s">
        <v>475</v>
      </c>
      <c r="C470" s="6" t="str">
        <f t="shared" si="7"/>
        <v>02</v>
      </c>
      <c r="D470" s="22">
        <v>102</v>
      </c>
      <c r="E470" s="22">
        <v>55</v>
      </c>
      <c r="F470" s="22"/>
    </row>
    <row r="471" hidden="1" spans="1:6">
      <c r="A471" s="6" t="str">
        <f>"12024012110"</f>
        <v>12024012110</v>
      </c>
      <c r="B471" s="6" t="s">
        <v>476</v>
      </c>
      <c r="C471" s="6" t="str">
        <f t="shared" si="7"/>
        <v>02</v>
      </c>
      <c r="D471" s="22">
        <v>101.5</v>
      </c>
      <c r="E471" s="22">
        <v>56</v>
      </c>
      <c r="F471" s="22"/>
    </row>
    <row r="472" hidden="1" spans="1:6">
      <c r="A472" s="6" t="str">
        <f>"12024011222"</f>
        <v>12024011222</v>
      </c>
      <c r="B472" s="6" t="s">
        <v>477</v>
      </c>
      <c r="C472" s="6" t="str">
        <f t="shared" si="7"/>
        <v>02</v>
      </c>
      <c r="D472" s="22">
        <v>101.25</v>
      </c>
      <c r="E472" s="22">
        <v>57</v>
      </c>
      <c r="F472" s="22"/>
    </row>
    <row r="473" hidden="1" spans="1:6">
      <c r="A473" s="6" t="str">
        <f>"12024011403"</f>
        <v>12024011403</v>
      </c>
      <c r="B473" s="6" t="s">
        <v>478</v>
      </c>
      <c r="C473" s="6" t="str">
        <f t="shared" si="7"/>
        <v>02</v>
      </c>
      <c r="D473" s="22">
        <v>101.25</v>
      </c>
      <c r="E473" s="22">
        <v>57</v>
      </c>
      <c r="F473" s="22"/>
    </row>
    <row r="474" hidden="1" spans="1:6">
      <c r="A474" s="6" t="str">
        <f>"12024011619"</f>
        <v>12024011619</v>
      </c>
      <c r="B474" s="6" t="s">
        <v>479</v>
      </c>
      <c r="C474" s="6" t="str">
        <f t="shared" si="7"/>
        <v>02</v>
      </c>
      <c r="D474" s="22">
        <v>101.25</v>
      </c>
      <c r="E474" s="22">
        <v>57</v>
      </c>
      <c r="F474" s="22"/>
    </row>
    <row r="475" hidden="1" spans="1:6">
      <c r="A475" s="6" t="str">
        <f>"12024011925"</f>
        <v>12024011925</v>
      </c>
      <c r="B475" s="6" t="s">
        <v>480</v>
      </c>
      <c r="C475" s="6" t="str">
        <f t="shared" si="7"/>
        <v>02</v>
      </c>
      <c r="D475" s="22">
        <v>101.25</v>
      </c>
      <c r="E475" s="22">
        <v>57</v>
      </c>
      <c r="F475" s="22"/>
    </row>
    <row r="476" hidden="1" spans="1:6">
      <c r="A476" s="6" t="str">
        <f>"12024011821"</f>
        <v>12024011821</v>
      </c>
      <c r="B476" s="6" t="s">
        <v>481</v>
      </c>
      <c r="C476" s="6" t="str">
        <f t="shared" si="7"/>
        <v>02</v>
      </c>
      <c r="D476" s="22">
        <v>101</v>
      </c>
      <c r="E476" s="22">
        <v>61</v>
      </c>
      <c r="F476" s="22"/>
    </row>
    <row r="477" hidden="1" spans="1:6">
      <c r="A477" s="6" t="str">
        <f>"12024011921"</f>
        <v>12024011921</v>
      </c>
      <c r="B477" s="6" t="s">
        <v>482</v>
      </c>
      <c r="C477" s="6" t="str">
        <f t="shared" si="7"/>
        <v>02</v>
      </c>
      <c r="D477" s="22">
        <v>101</v>
      </c>
      <c r="E477" s="22">
        <v>61</v>
      </c>
      <c r="F477" s="22"/>
    </row>
    <row r="478" hidden="1" spans="1:6">
      <c r="A478" s="6" t="str">
        <f>"12024011730"</f>
        <v>12024011730</v>
      </c>
      <c r="B478" s="6" t="s">
        <v>483</v>
      </c>
      <c r="C478" s="6" t="str">
        <f t="shared" si="7"/>
        <v>02</v>
      </c>
      <c r="D478" s="22">
        <v>100.75</v>
      </c>
      <c r="E478" s="22">
        <v>63</v>
      </c>
      <c r="F478" s="22"/>
    </row>
    <row r="479" hidden="1" spans="1:6">
      <c r="A479" s="6" t="str">
        <f>"12024011437"</f>
        <v>12024011437</v>
      </c>
      <c r="B479" s="6" t="s">
        <v>484</v>
      </c>
      <c r="C479" s="6" t="str">
        <f t="shared" si="7"/>
        <v>02</v>
      </c>
      <c r="D479" s="22">
        <v>100.5</v>
      </c>
      <c r="E479" s="22">
        <v>64</v>
      </c>
      <c r="F479" s="22"/>
    </row>
    <row r="480" hidden="1" spans="1:6">
      <c r="A480" s="6" t="str">
        <f>"12024011803"</f>
        <v>12024011803</v>
      </c>
      <c r="B480" s="6" t="s">
        <v>485</v>
      </c>
      <c r="C480" s="6" t="str">
        <f t="shared" ref="C480:C543" si="8">"02"</f>
        <v>02</v>
      </c>
      <c r="D480" s="22">
        <v>100.5</v>
      </c>
      <c r="E480" s="22">
        <v>64</v>
      </c>
      <c r="F480" s="22"/>
    </row>
    <row r="481" hidden="1" spans="1:6">
      <c r="A481" s="6" t="str">
        <f>"12024011409"</f>
        <v>12024011409</v>
      </c>
      <c r="B481" s="6" t="s">
        <v>486</v>
      </c>
      <c r="C481" s="6" t="str">
        <f t="shared" si="8"/>
        <v>02</v>
      </c>
      <c r="D481" s="22">
        <v>100.25</v>
      </c>
      <c r="E481" s="22">
        <v>66</v>
      </c>
      <c r="F481" s="22"/>
    </row>
    <row r="482" hidden="1" spans="1:6">
      <c r="A482" s="6" t="str">
        <f>"12024012118"</f>
        <v>12024012118</v>
      </c>
      <c r="B482" s="6" t="s">
        <v>487</v>
      </c>
      <c r="C482" s="6" t="str">
        <f t="shared" si="8"/>
        <v>02</v>
      </c>
      <c r="D482" s="22">
        <v>100.25</v>
      </c>
      <c r="E482" s="22">
        <v>66</v>
      </c>
      <c r="F482" s="22"/>
    </row>
    <row r="483" hidden="1" spans="1:6">
      <c r="A483" s="6" t="str">
        <f>"12024012212"</f>
        <v>12024012212</v>
      </c>
      <c r="B483" s="6" t="s">
        <v>488</v>
      </c>
      <c r="C483" s="6" t="str">
        <f t="shared" si="8"/>
        <v>02</v>
      </c>
      <c r="D483" s="22">
        <v>100.25</v>
      </c>
      <c r="E483" s="22">
        <v>66</v>
      </c>
      <c r="F483" s="22"/>
    </row>
    <row r="484" hidden="1" spans="1:6">
      <c r="A484" s="6" t="str">
        <f>"12024012311"</f>
        <v>12024012311</v>
      </c>
      <c r="B484" s="6" t="s">
        <v>489</v>
      </c>
      <c r="C484" s="6" t="str">
        <f t="shared" si="8"/>
        <v>02</v>
      </c>
      <c r="D484" s="22">
        <v>100.25</v>
      </c>
      <c r="E484" s="22">
        <v>66</v>
      </c>
      <c r="F484" s="22"/>
    </row>
    <row r="485" hidden="1" spans="1:6">
      <c r="A485" s="6" t="str">
        <f>"12024012211"</f>
        <v>12024012211</v>
      </c>
      <c r="B485" s="6" t="s">
        <v>490</v>
      </c>
      <c r="C485" s="6" t="str">
        <f t="shared" si="8"/>
        <v>02</v>
      </c>
      <c r="D485" s="22">
        <v>100</v>
      </c>
      <c r="E485" s="22">
        <v>70</v>
      </c>
      <c r="F485" s="22"/>
    </row>
    <row r="486" hidden="1" spans="1:6">
      <c r="A486" s="6" t="str">
        <f>"12024011311"</f>
        <v>12024011311</v>
      </c>
      <c r="B486" s="6" t="s">
        <v>491</v>
      </c>
      <c r="C486" s="6" t="str">
        <f t="shared" si="8"/>
        <v>02</v>
      </c>
      <c r="D486" s="22">
        <v>99.75</v>
      </c>
      <c r="E486" s="22">
        <v>71</v>
      </c>
      <c r="F486" s="22"/>
    </row>
    <row r="487" hidden="1" spans="1:6">
      <c r="A487" s="6" t="str">
        <f>"12024011917"</f>
        <v>12024011917</v>
      </c>
      <c r="B487" s="6" t="s">
        <v>492</v>
      </c>
      <c r="C487" s="6" t="str">
        <f t="shared" si="8"/>
        <v>02</v>
      </c>
      <c r="D487" s="22">
        <v>99</v>
      </c>
      <c r="E487" s="22">
        <v>72</v>
      </c>
      <c r="F487" s="22"/>
    </row>
    <row r="488" hidden="1" spans="1:6">
      <c r="A488" s="6" t="str">
        <f>"12024012001"</f>
        <v>12024012001</v>
      </c>
      <c r="B488" s="6" t="s">
        <v>493</v>
      </c>
      <c r="C488" s="6" t="str">
        <f t="shared" si="8"/>
        <v>02</v>
      </c>
      <c r="D488" s="22">
        <v>99</v>
      </c>
      <c r="E488" s="22">
        <v>72</v>
      </c>
      <c r="F488" s="22"/>
    </row>
    <row r="489" hidden="1" spans="1:6">
      <c r="A489" s="6" t="str">
        <f>"12024011308"</f>
        <v>12024011308</v>
      </c>
      <c r="B489" s="6" t="s">
        <v>494</v>
      </c>
      <c r="C489" s="6" t="str">
        <f t="shared" si="8"/>
        <v>02</v>
      </c>
      <c r="D489" s="22">
        <v>98.75</v>
      </c>
      <c r="E489" s="22">
        <v>74</v>
      </c>
      <c r="F489" s="22"/>
    </row>
    <row r="490" hidden="1" spans="1:6">
      <c r="A490" s="6" t="str">
        <f>"12024011313"</f>
        <v>12024011313</v>
      </c>
      <c r="B490" s="6" t="s">
        <v>495</v>
      </c>
      <c r="C490" s="6" t="str">
        <f t="shared" si="8"/>
        <v>02</v>
      </c>
      <c r="D490" s="22">
        <v>98.75</v>
      </c>
      <c r="E490" s="22">
        <v>74</v>
      </c>
      <c r="F490" s="22"/>
    </row>
    <row r="491" hidden="1" spans="1:6">
      <c r="A491" s="6" t="str">
        <f>"12024012113"</f>
        <v>12024012113</v>
      </c>
      <c r="B491" s="6" t="s">
        <v>496</v>
      </c>
      <c r="C491" s="6" t="str">
        <f t="shared" si="8"/>
        <v>02</v>
      </c>
      <c r="D491" s="22">
        <v>98.75</v>
      </c>
      <c r="E491" s="22">
        <v>74</v>
      </c>
      <c r="F491" s="22"/>
    </row>
    <row r="492" hidden="1" spans="1:6">
      <c r="A492" s="6" t="str">
        <f>"12024011508"</f>
        <v>12024011508</v>
      </c>
      <c r="B492" s="6" t="s">
        <v>497</v>
      </c>
      <c r="C492" s="6" t="str">
        <f t="shared" si="8"/>
        <v>02</v>
      </c>
      <c r="D492" s="22">
        <v>98.5</v>
      </c>
      <c r="E492" s="22">
        <v>77</v>
      </c>
      <c r="F492" s="22"/>
    </row>
    <row r="493" hidden="1" spans="1:6">
      <c r="A493" s="6" t="str">
        <f>"12024011636"</f>
        <v>12024011636</v>
      </c>
      <c r="B493" s="6" t="s">
        <v>498</v>
      </c>
      <c r="C493" s="6" t="str">
        <f t="shared" si="8"/>
        <v>02</v>
      </c>
      <c r="D493" s="22">
        <v>98.5</v>
      </c>
      <c r="E493" s="22">
        <v>77</v>
      </c>
      <c r="F493" s="22"/>
    </row>
    <row r="494" hidden="1" spans="1:6">
      <c r="A494" s="6" t="str">
        <f>"12024011722"</f>
        <v>12024011722</v>
      </c>
      <c r="B494" s="6" t="s">
        <v>499</v>
      </c>
      <c r="C494" s="6" t="str">
        <f t="shared" si="8"/>
        <v>02</v>
      </c>
      <c r="D494" s="22">
        <v>98.5</v>
      </c>
      <c r="E494" s="22">
        <v>77</v>
      </c>
      <c r="F494" s="22"/>
    </row>
    <row r="495" hidden="1" spans="1:6">
      <c r="A495" s="6" t="str">
        <f>"12024011621"</f>
        <v>12024011621</v>
      </c>
      <c r="B495" s="6" t="s">
        <v>500</v>
      </c>
      <c r="C495" s="6" t="str">
        <f t="shared" si="8"/>
        <v>02</v>
      </c>
      <c r="D495" s="22">
        <v>98.25</v>
      </c>
      <c r="E495" s="22">
        <v>80</v>
      </c>
      <c r="F495" s="22"/>
    </row>
    <row r="496" hidden="1" spans="1:6">
      <c r="A496" s="6" t="str">
        <f>"12024011809"</f>
        <v>12024011809</v>
      </c>
      <c r="B496" s="6" t="s">
        <v>501</v>
      </c>
      <c r="C496" s="6" t="str">
        <f t="shared" si="8"/>
        <v>02</v>
      </c>
      <c r="D496" s="22">
        <v>98.25</v>
      </c>
      <c r="E496" s="22">
        <v>80</v>
      </c>
      <c r="F496" s="22"/>
    </row>
    <row r="497" hidden="1" spans="1:6">
      <c r="A497" s="6" t="str">
        <f>"12024012026"</f>
        <v>12024012026</v>
      </c>
      <c r="B497" s="6" t="s">
        <v>502</v>
      </c>
      <c r="C497" s="6" t="str">
        <f t="shared" si="8"/>
        <v>02</v>
      </c>
      <c r="D497" s="22">
        <v>98.25</v>
      </c>
      <c r="E497" s="22">
        <v>80</v>
      </c>
      <c r="F497" s="22"/>
    </row>
    <row r="498" hidden="1" spans="1:6">
      <c r="A498" s="6" t="str">
        <f>"12024011310"</f>
        <v>12024011310</v>
      </c>
      <c r="B498" s="6" t="s">
        <v>503</v>
      </c>
      <c r="C498" s="6" t="str">
        <f t="shared" si="8"/>
        <v>02</v>
      </c>
      <c r="D498" s="22">
        <v>98</v>
      </c>
      <c r="E498" s="22">
        <v>83</v>
      </c>
      <c r="F498" s="22"/>
    </row>
    <row r="499" hidden="1" spans="1:6">
      <c r="A499" s="6" t="str">
        <f>"12024011138"</f>
        <v>12024011138</v>
      </c>
      <c r="B499" s="6" t="s">
        <v>504</v>
      </c>
      <c r="C499" s="6" t="str">
        <f t="shared" si="8"/>
        <v>02</v>
      </c>
      <c r="D499" s="22">
        <v>97.75</v>
      </c>
      <c r="E499" s="22">
        <v>84</v>
      </c>
      <c r="F499" s="22"/>
    </row>
    <row r="500" hidden="1" spans="1:6">
      <c r="A500" s="6" t="str">
        <f>"12024011434"</f>
        <v>12024011434</v>
      </c>
      <c r="B500" s="6" t="s">
        <v>505</v>
      </c>
      <c r="C500" s="6" t="str">
        <f t="shared" si="8"/>
        <v>02</v>
      </c>
      <c r="D500" s="22">
        <v>97.75</v>
      </c>
      <c r="E500" s="22">
        <v>84</v>
      </c>
      <c r="F500" s="22"/>
    </row>
    <row r="501" hidden="1" spans="1:6">
      <c r="A501" s="6" t="str">
        <f>"12024011512"</f>
        <v>12024011512</v>
      </c>
      <c r="B501" s="6" t="s">
        <v>506</v>
      </c>
      <c r="C501" s="6" t="str">
        <f t="shared" si="8"/>
        <v>02</v>
      </c>
      <c r="D501" s="22">
        <v>97.75</v>
      </c>
      <c r="E501" s="22">
        <v>84</v>
      </c>
      <c r="F501" s="22"/>
    </row>
    <row r="502" hidden="1" spans="1:6">
      <c r="A502" s="6" t="str">
        <f>"12024012206"</f>
        <v>12024012206</v>
      </c>
      <c r="B502" s="6" t="s">
        <v>507</v>
      </c>
      <c r="C502" s="6" t="str">
        <f t="shared" si="8"/>
        <v>02</v>
      </c>
      <c r="D502" s="22">
        <v>97.75</v>
      </c>
      <c r="E502" s="22">
        <v>84</v>
      </c>
      <c r="F502" s="22"/>
    </row>
    <row r="503" hidden="1" spans="1:6">
      <c r="A503" s="6" t="str">
        <f>"12024011207"</f>
        <v>12024011207</v>
      </c>
      <c r="B503" s="6" t="s">
        <v>508</v>
      </c>
      <c r="C503" s="6" t="str">
        <f t="shared" si="8"/>
        <v>02</v>
      </c>
      <c r="D503" s="22">
        <v>97.5</v>
      </c>
      <c r="E503" s="22">
        <v>88</v>
      </c>
      <c r="F503" s="22"/>
    </row>
    <row r="504" hidden="1" spans="1:6">
      <c r="A504" s="6" t="str">
        <f>"12024011323"</f>
        <v>12024011323</v>
      </c>
      <c r="B504" s="6" t="s">
        <v>509</v>
      </c>
      <c r="C504" s="6" t="str">
        <f t="shared" si="8"/>
        <v>02</v>
      </c>
      <c r="D504" s="22">
        <v>97.5</v>
      </c>
      <c r="E504" s="22">
        <v>88</v>
      </c>
      <c r="F504" s="22"/>
    </row>
    <row r="505" hidden="1" spans="1:6">
      <c r="A505" s="6" t="str">
        <f>"12024012222"</f>
        <v>12024012222</v>
      </c>
      <c r="B505" s="6" t="s">
        <v>510</v>
      </c>
      <c r="C505" s="6" t="str">
        <f t="shared" si="8"/>
        <v>02</v>
      </c>
      <c r="D505" s="22">
        <v>97.5</v>
      </c>
      <c r="E505" s="22">
        <v>88</v>
      </c>
      <c r="F505" s="22"/>
    </row>
    <row r="506" hidden="1" spans="1:6">
      <c r="A506" s="6" t="str">
        <f>"12024011218"</f>
        <v>12024011218</v>
      </c>
      <c r="B506" s="6" t="s">
        <v>511</v>
      </c>
      <c r="C506" s="6" t="str">
        <f t="shared" si="8"/>
        <v>02</v>
      </c>
      <c r="D506" s="22">
        <v>97.25</v>
      </c>
      <c r="E506" s="22">
        <v>91</v>
      </c>
      <c r="F506" s="22"/>
    </row>
    <row r="507" hidden="1" spans="1:6">
      <c r="A507" s="6" t="str">
        <f>"12024012323"</f>
        <v>12024012323</v>
      </c>
      <c r="B507" s="6" t="s">
        <v>512</v>
      </c>
      <c r="C507" s="6" t="str">
        <f t="shared" si="8"/>
        <v>02</v>
      </c>
      <c r="D507" s="22">
        <v>97.25</v>
      </c>
      <c r="E507" s="22">
        <v>91</v>
      </c>
      <c r="F507" s="22"/>
    </row>
    <row r="508" hidden="1" spans="1:6">
      <c r="A508" s="6" t="str">
        <f>"12024012234"</f>
        <v>12024012234</v>
      </c>
      <c r="B508" s="6" t="s">
        <v>513</v>
      </c>
      <c r="C508" s="6" t="str">
        <f t="shared" si="8"/>
        <v>02</v>
      </c>
      <c r="D508" s="22">
        <v>97</v>
      </c>
      <c r="E508" s="22">
        <v>93</v>
      </c>
      <c r="F508" s="22"/>
    </row>
    <row r="509" hidden="1" spans="1:6">
      <c r="A509" s="6" t="str">
        <f>"12024011516"</f>
        <v>12024011516</v>
      </c>
      <c r="B509" s="6" t="s">
        <v>514</v>
      </c>
      <c r="C509" s="6" t="str">
        <f t="shared" si="8"/>
        <v>02</v>
      </c>
      <c r="D509" s="22">
        <v>96.75</v>
      </c>
      <c r="E509" s="22">
        <v>94</v>
      </c>
      <c r="F509" s="22"/>
    </row>
    <row r="510" hidden="1" spans="1:6">
      <c r="A510" s="6" t="str">
        <f>"12024011609"</f>
        <v>12024011609</v>
      </c>
      <c r="B510" s="6" t="s">
        <v>515</v>
      </c>
      <c r="C510" s="6" t="str">
        <f t="shared" si="8"/>
        <v>02</v>
      </c>
      <c r="D510" s="22">
        <v>96.75</v>
      </c>
      <c r="E510" s="22">
        <v>94</v>
      </c>
      <c r="F510" s="22"/>
    </row>
    <row r="511" hidden="1" spans="1:6">
      <c r="A511" s="6" t="str">
        <f>"12024011618"</f>
        <v>12024011618</v>
      </c>
      <c r="B511" s="6" t="s">
        <v>516</v>
      </c>
      <c r="C511" s="6" t="str">
        <f t="shared" si="8"/>
        <v>02</v>
      </c>
      <c r="D511" s="22">
        <v>96.75</v>
      </c>
      <c r="E511" s="22">
        <v>94</v>
      </c>
      <c r="F511" s="22"/>
    </row>
    <row r="512" hidden="1" spans="1:6">
      <c r="A512" s="6" t="str">
        <f>"12024011837"</f>
        <v>12024011837</v>
      </c>
      <c r="B512" s="6" t="s">
        <v>517</v>
      </c>
      <c r="C512" s="6" t="str">
        <f t="shared" si="8"/>
        <v>02</v>
      </c>
      <c r="D512" s="22">
        <v>96.75</v>
      </c>
      <c r="E512" s="22">
        <v>94</v>
      </c>
      <c r="F512" s="22"/>
    </row>
    <row r="513" hidden="1" spans="1:6">
      <c r="A513" s="6" t="str">
        <f>"12024012228"</f>
        <v>12024012228</v>
      </c>
      <c r="B513" s="6" t="s">
        <v>518</v>
      </c>
      <c r="C513" s="6" t="str">
        <f t="shared" si="8"/>
        <v>02</v>
      </c>
      <c r="D513" s="22">
        <v>96.75</v>
      </c>
      <c r="E513" s="22">
        <v>94</v>
      </c>
      <c r="F513" s="22"/>
    </row>
    <row r="514" hidden="1" spans="1:6">
      <c r="A514" s="6" t="str">
        <f>"12024011632"</f>
        <v>12024011632</v>
      </c>
      <c r="B514" s="6" t="s">
        <v>519</v>
      </c>
      <c r="C514" s="6" t="str">
        <f t="shared" si="8"/>
        <v>02</v>
      </c>
      <c r="D514" s="22">
        <v>96.5</v>
      </c>
      <c r="E514" s="22">
        <v>99</v>
      </c>
      <c r="F514" s="22"/>
    </row>
    <row r="515" hidden="1" spans="1:6">
      <c r="A515" s="6" t="str">
        <f>"12024012106"</f>
        <v>12024012106</v>
      </c>
      <c r="B515" s="6" t="s">
        <v>520</v>
      </c>
      <c r="C515" s="6" t="str">
        <f t="shared" si="8"/>
        <v>02</v>
      </c>
      <c r="D515" s="22">
        <v>96.5</v>
      </c>
      <c r="E515" s="22">
        <v>99</v>
      </c>
      <c r="F515" s="22"/>
    </row>
    <row r="516" hidden="1" spans="1:6">
      <c r="A516" s="6" t="str">
        <f>"12024011805"</f>
        <v>12024011805</v>
      </c>
      <c r="B516" s="6" t="s">
        <v>521</v>
      </c>
      <c r="C516" s="6" t="str">
        <f t="shared" si="8"/>
        <v>02</v>
      </c>
      <c r="D516" s="22">
        <v>96.25</v>
      </c>
      <c r="E516" s="22">
        <v>101</v>
      </c>
      <c r="F516" s="22"/>
    </row>
    <row r="517" hidden="1" spans="1:6">
      <c r="A517" s="6" t="str">
        <f>"12024012312"</f>
        <v>12024012312</v>
      </c>
      <c r="B517" s="6" t="s">
        <v>522</v>
      </c>
      <c r="C517" s="6" t="str">
        <f t="shared" si="8"/>
        <v>02</v>
      </c>
      <c r="D517" s="22">
        <v>96.25</v>
      </c>
      <c r="E517" s="22">
        <v>101</v>
      </c>
      <c r="F517" s="22"/>
    </row>
    <row r="518" hidden="1" spans="1:6">
      <c r="A518" s="6" t="str">
        <f>"12024011204"</f>
        <v>12024011204</v>
      </c>
      <c r="B518" s="6" t="s">
        <v>523</v>
      </c>
      <c r="C518" s="6" t="str">
        <f t="shared" si="8"/>
        <v>02</v>
      </c>
      <c r="D518" s="22">
        <v>95.75</v>
      </c>
      <c r="E518" s="22">
        <v>103</v>
      </c>
      <c r="F518" s="22"/>
    </row>
    <row r="519" hidden="1" spans="1:6">
      <c r="A519" s="6" t="str">
        <f>"12024011834"</f>
        <v>12024011834</v>
      </c>
      <c r="B519" s="6" t="s">
        <v>524</v>
      </c>
      <c r="C519" s="6" t="str">
        <f t="shared" si="8"/>
        <v>02</v>
      </c>
      <c r="D519" s="22">
        <v>95.75</v>
      </c>
      <c r="E519" s="22">
        <v>103</v>
      </c>
      <c r="F519" s="22"/>
    </row>
    <row r="520" hidden="1" spans="1:6">
      <c r="A520" s="6" t="str">
        <f>"12024011401"</f>
        <v>12024011401</v>
      </c>
      <c r="B520" s="6" t="s">
        <v>525</v>
      </c>
      <c r="C520" s="6" t="str">
        <f t="shared" si="8"/>
        <v>02</v>
      </c>
      <c r="D520" s="22">
        <v>95.5</v>
      </c>
      <c r="E520" s="22">
        <v>105</v>
      </c>
      <c r="F520" s="22"/>
    </row>
    <row r="521" hidden="1" spans="1:6">
      <c r="A521" s="6" t="str">
        <f>"12024011511"</f>
        <v>12024011511</v>
      </c>
      <c r="B521" s="6" t="s">
        <v>526</v>
      </c>
      <c r="C521" s="6" t="str">
        <f t="shared" si="8"/>
        <v>02</v>
      </c>
      <c r="D521" s="22">
        <v>95.5</v>
      </c>
      <c r="E521" s="22">
        <v>105</v>
      </c>
      <c r="F521" s="22"/>
    </row>
    <row r="522" hidden="1" spans="1:6">
      <c r="A522" s="6" t="str">
        <f>"12024011828"</f>
        <v>12024011828</v>
      </c>
      <c r="B522" s="6" t="s">
        <v>527</v>
      </c>
      <c r="C522" s="6" t="str">
        <f t="shared" si="8"/>
        <v>02</v>
      </c>
      <c r="D522" s="22">
        <v>95.5</v>
      </c>
      <c r="E522" s="22">
        <v>105</v>
      </c>
      <c r="F522" s="22"/>
    </row>
    <row r="523" hidden="1" spans="1:6">
      <c r="A523" s="6" t="str">
        <f>"12024011920"</f>
        <v>12024011920</v>
      </c>
      <c r="B523" s="6" t="s">
        <v>528</v>
      </c>
      <c r="C523" s="6" t="str">
        <f t="shared" si="8"/>
        <v>02</v>
      </c>
      <c r="D523" s="22">
        <v>95.5</v>
      </c>
      <c r="E523" s="22">
        <v>105</v>
      </c>
      <c r="F523" s="22"/>
    </row>
    <row r="524" hidden="1" spans="1:6">
      <c r="A524" s="6" t="str">
        <f>"12024012225"</f>
        <v>12024012225</v>
      </c>
      <c r="B524" s="6" t="s">
        <v>529</v>
      </c>
      <c r="C524" s="6" t="str">
        <f t="shared" si="8"/>
        <v>02</v>
      </c>
      <c r="D524" s="22">
        <v>95.5</v>
      </c>
      <c r="E524" s="22">
        <v>105</v>
      </c>
      <c r="F524" s="22"/>
    </row>
    <row r="525" hidden="1" spans="1:6">
      <c r="A525" s="6" t="str">
        <f>"12024011624"</f>
        <v>12024011624</v>
      </c>
      <c r="B525" s="6" t="s">
        <v>530</v>
      </c>
      <c r="C525" s="6" t="str">
        <f t="shared" si="8"/>
        <v>02</v>
      </c>
      <c r="D525" s="22">
        <v>95.25</v>
      </c>
      <c r="E525" s="22">
        <v>110</v>
      </c>
      <c r="F525" s="22"/>
    </row>
    <row r="526" hidden="1" spans="1:6">
      <c r="A526" s="6" t="str">
        <f>"12024011718"</f>
        <v>12024011718</v>
      </c>
      <c r="B526" s="6" t="s">
        <v>531</v>
      </c>
      <c r="C526" s="6" t="str">
        <f t="shared" si="8"/>
        <v>02</v>
      </c>
      <c r="D526" s="22">
        <v>95.25</v>
      </c>
      <c r="E526" s="22">
        <v>110</v>
      </c>
      <c r="F526" s="22"/>
    </row>
    <row r="527" hidden="1" spans="1:6">
      <c r="A527" s="6" t="str">
        <f>"12024012114"</f>
        <v>12024012114</v>
      </c>
      <c r="B527" s="6" t="s">
        <v>532</v>
      </c>
      <c r="C527" s="6" t="str">
        <f t="shared" si="8"/>
        <v>02</v>
      </c>
      <c r="D527" s="22">
        <v>95.25</v>
      </c>
      <c r="E527" s="22">
        <v>110</v>
      </c>
      <c r="F527" s="22"/>
    </row>
    <row r="528" hidden="1" spans="1:6">
      <c r="A528" s="6" t="str">
        <f>"12024011231"</f>
        <v>12024011231</v>
      </c>
      <c r="B528" s="6" t="s">
        <v>533</v>
      </c>
      <c r="C528" s="6" t="str">
        <f t="shared" si="8"/>
        <v>02</v>
      </c>
      <c r="D528" s="22">
        <v>95</v>
      </c>
      <c r="E528" s="22">
        <v>113</v>
      </c>
      <c r="F528" s="22"/>
    </row>
    <row r="529" hidden="1" spans="1:6">
      <c r="A529" s="6" t="str">
        <f>"12024011604"</f>
        <v>12024011604</v>
      </c>
      <c r="B529" s="6" t="s">
        <v>534</v>
      </c>
      <c r="C529" s="6" t="str">
        <f t="shared" si="8"/>
        <v>02</v>
      </c>
      <c r="D529" s="22">
        <v>95</v>
      </c>
      <c r="E529" s="22">
        <v>113</v>
      </c>
      <c r="F529" s="22"/>
    </row>
    <row r="530" hidden="1" spans="1:6">
      <c r="A530" s="6" t="str">
        <f>"12024012238"</f>
        <v>12024012238</v>
      </c>
      <c r="B530" s="6" t="s">
        <v>535</v>
      </c>
      <c r="C530" s="6" t="str">
        <f t="shared" si="8"/>
        <v>02</v>
      </c>
      <c r="D530" s="22">
        <v>95</v>
      </c>
      <c r="E530" s="22">
        <v>113</v>
      </c>
      <c r="F530" s="22"/>
    </row>
    <row r="531" hidden="1" spans="1:6">
      <c r="A531" s="6" t="str">
        <f>"12024011212"</f>
        <v>12024011212</v>
      </c>
      <c r="B531" s="6" t="s">
        <v>536</v>
      </c>
      <c r="C531" s="6" t="str">
        <f t="shared" si="8"/>
        <v>02</v>
      </c>
      <c r="D531" s="22">
        <v>94.75</v>
      </c>
      <c r="E531" s="22">
        <v>116</v>
      </c>
      <c r="F531" s="22"/>
    </row>
    <row r="532" hidden="1" spans="1:6">
      <c r="A532" s="6" t="str">
        <f>"12024011812"</f>
        <v>12024011812</v>
      </c>
      <c r="B532" s="6" t="s">
        <v>537</v>
      </c>
      <c r="C532" s="6" t="str">
        <f t="shared" si="8"/>
        <v>02</v>
      </c>
      <c r="D532" s="22">
        <v>94.75</v>
      </c>
      <c r="E532" s="22">
        <v>116</v>
      </c>
      <c r="F532" s="22"/>
    </row>
    <row r="533" hidden="1" spans="1:6">
      <c r="A533" s="6" t="str">
        <f>"12024012120"</f>
        <v>12024012120</v>
      </c>
      <c r="B533" s="6" t="s">
        <v>538</v>
      </c>
      <c r="C533" s="6" t="str">
        <f t="shared" si="8"/>
        <v>02</v>
      </c>
      <c r="D533" s="22">
        <v>94.75</v>
      </c>
      <c r="E533" s="22">
        <v>116</v>
      </c>
      <c r="F533" s="22"/>
    </row>
    <row r="534" hidden="1" spans="1:6">
      <c r="A534" s="6" t="str">
        <f>"12024011210"</f>
        <v>12024011210</v>
      </c>
      <c r="B534" s="6" t="s">
        <v>539</v>
      </c>
      <c r="C534" s="6" t="str">
        <f t="shared" si="8"/>
        <v>02</v>
      </c>
      <c r="D534" s="22">
        <v>94.5</v>
      </c>
      <c r="E534" s="22">
        <v>119</v>
      </c>
      <c r="F534" s="22"/>
    </row>
    <row r="535" hidden="1" spans="1:6">
      <c r="A535" s="6" t="str">
        <f>"12024011226"</f>
        <v>12024011226</v>
      </c>
      <c r="B535" s="6" t="s">
        <v>540</v>
      </c>
      <c r="C535" s="6" t="str">
        <f t="shared" si="8"/>
        <v>02</v>
      </c>
      <c r="D535" s="22">
        <v>94.5</v>
      </c>
      <c r="E535" s="22">
        <v>119</v>
      </c>
      <c r="F535" s="22"/>
    </row>
    <row r="536" hidden="1" spans="1:6">
      <c r="A536" s="6" t="str">
        <f>"12024011414"</f>
        <v>12024011414</v>
      </c>
      <c r="B536" s="6" t="s">
        <v>541</v>
      </c>
      <c r="C536" s="6" t="str">
        <f t="shared" si="8"/>
        <v>02</v>
      </c>
      <c r="D536" s="22">
        <v>94.5</v>
      </c>
      <c r="E536" s="22">
        <v>119</v>
      </c>
      <c r="F536" s="22"/>
    </row>
    <row r="537" hidden="1" spans="1:6">
      <c r="A537" s="6" t="str">
        <f>"12024011522"</f>
        <v>12024011522</v>
      </c>
      <c r="B537" s="6" t="s">
        <v>542</v>
      </c>
      <c r="C537" s="6" t="str">
        <f t="shared" si="8"/>
        <v>02</v>
      </c>
      <c r="D537" s="22">
        <v>94.5</v>
      </c>
      <c r="E537" s="22">
        <v>119</v>
      </c>
      <c r="F537" s="22"/>
    </row>
    <row r="538" hidden="1" spans="1:6">
      <c r="A538" s="6" t="str">
        <f>"12024011717"</f>
        <v>12024011717</v>
      </c>
      <c r="B538" s="6" t="s">
        <v>543</v>
      </c>
      <c r="C538" s="6" t="str">
        <f t="shared" si="8"/>
        <v>02</v>
      </c>
      <c r="D538" s="22">
        <v>94.5</v>
      </c>
      <c r="E538" s="22">
        <v>119</v>
      </c>
      <c r="F538" s="22"/>
    </row>
    <row r="539" hidden="1" spans="1:6">
      <c r="A539" s="6" t="str">
        <f>"12024011814"</f>
        <v>12024011814</v>
      </c>
      <c r="B539" s="6" t="s">
        <v>544</v>
      </c>
      <c r="C539" s="6" t="str">
        <f t="shared" si="8"/>
        <v>02</v>
      </c>
      <c r="D539" s="22">
        <v>94.5</v>
      </c>
      <c r="E539" s="22">
        <v>119</v>
      </c>
      <c r="F539" s="22"/>
    </row>
    <row r="540" hidden="1" spans="1:6">
      <c r="A540" s="6" t="str">
        <f>"12024011916"</f>
        <v>12024011916</v>
      </c>
      <c r="B540" s="6" t="s">
        <v>545</v>
      </c>
      <c r="C540" s="6" t="str">
        <f t="shared" si="8"/>
        <v>02</v>
      </c>
      <c r="D540" s="22">
        <v>94.5</v>
      </c>
      <c r="E540" s="22">
        <v>119</v>
      </c>
      <c r="F540" s="22"/>
    </row>
    <row r="541" hidden="1" spans="1:6">
      <c r="A541" s="6" t="str">
        <f>"12024011314"</f>
        <v>12024011314</v>
      </c>
      <c r="B541" s="6" t="s">
        <v>546</v>
      </c>
      <c r="C541" s="6" t="str">
        <f t="shared" si="8"/>
        <v>02</v>
      </c>
      <c r="D541" s="22">
        <v>94.25</v>
      </c>
      <c r="E541" s="22">
        <v>126</v>
      </c>
      <c r="F541" s="22"/>
    </row>
    <row r="542" hidden="1" spans="1:6">
      <c r="A542" s="6" t="str">
        <f>"12024011321"</f>
        <v>12024011321</v>
      </c>
      <c r="B542" s="6" t="s">
        <v>547</v>
      </c>
      <c r="C542" s="6" t="str">
        <f t="shared" si="8"/>
        <v>02</v>
      </c>
      <c r="D542" s="22">
        <v>94</v>
      </c>
      <c r="E542" s="22">
        <v>127</v>
      </c>
      <c r="F542" s="22"/>
    </row>
    <row r="543" hidden="1" spans="1:6">
      <c r="A543" s="6" t="str">
        <f>"12024011406"</f>
        <v>12024011406</v>
      </c>
      <c r="B543" s="6" t="s">
        <v>548</v>
      </c>
      <c r="C543" s="6" t="str">
        <f t="shared" si="8"/>
        <v>02</v>
      </c>
      <c r="D543" s="22">
        <v>94</v>
      </c>
      <c r="E543" s="22">
        <v>127</v>
      </c>
      <c r="F543" s="22"/>
    </row>
    <row r="544" hidden="1" spans="1:6">
      <c r="A544" s="6" t="str">
        <f>"12024011819"</f>
        <v>12024011819</v>
      </c>
      <c r="B544" s="6" t="s">
        <v>549</v>
      </c>
      <c r="C544" s="6" t="str">
        <f t="shared" ref="C544:C607" si="9">"02"</f>
        <v>02</v>
      </c>
      <c r="D544" s="22">
        <v>94</v>
      </c>
      <c r="E544" s="22">
        <v>127</v>
      </c>
      <c r="F544" s="22"/>
    </row>
    <row r="545" hidden="1" spans="1:6">
      <c r="A545" s="6" t="str">
        <f>"12024012214"</f>
        <v>12024012214</v>
      </c>
      <c r="B545" s="6" t="s">
        <v>550</v>
      </c>
      <c r="C545" s="6" t="str">
        <f t="shared" si="9"/>
        <v>02</v>
      </c>
      <c r="D545" s="22">
        <v>94</v>
      </c>
      <c r="E545" s="22">
        <v>127</v>
      </c>
      <c r="F545" s="22"/>
    </row>
    <row r="546" hidden="1" spans="1:6">
      <c r="A546" s="6" t="str">
        <f>"12024011801"</f>
        <v>12024011801</v>
      </c>
      <c r="B546" s="6" t="s">
        <v>551</v>
      </c>
      <c r="C546" s="6" t="str">
        <f t="shared" si="9"/>
        <v>02</v>
      </c>
      <c r="D546" s="22">
        <v>93.75</v>
      </c>
      <c r="E546" s="22">
        <v>131</v>
      </c>
      <c r="F546" s="22"/>
    </row>
    <row r="547" hidden="1" spans="1:6">
      <c r="A547" s="6" t="str">
        <f>"12024011835"</f>
        <v>12024011835</v>
      </c>
      <c r="B547" s="6" t="s">
        <v>552</v>
      </c>
      <c r="C547" s="6" t="str">
        <f t="shared" si="9"/>
        <v>02</v>
      </c>
      <c r="D547" s="22">
        <v>93.75</v>
      </c>
      <c r="E547" s="22">
        <v>131</v>
      </c>
      <c r="F547" s="22"/>
    </row>
    <row r="548" hidden="1" spans="1:6">
      <c r="A548" s="6" t="str">
        <f>"12024011911"</f>
        <v>12024011911</v>
      </c>
      <c r="B548" s="6" t="s">
        <v>553</v>
      </c>
      <c r="C548" s="6" t="str">
        <f t="shared" si="9"/>
        <v>02</v>
      </c>
      <c r="D548" s="22">
        <v>93.75</v>
      </c>
      <c r="E548" s="22">
        <v>131</v>
      </c>
      <c r="F548" s="22"/>
    </row>
    <row r="549" hidden="1" spans="1:6">
      <c r="A549" s="6" t="str">
        <f>"12024012104"</f>
        <v>12024012104</v>
      </c>
      <c r="B549" s="6" t="s">
        <v>554</v>
      </c>
      <c r="C549" s="6" t="str">
        <f t="shared" si="9"/>
        <v>02</v>
      </c>
      <c r="D549" s="22">
        <v>93.75</v>
      </c>
      <c r="E549" s="22">
        <v>131</v>
      </c>
      <c r="F549" s="22"/>
    </row>
    <row r="550" hidden="1" spans="1:6">
      <c r="A550" s="6" t="str">
        <f>"12024011602"</f>
        <v>12024011602</v>
      </c>
      <c r="B550" s="6" t="s">
        <v>555</v>
      </c>
      <c r="C550" s="6" t="str">
        <f t="shared" si="9"/>
        <v>02</v>
      </c>
      <c r="D550" s="22">
        <v>93.5</v>
      </c>
      <c r="E550" s="22">
        <v>135</v>
      </c>
      <c r="F550" s="22"/>
    </row>
    <row r="551" hidden="1" spans="1:6">
      <c r="A551" s="6" t="str">
        <f>"12024011831"</f>
        <v>12024011831</v>
      </c>
      <c r="B551" s="6" t="s">
        <v>556</v>
      </c>
      <c r="C551" s="6" t="str">
        <f t="shared" si="9"/>
        <v>02</v>
      </c>
      <c r="D551" s="22">
        <v>93.5</v>
      </c>
      <c r="E551" s="22">
        <v>135</v>
      </c>
      <c r="F551" s="22"/>
    </row>
    <row r="552" hidden="1" spans="1:6">
      <c r="A552" s="6" t="str">
        <f>"12024012002"</f>
        <v>12024012002</v>
      </c>
      <c r="B552" s="6" t="s">
        <v>557</v>
      </c>
      <c r="C552" s="6" t="str">
        <f t="shared" si="9"/>
        <v>02</v>
      </c>
      <c r="D552" s="22">
        <v>93.5</v>
      </c>
      <c r="E552" s="22">
        <v>135</v>
      </c>
      <c r="F552" s="22"/>
    </row>
    <row r="553" hidden="1" spans="1:6">
      <c r="A553" s="6" t="str">
        <f>"12024012134"</f>
        <v>12024012134</v>
      </c>
      <c r="B553" s="6" t="s">
        <v>558</v>
      </c>
      <c r="C553" s="6" t="str">
        <f t="shared" si="9"/>
        <v>02</v>
      </c>
      <c r="D553" s="22">
        <v>93.5</v>
      </c>
      <c r="E553" s="22">
        <v>135</v>
      </c>
      <c r="F553" s="22"/>
    </row>
    <row r="554" hidden="1" spans="1:6">
      <c r="A554" s="6" t="str">
        <f>"12024012314"</f>
        <v>12024012314</v>
      </c>
      <c r="B554" s="6" t="s">
        <v>559</v>
      </c>
      <c r="C554" s="6" t="str">
        <f t="shared" si="9"/>
        <v>02</v>
      </c>
      <c r="D554" s="22">
        <v>93.5</v>
      </c>
      <c r="E554" s="22">
        <v>135</v>
      </c>
      <c r="F554" s="22"/>
    </row>
    <row r="555" hidden="1" spans="1:6">
      <c r="A555" s="6" t="str">
        <f>"12024011215"</f>
        <v>12024011215</v>
      </c>
      <c r="B555" s="6" t="s">
        <v>560</v>
      </c>
      <c r="C555" s="6" t="str">
        <f t="shared" si="9"/>
        <v>02</v>
      </c>
      <c r="D555" s="22">
        <v>93.25</v>
      </c>
      <c r="E555" s="22">
        <v>140</v>
      </c>
      <c r="F555" s="22"/>
    </row>
    <row r="556" hidden="1" spans="1:6">
      <c r="A556" s="6" t="str">
        <f>"12024011225"</f>
        <v>12024011225</v>
      </c>
      <c r="B556" s="6" t="s">
        <v>561</v>
      </c>
      <c r="C556" s="6" t="str">
        <f t="shared" si="9"/>
        <v>02</v>
      </c>
      <c r="D556" s="22">
        <v>93.25</v>
      </c>
      <c r="E556" s="22">
        <v>140</v>
      </c>
      <c r="F556" s="22"/>
    </row>
    <row r="557" hidden="1" spans="1:6">
      <c r="A557" s="6" t="str">
        <f>"12024011815"</f>
        <v>12024011815</v>
      </c>
      <c r="B557" s="6" t="s">
        <v>562</v>
      </c>
      <c r="C557" s="6" t="str">
        <f t="shared" si="9"/>
        <v>02</v>
      </c>
      <c r="D557" s="22">
        <v>93.25</v>
      </c>
      <c r="E557" s="22">
        <v>140</v>
      </c>
      <c r="F557" s="22"/>
    </row>
    <row r="558" hidden="1" spans="1:6">
      <c r="A558" s="6" t="str">
        <f>"12024011912"</f>
        <v>12024011912</v>
      </c>
      <c r="B558" s="6" t="s">
        <v>563</v>
      </c>
      <c r="C558" s="6" t="str">
        <f t="shared" si="9"/>
        <v>02</v>
      </c>
      <c r="D558" s="22">
        <v>93.25</v>
      </c>
      <c r="E558" s="22">
        <v>140</v>
      </c>
      <c r="F558" s="22"/>
    </row>
    <row r="559" hidden="1" spans="1:6">
      <c r="A559" s="6" t="str">
        <f>"12024012216"</f>
        <v>12024012216</v>
      </c>
      <c r="B559" s="6" t="s">
        <v>564</v>
      </c>
      <c r="C559" s="6" t="str">
        <f t="shared" si="9"/>
        <v>02</v>
      </c>
      <c r="D559" s="22">
        <v>93.25</v>
      </c>
      <c r="E559" s="22">
        <v>140</v>
      </c>
      <c r="F559" s="22"/>
    </row>
    <row r="560" hidden="1" spans="1:6">
      <c r="A560" s="6" t="str">
        <f>"12024011205"</f>
        <v>12024011205</v>
      </c>
      <c r="B560" s="6" t="s">
        <v>565</v>
      </c>
      <c r="C560" s="6" t="str">
        <f t="shared" si="9"/>
        <v>02</v>
      </c>
      <c r="D560" s="22">
        <v>93</v>
      </c>
      <c r="E560" s="22">
        <v>145</v>
      </c>
      <c r="F560" s="22"/>
    </row>
    <row r="561" hidden="1" spans="1:6">
      <c r="A561" s="6" t="str">
        <f>"12024011532"</f>
        <v>12024011532</v>
      </c>
      <c r="B561" s="6" t="s">
        <v>566</v>
      </c>
      <c r="C561" s="6" t="str">
        <f t="shared" si="9"/>
        <v>02</v>
      </c>
      <c r="D561" s="22">
        <v>93</v>
      </c>
      <c r="E561" s="22">
        <v>145</v>
      </c>
      <c r="F561" s="22"/>
    </row>
    <row r="562" hidden="1" spans="1:6">
      <c r="A562" s="6" t="str">
        <f>"12024012101"</f>
        <v>12024012101</v>
      </c>
      <c r="B562" s="6" t="s">
        <v>567</v>
      </c>
      <c r="C562" s="6" t="str">
        <f t="shared" si="9"/>
        <v>02</v>
      </c>
      <c r="D562" s="22">
        <v>93</v>
      </c>
      <c r="E562" s="22">
        <v>145</v>
      </c>
      <c r="F562" s="22"/>
    </row>
    <row r="563" hidden="1" spans="1:6">
      <c r="A563" s="6" t="str">
        <f>"12024011517"</f>
        <v>12024011517</v>
      </c>
      <c r="B563" s="6" t="s">
        <v>568</v>
      </c>
      <c r="C563" s="6" t="str">
        <f t="shared" si="9"/>
        <v>02</v>
      </c>
      <c r="D563" s="22">
        <v>92.75</v>
      </c>
      <c r="E563" s="22">
        <v>148</v>
      </c>
      <c r="F563" s="22"/>
    </row>
    <row r="564" hidden="1" spans="1:6">
      <c r="A564" s="6" t="str">
        <f>"12024011509"</f>
        <v>12024011509</v>
      </c>
      <c r="B564" s="6" t="s">
        <v>569</v>
      </c>
      <c r="C564" s="6" t="str">
        <f t="shared" si="9"/>
        <v>02</v>
      </c>
      <c r="D564" s="22">
        <v>92.5</v>
      </c>
      <c r="E564" s="22">
        <v>149</v>
      </c>
      <c r="F564" s="22"/>
    </row>
    <row r="565" hidden="1" spans="1:6">
      <c r="A565" s="6" t="str">
        <f>"12024011617"</f>
        <v>12024011617</v>
      </c>
      <c r="B565" s="6" t="s">
        <v>570</v>
      </c>
      <c r="C565" s="6" t="str">
        <f t="shared" si="9"/>
        <v>02</v>
      </c>
      <c r="D565" s="22">
        <v>92.5</v>
      </c>
      <c r="E565" s="22">
        <v>149</v>
      </c>
      <c r="F565" s="22"/>
    </row>
    <row r="566" hidden="1" spans="1:6">
      <c r="A566" s="6" t="str">
        <f>"12024011836"</f>
        <v>12024011836</v>
      </c>
      <c r="B566" s="6" t="s">
        <v>571</v>
      </c>
      <c r="C566" s="6" t="str">
        <f t="shared" si="9"/>
        <v>02</v>
      </c>
      <c r="D566" s="22">
        <v>92.5</v>
      </c>
      <c r="E566" s="22">
        <v>149</v>
      </c>
      <c r="F566" s="22"/>
    </row>
    <row r="567" hidden="1" spans="1:6">
      <c r="A567" s="6" t="str">
        <f>"12024012325"</f>
        <v>12024012325</v>
      </c>
      <c r="B567" s="6" t="s">
        <v>572</v>
      </c>
      <c r="C567" s="6" t="str">
        <f t="shared" si="9"/>
        <v>02</v>
      </c>
      <c r="D567" s="22">
        <v>92.5</v>
      </c>
      <c r="E567" s="22">
        <v>149</v>
      </c>
      <c r="F567" s="22"/>
    </row>
    <row r="568" hidden="1" spans="1:6">
      <c r="A568" s="6" t="str">
        <f>"12024011312"</f>
        <v>12024011312</v>
      </c>
      <c r="B568" s="6" t="s">
        <v>573</v>
      </c>
      <c r="C568" s="6" t="str">
        <f t="shared" si="9"/>
        <v>02</v>
      </c>
      <c r="D568" s="22">
        <v>92.25</v>
      </c>
      <c r="E568" s="22">
        <v>153</v>
      </c>
      <c r="F568" s="22"/>
    </row>
    <row r="569" hidden="1" spans="1:6">
      <c r="A569" s="6" t="str">
        <f>"12024011421"</f>
        <v>12024011421</v>
      </c>
      <c r="B569" s="6" t="s">
        <v>574</v>
      </c>
      <c r="C569" s="6" t="str">
        <f t="shared" si="9"/>
        <v>02</v>
      </c>
      <c r="D569" s="22">
        <v>92.25</v>
      </c>
      <c r="E569" s="22">
        <v>153</v>
      </c>
      <c r="F569" s="22"/>
    </row>
    <row r="570" hidden="1" spans="1:6">
      <c r="A570" s="6" t="str">
        <f>"12024012326"</f>
        <v>12024012326</v>
      </c>
      <c r="B570" s="6" t="s">
        <v>575</v>
      </c>
      <c r="C570" s="6" t="str">
        <f t="shared" si="9"/>
        <v>02</v>
      </c>
      <c r="D570" s="22">
        <v>92.25</v>
      </c>
      <c r="E570" s="22">
        <v>153</v>
      </c>
      <c r="F570" s="22"/>
    </row>
    <row r="571" hidden="1" spans="1:6">
      <c r="A571" s="6" t="str">
        <f>"12024011227"</f>
        <v>12024011227</v>
      </c>
      <c r="B571" s="6" t="s">
        <v>576</v>
      </c>
      <c r="C571" s="6" t="str">
        <f t="shared" si="9"/>
        <v>02</v>
      </c>
      <c r="D571" s="22">
        <v>92</v>
      </c>
      <c r="E571" s="22">
        <v>156</v>
      </c>
      <c r="F571" s="22"/>
    </row>
    <row r="572" hidden="1" spans="1:6">
      <c r="A572" s="6" t="str">
        <f>"12024011417"</f>
        <v>12024011417</v>
      </c>
      <c r="B572" s="6" t="s">
        <v>577</v>
      </c>
      <c r="C572" s="6" t="str">
        <f t="shared" si="9"/>
        <v>02</v>
      </c>
      <c r="D572" s="22">
        <v>92</v>
      </c>
      <c r="E572" s="22">
        <v>156</v>
      </c>
      <c r="F572" s="22"/>
    </row>
    <row r="573" hidden="1" spans="1:6">
      <c r="A573" s="6" t="str">
        <f>"12024011902"</f>
        <v>12024011902</v>
      </c>
      <c r="B573" s="6" t="s">
        <v>578</v>
      </c>
      <c r="C573" s="6" t="str">
        <f t="shared" si="9"/>
        <v>02</v>
      </c>
      <c r="D573" s="22">
        <v>92</v>
      </c>
      <c r="E573" s="22">
        <v>156</v>
      </c>
      <c r="F573" s="22"/>
    </row>
    <row r="574" hidden="1" spans="1:6">
      <c r="A574" s="6" t="str">
        <f>"12024011133"</f>
        <v>12024011133</v>
      </c>
      <c r="B574" s="6" t="s">
        <v>579</v>
      </c>
      <c r="C574" s="6" t="str">
        <f t="shared" si="9"/>
        <v>02</v>
      </c>
      <c r="D574" s="22">
        <v>91.75</v>
      </c>
      <c r="E574" s="22">
        <v>159</v>
      </c>
      <c r="F574" s="22"/>
    </row>
    <row r="575" hidden="1" spans="1:6">
      <c r="A575" s="6" t="str">
        <f>"12024011623"</f>
        <v>12024011623</v>
      </c>
      <c r="B575" s="6" t="s">
        <v>580</v>
      </c>
      <c r="C575" s="6" t="str">
        <f t="shared" si="9"/>
        <v>02</v>
      </c>
      <c r="D575" s="22">
        <v>91.75</v>
      </c>
      <c r="E575" s="22">
        <v>159</v>
      </c>
      <c r="F575" s="22"/>
    </row>
    <row r="576" hidden="1" spans="1:6">
      <c r="A576" s="6" t="str">
        <f>"12024011230"</f>
        <v>12024011230</v>
      </c>
      <c r="B576" s="6" t="s">
        <v>581</v>
      </c>
      <c r="C576" s="6" t="str">
        <f t="shared" si="9"/>
        <v>02</v>
      </c>
      <c r="D576" s="22">
        <v>91.5</v>
      </c>
      <c r="E576" s="22">
        <v>161</v>
      </c>
      <c r="F576" s="22"/>
    </row>
    <row r="577" hidden="1" spans="1:6">
      <c r="A577" s="6" t="str">
        <f>"12024011330"</f>
        <v>12024011330</v>
      </c>
      <c r="B577" s="6" t="s">
        <v>582</v>
      </c>
      <c r="C577" s="6" t="str">
        <f t="shared" si="9"/>
        <v>02</v>
      </c>
      <c r="D577" s="22">
        <v>91.5</v>
      </c>
      <c r="E577" s="22">
        <v>161</v>
      </c>
      <c r="F577" s="22"/>
    </row>
    <row r="578" hidden="1" spans="1:6">
      <c r="A578" s="6" t="str">
        <f>"12024011334"</f>
        <v>12024011334</v>
      </c>
      <c r="B578" s="6" t="s">
        <v>583</v>
      </c>
      <c r="C578" s="6" t="str">
        <f t="shared" si="9"/>
        <v>02</v>
      </c>
      <c r="D578" s="22">
        <v>91.5</v>
      </c>
      <c r="E578" s="22">
        <v>161</v>
      </c>
      <c r="F578" s="22"/>
    </row>
    <row r="579" hidden="1" spans="1:6">
      <c r="A579" s="6" t="str">
        <f>"12024011735"</f>
        <v>12024011735</v>
      </c>
      <c r="B579" s="6" t="s">
        <v>584</v>
      </c>
      <c r="C579" s="6" t="str">
        <f t="shared" si="9"/>
        <v>02</v>
      </c>
      <c r="D579" s="22">
        <v>91.5</v>
      </c>
      <c r="E579" s="22">
        <v>161</v>
      </c>
      <c r="F579" s="22"/>
    </row>
    <row r="580" hidden="1" spans="1:6">
      <c r="A580" s="6" t="str">
        <f>"12024011926"</f>
        <v>12024011926</v>
      </c>
      <c r="B580" s="6" t="s">
        <v>585</v>
      </c>
      <c r="C580" s="6" t="str">
        <f t="shared" si="9"/>
        <v>02</v>
      </c>
      <c r="D580" s="22">
        <v>91.5</v>
      </c>
      <c r="E580" s="22">
        <v>161</v>
      </c>
      <c r="F580" s="22"/>
    </row>
    <row r="581" hidden="1" spans="1:6">
      <c r="A581" s="6" t="str">
        <f>"12024012129"</f>
        <v>12024012129</v>
      </c>
      <c r="B581" s="6" t="s">
        <v>586</v>
      </c>
      <c r="C581" s="6" t="str">
        <f t="shared" si="9"/>
        <v>02</v>
      </c>
      <c r="D581" s="22">
        <v>91.5</v>
      </c>
      <c r="E581" s="22">
        <v>161</v>
      </c>
      <c r="F581" s="22"/>
    </row>
    <row r="582" hidden="1" spans="1:6">
      <c r="A582" s="6" t="str">
        <f>"12024012136"</f>
        <v>12024012136</v>
      </c>
      <c r="B582" s="6" t="s">
        <v>587</v>
      </c>
      <c r="C582" s="6" t="str">
        <f t="shared" si="9"/>
        <v>02</v>
      </c>
      <c r="D582" s="22">
        <v>91.5</v>
      </c>
      <c r="E582" s="22">
        <v>161</v>
      </c>
      <c r="F582" s="22"/>
    </row>
    <row r="583" hidden="1" spans="1:6">
      <c r="A583" s="6" t="str">
        <f>"12024011304"</f>
        <v>12024011304</v>
      </c>
      <c r="B583" s="6" t="s">
        <v>588</v>
      </c>
      <c r="C583" s="6" t="str">
        <f t="shared" si="9"/>
        <v>02</v>
      </c>
      <c r="D583" s="22">
        <v>91.25</v>
      </c>
      <c r="E583" s="22">
        <v>168</v>
      </c>
      <c r="F583" s="22"/>
    </row>
    <row r="584" hidden="1" spans="1:6">
      <c r="A584" s="6" t="str">
        <f>"12024011630"</f>
        <v>12024011630</v>
      </c>
      <c r="B584" s="6" t="s">
        <v>589</v>
      </c>
      <c r="C584" s="6" t="str">
        <f t="shared" si="9"/>
        <v>02</v>
      </c>
      <c r="D584" s="22">
        <v>91.25</v>
      </c>
      <c r="E584" s="22">
        <v>168</v>
      </c>
      <c r="F584" s="22"/>
    </row>
    <row r="585" hidden="1" spans="1:6">
      <c r="A585" s="6" t="str">
        <f>"12024012304"</f>
        <v>12024012304</v>
      </c>
      <c r="B585" s="6" t="s">
        <v>590</v>
      </c>
      <c r="C585" s="6" t="str">
        <f t="shared" si="9"/>
        <v>02</v>
      </c>
      <c r="D585" s="22">
        <v>91.25</v>
      </c>
      <c r="E585" s="22">
        <v>168</v>
      </c>
      <c r="F585" s="22"/>
    </row>
    <row r="586" hidden="1" spans="1:6">
      <c r="A586" s="6" t="str">
        <f>"12024011328"</f>
        <v>12024011328</v>
      </c>
      <c r="B586" s="6" t="s">
        <v>591</v>
      </c>
      <c r="C586" s="6" t="str">
        <f t="shared" si="9"/>
        <v>02</v>
      </c>
      <c r="D586" s="22">
        <v>91</v>
      </c>
      <c r="E586" s="22">
        <v>171</v>
      </c>
      <c r="F586" s="22"/>
    </row>
    <row r="587" hidden="1" spans="1:6">
      <c r="A587" s="6" t="str">
        <f>"12024011426"</f>
        <v>12024011426</v>
      </c>
      <c r="B587" s="6" t="s">
        <v>592</v>
      </c>
      <c r="C587" s="6" t="str">
        <f t="shared" si="9"/>
        <v>02</v>
      </c>
      <c r="D587" s="22">
        <v>91</v>
      </c>
      <c r="E587" s="22">
        <v>171</v>
      </c>
      <c r="F587" s="22"/>
    </row>
    <row r="588" hidden="1" spans="1:6">
      <c r="A588" s="6" t="str">
        <f>"12024011908"</f>
        <v>12024011908</v>
      </c>
      <c r="B588" s="6" t="s">
        <v>593</v>
      </c>
      <c r="C588" s="6" t="str">
        <f t="shared" si="9"/>
        <v>02</v>
      </c>
      <c r="D588" s="22">
        <v>91</v>
      </c>
      <c r="E588" s="22">
        <v>171</v>
      </c>
      <c r="F588" s="22"/>
    </row>
    <row r="589" hidden="1" spans="1:6">
      <c r="A589" s="6" t="str">
        <f>"12024012027"</f>
        <v>12024012027</v>
      </c>
      <c r="B589" s="6" t="s">
        <v>594</v>
      </c>
      <c r="C589" s="6" t="str">
        <f t="shared" si="9"/>
        <v>02</v>
      </c>
      <c r="D589" s="22">
        <v>91</v>
      </c>
      <c r="E589" s="22">
        <v>171</v>
      </c>
      <c r="F589" s="22"/>
    </row>
    <row r="590" hidden="1" spans="1:6">
      <c r="A590" s="6" t="str">
        <f>"12024011232"</f>
        <v>12024011232</v>
      </c>
      <c r="B590" s="6" t="s">
        <v>595</v>
      </c>
      <c r="C590" s="6" t="str">
        <f t="shared" si="9"/>
        <v>02</v>
      </c>
      <c r="D590" s="22">
        <v>90.75</v>
      </c>
      <c r="E590" s="22">
        <v>175</v>
      </c>
      <c r="F590" s="22"/>
    </row>
    <row r="591" hidden="1" spans="1:6">
      <c r="A591" s="6" t="str">
        <f>"12024011316"</f>
        <v>12024011316</v>
      </c>
      <c r="B591" s="6" t="s">
        <v>596</v>
      </c>
      <c r="C591" s="6" t="str">
        <f t="shared" si="9"/>
        <v>02</v>
      </c>
      <c r="D591" s="22">
        <v>90.75</v>
      </c>
      <c r="E591" s="22">
        <v>175</v>
      </c>
      <c r="F591" s="22"/>
    </row>
    <row r="592" hidden="1" spans="1:6">
      <c r="A592" s="6" t="str">
        <f>"12024011802"</f>
        <v>12024011802</v>
      </c>
      <c r="B592" s="6" t="s">
        <v>597</v>
      </c>
      <c r="C592" s="6" t="str">
        <f t="shared" si="9"/>
        <v>02</v>
      </c>
      <c r="D592" s="22">
        <v>90.75</v>
      </c>
      <c r="E592" s="22">
        <v>175</v>
      </c>
      <c r="F592" s="22"/>
    </row>
    <row r="593" hidden="1" spans="1:6">
      <c r="A593" s="6" t="str">
        <f>"12024011905"</f>
        <v>12024011905</v>
      </c>
      <c r="B593" s="6" t="s">
        <v>598</v>
      </c>
      <c r="C593" s="6" t="str">
        <f t="shared" si="9"/>
        <v>02</v>
      </c>
      <c r="D593" s="22">
        <v>90.75</v>
      </c>
      <c r="E593" s="22">
        <v>175</v>
      </c>
      <c r="F593" s="22"/>
    </row>
    <row r="594" hidden="1" spans="1:6">
      <c r="A594" s="6" t="str">
        <f>"12024012316"</f>
        <v>12024012316</v>
      </c>
      <c r="B594" s="6" t="s">
        <v>599</v>
      </c>
      <c r="C594" s="6" t="str">
        <f t="shared" si="9"/>
        <v>02</v>
      </c>
      <c r="D594" s="22">
        <v>90.75</v>
      </c>
      <c r="E594" s="22">
        <v>175</v>
      </c>
      <c r="F594" s="22"/>
    </row>
    <row r="595" hidden="1" spans="1:6">
      <c r="A595" s="6" t="str">
        <f>"12024011301"</f>
        <v>12024011301</v>
      </c>
      <c r="B595" s="6" t="s">
        <v>600</v>
      </c>
      <c r="C595" s="6" t="str">
        <f t="shared" si="9"/>
        <v>02</v>
      </c>
      <c r="D595" s="22">
        <v>90.5</v>
      </c>
      <c r="E595" s="22">
        <v>180</v>
      </c>
      <c r="F595" s="22"/>
    </row>
    <row r="596" hidden="1" spans="1:6">
      <c r="A596" s="6" t="str">
        <f>"12024011528"</f>
        <v>12024011528</v>
      </c>
      <c r="B596" s="6" t="s">
        <v>601</v>
      </c>
      <c r="C596" s="6" t="str">
        <f t="shared" si="9"/>
        <v>02</v>
      </c>
      <c r="D596" s="22">
        <v>90.25</v>
      </c>
      <c r="E596" s="22">
        <v>181</v>
      </c>
      <c r="F596" s="22"/>
    </row>
    <row r="597" hidden="1" spans="1:6">
      <c r="A597" s="6" t="str">
        <f>"12024012107"</f>
        <v>12024012107</v>
      </c>
      <c r="B597" s="6" t="s">
        <v>602</v>
      </c>
      <c r="C597" s="6" t="str">
        <f t="shared" si="9"/>
        <v>02</v>
      </c>
      <c r="D597" s="22">
        <v>90.25</v>
      </c>
      <c r="E597" s="22">
        <v>181</v>
      </c>
      <c r="F597" s="22"/>
    </row>
    <row r="598" hidden="1" spans="1:6">
      <c r="A598" s="6" t="str">
        <f>"12024012119"</f>
        <v>12024012119</v>
      </c>
      <c r="B598" s="6" t="s">
        <v>603</v>
      </c>
      <c r="C598" s="6" t="str">
        <f t="shared" si="9"/>
        <v>02</v>
      </c>
      <c r="D598" s="22">
        <v>90.25</v>
      </c>
      <c r="E598" s="22">
        <v>181</v>
      </c>
      <c r="F598" s="22"/>
    </row>
    <row r="599" hidden="1" spans="1:6">
      <c r="A599" s="6" t="str">
        <f>"12024012229"</f>
        <v>12024012229</v>
      </c>
      <c r="B599" s="6" t="s">
        <v>604</v>
      </c>
      <c r="C599" s="6" t="str">
        <f t="shared" si="9"/>
        <v>02</v>
      </c>
      <c r="D599" s="22">
        <v>90.25</v>
      </c>
      <c r="E599" s="22">
        <v>181</v>
      </c>
      <c r="F599" s="22"/>
    </row>
    <row r="600" hidden="1" spans="1:6">
      <c r="A600" s="6" t="str">
        <f>"12024011134"</f>
        <v>12024011134</v>
      </c>
      <c r="B600" s="6" t="s">
        <v>605</v>
      </c>
      <c r="C600" s="6" t="str">
        <f t="shared" si="9"/>
        <v>02</v>
      </c>
      <c r="D600" s="22">
        <v>90</v>
      </c>
      <c r="E600" s="22">
        <v>185</v>
      </c>
      <c r="F600" s="22"/>
    </row>
    <row r="601" hidden="1" spans="1:6">
      <c r="A601" s="6" t="str">
        <f>"12024011904"</f>
        <v>12024011904</v>
      </c>
      <c r="B601" s="6" t="s">
        <v>606</v>
      </c>
      <c r="C601" s="6" t="str">
        <f t="shared" si="9"/>
        <v>02</v>
      </c>
      <c r="D601" s="22">
        <v>90</v>
      </c>
      <c r="E601" s="22">
        <v>185</v>
      </c>
      <c r="F601" s="22"/>
    </row>
    <row r="602" hidden="1" spans="1:6">
      <c r="A602" s="6" t="str">
        <f>"12024012007"</f>
        <v>12024012007</v>
      </c>
      <c r="B602" s="6" t="s">
        <v>607</v>
      </c>
      <c r="C602" s="6" t="str">
        <f t="shared" si="9"/>
        <v>02</v>
      </c>
      <c r="D602" s="22">
        <v>90</v>
      </c>
      <c r="E602" s="22">
        <v>185</v>
      </c>
      <c r="F602" s="22"/>
    </row>
    <row r="603" hidden="1" spans="1:6">
      <c r="A603" s="6" t="str">
        <f>"12024011332"</f>
        <v>12024011332</v>
      </c>
      <c r="B603" s="6" t="s">
        <v>608</v>
      </c>
      <c r="C603" s="6" t="str">
        <f t="shared" si="9"/>
        <v>02</v>
      </c>
      <c r="D603" s="22">
        <v>89.75</v>
      </c>
      <c r="E603" s="22">
        <v>188</v>
      </c>
      <c r="F603" s="22"/>
    </row>
    <row r="604" hidden="1" spans="1:6">
      <c r="A604" s="6" t="str">
        <f>"12024011510"</f>
        <v>12024011510</v>
      </c>
      <c r="B604" s="6" t="s">
        <v>609</v>
      </c>
      <c r="C604" s="6" t="str">
        <f t="shared" si="9"/>
        <v>02</v>
      </c>
      <c r="D604" s="22">
        <v>89.75</v>
      </c>
      <c r="E604" s="22">
        <v>188</v>
      </c>
      <c r="F604" s="22"/>
    </row>
    <row r="605" hidden="1" spans="1:6">
      <c r="A605" s="6" t="str">
        <f>"12024011716"</f>
        <v>12024011716</v>
      </c>
      <c r="B605" s="6" t="s">
        <v>610</v>
      </c>
      <c r="C605" s="6" t="str">
        <f t="shared" si="9"/>
        <v>02</v>
      </c>
      <c r="D605" s="22">
        <v>89.75</v>
      </c>
      <c r="E605" s="22">
        <v>188</v>
      </c>
      <c r="F605" s="22"/>
    </row>
    <row r="606" hidden="1" spans="1:6">
      <c r="A606" s="6" t="str">
        <f>"12024011725"</f>
        <v>12024011725</v>
      </c>
      <c r="B606" s="6" t="s">
        <v>611</v>
      </c>
      <c r="C606" s="6" t="str">
        <f t="shared" si="9"/>
        <v>02</v>
      </c>
      <c r="D606" s="22">
        <v>89.75</v>
      </c>
      <c r="E606" s="22">
        <v>188</v>
      </c>
      <c r="F606" s="22"/>
    </row>
    <row r="607" hidden="1" spans="1:6">
      <c r="A607" s="6" t="str">
        <f>"12024011613"</f>
        <v>12024011613</v>
      </c>
      <c r="B607" s="6" t="s">
        <v>612</v>
      </c>
      <c r="C607" s="6" t="str">
        <f t="shared" si="9"/>
        <v>02</v>
      </c>
      <c r="D607" s="22">
        <v>89.5</v>
      </c>
      <c r="E607" s="22">
        <v>192</v>
      </c>
      <c r="F607" s="22"/>
    </row>
    <row r="608" hidden="1" spans="1:6">
      <c r="A608" s="6" t="str">
        <f>"12024012301"</f>
        <v>12024012301</v>
      </c>
      <c r="B608" s="6" t="s">
        <v>613</v>
      </c>
      <c r="C608" s="6" t="str">
        <f t="shared" ref="C608:C671" si="10">"02"</f>
        <v>02</v>
      </c>
      <c r="D608" s="22">
        <v>89.5</v>
      </c>
      <c r="E608" s="22">
        <v>192</v>
      </c>
      <c r="F608" s="22"/>
    </row>
    <row r="609" hidden="1" spans="1:6">
      <c r="A609" s="6" t="str">
        <f>"12024011135"</f>
        <v>12024011135</v>
      </c>
      <c r="B609" s="6" t="s">
        <v>614</v>
      </c>
      <c r="C609" s="6" t="str">
        <f t="shared" si="10"/>
        <v>02</v>
      </c>
      <c r="D609" s="22">
        <v>89.25</v>
      </c>
      <c r="E609" s="22">
        <v>194</v>
      </c>
      <c r="F609" s="22"/>
    </row>
    <row r="610" hidden="1" spans="1:6">
      <c r="A610" s="6" t="str">
        <f>"12024011416"</f>
        <v>12024011416</v>
      </c>
      <c r="B610" s="6" t="s">
        <v>615</v>
      </c>
      <c r="C610" s="6" t="str">
        <f t="shared" si="10"/>
        <v>02</v>
      </c>
      <c r="D610" s="22">
        <v>89.25</v>
      </c>
      <c r="E610" s="22">
        <v>194</v>
      </c>
      <c r="F610" s="22"/>
    </row>
    <row r="611" hidden="1" spans="1:6">
      <c r="A611" s="6" t="str">
        <f>"12024011422"</f>
        <v>12024011422</v>
      </c>
      <c r="B611" s="6" t="s">
        <v>616</v>
      </c>
      <c r="C611" s="6" t="str">
        <f t="shared" si="10"/>
        <v>02</v>
      </c>
      <c r="D611" s="22">
        <v>89.25</v>
      </c>
      <c r="E611" s="22">
        <v>194</v>
      </c>
      <c r="F611" s="22"/>
    </row>
    <row r="612" hidden="1" spans="1:6">
      <c r="A612" s="6" t="str">
        <f>"12024011721"</f>
        <v>12024011721</v>
      </c>
      <c r="B612" s="6" t="s">
        <v>617</v>
      </c>
      <c r="C612" s="6" t="str">
        <f t="shared" si="10"/>
        <v>02</v>
      </c>
      <c r="D612" s="22">
        <v>89.25</v>
      </c>
      <c r="E612" s="22">
        <v>194</v>
      </c>
      <c r="F612" s="22"/>
    </row>
    <row r="613" hidden="1" spans="1:6">
      <c r="A613" s="6" t="str">
        <f>"12024011938"</f>
        <v>12024011938</v>
      </c>
      <c r="B613" s="6" t="s">
        <v>618</v>
      </c>
      <c r="C613" s="6" t="str">
        <f t="shared" si="10"/>
        <v>02</v>
      </c>
      <c r="D613" s="22">
        <v>89.25</v>
      </c>
      <c r="E613" s="22">
        <v>194</v>
      </c>
      <c r="F613" s="22"/>
    </row>
    <row r="614" hidden="1" spans="1:6">
      <c r="A614" s="6" t="str">
        <f>"12024011238"</f>
        <v>12024011238</v>
      </c>
      <c r="B614" s="6" t="s">
        <v>619</v>
      </c>
      <c r="C614" s="6" t="str">
        <f t="shared" si="10"/>
        <v>02</v>
      </c>
      <c r="D614" s="22">
        <v>89</v>
      </c>
      <c r="E614" s="22">
        <v>199</v>
      </c>
      <c r="F614" s="22"/>
    </row>
    <row r="615" hidden="1" spans="1:6">
      <c r="A615" s="6" t="str">
        <f>"12024011424"</f>
        <v>12024011424</v>
      </c>
      <c r="B615" s="6" t="s">
        <v>620</v>
      </c>
      <c r="C615" s="6" t="str">
        <f t="shared" si="10"/>
        <v>02</v>
      </c>
      <c r="D615" s="22">
        <v>89</v>
      </c>
      <c r="E615" s="22">
        <v>199</v>
      </c>
      <c r="F615" s="22"/>
    </row>
    <row r="616" hidden="1" spans="1:6">
      <c r="A616" s="6" t="str">
        <f>"12024012109"</f>
        <v>12024012109</v>
      </c>
      <c r="B616" s="6" t="s">
        <v>621</v>
      </c>
      <c r="C616" s="6" t="str">
        <f t="shared" si="10"/>
        <v>02</v>
      </c>
      <c r="D616" s="22">
        <v>89</v>
      </c>
      <c r="E616" s="22">
        <v>199</v>
      </c>
      <c r="F616" s="22"/>
    </row>
    <row r="617" hidden="1" spans="1:6">
      <c r="A617" s="6" t="str">
        <f>"12024011324"</f>
        <v>12024011324</v>
      </c>
      <c r="B617" s="6" t="s">
        <v>622</v>
      </c>
      <c r="C617" s="6" t="str">
        <f t="shared" si="10"/>
        <v>02</v>
      </c>
      <c r="D617" s="22">
        <v>88.75</v>
      </c>
      <c r="E617" s="22">
        <v>202</v>
      </c>
      <c r="F617" s="22"/>
    </row>
    <row r="618" hidden="1" spans="1:6">
      <c r="A618" s="6" t="str">
        <f>"12024011429"</f>
        <v>12024011429</v>
      </c>
      <c r="B618" s="6" t="s">
        <v>623</v>
      </c>
      <c r="C618" s="6" t="str">
        <f t="shared" si="10"/>
        <v>02</v>
      </c>
      <c r="D618" s="22">
        <v>88.75</v>
      </c>
      <c r="E618" s="22">
        <v>202</v>
      </c>
      <c r="F618" s="22"/>
    </row>
    <row r="619" hidden="1" spans="1:6">
      <c r="A619" s="6" t="str">
        <f>"12024012028"</f>
        <v>12024012028</v>
      </c>
      <c r="B619" s="6" t="s">
        <v>624</v>
      </c>
      <c r="C619" s="6" t="str">
        <f t="shared" si="10"/>
        <v>02</v>
      </c>
      <c r="D619" s="22">
        <v>88.75</v>
      </c>
      <c r="E619" s="22">
        <v>202</v>
      </c>
      <c r="F619" s="22"/>
    </row>
    <row r="620" hidden="1" spans="1:6">
      <c r="A620" s="6" t="str">
        <f>"12024012131"</f>
        <v>12024012131</v>
      </c>
      <c r="B620" s="6" t="s">
        <v>625</v>
      </c>
      <c r="C620" s="6" t="str">
        <f t="shared" si="10"/>
        <v>02</v>
      </c>
      <c r="D620" s="22">
        <v>88.75</v>
      </c>
      <c r="E620" s="22">
        <v>202</v>
      </c>
      <c r="F620" s="22"/>
    </row>
    <row r="621" hidden="1" spans="1:6">
      <c r="A621" s="6" t="str">
        <f>"12024011633"</f>
        <v>12024011633</v>
      </c>
      <c r="B621" s="6" t="s">
        <v>626</v>
      </c>
      <c r="C621" s="6" t="str">
        <f t="shared" si="10"/>
        <v>02</v>
      </c>
      <c r="D621" s="22">
        <v>88.5</v>
      </c>
      <c r="E621" s="22">
        <v>206</v>
      </c>
      <c r="F621" s="22"/>
    </row>
    <row r="622" hidden="1" spans="1:6">
      <c r="A622" s="6" t="str">
        <f>"12024012112"</f>
        <v>12024012112</v>
      </c>
      <c r="B622" s="6" t="s">
        <v>627</v>
      </c>
      <c r="C622" s="6" t="str">
        <f t="shared" si="10"/>
        <v>02</v>
      </c>
      <c r="D622" s="22">
        <v>88.5</v>
      </c>
      <c r="E622" s="22">
        <v>206</v>
      </c>
      <c r="F622" s="22"/>
    </row>
    <row r="623" hidden="1" spans="1:6">
      <c r="A623" s="6" t="str">
        <f>"12024012329"</f>
        <v>12024012329</v>
      </c>
      <c r="B623" s="6" t="s">
        <v>628</v>
      </c>
      <c r="C623" s="6" t="str">
        <f t="shared" si="10"/>
        <v>02</v>
      </c>
      <c r="D623" s="22">
        <v>88.5</v>
      </c>
      <c r="E623" s="22">
        <v>206</v>
      </c>
      <c r="F623" s="22"/>
    </row>
    <row r="624" hidden="1" spans="1:6">
      <c r="A624" s="6" t="str">
        <f>"12024011432"</f>
        <v>12024011432</v>
      </c>
      <c r="B624" s="6" t="s">
        <v>629</v>
      </c>
      <c r="C624" s="6" t="str">
        <f t="shared" si="10"/>
        <v>02</v>
      </c>
      <c r="D624" s="22">
        <v>88.25</v>
      </c>
      <c r="E624" s="22">
        <v>209</v>
      </c>
      <c r="F624" s="22"/>
    </row>
    <row r="625" hidden="1" spans="1:6">
      <c r="A625" s="6" t="str">
        <f>"12024011625"</f>
        <v>12024011625</v>
      </c>
      <c r="B625" s="6" t="s">
        <v>630</v>
      </c>
      <c r="C625" s="6" t="str">
        <f t="shared" si="10"/>
        <v>02</v>
      </c>
      <c r="D625" s="22">
        <v>88.25</v>
      </c>
      <c r="E625" s="22">
        <v>209</v>
      </c>
      <c r="F625" s="22"/>
    </row>
    <row r="626" hidden="1" spans="1:6">
      <c r="A626" s="6" t="str">
        <f>"12024012202"</f>
        <v>12024012202</v>
      </c>
      <c r="B626" s="6" t="s">
        <v>631</v>
      </c>
      <c r="C626" s="6" t="str">
        <f t="shared" si="10"/>
        <v>02</v>
      </c>
      <c r="D626" s="22">
        <v>88.25</v>
      </c>
      <c r="E626" s="22">
        <v>209</v>
      </c>
      <c r="F626" s="22"/>
    </row>
    <row r="627" hidden="1" spans="1:6">
      <c r="A627" s="6" t="str">
        <f>"12024011336"</f>
        <v>12024011336</v>
      </c>
      <c r="B627" s="6" t="s">
        <v>632</v>
      </c>
      <c r="C627" s="6" t="str">
        <f t="shared" si="10"/>
        <v>02</v>
      </c>
      <c r="D627" s="22">
        <v>88</v>
      </c>
      <c r="E627" s="22">
        <v>212</v>
      </c>
      <c r="F627" s="22"/>
    </row>
    <row r="628" hidden="1" spans="1:6">
      <c r="A628" s="6" t="str">
        <f>"12024011535"</f>
        <v>12024011535</v>
      </c>
      <c r="B628" s="6" t="s">
        <v>633</v>
      </c>
      <c r="C628" s="6" t="str">
        <f t="shared" si="10"/>
        <v>02</v>
      </c>
      <c r="D628" s="22">
        <v>88</v>
      </c>
      <c r="E628" s="22">
        <v>212</v>
      </c>
      <c r="F628" s="22"/>
    </row>
    <row r="629" hidden="1" spans="1:6">
      <c r="A629" s="6" t="str">
        <f>"12024011709"</f>
        <v>12024011709</v>
      </c>
      <c r="B629" s="6" t="s">
        <v>634</v>
      </c>
      <c r="C629" s="6" t="str">
        <f t="shared" si="10"/>
        <v>02</v>
      </c>
      <c r="D629" s="22">
        <v>88</v>
      </c>
      <c r="E629" s="22">
        <v>212</v>
      </c>
      <c r="F629" s="22"/>
    </row>
    <row r="630" hidden="1" spans="1:6">
      <c r="A630" s="6" t="str">
        <f>"12024011202"</f>
        <v>12024011202</v>
      </c>
      <c r="B630" s="6" t="s">
        <v>411</v>
      </c>
      <c r="C630" s="6" t="str">
        <f t="shared" si="10"/>
        <v>02</v>
      </c>
      <c r="D630" s="22">
        <v>87.75</v>
      </c>
      <c r="E630" s="22">
        <v>215</v>
      </c>
      <c r="F630" s="22"/>
    </row>
    <row r="631" hidden="1" spans="1:6">
      <c r="A631" s="6" t="str">
        <f>"12024012003"</f>
        <v>12024012003</v>
      </c>
      <c r="B631" s="6" t="s">
        <v>635</v>
      </c>
      <c r="C631" s="6" t="str">
        <f t="shared" si="10"/>
        <v>02</v>
      </c>
      <c r="D631" s="22">
        <v>87.75</v>
      </c>
      <c r="E631" s="22">
        <v>215</v>
      </c>
      <c r="F631" s="22"/>
    </row>
    <row r="632" hidden="1" spans="1:6">
      <c r="A632" s="6" t="str">
        <f>"12024011906"</f>
        <v>12024011906</v>
      </c>
      <c r="B632" s="6" t="s">
        <v>636</v>
      </c>
      <c r="C632" s="6" t="str">
        <f t="shared" si="10"/>
        <v>02</v>
      </c>
      <c r="D632" s="22">
        <v>87.5</v>
      </c>
      <c r="E632" s="22">
        <v>217</v>
      </c>
      <c r="F632" s="22"/>
    </row>
    <row r="633" hidden="1" spans="1:6">
      <c r="A633" s="6" t="str">
        <f>"12024012022"</f>
        <v>12024012022</v>
      </c>
      <c r="B633" s="6" t="s">
        <v>637</v>
      </c>
      <c r="C633" s="6" t="str">
        <f t="shared" si="10"/>
        <v>02</v>
      </c>
      <c r="D633" s="22">
        <v>87.5</v>
      </c>
      <c r="E633" s="22">
        <v>217</v>
      </c>
      <c r="F633" s="22"/>
    </row>
    <row r="634" hidden="1" spans="1:6">
      <c r="A634" s="6" t="str">
        <f>"12024011505"</f>
        <v>12024011505</v>
      </c>
      <c r="B634" s="6" t="s">
        <v>638</v>
      </c>
      <c r="C634" s="6" t="str">
        <f t="shared" si="10"/>
        <v>02</v>
      </c>
      <c r="D634" s="22">
        <v>87.25</v>
      </c>
      <c r="E634" s="22">
        <v>219</v>
      </c>
      <c r="F634" s="22"/>
    </row>
    <row r="635" hidden="1" spans="1:6">
      <c r="A635" s="6" t="str">
        <f>"12024011736"</f>
        <v>12024011736</v>
      </c>
      <c r="B635" s="6" t="s">
        <v>639</v>
      </c>
      <c r="C635" s="6" t="str">
        <f t="shared" si="10"/>
        <v>02</v>
      </c>
      <c r="D635" s="22">
        <v>87.25</v>
      </c>
      <c r="E635" s="22">
        <v>219</v>
      </c>
      <c r="F635" s="22"/>
    </row>
    <row r="636" hidden="1" spans="1:6">
      <c r="A636" s="6" t="str">
        <f>"12024011907"</f>
        <v>12024011907</v>
      </c>
      <c r="B636" s="6" t="s">
        <v>640</v>
      </c>
      <c r="C636" s="6" t="str">
        <f t="shared" si="10"/>
        <v>02</v>
      </c>
      <c r="D636" s="22">
        <v>87.25</v>
      </c>
      <c r="E636" s="22">
        <v>219</v>
      </c>
      <c r="F636" s="22"/>
    </row>
    <row r="637" hidden="1" spans="1:6">
      <c r="A637" s="6" t="str">
        <f>"12024012121"</f>
        <v>12024012121</v>
      </c>
      <c r="B637" s="6" t="s">
        <v>641</v>
      </c>
      <c r="C637" s="6" t="str">
        <f t="shared" si="10"/>
        <v>02</v>
      </c>
      <c r="D637" s="22">
        <v>87.25</v>
      </c>
      <c r="E637" s="22">
        <v>219</v>
      </c>
      <c r="F637" s="22"/>
    </row>
    <row r="638" hidden="1" spans="1:6">
      <c r="A638" s="6" t="str">
        <f>"12024011524"</f>
        <v>12024011524</v>
      </c>
      <c r="B638" s="6" t="s">
        <v>642</v>
      </c>
      <c r="C638" s="6" t="str">
        <f t="shared" si="10"/>
        <v>02</v>
      </c>
      <c r="D638" s="22">
        <v>87</v>
      </c>
      <c r="E638" s="22">
        <v>223</v>
      </c>
      <c r="F638" s="22"/>
    </row>
    <row r="639" hidden="1" spans="1:6">
      <c r="A639" s="6" t="str">
        <f>"12024012004"</f>
        <v>12024012004</v>
      </c>
      <c r="B639" s="6" t="s">
        <v>643</v>
      </c>
      <c r="C639" s="6" t="str">
        <f t="shared" si="10"/>
        <v>02</v>
      </c>
      <c r="D639" s="22">
        <v>87</v>
      </c>
      <c r="E639" s="22">
        <v>223</v>
      </c>
      <c r="F639" s="22"/>
    </row>
    <row r="640" hidden="1" spans="1:6">
      <c r="A640" s="6" t="str">
        <f>"12024012015"</f>
        <v>12024012015</v>
      </c>
      <c r="B640" s="6" t="s">
        <v>644</v>
      </c>
      <c r="C640" s="6" t="str">
        <f t="shared" si="10"/>
        <v>02</v>
      </c>
      <c r="D640" s="22">
        <v>87</v>
      </c>
      <c r="E640" s="22">
        <v>223</v>
      </c>
      <c r="F640" s="22"/>
    </row>
    <row r="641" hidden="1" spans="1:6">
      <c r="A641" s="6" t="str">
        <f>"12024011733"</f>
        <v>12024011733</v>
      </c>
      <c r="B641" s="6" t="s">
        <v>645</v>
      </c>
      <c r="C641" s="6" t="str">
        <f t="shared" si="10"/>
        <v>02</v>
      </c>
      <c r="D641" s="22">
        <v>86.75</v>
      </c>
      <c r="E641" s="22">
        <v>226</v>
      </c>
      <c r="F641" s="22"/>
    </row>
    <row r="642" hidden="1" spans="1:6">
      <c r="A642" s="6" t="str">
        <f>"12024011804"</f>
        <v>12024011804</v>
      </c>
      <c r="B642" s="6" t="s">
        <v>646</v>
      </c>
      <c r="C642" s="6" t="str">
        <f t="shared" si="10"/>
        <v>02</v>
      </c>
      <c r="D642" s="22">
        <v>86.75</v>
      </c>
      <c r="E642" s="22">
        <v>226</v>
      </c>
      <c r="F642" s="22"/>
    </row>
    <row r="643" hidden="1" spans="1:6">
      <c r="A643" s="6" t="str">
        <f>"12024011219"</f>
        <v>12024011219</v>
      </c>
      <c r="B643" s="6" t="s">
        <v>647</v>
      </c>
      <c r="C643" s="6" t="str">
        <f t="shared" si="10"/>
        <v>02</v>
      </c>
      <c r="D643" s="22">
        <v>86.5</v>
      </c>
      <c r="E643" s="22">
        <v>228</v>
      </c>
      <c r="F643" s="22"/>
    </row>
    <row r="644" hidden="1" spans="1:6">
      <c r="A644" s="6" t="str">
        <f>"12024011538"</f>
        <v>12024011538</v>
      </c>
      <c r="B644" s="6" t="s">
        <v>648</v>
      </c>
      <c r="C644" s="6" t="str">
        <f t="shared" si="10"/>
        <v>02</v>
      </c>
      <c r="D644" s="22">
        <v>86.5</v>
      </c>
      <c r="E644" s="22">
        <v>228</v>
      </c>
      <c r="F644" s="22"/>
    </row>
    <row r="645" hidden="1" spans="1:6">
      <c r="A645" s="6" t="str">
        <f>"12024011915"</f>
        <v>12024011915</v>
      </c>
      <c r="B645" s="6" t="s">
        <v>649</v>
      </c>
      <c r="C645" s="6" t="str">
        <f t="shared" si="10"/>
        <v>02</v>
      </c>
      <c r="D645" s="22">
        <v>86.5</v>
      </c>
      <c r="E645" s="22">
        <v>228</v>
      </c>
      <c r="F645" s="22"/>
    </row>
    <row r="646" hidden="1" spans="1:6">
      <c r="A646" s="6" t="str">
        <f>"12024011934"</f>
        <v>12024011934</v>
      </c>
      <c r="B646" s="6" t="s">
        <v>650</v>
      </c>
      <c r="C646" s="6" t="str">
        <f t="shared" si="10"/>
        <v>02</v>
      </c>
      <c r="D646" s="22">
        <v>86.5</v>
      </c>
      <c r="E646" s="22">
        <v>228</v>
      </c>
      <c r="F646" s="22"/>
    </row>
    <row r="647" hidden="1" spans="1:6">
      <c r="A647" s="6" t="str">
        <f>"12024012302"</f>
        <v>12024012302</v>
      </c>
      <c r="B647" s="6" t="s">
        <v>651</v>
      </c>
      <c r="C647" s="6" t="str">
        <f t="shared" si="10"/>
        <v>02</v>
      </c>
      <c r="D647" s="22">
        <v>86.5</v>
      </c>
      <c r="E647" s="22">
        <v>228</v>
      </c>
      <c r="F647" s="22"/>
    </row>
    <row r="648" hidden="1" spans="1:6">
      <c r="A648" s="6" t="str">
        <f>"12024011216"</f>
        <v>12024011216</v>
      </c>
      <c r="B648" s="6" t="s">
        <v>652</v>
      </c>
      <c r="C648" s="6" t="str">
        <f t="shared" si="10"/>
        <v>02</v>
      </c>
      <c r="D648" s="22">
        <v>86.25</v>
      </c>
      <c r="E648" s="22">
        <v>233</v>
      </c>
      <c r="F648" s="22"/>
    </row>
    <row r="649" hidden="1" spans="1:6">
      <c r="A649" s="6" t="str">
        <f>"12024011701"</f>
        <v>12024011701</v>
      </c>
      <c r="B649" s="6" t="s">
        <v>653</v>
      </c>
      <c r="C649" s="6" t="str">
        <f t="shared" si="10"/>
        <v>02</v>
      </c>
      <c r="D649" s="22">
        <v>86.25</v>
      </c>
      <c r="E649" s="22">
        <v>233</v>
      </c>
      <c r="F649" s="22"/>
    </row>
    <row r="650" hidden="1" spans="1:6">
      <c r="A650" s="6" t="str">
        <f>"12024011737"</f>
        <v>12024011737</v>
      </c>
      <c r="B650" s="6" t="s">
        <v>654</v>
      </c>
      <c r="C650" s="6" t="str">
        <f t="shared" si="10"/>
        <v>02</v>
      </c>
      <c r="D650" s="22">
        <v>86.25</v>
      </c>
      <c r="E650" s="22">
        <v>233</v>
      </c>
      <c r="F650" s="22"/>
    </row>
    <row r="651" hidden="1" spans="1:6">
      <c r="A651" s="6" t="str">
        <f>"12024012201"</f>
        <v>12024012201</v>
      </c>
      <c r="B651" s="6" t="s">
        <v>655</v>
      </c>
      <c r="C651" s="6" t="str">
        <f t="shared" si="10"/>
        <v>02</v>
      </c>
      <c r="D651" s="22">
        <v>86.25</v>
      </c>
      <c r="E651" s="22">
        <v>233</v>
      </c>
      <c r="F651" s="22"/>
    </row>
    <row r="652" hidden="1" spans="1:6">
      <c r="A652" s="6" t="str">
        <f>"12024011224"</f>
        <v>12024011224</v>
      </c>
      <c r="B652" s="6" t="s">
        <v>656</v>
      </c>
      <c r="C652" s="6" t="str">
        <f t="shared" si="10"/>
        <v>02</v>
      </c>
      <c r="D652" s="22">
        <v>86</v>
      </c>
      <c r="E652" s="22">
        <v>237</v>
      </c>
      <c r="F652" s="22"/>
    </row>
    <row r="653" hidden="1" spans="1:6">
      <c r="A653" s="6" t="str">
        <f>"12024011333"</f>
        <v>12024011333</v>
      </c>
      <c r="B653" s="6" t="s">
        <v>657</v>
      </c>
      <c r="C653" s="6" t="str">
        <f t="shared" si="10"/>
        <v>02</v>
      </c>
      <c r="D653" s="22">
        <v>86</v>
      </c>
      <c r="E653" s="22">
        <v>237</v>
      </c>
      <c r="F653" s="22"/>
    </row>
    <row r="654" hidden="1" spans="1:6">
      <c r="A654" s="6" t="str">
        <f>"12024011710"</f>
        <v>12024011710</v>
      </c>
      <c r="B654" s="6" t="s">
        <v>658</v>
      </c>
      <c r="C654" s="6" t="str">
        <f t="shared" si="10"/>
        <v>02</v>
      </c>
      <c r="D654" s="22">
        <v>86</v>
      </c>
      <c r="E654" s="22">
        <v>237</v>
      </c>
      <c r="F654" s="22"/>
    </row>
    <row r="655" hidden="1" spans="1:6">
      <c r="A655" s="6" t="str">
        <f>"12024011930"</f>
        <v>12024011930</v>
      </c>
      <c r="B655" s="6" t="s">
        <v>659</v>
      </c>
      <c r="C655" s="6" t="str">
        <f t="shared" si="10"/>
        <v>02</v>
      </c>
      <c r="D655" s="22">
        <v>86</v>
      </c>
      <c r="E655" s="22">
        <v>237</v>
      </c>
      <c r="F655" s="22"/>
    </row>
    <row r="656" hidden="1" spans="1:6">
      <c r="A656" s="6" t="str">
        <f>"12024012137"</f>
        <v>12024012137</v>
      </c>
      <c r="B656" s="6" t="s">
        <v>660</v>
      </c>
      <c r="C656" s="6" t="str">
        <f t="shared" si="10"/>
        <v>02</v>
      </c>
      <c r="D656" s="22">
        <v>86</v>
      </c>
      <c r="E656" s="22">
        <v>237</v>
      </c>
      <c r="F656" s="22"/>
    </row>
    <row r="657" hidden="1" spans="1:6">
      <c r="A657" s="6" t="str">
        <f>"12024011807"</f>
        <v>12024011807</v>
      </c>
      <c r="B657" s="6" t="s">
        <v>661</v>
      </c>
      <c r="C657" s="6" t="str">
        <f t="shared" si="10"/>
        <v>02</v>
      </c>
      <c r="D657" s="22">
        <v>85.75</v>
      </c>
      <c r="E657" s="22">
        <v>242</v>
      </c>
      <c r="F657" s="22"/>
    </row>
    <row r="658" hidden="1" spans="1:6">
      <c r="A658" s="6" t="str">
        <f>"12024012023"</f>
        <v>12024012023</v>
      </c>
      <c r="B658" s="6" t="s">
        <v>662</v>
      </c>
      <c r="C658" s="6" t="str">
        <f t="shared" si="10"/>
        <v>02</v>
      </c>
      <c r="D658" s="22">
        <v>85.75</v>
      </c>
      <c r="E658" s="22">
        <v>242</v>
      </c>
      <c r="F658" s="22"/>
    </row>
    <row r="659" hidden="1" spans="1:6">
      <c r="A659" s="6" t="str">
        <f>"12024011209"</f>
        <v>12024011209</v>
      </c>
      <c r="B659" s="6" t="s">
        <v>663</v>
      </c>
      <c r="C659" s="6" t="str">
        <f t="shared" si="10"/>
        <v>02</v>
      </c>
      <c r="D659" s="22">
        <v>85.5</v>
      </c>
      <c r="E659" s="22">
        <v>244</v>
      </c>
      <c r="F659" s="22"/>
    </row>
    <row r="660" hidden="1" spans="1:6">
      <c r="A660" s="6" t="str">
        <f>"12024011320"</f>
        <v>12024011320</v>
      </c>
      <c r="B660" s="6" t="s">
        <v>664</v>
      </c>
      <c r="C660" s="6" t="str">
        <f t="shared" si="10"/>
        <v>02</v>
      </c>
      <c r="D660" s="22">
        <v>85.5</v>
      </c>
      <c r="E660" s="22">
        <v>244</v>
      </c>
      <c r="F660" s="22"/>
    </row>
    <row r="661" hidden="1" spans="1:6">
      <c r="A661" s="6" t="str">
        <f>"12024011410"</f>
        <v>12024011410</v>
      </c>
      <c r="B661" s="6" t="s">
        <v>665</v>
      </c>
      <c r="C661" s="6" t="str">
        <f t="shared" si="10"/>
        <v>02</v>
      </c>
      <c r="D661" s="22">
        <v>85.25</v>
      </c>
      <c r="E661" s="22">
        <v>246</v>
      </c>
      <c r="F661" s="22"/>
    </row>
    <row r="662" hidden="1" spans="1:6">
      <c r="A662" s="6" t="str">
        <f>"12024011531"</f>
        <v>12024011531</v>
      </c>
      <c r="B662" s="6" t="s">
        <v>666</v>
      </c>
      <c r="C662" s="6" t="str">
        <f t="shared" si="10"/>
        <v>02</v>
      </c>
      <c r="D662" s="22">
        <v>85.25</v>
      </c>
      <c r="E662" s="22">
        <v>246</v>
      </c>
      <c r="F662" s="22"/>
    </row>
    <row r="663" hidden="1" spans="1:6">
      <c r="A663" s="6" t="str">
        <f>"12024011534"</f>
        <v>12024011534</v>
      </c>
      <c r="B663" s="6" t="s">
        <v>667</v>
      </c>
      <c r="C663" s="6" t="str">
        <f t="shared" si="10"/>
        <v>02</v>
      </c>
      <c r="D663" s="22">
        <v>85.25</v>
      </c>
      <c r="E663" s="22">
        <v>246</v>
      </c>
      <c r="F663" s="22"/>
    </row>
    <row r="664" hidden="1" spans="1:6">
      <c r="A664" s="6" t="str">
        <f>"12024011914"</f>
        <v>12024011914</v>
      </c>
      <c r="B664" s="6" t="s">
        <v>668</v>
      </c>
      <c r="C664" s="6" t="str">
        <f t="shared" si="10"/>
        <v>02</v>
      </c>
      <c r="D664" s="22">
        <v>85.25</v>
      </c>
      <c r="E664" s="22">
        <v>246</v>
      </c>
      <c r="F664" s="22"/>
    </row>
    <row r="665" hidden="1" spans="1:6">
      <c r="A665" s="6" t="str">
        <f>"12024011537"</f>
        <v>12024011537</v>
      </c>
      <c r="B665" s="6" t="s">
        <v>669</v>
      </c>
      <c r="C665" s="6" t="str">
        <f t="shared" si="10"/>
        <v>02</v>
      </c>
      <c r="D665" s="22">
        <v>85</v>
      </c>
      <c r="E665" s="22">
        <v>250</v>
      </c>
      <c r="F665" s="22"/>
    </row>
    <row r="666" hidden="1" spans="1:6">
      <c r="A666" s="6" t="str">
        <f>"12024011715"</f>
        <v>12024011715</v>
      </c>
      <c r="B666" s="6" t="s">
        <v>670</v>
      </c>
      <c r="C666" s="6" t="str">
        <f t="shared" si="10"/>
        <v>02</v>
      </c>
      <c r="D666" s="22">
        <v>85</v>
      </c>
      <c r="E666" s="22">
        <v>250</v>
      </c>
      <c r="F666" s="22"/>
    </row>
    <row r="667" hidden="1" spans="1:6">
      <c r="A667" s="6" t="str">
        <f>"12024012126"</f>
        <v>12024012126</v>
      </c>
      <c r="B667" s="6" t="s">
        <v>671</v>
      </c>
      <c r="C667" s="6" t="str">
        <f t="shared" si="10"/>
        <v>02</v>
      </c>
      <c r="D667" s="22">
        <v>85</v>
      </c>
      <c r="E667" s="22">
        <v>250</v>
      </c>
      <c r="F667" s="22"/>
    </row>
    <row r="668" hidden="1" spans="1:6">
      <c r="A668" s="6" t="str">
        <f>"12024011533"</f>
        <v>12024011533</v>
      </c>
      <c r="B668" s="6" t="s">
        <v>672</v>
      </c>
      <c r="C668" s="6" t="str">
        <f t="shared" si="10"/>
        <v>02</v>
      </c>
      <c r="D668" s="22">
        <v>84.75</v>
      </c>
      <c r="E668" s="22">
        <v>253</v>
      </c>
      <c r="F668" s="22"/>
    </row>
    <row r="669" hidden="1" spans="1:6">
      <c r="A669" s="6" t="str">
        <f>"12024011612"</f>
        <v>12024011612</v>
      </c>
      <c r="B669" s="6" t="s">
        <v>673</v>
      </c>
      <c r="C669" s="6" t="str">
        <f t="shared" si="10"/>
        <v>02</v>
      </c>
      <c r="D669" s="22">
        <v>84.75</v>
      </c>
      <c r="E669" s="22">
        <v>253</v>
      </c>
      <c r="F669" s="22"/>
    </row>
    <row r="670" hidden="1" spans="1:6">
      <c r="A670" s="6" t="str">
        <f>"12024011713"</f>
        <v>12024011713</v>
      </c>
      <c r="B670" s="6" t="s">
        <v>674</v>
      </c>
      <c r="C670" s="6" t="str">
        <f t="shared" si="10"/>
        <v>02</v>
      </c>
      <c r="D670" s="22">
        <v>84.75</v>
      </c>
      <c r="E670" s="22">
        <v>253</v>
      </c>
      <c r="F670" s="22"/>
    </row>
    <row r="671" hidden="1" spans="1:6">
      <c r="A671" s="6" t="str">
        <f>"12024011932"</f>
        <v>12024011932</v>
      </c>
      <c r="B671" s="6" t="s">
        <v>675</v>
      </c>
      <c r="C671" s="6" t="str">
        <f t="shared" si="10"/>
        <v>02</v>
      </c>
      <c r="D671" s="22">
        <v>84.75</v>
      </c>
      <c r="E671" s="22">
        <v>253</v>
      </c>
      <c r="F671" s="22"/>
    </row>
    <row r="672" hidden="1" spans="1:6">
      <c r="A672" s="6" t="str">
        <f>"12024012036"</f>
        <v>12024012036</v>
      </c>
      <c r="B672" s="6" t="s">
        <v>676</v>
      </c>
      <c r="C672" s="6" t="str">
        <f t="shared" ref="C672:C735" si="11">"02"</f>
        <v>02</v>
      </c>
      <c r="D672" s="22">
        <v>84.75</v>
      </c>
      <c r="E672" s="22">
        <v>253</v>
      </c>
      <c r="F672" s="22"/>
    </row>
    <row r="673" hidden="1" spans="1:6">
      <c r="A673" s="6" t="str">
        <f>"12024011427"</f>
        <v>12024011427</v>
      </c>
      <c r="B673" s="6" t="s">
        <v>677</v>
      </c>
      <c r="C673" s="6" t="str">
        <f t="shared" si="11"/>
        <v>02</v>
      </c>
      <c r="D673" s="22">
        <v>84.5</v>
      </c>
      <c r="E673" s="22">
        <v>258</v>
      </c>
      <c r="F673" s="22"/>
    </row>
    <row r="674" hidden="1" spans="1:6">
      <c r="A674" s="6" t="str">
        <f>"12024011808"</f>
        <v>12024011808</v>
      </c>
      <c r="B674" s="6" t="s">
        <v>678</v>
      </c>
      <c r="C674" s="6" t="str">
        <f t="shared" si="11"/>
        <v>02</v>
      </c>
      <c r="D674" s="22">
        <v>84.5</v>
      </c>
      <c r="E674" s="22">
        <v>258</v>
      </c>
      <c r="F674" s="22"/>
    </row>
    <row r="675" hidden="1" spans="1:6">
      <c r="A675" s="6" t="str">
        <f>"12024011933"</f>
        <v>12024011933</v>
      </c>
      <c r="B675" s="6" t="s">
        <v>679</v>
      </c>
      <c r="C675" s="6" t="str">
        <f t="shared" si="11"/>
        <v>02</v>
      </c>
      <c r="D675" s="22">
        <v>84.5</v>
      </c>
      <c r="E675" s="22">
        <v>258</v>
      </c>
      <c r="F675" s="22"/>
    </row>
    <row r="676" hidden="1" spans="1:6">
      <c r="A676" s="6" t="str">
        <f>"12024012009"</f>
        <v>12024012009</v>
      </c>
      <c r="B676" s="6" t="s">
        <v>287</v>
      </c>
      <c r="C676" s="6" t="str">
        <f t="shared" si="11"/>
        <v>02</v>
      </c>
      <c r="D676" s="22">
        <v>84.5</v>
      </c>
      <c r="E676" s="22">
        <v>258</v>
      </c>
      <c r="F676" s="22"/>
    </row>
    <row r="677" hidden="1" spans="1:6">
      <c r="A677" s="6" t="str">
        <f>"12024011338"</f>
        <v>12024011338</v>
      </c>
      <c r="B677" s="6" t="s">
        <v>680</v>
      </c>
      <c r="C677" s="6" t="str">
        <f t="shared" si="11"/>
        <v>02</v>
      </c>
      <c r="D677" s="22">
        <v>84.25</v>
      </c>
      <c r="E677" s="22">
        <v>262</v>
      </c>
      <c r="F677" s="22"/>
    </row>
    <row r="678" hidden="1" spans="1:6">
      <c r="A678" s="6" t="str">
        <f>"12024011616"</f>
        <v>12024011616</v>
      </c>
      <c r="B678" s="6" t="s">
        <v>681</v>
      </c>
      <c r="C678" s="6" t="str">
        <f t="shared" si="11"/>
        <v>02</v>
      </c>
      <c r="D678" s="22">
        <v>84.25</v>
      </c>
      <c r="E678" s="22">
        <v>262</v>
      </c>
      <c r="F678" s="22"/>
    </row>
    <row r="679" hidden="1" spans="1:6">
      <c r="A679" s="6" t="str">
        <f>"12024011704"</f>
        <v>12024011704</v>
      </c>
      <c r="B679" s="6" t="s">
        <v>682</v>
      </c>
      <c r="C679" s="6" t="str">
        <f t="shared" si="11"/>
        <v>02</v>
      </c>
      <c r="D679" s="22">
        <v>84.25</v>
      </c>
      <c r="E679" s="22">
        <v>262</v>
      </c>
      <c r="F679" s="22"/>
    </row>
    <row r="680" hidden="1" spans="1:6">
      <c r="A680" s="6" t="str">
        <f>"12024012132"</f>
        <v>12024012132</v>
      </c>
      <c r="B680" s="6" t="s">
        <v>683</v>
      </c>
      <c r="C680" s="6" t="str">
        <f t="shared" si="11"/>
        <v>02</v>
      </c>
      <c r="D680" s="22">
        <v>84</v>
      </c>
      <c r="E680" s="22">
        <v>265</v>
      </c>
      <c r="F680" s="22"/>
    </row>
    <row r="681" hidden="1" spans="1:6">
      <c r="A681" s="6" t="str">
        <f>"12024011237"</f>
        <v>12024011237</v>
      </c>
      <c r="B681" s="6" t="s">
        <v>684</v>
      </c>
      <c r="C681" s="6" t="str">
        <f t="shared" si="11"/>
        <v>02</v>
      </c>
      <c r="D681" s="22">
        <v>83.75</v>
      </c>
      <c r="E681" s="22">
        <v>266</v>
      </c>
      <c r="F681" s="22"/>
    </row>
    <row r="682" hidden="1" spans="1:6">
      <c r="A682" s="6" t="str">
        <f>"12024011408"</f>
        <v>12024011408</v>
      </c>
      <c r="B682" s="6" t="s">
        <v>685</v>
      </c>
      <c r="C682" s="6" t="str">
        <f t="shared" si="11"/>
        <v>02</v>
      </c>
      <c r="D682" s="22">
        <v>83.75</v>
      </c>
      <c r="E682" s="22">
        <v>266</v>
      </c>
      <c r="F682" s="22"/>
    </row>
    <row r="683" hidden="1" spans="1:6">
      <c r="A683" s="6" t="str">
        <f>"12024011627"</f>
        <v>12024011627</v>
      </c>
      <c r="B683" s="6" t="s">
        <v>686</v>
      </c>
      <c r="C683" s="6" t="str">
        <f t="shared" si="11"/>
        <v>02</v>
      </c>
      <c r="D683" s="22">
        <v>83.5</v>
      </c>
      <c r="E683" s="22">
        <v>268</v>
      </c>
      <c r="F683" s="22"/>
    </row>
    <row r="684" hidden="1" spans="1:6">
      <c r="A684" s="6" t="str">
        <f>"12024012005"</f>
        <v>12024012005</v>
      </c>
      <c r="B684" s="6" t="s">
        <v>687</v>
      </c>
      <c r="C684" s="6" t="str">
        <f t="shared" si="11"/>
        <v>02</v>
      </c>
      <c r="D684" s="22">
        <v>83.5</v>
      </c>
      <c r="E684" s="22">
        <v>268</v>
      </c>
      <c r="F684" s="22"/>
    </row>
    <row r="685" hidden="1" spans="1:6">
      <c r="A685" s="6" t="str">
        <f>"12024012012"</f>
        <v>12024012012</v>
      </c>
      <c r="B685" s="6" t="s">
        <v>688</v>
      </c>
      <c r="C685" s="6" t="str">
        <f t="shared" si="11"/>
        <v>02</v>
      </c>
      <c r="D685" s="22">
        <v>83.5</v>
      </c>
      <c r="E685" s="22">
        <v>268</v>
      </c>
      <c r="F685" s="22"/>
    </row>
    <row r="686" hidden="1" spans="1:6">
      <c r="A686" s="6" t="str">
        <f>"12024012030"</f>
        <v>12024012030</v>
      </c>
      <c r="B686" s="6" t="s">
        <v>689</v>
      </c>
      <c r="C686" s="6" t="str">
        <f t="shared" si="11"/>
        <v>02</v>
      </c>
      <c r="D686" s="22">
        <v>83.25</v>
      </c>
      <c r="E686" s="22">
        <v>271</v>
      </c>
      <c r="F686" s="22"/>
    </row>
    <row r="687" hidden="1" spans="1:6">
      <c r="A687" s="6" t="str">
        <f>"12024011235"</f>
        <v>12024011235</v>
      </c>
      <c r="B687" s="6" t="s">
        <v>690</v>
      </c>
      <c r="C687" s="6" t="str">
        <f t="shared" si="11"/>
        <v>02</v>
      </c>
      <c r="D687" s="22">
        <v>83</v>
      </c>
      <c r="E687" s="22">
        <v>272</v>
      </c>
      <c r="F687" s="22"/>
    </row>
    <row r="688" hidden="1" spans="1:6">
      <c r="A688" s="6" t="str">
        <f>"12024011638"</f>
        <v>12024011638</v>
      </c>
      <c r="B688" s="6" t="s">
        <v>691</v>
      </c>
      <c r="C688" s="6" t="str">
        <f t="shared" si="11"/>
        <v>02</v>
      </c>
      <c r="D688" s="22">
        <v>83</v>
      </c>
      <c r="E688" s="22">
        <v>272</v>
      </c>
      <c r="F688" s="22"/>
    </row>
    <row r="689" hidden="1" spans="1:6">
      <c r="A689" s="6" t="str">
        <f>"12024011707"</f>
        <v>12024011707</v>
      </c>
      <c r="B689" s="6" t="s">
        <v>692</v>
      </c>
      <c r="C689" s="6" t="str">
        <f t="shared" si="11"/>
        <v>02</v>
      </c>
      <c r="D689" s="22">
        <v>83</v>
      </c>
      <c r="E689" s="22">
        <v>272</v>
      </c>
      <c r="F689" s="22"/>
    </row>
    <row r="690" hidden="1" spans="1:6">
      <c r="A690" s="6" t="str">
        <f>"12024011503"</f>
        <v>12024011503</v>
      </c>
      <c r="B690" s="6" t="s">
        <v>693</v>
      </c>
      <c r="C690" s="6" t="str">
        <f t="shared" si="11"/>
        <v>02</v>
      </c>
      <c r="D690" s="22">
        <v>82.75</v>
      </c>
      <c r="E690" s="22">
        <v>275</v>
      </c>
      <c r="F690" s="22"/>
    </row>
    <row r="691" hidden="1" spans="1:6">
      <c r="A691" s="6" t="str">
        <f>"12024011820"</f>
        <v>12024011820</v>
      </c>
      <c r="B691" s="6" t="s">
        <v>694</v>
      </c>
      <c r="C691" s="6" t="str">
        <f t="shared" si="11"/>
        <v>02</v>
      </c>
      <c r="D691" s="22">
        <v>82.75</v>
      </c>
      <c r="E691" s="22">
        <v>275</v>
      </c>
      <c r="F691" s="22"/>
    </row>
    <row r="692" hidden="1" spans="1:6">
      <c r="A692" s="6" t="str">
        <f>"12024011923"</f>
        <v>12024011923</v>
      </c>
      <c r="B692" s="6" t="s">
        <v>695</v>
      </c>
      <c r="C692" s="6" t="str">
        <f t="shared" si="11"/>
        <v>02</v>
      </c>
      <c r="D692" s="22">
        <v>82.75</v>
      </c>
      <c r="E692" s="22">
        <v>275</v>
      </c>
      <c r="F692" s="22"/>
    </row>
    <row r="693" hidden="1" spans="1:6">
      <c r="A693" s="6" t="str">
        <f>"12024011924"</f>
        <v>12024011924</v>
      </c>
      <c r="B693" s="6" t="s">
        <v>696</v>
      </c>
      <c r="C693" s="6" t="str">
        <f t="shared" si="11"/>
        <v>02</v>
      </c>
      <c r="D693" s="22">
        <v>82.75</v>
      </c>
      <c r="E693" s="22">
        <v>275</v>
      </c>
      <c r="F693" s="22"/>
    </row>
    <row r="694" hidden="1" spans="1:6">
      <c r="A694" s="6" t="str">
        <f>"12024012327"</f>
        <v>12024012327</v>
      </c>
      <c r="B694" s="6" t="s">
        <v>697</v>
      </c>
      <c r="C694" s="6" t="str">
        <f t="shared" si="11"/>
        <v>02</v>
      </c>
      <c r="D694" s="22">
        <v>82.75</v>
      </c>
      <c r="E694" s="22">
        <v>275</v>
      </c>
      <c r="F694" s="22"/>
    </row>
    <row r="695" hidden="1" spans="1:6">
      <c r="A695" s="6" t="str">
        <f>"12024011724"</f>
        <v>12024011724</v>
      </c>
      <c r="B695" s="6" t="s">
        <v>698</v>
      </c>
      <c r="C695" s="6" t="str">
        <f t="shared" si="11"/>
        <v>02</v>
      </c>
      <c r="D695" s="22">
        <v>82.5</v>
      </c>
      <c r="E695" s="22">
        <v>280</v>
      </c>
      <c r="F695" s="22"/>
    </row>
    <row r="696" hidden="1" spans="1:6">
      <c r="A696" s="6" t="str">
        <f>"12024011936"</f>
        <v>12024011936</v>
      </c>
      <c r="B696" s="6" t="s">
        <v>699</v>
      </c>
      <c r="C696" s="6" t="str">
        <f t="shared" si="11"/>
        <v>02</v>
      </c>
      <c r="D696" s="22">
        <v>82.5</v>
      </c>
      <c r="E696" s="22">
        <v>280</v>
      </c>
      <c r="F696" s="22"/>
    </row>
    <row r="697" hidden="1" spans="1:6">
      <c r="A697" s="6" t="str">
        <f>"12024011606"</f>
        <v>12024011606</v>
      </c>
      <c r="B697" s="6" t="s">
        <v>700</v>
      </c>
      <c r="C697" s="6" t="str">
        <f t="shared" si="11"/>
        <v>02</v>
      </c>
      <c r="D697" s="22">
        <v>82.25</v>
      </c>
      <c r="E697" s="22">
        <v>282</v>
      </c>
      <c r="F697" s="22"/>
    </row>
    <row r="698" hidden="1" spans="1:6">
      <c r="A698" s="6" t="str">
        <f>"12024011727"</f>
        <v>12024011727</v>
      </c>
      <c r="B698" s="6" t="s">
        <v>701</v>
      </c>
      <c r="C698" s="6" t="str">
        <f t="shared" si="11"/>
        <v>02</v>
      </c>
      <c r="D698" s="22">
        <v>82.25</v>
      </c>
      <c r="E698" s="22">
        <v>282</v>
      </c>
      <c r="F698" s="22"/>
    </row>
    <row r="699" hidden="1" spans="1:6">
      <c r="A699" s="6" t="str">
        <f>"12024012127"</f>
        <v>12024012127</v>
      </c>
      <c r="B699" s="6" t="s">
        <v>702</v>
      </c>
      <c r="C699" s="6" t="str">
        <f t="shared" si="11"/>
        <v>02</v>
      </c>
      <c r="D699" s="22">
        <v>82.25</v>
      </c>
      <c r="E699" s="22">
        <v>282</v>
      </c>
      <c r="F699" s="22"/>
    </row>
    <row r="700" hidden="1" spans="1:6">
      <c r="A700" s="6" t="str">
        <f>"12024011514"</f>
        <v>12024011514</v>
      </c>
      <c r="B700" s="6" t="s">
        <v>703</v>
      </c>
      <c r="C700" s="6" t="str">
        <f t="shared" si="11"/>
        <v>02</v>
      </c>
      <c r="D700" s="22">
        <v>82</v>
      </c>
      <c r="E700" s="22">
        <v>285</v>
      </c>
      <c r="F700" s="22"/>
    </row>
    <row r="701" hidden="1" spans="1:6">
      <c r="A701" s="6" t="str">
        <f>"12024012305"</f>
        <v>12024012305</v>
      </c>
      <c r="B701" s="6" t="s">
        <v>704</v>
      </c>
      <c r="C701" s="6" t="str">
        <f t="shared" si="11"/>
        <v>02</v>
      </c>
      <c r="D701" s="22">
        <v>82</v>
      </c>
      <c r="E701" s="22">
        <v>285</v>
      </c>
      <c r="F701" s="22"/>
    </row>
    <row r="702" hidden="1" spans="1:6">
      <c r="A702" s="6" t="str">
        <f>"12024011506"</f>
        <v>12024011506</v>
      </c>
      <c r="B702" s="6" t="s">
        <v>705</v>
      </c>
      <c r="C702" s="6" t="str">
        <f t="shared" si="11"/>
        <v>02</v>
      </c>
      <c r="D702" s="22">
        <v>81.75</v>
      </c>
      <c r="E702" s="22">
        <v>287</v>
      </c>
      <c r="F702" s="22"/>
    </row>
    <row r="703" hidden="1" spans="1:6">
      <c r="A703" s="6" t="str">
        <f>"12024011515"</f>
        <v>12024011515</v>
      </c>
      <c r="B703" s="6" t="s">
        <v>706</v>
      </c>
      <c r="C703" s="6" t="str">
        <f t="shared" si="11"/>
        <v>02</v>
      </c>
      <c r="D703" s="22">
        <v>81.75</v>
      </c>
      <c r="E703" s="22">
        <v>287</v>
      </c>
      <c r="F703" s="22"/>
    </row>
    <row r="704" hidden="1" spans="1:6">
      <c r="A704" s="6" t="str">
        <f>"12024011526"</f>
        <v>12024011526</v>
      </c>
      <c r="B704" s="6" t="s">
        <v>707</v>
      </c>
      <c r="C704" s="6" t="str">
        <f t="shared" si="11"/>
        <v>02</v>
      </c>
      <c r="D704" s="22">
        <v>81.75</v>
      </c>
      <c r="E704" s="22">
        <v>287</v>
      </c>
      <c r="F704" s="22"/>
    </row>
    <row r="705" hidden="1" spans="1:6">
      <c r="A705" s="6" t="str">
        <f>"12024011929"</f>
        <v>12024011929</v>
      </c>
      <c r="B705" s="6" t="s">
        <v>708</v>
      </c>
      <c r="C705" s="6" t="str">
        <f t="shared" si="11"/>
        <v>02</v>
      </c>
      <c r="D705" s="22">
        <v>81.75</v>
      </c>
      <c r="E705" s="22">
        <v>287</v>
      </c>
      <c r="F705" s="22"/>
    </row>
    <row r="706" hidden="1" spans="1:6">
      <c r="A706" s="6" t="str">
        <f>"12024012014"</f>
        <v>12024012014</v>
      </c>
      <c r="B706" s="6" t="s">
        <v>709</v>
      </c>
      <c r="C706" s="6" t="str">
        <f t="shared" si="11"/>
        <v>02</v>
      </c>
      <c r="D706" s="22">
        <v>81.75</v>
      </c>
      <c r="E706" s="22">
        <v>287</v>
      </c>
      <c r="F706" s="22"/>
    </row>
    <row r="707" hidden="1" spans="1:6">
      <c r="A707" s="6" t="str">
        <f>"12024011220"</f>
        <v>12024011220</v>
      </c>
      <c r="B707" s="6" t="s">
        <v>710</v>
      </c>
      <c r="C707" s="6" t="str">
        <f t="shared" si="11"/>
        <v>02</v>
      </c>
      <c r="D707" s="22">
        <v>81.25</v>
      </c>
      <c r="E707" s="22">
        <v>292</v>
      </c>
      <c r="F707" s="22"/>
    </row>
    <row r="708" hidden="1" spans="1:6">
      <c r="A708" s="6" t="str">
        <f>"12024011229"</f>
        <v>12024011229</v>
      </c>
      <c r="B708" s="6" t="s">
        <v>711</v>
      </c>
      <c r="C708" s="6" t="str">
        <f t="shared" si="11"/>
        <v>02</v>
      </c>
      <c r="D708" s="22">
        <v>81.25</v>
      </c>
      <c r="E708" s="22">
        <v>292</v>
      </c>
      <c r="F708" s="22"/>
    </row>
    <row r="709" hidden="1" spans="1:6">
      <c r="A709" s="6" t="str">
        <f>"12024011626"</f>
        <v>12024011626</v>
      </c>
      <c r="B709" s="6" t="s">
        <v>712</v>
      </c>
      <c r="C709" s="6" t="str">
        <f t="shared" si="11"/>
        <v>02</v>
      </c>
      <c r="D709" s="22">
        <v>81.25</v>
      </c>
      <c r="E709" s="22">
        <v>292</v>
      </c>
      <c r="F709" s="22"/>
    </row>
    <row r="710" hidden="1" spans="1:6">
      <c r="A710" s="6" t="str">
        <f>"12024011419"</f>
        <v>12024011419</v>
      </c>
      <c r="B710" s="6" t="s">
        <v>713</v>
      </c>
      <c r="C710" s="6" t="str">
        <f t="shared" si="11"/>
        <v>02</v>
      </c>
      <c r="D710" s="22">
        <v>81</v>
      </c>
      <c r="E710" s="22">
        <v>295</v>
      </c>
      <c r="F710" s="22"/>
    </row>
    <row r="711" hidden="1" spans="1:6">
      <c r="A711" s="6" t="str">
        <f>"12024011529"</f>
        <v>12024011529</v>
      </c>
      <c r="B711" s="6" t="s">
        <v>714</v>
      </c>
      <c r="C711" s="6" t="str">
        <f t="shared" si="11"/>
        <v>02</v>
      </c>
      <c r="D711" s="22">
        <v>81</v>
      </c>
      <c r="E711" s="22">
        <v>295</v>
      </c>
      <c r="F711" s="22"/>
    </row>
    <row r="712" hidden="1" spans="1:6">
      <c r="A712" s="6" t="str">
        <f>"12024011838"</f>
        <v>12024011838</v>
      </c>
      <c r="B712" s="6" t="s">
        <v>715</v>
      </c>
      <c r="C712" s="6" t="str">
        <f t="shared" si="11"/>
        <v>02</v>
      </c>
      <c r="D712" s="22">
        <v>81</v>
      </c>
      <c r="E712" s="22">
        <v>295</v>
      </c>
      <c r="F712" s="22"/>
    </row>
    <row r="713" hidden="1" spans="1:6">
      <c r="A713" s="6" t="str">
        <f>"12024012220"</f>
        <v>12024012220</v>
      </c>
      <c r="B713" s="6" t="s">
        <v>716</v>
      </c>
      <c r="C713" s="6" t="str">
        <f t="shared" si="11"/>
        <v>02</v>
      </c>
      <c r="D713" s="22">
        <v>81</v>
      </c>
      <c r="E713" s="22">
        <v>295</v>
      </c>
      <c r="F713" s="22"/>
    </row>
    <row r="714" hidden="1" spans="1:6">
      <c r="A714" s="6" t="str">
        <f>"12024011402"</f>
        <v>12024011402</v>
      </c>
      <c r="B714" s="6" t="s">
        <v>717</v>
      </c>
      <c r="C714" s="6" t="str">
        <f t="shared" si="11"/>
        <v>02</v>
      </c>
      <c r="D714" s="22">
        <v>80.75</v>
      </c>
      <c r="E714" s="22">
        <v>299</v>
      </c>
      <c r="F714" s="22"/>
    </row>
    <row r="715" hidden="1" spans="1:6">
      <c r="A715" s="6" t="str">
        <f>"12024012221"</f>
        <v>12024012221</v>
      </c>
      <c r="B715" s="6" t="s">
        <v>718</v>
      </c>
      <c r="C715" s="6" t="str">
        <f t="shared" si="11"/>
        <v>02</v>
      </c>
      <c r="D715" s="22">
        <v>80.75</v>
      </c>
      <c r="E715" s="22">
        <v>299</v>
      </c>
      <c r="F715" s="22"/>
    </row>
    <row r="716" hidden="1" spans="1:6">
      <c r="A716" s="6" t="str">
        <f>"12024011326"</f>
        <v>12024011326</v>
      </c>
      <c r="B716" s="6" t="s">
        <v>719</v>
      </c>
      <c r="C716" s="6" t="str">
        <f t="shared" si="11"/>
        <v>02</v>
      </c>
      <c r="D716" s="22">
        <v>80.5</v>
      </c>
      <c r="E716" s="22">
        <v>301</v>
      </c>
      <c r="F716" s="22"/>
    </row>
    <row r="717" hidden="1" spans="1:6">
      <c r="A717" s="6" t="str">
        <f>"12024011423"</f>
        <v>12024011423</v>
      </c>
      <c r="B717" s="6" t="s">
        <v>720</v>
      </c>
      <c r="C717" s="6" t="str">
        <f t="shared" si="11"/>
        <v>02</v>
      </c>
      <c r="D717" s="22">
        <v>80.5</v>
      </c>
      <c r="E717" s="22">
        <v>301</v>
      </c>
      <c r="F717" s="22"/>
    </row>
    <row r="718" hidden="1" spans="1:6">
      <c r="A718" s="6" t="str">
        <f>"12024011631"</f>
        <v>12024011631</v>
      </c>
      <c r="B718" s="6" t="s">
        <v>721</v>
      </c>
      <c r="C718" s="6" t="str">
        <f t="shared" si="11"/>
        <v>02</v>
      </c>
      <c r="D718" s="22">
        <v>80.5</v>
      </c>
      <c r="E718" s="22">
        <v>301</v>
      </c>
      <c r="F718" s="22"/>
    </row>
    <row r="719" hidden="1" spans="1:6">
      <c r="A719" s="6" t="str">
        <f>"12024011719"</f>
        <v>12024011719</v>
      </c>
      <c r="B719" s="6" t="s">
        <v>722</v>
      </c>
      <c r="C719" s="6" t="str">
        <f t="shared" si="11"/>
        <v>02</v>
      </c>
      <c r="D719" s="22">
        <v>80.5</v>
      </c>
      <c r="E719" s="22">
        <v>301</v>
      </c>
      <c r="F719" s="22"/>
    </row>
    <row r="720" hidden="1" spans="1:6">
      <c r="A720" s="6" t="str">
        <f>"12024012105"</f>
        <v>12024012105</v>
      </c>
      <c r="B720" s="6" t="s">
        <v>723</v>
      </c>
      <c r="C720" s="6" t="str">
        <f t="shared" si="11"/>
        <v>02</v>
      </c>
      <c r="D720" s="22">
        <v>80.5</v>
      </c>
      <c r="E720" s="22">
        <v>301</v>
      </c>
      <c r="F720" s="22"/>
    </row>
    <row r="721" hidden="1" spans="1:6">
      <c r="A721" s="6" t="str">
        <f>"12024011214"</f>
        <v>12024011214</v>
      </c>
      <c r="B721" s="6" t="s">
        <v>724</v>
      </c>
      <c r="C721" s="6" t="str">
        <f t="shared" si="11"/>
        <v>02</v>
      </c>
      <c r="D721" s="22">
        <v>80.25</v>
      </c>
      <c r="E721" s="22">
        <v>306</v>
      </c>
      <c r="F721" s="22"/>
    </row>
    <row r="722" hidden="1" spans="1:6">
      <c r="A722" s="6" t="str">
        <f>"12024012025"</f>
        <v>12024012025</v>
      </c>
      <c r="B722" s="6" t="s">
        <v>725</v>
      </c>
      <c r="C722" s="6" t="str">
        <f t="shared" si="11"/>
        <v>02</v>
      </c>
      <c r="D722" s="22">
        <v>80</v>
      </c>
      <c r="E722" s="22">
        <v>307</v>
      </c>
      <c r="F722" s="22"/>
    </row>
    <row r="723" hidden="1" spans="1:6">
      <c r="A723" s="6" t="str">
        <f>"12024012209"</f>
        <v>12024012209</v>
      </c>
      <c r="B723" s="6" t="s">
        <v>726</v>
      </c>
      <c r="C723" s="6" t="str">
        <f t="shared" si="11"/>
        <v>02</v>
      </c>
      <c r="D723" s="22">
        <v>80</v>
      </c>
      <c r="E723" s="22">
        <v>307</v>
      </c>
      <c r="F723" s="22"/>
    </row>
    <row r="724" hidden="1" spans="1:6">
      <c r="A724" s="6" t="str">
        <f>"12024012330"</f>
        <v>12024012330</v>
      </c>
      <c r="B724" s="6" t="s">
        <v>727</v>
      </c>
      <c r="C724" s="6" t="str">
        <f t="shared" si="11"/>
        <v>02</v>
      </c>
      <c r="D724" s="22">
        <v>80</v>
      </c>
      <c r="E724" s="22">
        <v>307</v>
      </c>
      <c r="F724" s="22"/>
    </row>
    <row r="725" hidden="1" spans="1:6">
      <c r="A725" s="6" t="str">
        <f>"12024011309"</f>
        <v>12024011309</v>
      </c>
      <c r="B725" s="6" t="s">
        <v>728</v>
      </c>
      <c r="C725" s="6" t="str">
        <f t="shared" si="11"/>
        <v>02</v>
      </c>
      <c r="D725" s="22">
        <v>79.75</v>
      </c>
      <c r="E725" s="22">
        <v>310</v>
      </c>
      <c r="F725" s="22"/>
    </row>
    <row r="726" hidden="1" spans="1:6">
      <c r="A726" s="6" t="str">
        <f>"12024011206"</f>
        <v>12024011206</v>
      </c>
      <c r="B726" s="6" t="s">
        <v>729</v>
      </c>
      <c r="C726" s="6" t="str">
        <f t="shared" si="11"/>
        <v>02</v>
      </c>
      <c r="D726" s="22">
        <v>79.5</v>
      </c>
      <c r="E726" s="22">
        <v>311</v>
      </c>
      <c r="F726" s="22"/>
    </row>
    <row r="727" hidden="1" spans="1:6">
      <c r="A727" s="6" t="str">
        <f>"12024011213"</f>
        <v>12024011213</v>
      </c>
      <c r="B727" s="6" t="s">
        <v>730</v>
      </c>
      <c r="C727" s="6" t="str">
        <f t="shared" si="11"/>
        <v>02</v>
      </c>
      <c r="D727" s="22">
        <v>79.5</v>
      </c>
      <c r="E727" s="22">
        <v>311</v>
      </c>
      <c r="F727" s="22"/>
    </row>
    <row r="728" hidden="1" spans="1:6">
      <c r="A728" s="6" t="str">
        <f>"12024012138"</f>
        <v>12024012138</v>
      </c>
      <c r="B728" s="6" t="s">
        <v>731</v>
      </c>
      <c r="C728" s="6" t="str">
        <f t="shared" si="11"/>
        <v>02</v>
      </c>
      <c r="D728" s="22">
        <v>79.5</v>
      </c>
      <c r="E728" s="22">
        <v>311</v>
      </c>
      <c r="F728" s="22"/>
    </row>
    <row r="729" hidden="1" spans="1:6">
      <c r="A729" s="6" t="str">
        <f>"12024011223"</f>
        <v>12024011223</v>
      </c>
      <c r="B729" s="6" t="s">
        <v>732</v>
      </c>
      <c r="C729" s="6" t="str">
        <f t="shared" si="11"/>
        <v>02</v>
      </c>
      <c r="D729" s="22">
        <v>79.25</v>
      </c>
      <c r="E729" s="22">
        <v>314</v>
      </c>
      <c r="F729" s="22"/>
    </row>
    <row r="730" hidden="1" spans="1:6">
      <c r="A730" s="6" t="str">
        <f>"12024011614"</f>
        <v>12024011614</v>
      </c>
      <c r="B730" s="6" t="s">
        <v>733</v>
      </c>
      <c r="C730" s="6" t="str">
        <f t="shared" si="11"/>
        <v>02</v>
      </c>
      <c r="D730" s="22">
        <v>79.25</v>
      </c>
      <c r="E730" s="22">
        <v>314</v>
      </c>
      <c r="F730" s="22"/>
    </row>
    <row r="731" hidden="1" spans="1:6">
      <c r="A731" s="6" t="str">
        <f>"12024012124"</f>
        <v>12024012124</v>
      </c>
      <c r="B731" s="6" t="s">
        <v>734</v>
      </c>
      <c r="C731" s="6" t="str">
        <f t="shared" si="11"/>
        <v>02</v>
      </c>
      <c r="D731" s="22">
        <v>79.25</v>
      </c>
      <c r="E731" s="22">
        <v>314</v>
      </c>
      <c r="F731" s="22"/>
    </row>
    <row r="732" hidden="1" spans="1:6">
      <c r="A732" s="6" t="str">
        <f>"12024011810"</f>
        <v>12024011810</v>
      </c>
      <c r="B732" s="6" t="s">
        <v>735</v>
      </c>
      <c r="C732" s="6" t="str">
        <f t="shared" si="11"/>
        <v>02</v>
      </c>
      <c r="D732" s="22">
        <v>79</v>
      </c>
      <c r="E732" s="22">
        <v>317</v>
      </c>
      <c r="F732" s="22"/>
    </row>
    <row r="733" hidden="1" spans="1:6">
      <c r="A733" s="6" t="str">
        <f>"12024011411"</f>
        <v>12024011411</v>
      </c>
      <c r="B733" s="6" t="s">
        <v>736</v>
      </c>
      <c r="C733" s="6" t="str">
        <f t="shared" si="11"/>
        <v>02</v>
      </c>
      <c r="D733" s="22">
        <v>78.75</v>
      </c>
      <c r="E733" s="22">
        <v>318</v>
      </c>
      <c r="F733" s="22"/>
    </row>
    <row r="734" hidden="1" spans="1:6">
      <c r="A734" s="6" t="str">
        <f>"12024011430"</f>
        <v>12024011430</v>
      </c>
      <c r="B734" s="6" t="s">
        <v>737</v>
      </c>
      <c r="C734" s="6" t="str">
        <f t="shared" si="11"/>
        <v>02</v>
      </c>
      <c r="D734" s="22">
        <v>78.75</v>
      </c>
      <c r="E734" s="22">
        <v>318</v>
      </c>
      <c r="F734" s="22"/>
    </row>
    <row r="735" hidden="1" spans="1:6">
      <c r="A735" s="6" t="str">
        <f>"12024011407"</f>
        <v>12024011407</v>
      </c>
      <c r="B735" s="6" t="s">
        <v>738</v>
      </c>
      <c r="C735" s="6" t="str">
        <f t="shared" si="11"/>
        <v>02</v>
      </c>
      <c r="D735" s="22">
        <v>78.5</v>
      </c>
      <c r="E735" s="22">
        <v>320</v>
      </c>
      <c r="F735" s="22"/>
    </row>
    <row r="736" hidden="1" spans="1:6">
      <c r="A736" s="6" t="str">
        <f>"12024011504"</f>
        <v>12024011504</v>
      </c>
      <c r="B736" s="6" t="s">
        <v>739</v>
      </c>
      <c r="C736" s="6" t="str">
        <f t="shared" ref="C736:C799" si="12">"02"</f>
        <v>02</v>
      </c>
      <c r="D736" s="22">
        <v>78.5</v>
      </c>
      <c r="E736" s="22">
        <v>320</v>
      </c>
      <c r="F736" s="22"/>
    </row>
    <row r="737" hidden="1" spans="1:6">
      <c r="A737" s="6" t="str">
        <f>"12024011711"</f>
        <v>12024011711</v>
      </c>
      <c r="B737" s="6" t="s">
        <v>740</v>
      </c>
      <c r="C737" s="6" t="str">
        <f t="shared" si="12"/>
        <v>02</v>
      </c>
      <c r="D737" s="22">
        <v>78.5</v>
      </c>
      <c r="E737" s="22">
        <v>320</v>
      </c>
      <c r="F737" s="22"/>
    </row>
    <row r="738" hidden="1" spans="1:6">
      <c r="A738" s="6" t="str">
        <f>"12024011832"</f>
        <v>12024011832</v>
      </c>
      <c r="B738" s="6" t="s">
        <v>741</v>
      </c>
      <c r="C738" s="6" t="str">
        <f t="shared" si="12"/>
        <v>02</v>
      </c>
      <c r="D738" s="22">
        <v>78.25</v>
      </c>
      <c r="E738" s="22">
        <v>323</v>
      </c>
      <c r="F738" s="22"/>
    </row>
    <row r="739" hidden="1" spans="1:6">
      <c r="A739" s="6" t="str">
        <f>"12024012310"</f>
        <v>12024012310</v>
      </c>
      <c r="B739" s="6" t="s">
        <v>742</v>
      </c>
      <c r="C739" s="6" t="str">
        <f t="shared" si="12"/>
        <v>02</v>
      </c>
      <c r="D739" s="22">
        <v>78</v>
      </c>
      <c r="E739" s="22">
        <v>324</v>
      </c>
      <c r="F739" s="22"/>
    </row>
    <row r="740" hidden="1" spans="1:6">
      <c r="A740" s="6" t="str">
        <f>"12024012038"</f>
        <v>12024012038</v>
      </c>
      <c r="B740" s="6" t="s">
        <v>743</v>
      </c>
      <c r="C740" s="6" t="str">
        <f t="shared" si="12"/>
        <v>02</v>
      </c>
      <c r="D740" s="22">
        <v>77.75</v>
      </c>
      <c r="E740" s="22">
        <v>325</v>
      </c>
      <c r="F740" s="22"/>
    </row>
    <row r="741" hidden="1" spans="1:6">
      <c r="A741" s="6" t="str">
        <f>"12024011203"</f>
        <v>12024011203</v>
      </c>
      <c r="B741" s="6" t="s">
        <v>744</v>
      </c>
      <c r="C741" s="6" t="str">
        <f t="shared" si="12"/>
        <v>02</v>
      </c>
      <c r="D741" s="22">
        <v>77.5</v>
      </c>
      <c r="E741" s="22">
        <v>326</v>
      </c>
      <c r="F741" s="22"/>
    </row>
    <row r="742" hidden="1" spans="1:6">
      <c r="A742" s="6" t="str">
        <f>"12024011420"</f>
        <v>12024011420</v>
      </c>
      <c r="B742" s="6" t="s">
        <v>745</v>
      </c>
      <c r="C742" s="6" t="str">
        <f t="shared" si="12"/>
        <v>02</v>
      </c>
      <c r="D742" s="22">
        <v>77.5</v>
      </c>
      <c r="E742" s="22">
        <v>326</v>
      </c>
      <c r="F742" s="22"/>
    </row>
    <row r="743" hidden="1" spans="1:6">
      <c r="A743" s="6" t="str">
        <f>"12024011833"</f>
        <v>12024011833</v>
      </c>
      <c r="B743" s="6" t="s">
        <v>746</v>
      </c>
      <c r="C743" s="6" t="str">
        <f t="shared" si="12"/>
        <v>02</v>
      </c>
      <c r="D743" s="22">
        <v>77.25</v>
      </c>
      <c r="E743" s="22">
        <v>328</v>
      </c>
      <c r="F743" s="22"/>
    </row>
    <row r="744" hidden="1" spans="1:6">
      <c r="A744" s="6" t="str">
        <f>"12024011919"</f>
        <v>12024011919</v>
      </c>
      <c r="B744" s="6" t="s">
        <v>747</v>
      </c>
      <c r="C744" s="6" t="str">
        <f t="shared" si="12"/>
        <v>02</v>
      </c>
      <c r="D744" s="22">
        <v>77.25</v>
      </c>
      <c r="E744" s="22">
        <v>328</v>
      </c>
      <c r="F744" s="22"/>
    </row>
    <row r="745" hidden="1" spans="1:6">
      <c r="A745" s="6" t="str">
        <f>"12024012218"</f>
        <v>12024012218</v>
      </c>
      <c r="B745" s="6" t="s">
        <v>748</v>
      </c>
      <c r="C745" s="6" t="str">
        <f t="shared" si="12"/>
        <v>02</v>
      </c>
      <c r="D745" s="22">
        <v>77.25</v>
      </c>
      <c r="E745" s="22">
        <v>328</v>
      </c>
      <c r="F745" s="22"/>
    </row>
    <row r="746" hidden="1" spans="1:6">
      <c r="A746" s="6" t="str">
        <f>"12024011322"</f>
        <v>12024011322</v>
      </c>
      <c r="B746" s="6" t="s">
        <v>749</v>
      </c>
      <c r="C746" s="6" t="str">
        <f t="shared" si="12"/>
        <v>02</v>
      </c>
      <c r="D746" s="22">
        <v>77</v>
      </c>
      <c r="E746" s="22">
        <v>331</v>
      </c>
      <c r="F746" s="22"/>
    </row>
    <row r="747" hidden="1" spans="1:6">
      <c r="A747" s="6" t="str">
        <f>"12024011703"</f>
        <v>12024011703</v>
      </c>
      <c r="B747" s="6" t="s">
        <v>750</v>
      </c>
      <c r="C747" s="6" t="str">
        <f t="shared" si="12"/>
        <v>02</v>
      </c>
      <c r="D747" s="22">
        <v>77</v>
      </c>
      <c r="E747" s="22">
        <v>331</v>
      </c>
      <c r="F747" s="22"/>
    </row>
    <row r="748" hidden="1" spans="1:6">
      <c r="A748" s="6" t="str">
        <f>"12024011738"</f>
        <v>12024011738</v>
      </c>
      <c r="B748" s="6" t="s">
        <v>751</v>
      </c>
      <c r="C748" s="6" t="str">
        <f t="shared" si="12"/>
        <v>02</v>
      </c>
      <c r="D748" s="22">
        <v>77</v>
      </c>
      <c r="E748" s="22">
        <v>331</v>
      </c>
      <c r="F748" s="22"/>
    </row>
    <row r="749" hidden="1" spans="1:6">
      <c r="A749" s="6" t="str">
        <f>"12024012019"</f>
        <v>12024012019</v>
      </c>
      <c r="B749" s="6" t="s">
        <v>752</v>
      </c>
      <c r="C749" s="6" t="str">
        <f t="shared" si="12"/>
        <v>02</v>
      </c>
      <c r="D749" s="22">
        <v>77</v>
      </c>
      <c r="E749" s="22">
        <v>331</v>
      </c>
      <c r="F749" s="22"/>
    </row>
    <row r="750" hidden="1" spans="1:6">
      <c r="A750" s="6" t="str">
        <f>"12024012321"</f>
        <v>12024012321</v>
      </c>
      <c r="B750" s="6" t="s">
        <v>753</v>
      </c>
      <c r="C750" s="6" t="str">
        <f t="shared" si="12"/>
        <v>02</v>
      </c>
      <c r="D750" s="22">
        <v>77</v>
      </c>
      <c r="E750" s="22">
        <v>331</v>
      </c>
      <c r="F750" s="22"/>
    </row>
    <row r="751" hidden="1" spans="1:6">
      <c r="A751" s="6" t="str">
        <f>"12024011208"</f>
        <v>12024011208</v>
      </c>
      <c r="B751" s="6" t="s">
        <v>754</v>
      </c>
      <c r="C751" s="6" t="str">
        <f t="shared" si="12"/>
        <v>02</v>
      </c>
      <c r="D751" s="22">
        <v>76.75</v>
      </c>
      <c r="E751" s="22">
        <v>336</v>
      </c>
      <c r="F751" s="22"/>
    </row>
    <row r="752" hidden="1" spans="1:6">
      <c r="A752" s="6" t="str">
        <f>"12024011425"</f>
        <v>12024011425</v>
      </c>
      <c r="B752" s="6" t="s">
        <v>755</v>
      </c>
      <c r="C752" s="6" t="str">
        <f t="shared" si="12"/>
        <v>02</v>
      </c>
      <c r="D752" s="22">
        <v>76.75</v>
      </c>
      <c r="E752" s="22">
        <v>336</v>
      </c>
      <c r="F752" s="22"/>
    </row>
    <row r="753" hidden="1" spans="1:6">
      <c r="A753" s="6" t="str">
        <f>"12024012018"</f>
        <v>12024012018</v>
      </c>
      <c r="B753" s="6" t="s">
        <v>756</v>
      </c>
      <c r="C753" s="6" t="str">
        <f t="shared" si="12"/>
        <v>02</v>
      </c>
      <c r="D753" s="22">
        <v>76.75</v>
      </c>
      <c r="E753" s="22">
        <v>336</v>
      </c>
      <c r="F753" s="22"/>
    </row>
    <row r="754" hidden="1" spans="1:6">
      <c r="A754" s="6" t="str">
        <f>"12024012024"</f>
        <v>12024012024</v>
      </c>
      <c r="B754" s="6" t="s">
        <v>757</v>
      </c>
      <c r="C754" s="6" t="str">
        <f t="shared" si="12"/>
        <v>02</v>
      </c>
      <c r="D754" s="22">
        <v>76.75</v>
      </c>
      <c r="E754" s="22">
        <v>336</v>
      </c>
      <c r="F754" s="22"/>
    </row>
    <row r="755" hidden="1" spans="1:6">
      <c r="A755" s="6" t="str">
        <f>"12024012103"</f>
        <v>12024012103</v>
      </c>
      <c r="B755" s="6" t="s">
        <v>758</v>
      </c>
      <c r="C755" s="6" t="str">
        <f t="shared" si="12"/>
        <v>02</v>
      </c>
      <c r="D755" s="22">
        <v>76.75</v>
      </c>
      <c r="E755" s="22">
        <v>336</v>
      </c>
      <c r="F755" s="22"/>
    </row>
    <row r="756" hidden="1" spans="1:6">
      <c r="A756" s="6" t="str">
        <f>"12024011137"</f>
        <v>12024011137</v>
      </c>
      <c r="B756" s="6" t="s">
        <v>759</v>
      </c>
      <c r="C756" s="6" t="str">
        <f t="shared" si="12"/>
        <v>02</v>
      </c>
      <c r="D756" s="22">
        <v>76.5</v>
      </c>
      <c r="E756" s="22">
        <v>341</v>
      </c>
      <c r="F756" s="22"/>
    </row>
    <row r="757" hidden="1" spans="1:6">
      <c r="A757" s="6" t="str">
        <f>"12024011305"</f>
        <v>12024011305</v>
      </c>
      <c r="B757" s="6" t="s">
        <v>760</v>
      </c>
      <c r="C757" s="6" t="str">
        <f t="shared" si="12"/>
        <v>02</v>
      </c>
      <c r="D757" s="22">
        <v>76.5</v>
      </c>
      <c r="E757" s="22">
        <v>341</v>
      </c>
      <c r="F757" s="22"/>
    </row>
    <row r="758" hidden="1" spans="1:6">
      <c r="A758" s="6" t="str">
        <f>"12024011502"</f>
        <v>12024011502</v>
      </c>
      <c r="B758" s="6" t="s">
        <v>761</v>
      </c>
      <c r="C758" s="6" t="str">
        <f t="shared" si="12"/>
        <v>02</v>
      </c>
      <c r="D758" s="22">
        <v>76.5</v>
      </c>
      <c r="E758" s="22">
        <v>341</v>
      </c>
      <c r="F758" s="22"/>
    </row>
    <row r="759" hidden="1" spans="1:6">
      <c r="A759" s="6" t="str">
        <f>"12024012303"</f>
        <v>12024012303</v>
      </c>
      <c r="B759" s="6" t="s">
        <v>762</v>
      </c>
      <c r="C759" s="6" t="str">
        <f t="shared" si="12"/>
        <v>02</v>
      </c>
      <c r="D759" s="22">
        <v>76.5</v>
      </c>
      <c r="E759" s="22">
        <v>341</v>
      </c>
      <c r="F759" s="22"/>
    </row>
    <row r="760" hidden="1" spans="1:6">
      <c r="A760" s="6" t="str">
        <f>"12024011211"</f>
        <v>12024011211</v>
      </c>
      <c r="B760" s="6" t="s">
        <v>763</v>
      </c>
      <c r="C760" s="6" t="str">
        <f t="shared" si="12"/>
        <v>02</v>
      </c>
      <c r="D760" s="22">
        <v>76.25</v>
      </c>
      <c r="E760" s="22">
        <v>345</v>
      </c>
      <c r="F760" s="22"/>
    </row>
    <row r="761" hidden="1" spans="1:6">
      <c r="A761" s="6" t="str">
        <f>"12024011822"</f>
        <v>12024011822</v>
      </c>
      <c r="B761" s="6" t="s">
        <v>764</v>
      </c>
      <c r="C761" s="6" t="str">
        <f t="shared" si="12"/>
        <v>02</v>
      </c>
      <c r="D761" s="22">
        <v>76.25</v>
      </c>
      <c r="E761" s="22">
        <v>345</v>
      </c>
      <c r="F761" s="22"/>
    </row>
    <row r="762" hidden="1" spans="1:6">
      <c r="A762" s="6" t="str">
        <f>"12024012117"</f>
        <v>12024012117</v>
      </c>
      <c r="B762" s="6" t="s">
        <v>765</v>
      </c>
      <c r="C762" s="6" t="str">
        <f t="shared" si="12"/>
        <v>02</v>
      </c>
      <c r="D762" s="22">
        <v>76.25</v>
      </c>
      <c r="E762" s="22">
        <v>345</v>
      </c>
      <c r="F762" s="22"/>
    </row>
    <row r="763" hidden="1" spans="1:6">
      <c r="A763" s="6" t="str">
        <f>"12024012133"</f>
        <v>12024012133</v>
      </c>
      <c r="B763" s="6" t="s">
        <v>766</v>
      </c>
      <c r="C763" s="6" t="str">
        <f t="shared" si="12"/>
        <v>02</v>
      </c>
      <c r="D763" s="22">
        <v>76</v>
      </c>
      <c r="E763" s="22">
        <v>348</v>
      </c>
      <c r="F763" s="22"/>
    </row>
    <row r="764" hidden="1" spans="1:6">
      <c r="A764" s="6" t="str">
        <f>"12024011610"</f>
        <v>12024011610</v>
      </c>
      <c r="B764" s="6" t="s">
        <v>767</v>
      </c>
      <c r="C764" s="6" t="str">
        <f t="shared" si="12"/>
        <v>02</v>
      </c>
      <c r="D764" s="22">
        <v>75.75</v>
      </c>
      <c r="E764" s="22">
        <v>349</v>
      </c>
      <c r="F764" s="22"/>
    </row>
    <row r="765" hidden="1" spans="1:6">
      <c r="A765" s="6" t="str">
        <f>"12024011708"</f>
        <v>12024011708</v>
      </c>
      <c r="B765" s="6" t="s">
        <v>768</v>
      </c>
      <c r="C765" s="6" t="str">
        <f t="shared" si="12"/>
        <v>02</v>
      </c>
      <c r="D765" s="22">
        <v>75.75</v>
      </c>
      <c r="E765" s="22">
        <v>349</v>
      </c>
      <c r="F765" s="22"/>
    </row>
    <row r="766" hidden="1" spans="1:6">
      <c r="A766" s="6" t="str">
        <f>"12024012328"</f>
        <v>12024012328</v>
      </c>
      <c r="B766" s="6" t="s">
        <v>769</v>
      </c>
      <c r="C766" s="6" t="str">
        <f t="shared" si="12"/>
        <v>02</v>
      </c>
      <c r="D766" s="22">
        <v>75.75</v>
      </c>
      <c r="E766" s="22">
        <v>349</v>
      </c>
      <c r="F766" s="22"/>
    </row>
    <row r="767" hidden="1" spans="1:6">
      <c r="A767" s="6" t="str">
        <f>"12024011331"</f>
        <v>12024011331</v>
      </c>
      <c r="B767" s="6" t="s">
        <v>770</v>
      </c>
      <c r="C767" s="6" t="str">
        <f t="shared" si="12"/>
        <v>02</v>
      </c>
      <c r="D767" s="22">
        <v>75.5</v>
      </c>
      <c r="E767" s="22">
        <v>352</v>
      </c>
      <c r="F767" s="22"/>
    </row>
    <row r="768" hidden="1" spans="1:6">
      <c r="A768" s="6" t="str">
        <f>"12024012128"</f>
        <v>12024012128</v>
      </c>
      <c r="B768" s="6" t="s">
        <v>771</v>
      </c>
      <c r="C768" s="6" t="str">
        <f t="shared" si="12"/>
        <v>02</v>
      </c>
      <c r="D768" s="22">
        <v>75.5</v>
      </c>
      <c r="E768" s="22">
        <v>352</v>
      </c>
      <c r="F768" s="22"/>
    </row>
    <row r="769" hidden="1" spans="1:6">
      <c r="A769" s="6" t="str">
        <f>"12024011729"</f>
        <v>12024011729</v>
      </c>
      <c r="B769" s="6" t="s">
        <v>772</v>
      </c>
      <c r="C769" s="6" t="str">
        <f t="shared" si="12"/>
        <v>02</v>
      </c>
      <c r="D769" s="22">
        <v>75.25</v>
      </c>
      <c r="E769" s="22">
        <v>354</v>
      </c>
      <c r="F769" s="22"/>
    </row>
    <row r="770" hidden="1" spans="1:6">
      <c r="A770" s="6" t="str">
        <f>"12024011928"</f>
        <v>12024011928</v>
      </c>
      <c r="B770" s="6" t="s">
        <v>773</v>
      </c>
      <c r="C770" s="6" t="str">
        <f t="shared" si="12"/>
        <v>02</v>
      </c>
      <c r="D770" s="22">
        <v>75.25</v>
      </c>
      <c r="E770" s="22">
        <v>354</v>
      </c>
      <c r="F770" s="22"/>
    </row>
    <row r="771" hidden="1" spans="1:6">
      <c r="A771" s="6" t="str">
        <f>"12024011217"</f>
        <v>12024011217</v>
      </c>
      <c r="B771" s="6" t="s">
        <v>774</v>
      </c>
      <c r="C771" s="6" t="str">
        <f t="shared" si="12"/>
        <v>02</v>
      </c>
      <c r="D771" s="22">
        <v>75</v>
      </c>
      <c r="E771" s="22">
        <v>356</v>
      </c>
      <c r="F771" s="22"/>
    </row>
    <row r="772" hidden="1" spans="1:6">
      <c r="A772" s="6" t="str">
        <f>"12024011605"</f>
        <v>12024011605</v>
      </c>
      <c r="B772" s="6" t="s">
        <v>775</v>
      </c>
      <c r="C772" s="6" t="str">
        <f t="shared" si="12"/>
        <v>02</v>
      </c>
      <c r="D772" s="22">
        <v>75</v>
      </c>
      <c r="E772" s="22">
        <v>356</v>
      </c>
      <c r="F772" s="22"/>
    </row>
    <row r="773" hidden="1" spans="1:6">
      <c r="A773" s="6" t="str">
        <f>"12024012308"</f>
        <v>12024012308</v>
      </c>
      <c r="B773" s="6" t="s">
        <v>776</v>
      </c>
      <c r="C773" s="6" t="str">
        <f t="shared" si="12"/>
        <v>02</v>
      </c>
      <c r="D773" s="22">
        <v>75</v>
      </c>
      <c r="E773" s="22">
        <v>356</v>
      </c>
      <c r="F773" s="22"/>
    </row>
    <row r="774" hidden="1" spans="1:6">
      <c r="A774" s="6" t="str">
        <f>"12024011233"</f>
        <v>12024011233</v>
      </c>
      <c r="B774" s="6" t="s">
        <v>777</v>
      </c>
      <c r="C774" s="6" t="str">
        <f t="shared" si="12"/>
        <v>02</v>
      </c>
      <c r="D774" s="22">
        <v>74.75</v>
      </c>
      <c r="E774" s="22">
        <v>359</v>
      </c>
      <c r="F774" s="22"/>
    </row>
    <row r="775" hidden="1" spans="1:6">
      <c r="A775" s="6" t="str">
        <f>"12024011601"</f>
        <v>12024011601</v>
      </c>
      <c r="B775" s="6" t="s">
        <v>778</v>
      </c>
      <c r="C775" s="6" t="str">
        <f t="shared" si="12"/>
        <v>02</v>
      </c>
      <c r="D775" s="22">
        <v>74.75</v>
      </c>
      <c r="E775" s="22">
        <v>359</v>
      </c>
      <c r="F775" s="22"/>
    </row>
    <row r="776" hidden="1" spans="1:6">
      <c r="A776" s="6" t="str">
        <f>"12024011635"</f>
        <v>12024011635</v>
      </c>
      <c r="B776" s="6" t="s">
        <v>779</v>
      </c>
      <c r="C776" s="6" t="str">
        <f t="shared" si="12"/>
        <v>02</v>
      </c>
      <c r="D776" s="22">
        <v>74.75</v>
      </c>
      <c r="E776" s="22">
        <v>359</v>
      </c>
      <c r="F776" s="22"/>
    </row>
    <row r="777" hidden="1" spans="1:6">
      <c r="A777" s="6" t="str">
        <f>"12024011518"</f>
        <v>12024011518</v>
      </c>
      <c r="B777" s="6" t="s">
        <v>458</v>
      </c>
      <c r="C777" s="6" t="str">
        <f t="shared" si="12"/>
        <v>02</v>
      </c>
      <c r="D777" s="22">
        <v>74.25</v>
      </c>
      <c r="E777" s="22">
        <v>362</v>
      </c>
      <c r="F777" s="22"/>
    </row>
    <row r="778" hidden="1" spans="1:6">
      <c r="A778" s="6" t="str">
        <f>"12024011607"</f>
        <v>12024011607</v>
      </c>
      <c r="B778" s="6" t="s">
        <v>780</v>
      </c>
      <c r="C778" s="6" t="str">
        <f t="shared" si="12"/>
        <v>02</v>
      </c>
      <c r="D778" s="22">
        <v>74.25</v>
      </c>
      <c r="E778" s="22">
        <v>362</v>
      </c>
      <c r="F778" s="22"/>
    </row>
    <row r="779" hidden="1" spans="1:6">
      <c r="A779" s="6" t="str">
        <f>"12024011501"</f>
        <v>12024011501</v>
      </c>
      <c r="B779" s="6" t="s">
        <v>781</v>
      </c>
      <c r="C779" s="6" t="str">
        <f t="shared" si="12"/>
        <v>02</v>
      </c>
      <c r="D779" s="22">
        <v>73.75</v>
      </c>
      <c r="E779" s="22">
        <v>364</v>
      </c>
      <c r="F779" s="22"/>
    </row>
    <row r="780" hidden="1" spans="1:6">
      <c r="A780" s="6" t="str">
        <f>"12024012108"</f>
        <v>12024012108</v>
      </c>
      <c r="B780" s="6" t="s">
        <v>782</v>
      </c>
      <c r="C780" s="6" t="str">
        <f t="shared" si="12"/>
        <v>02</v>
      </c>
      <c r="D780" s="22">
        <v>73.75</v>
      </c>
      <c r="E780" s="22">
        <v>364</v>
      </c>
      <c r="F780" s="22"/>
    </row>
    <row r="781" hidden="1" spans="1:6">
      <c r="A781" s="6" t="str">
        <f>"12024011712"</f>
        <v>12024011712</v>
      </c>
      <c r="B781" s="6" t="s">
        <v>783</v>
      </c>
      <c r="C781" s="6" t="str">
        <f t="shared" si="12"/>
        <v>02</v>
      </c>
      <c r="D781" s="22">
        <v>73.5</v>
      </c>
      <c r="E781" s="22">
        <v>366</v>
      </c>
      <c r="F781" s="22"/>
    </row>
    <row r="782" hidden="1" spans="1:6">
      <c r="A782" s="6" t="str">
        <f>"12024012224"</f>
        <v>12024012224</v>
      </c>
      <c r="B782" s="6" t="s">
        <v>784</v>
      </c>
      <c r="C782" s="6" t="str">
        <f t="shared" si="12"/>
        <v>02</v>
      </c>
      <c r="D782" s="22">
        <v>73.25</v>
      </c>
      <c r="E782" s="22">
        <v>367</v>
      </c>
      <c r="F782" s="22"/>
    </row>
    <row r="783" hidden="1" spans="1:6">
      <c r="A783" s="6" t="str">
        <f>"12024012230"</f>
        <v>12024012230</v>
      </c>
      <c r="B783" s="6" t="s">
        <v>785</v>
      </c>
      <c r="C783" s="6" t="str">
        <f t="shared" si="12"/>
        <v>02</v>
      </c>
      <c r="D783" s="22">
        <v>73.25</v>
      </c>
      <c r="E783" s="22">
        <v>367</v>
      </c>
      <c r="F783" s="22"/>
    </row>
    <row r="784" hidden="1" spans="1:6">
      <c r="A784" s="6" t="str">
        <f>"12024011536"</f>
        <v>12024011536</v>
      </c>
      <c r="B784" s="6" t="s">
        <v>786</v>
      </c>
      <c r="C784" s="6" t="str">
        <f t="shared" si="12"/>
        <v>02</v>
      </c>
      <c r="D784" s="22">
        <v>73</v>
      </c>
      <c r="E784" s="22">
        <v>369</v>
      </c>
      <c r="F784" s="22"/>
    </row>
    <row r="785" hidden="1" spans="1:6">
      <c r="A785" s="6" t="str">
        <f>"12024011922"</f>
        <v>12024011922</v>
      </c>
      <c r="B785" s="6" t="s">
        <v>787</v>
      </c>
      <c r="C785" s="6" t="str">
        <f t="shared" si="12"/>
        <v>02</v>
      </c>
      <c r="D785" s="22">
        <v>73</v>
      </c>
      <c r="E785" s="22">
        <v>369</v>
      </c>
      <c r="F785" s="22"/>
    </row>
    <row r="786" hidden="1" spans="1:6">
      <c r="A786" s="6" t="str">
        <f>"12024012032"</f>
        <v>12024012032</v>
      </c>
      <c r="B786" s="6" t="s">
        <v>788</v>
      </c>
      <c r="C786" s="6" t="str">
        <f t="shared" si="12"/>
        <v>02</v>
      </c>
      <c r="D786" s="22">
        <v>73</v>
      </c>
      <c r="E786" s="22">
        <v>369</v>
      </c>
      <c r="F786" s="22"/>
    </row>
    <row r="787" hidden="1" spans="1:6">
      <c r="A787" s="6" t="str">
        <f>"12024011325"</f>
        <v>12024011325</v>
      </c>
      <c r="B787" s="6" t="s">
        <v>789</v>
      </c>
      <c r="C787" s="6" t="str">
        <f t="shared" si="12"/>
        <v>02</v>
      </c>
      <c r="D787" s="22">
        <v>72.75</v>
      </c>
      <c r="E787" s="22">
        <v>372</v>
      </c>
      <c r="F787" s="22"/>
    </row>
    <row r="788" hidden="1" spans="1:6">
      <c r="A788" s="6" t="str">
        <f>"12024011620"</f>
        <v>12024011620</v>
      </c>
      <c r="B788" s="6" t="s">
        <v>790</v>
      </c>
      <c r="C788" s="6" t="str">
        <f t="shared" si="12"/>
        <v>02</v>
      </c>
      <c r="D788" s="22">
        <v>72.75</v>
      </c>
      <c r="E788" s="22">
        <v>372</v>
      </c>
      <c r="F788" s="22"/>
    </row>
    <row r="789" hidden="1" spans="1:6">
      <c r="A789" s="6" t="str">
        <f>"12024012306"</f>
        <v>12024012306</v>
      </c>
      <c r="B789" s="6" t="s">
        <v>791</v>
      </c>
      <c r="C789" s="6" t="str">
        <f t="shared" si="12"/>
        <v>02</v>
      </c>
      <c r="D789" s="22">
        <v>72.75</v>
      </c>
      <c r="E789" s="22">
        <v>372</v>
      </c>
      <c r="F789" s="22"/>
    </row>
    <row r="790" hidden="1" spans="1:6">
      <c r="A790" s="6" t="str">
        <f>"12024012231"</f>
        <v>12024012231</v>
      </c>
      <c r="B790" s="6" t="s">
        <v>792</v>
      </c>
      <c r="C790" s="6" t="str">
        <f t="shared" si="12"/>
        <v>02</v>
      </c>
      <c r="D790" s="22">
        <v>72.25</v>
      </c>
      <c r="E790" s="22">
        <v>375</v>
      </c>
      <c r="F790" s="22"/>
    </row>
    <row r="791" hidden="1" spans="1:6">
      <c r="A791" s="6" t="str">
        <f>"12024011418"</f>
        <v>12024011418</v>
      </c>
      <c r="B791" s="6" t="s">
        <v>793</v>
      </c>
      <c r="C791" s="6" t="str">
        <f t="shared" si="12"/>
        <v>02</v>
      </c>
      <c r="D791" s="22">
        <v>72</v>
      </c>
      <c r="E791" s="22">
        <v>376</v>
      </c>
      <c r="F791" s="22"/>
    </row>
    <row r="792" hidden="1" spans="1:6">
      <c r="A792" s="6" t="str">
        <f>"12024011201"</f>
        <v>12024011201</v>
      </c>
      <c r="B792" s="6" t="s">
        <v>794</v>
      </c>
      <c r="C792" s="6" t="str">
        <f t="shared" si="12"/>
        <v>02</v>
      </c>
      <c r="D792" s="22">
        <v>71.75</v>
      </c>
      <c r="E792" s="22">
        <v>377</v>
      </c>
      <c r="F792" s="22"/>
    </row>
    <row r="793" hidden="1" spans="1:6">
      <c r="A793" s="6" t="str">
        <f>"12024012135"</f>
        <v>12024012135</v>
      </c>
      <c r="B793" s="6" t="s">
        <v>795</v>
      </c>
      <c r="C793" s="6" t="str">
        <f t="shared" si="12"/>
        <v>02</v>
      </c>
      <c r="D793" s="22">
        <v>71.5</v>
      </c>
      <c r="E793" s="22">
        <v>378</v>
      </c>
      <c r="F793" s="22"/>
    </row>
    <row r="794" hidden="1" spans="1:6">
      <c r="A794" s="6" t="str">
        <f>"12024012232"</f>
        <v>12024012232</v>
      </c>
      <c r="B794" s="6" t="s">
        <v>57</v>
      </c>
      <c r="C794" s="6" t="str">
        <f t="shared" si="12"/>
        <v>02</v>
      </c>
      <c r="D794" s="22">
        <v>71.5</v>
      </c>
      <c r="E794" s="22">
        <v>378</v>
      </c>
      <c r="F794" s="22"/>
    </row>
    <row r="795" hidden="1" spans="1:6">
      <c r="A795" s="6" t="str">
        <f>"12024011629"</f>
        <v>12024011629</v>
      </c>
      <c r="B795" s="6" t="s">
        <v>796</v>
      </c>
      <c r="C795" s="6" t="str">
        <f t="shared" si="12"/>
        <v>02</v>
      </c>
      <c r="D795" s="22">
        <v>71.25</v>
      </c>
      <c r="E795" s="22">
        <v>380</v>
      </c>
      <c r="F795" s="22"/>
    </row>
    <row r="796" hidden="1" spans="1:6">
      <c r="A796" s="6" t="str">
        <f>"12024012237"</f>
        <v>12024012237</v>
      </c>
      <c r="B796" s="6" t="s">
        <v>797</v>
      </c>
      <c r="C796" s="6" t="str">
        <f t="shared" si="12"/>
        <v>02</v>
      </c>
      <c r="D796" s="22">
        <v>71.25</v>
      </c>
      <c r="E796" s="22">
        <v>380</v>
      </c>
      <c r="F796" s="22"/>
    </row>
    <row r="797" hidden="1" spans="1:6">
      <c r="A797" s="6" t="str">
        <f>"12024011431"</f>
        <v>12024011431</v>
      </c>
      <c r="B797" s="6" t="s">
        <v>798</v>
      </c>
      <c r="C797" s="6" t="str">
        <f t="shared" si="12"/>
        <v>02</v>
      </c>
      <c r="D797" s="22">
        <v>71</v>
      </c>
      <c r="E797" s="22">
        <v>382</v>
      </c>
      <c r="F797" s="22"/>
    </row>
    <row r="798" hidden="1" spans="1:6">
      <c r="A798" s="6" t="str">
        <f>"12024012207"</f>
        <v>12024012207</v>
      </c>
      <c r="B798" s="6" t="s">
        <v>799</v>
      </c>
      <c r="C798" s="6" t="str">
        <f t="shared" si="12"/>
        <v>02</v>
      </c>
      <c r="D798" s="22">
        <v>70.75</v>
      </c>
      <c r="E798" s="22">
        <v>383</v>
      </c>
      <c r="F798" s="22"/>
    </row>
    <row r="799" hidden="1" spans="1:6">
      <c r="A799" s="6" t="str">
        <f>"12024011317"</f>
        <v>12024011317</v>
      </c>
      <c r="B799" s="6" t="s">
        <v>800</v>
      </c>
      <c r="C799" s="6" t="str">
        <f t="shared" si="12"/>
        <v>02</v>
      </c>
      <c r="D799" s="22">
        <v>70.5</v>
      </c>
      <c r="E799" s="22">
        <v>384</v>
      </c>
      <c r="F799" s="22"/>
    </row>
    <row r="800" hidden="1" spans="1:6">
      <c r="A800" s="6" t="str">
        <f>"12024012016"</f>
        <v>12024012016</v>
      </c>
      <c r="B800" s="6" t="s">
        <v>801</v>
      </c>
      <c r="C800" s="6" t="str">
        <f t="shared" ref="C800:C863" si="13">"02"</f>
        <v>02</v>
      </c>
      <c r="D800" s="22">
        <v>70.25</v>
      </c>
      <c r="E800" s="22">
        <v>385</v>
      </c>
      <c r="F800" s="22"/>
    </row>
    <row r="801" hidden="1" spans="1:6">
      <c r="A801" s="6" t="str">
        <f>"12024011817"</f>
        <v>12024011817</v>
      </c>
      <c r="B801" s="6" t="s">
        <v>802</v>
      </c>
      <c r="C801" s="6" t="str">
        <f t="shared" si="13"/>
        <v>02</v>
      </c>
      <c r="D801" s="22">
        <v>68.75</v>
      </c>
      <c r="E801" s="22">
        <v>386</v>
      </c>
      <c r="F801" s="22"/>
    </row>
    <row r="802" hidden="1" spans="1:6">
      <c r="A802" s="6" t="str">
        <f>"12024012227"</f>
        <v>12024012227</v>
      </c>
      <c r="B802" s="6" t="s">
        <v>803</v>
      </c>
      <c r="C802" s="6" t="str">
        <f t="shared" si="13"/>
        <v>02</v>
      </c>
      <c r="D802" s="22">
        <v>68.5</v>
      </c>
      <c r="E802" s="22">
        <v>387</v>
      </c>
      <c r="F802" s="22"/>
    </row>
    <row r="803" hidden="1" spans="1:6">
      <c r="A803" s="6" t="str">
        <f>"12024011507"</f>
        <v>12024011507</v>
      </c>
      <c r="B803" s="6" t="s">
        <v>804</v>
      </c>
      <c r="C803" s="6" t="str">
        <f t="shared" si="13"/>
        <v>02</v>
      </c>
      <c r="D803" s="22">
        <v>68</v>
      </c>
      <c r="E803" s="22">
        <v>388</v>
      </c>
      <c r="F803" s="22"/>
    </row>
    <row r="804" hidden="1" spans="1:6">
      <c r="A804" s="6" t="str">
        <f>"12024012013"</f>
        <v>12024012013</v>
      </c>
      <c r="B804" s="6" t="s">
        <v>805</v>
      </c>
      <c r="C804" s="6" t="str">
        <f t="shared" si="13"/>
        <v>02</v>
      </c>
      <c r="D804" s="22">
        <v>67.25</v>
      </c>
      <c r="E804" s="22">
        <v>389</v>
      </c>
      <c r="F804" s="22"/>
    </row>
    <row r="805" hidden="1" spans="1:6">
      <c r="A805" s="6" t="str">
        <f>"12024012236"</f>
        <v>12024012236</v>
      </c>
      <c r="B805" s="6" t="s">
        <v>806</v>
      </c>
      <c r="C805" s="6" t="str">
        <f t="shared" si="13"/>
        <v>02</v>
      </c>
      <c r="D805" s="22">
        <v>66.75</v>
      </c>
      <c r="E805" s="22">
        <v>390</v>
      </c>
      <c r="F805" s="22"/>
    </row>
    <row r="806" hidden="1" spans="1:6">
      <c r="A806" s="6" t="str">
        <f>"12024012125"</f>
        <v>12024012125</v>
      </c>
      <c r="B806" s="6" t="s">
        <v>807</v>
      </c>
      <c r="C806" s="6" t="str">
        <f t="shared" si="13"/>
        <v>02</v>
      </c>
      <c r="D806" s="22">
        <v>66</v>
      </c>
      <c r="E806" s="22">
        <v>391</v>
      </c>
      <c r="F806" s="22"/>
    </row>
    <row r="807" hidden="1" spans="1:6">
      <c r="A807" s="6" t="str">
        <f>"12024012319"</f>
        <v>12024012319</v>
      </c>
      <c r="B807" s="6" t="s">
        <v>808</v>
      </c>
      <c r="C807" s="6" t="str">
        <f t="shared" si="13"/>
        <v>02</v>
      </c>
      <c r="D807" s="22">
        <v>65.75</v>
      </c>
      <c r="E807" s="22">
        <v>392</v>
      </c>
      <c r="F807" s="22"/>
    </row>
    <row r="808" hidden="1" spans="1:6">
      <c r="A808" s="6" t="str">
        <f>"12024011327"</f>
        <v>12024011327</v>
      </c>
      <c r="B808" s="6" t="s">
        <v>809</v>
      </c>
      <c r="C808" s="6" t="str">
        <f t="shared" si="13"/>
        <v>02</v>
      </c>
      <c r="D808" s="22">
        <v>64.75</v>
      </c>
      <c r="E808" s="22">
        <v>393</v>
      </c>
      <c r="F808" s="22"/>
    </row>
    <row r="809" hidden="1" spans="1:6">
      <c r="A809" s="6" t="str">
        <f>"12024011521"</f>
        <v>12024011521</v>
      </c>
      <c r="B809" s="6" t="s">
        <v>810</v>
      </c>
      <c r="C809" s="6" t="str">
        <f t="shared" si="13"/>
        <v>02</v>
      </c>
      <c r="D809" s="22">
        <v>63.5</v>
      </c>
      <c r="E809" s="22">
        <v>394</v>
      </c>
      <c r="F809" s="22"/>
    </row>
    <row r="810" hidden="1" spans="1:6">
      <c r="A810" s="6" t="str">
        <f>"12024012318"</f>
        <v>12024012318</v>
      </c>
      <c r="B810" s="6" t="s">
        <v>811</v>
      </c>
      <c r="C810" s="6" t="str">
        <f t="shared" si="13"/>
        <v>02</v>
      </c>
      <c r="D810" s="22">
        <v>63.5</v>
      </c>
      <c r="E810" s="22">
        <v>394</v>
      </c>
      <c r="F810" s="22"/>
    </row>
    <row r="811" hidden="1" spans="1:6">
      <c r="A811" s="6" t="str">
        <f>"12024011435"</f>
        <v>12024011435</v>
      </c>
      <c r="B811" s="6" t="s">
        <v>812</v>
      </c>
      <c r="C811" s="6" t="str">
        <f t="shared" si="13"/>
        <v>02</v>
      </c>
      <c r="D811" s="22">
        <v>63.25</v>
      </c>
      <c r="E811" s="22">
        <v>396</v>
      </c>
      <c r="F811" s="22"/>
    </row>
    <row r="812" hidden="1" spans="1:6">
      <c r="A812" s="6" t="str">
        <f>"12024012130"</f>
        <v>12024012130</v>
      </c>
      <c r="B812" s="6" t="s">
        <v>813</v>
      </c>
      <c r="C812" s="6" t="str">
        <f t="shared" si="13"/>
        <v>02</v>
      </c>
      <c r="D812" s="22">
        <v>62.75</v>
      </c>
      <c r="E812" s="22">
        <v>397</v>
      </c>
      <c r="F812" s="22"/>
    </row>
    <row r="813" hidden="1" spans="1:6">
      <c r="A813" s="6" t="str">
        <f>"12024011910"</f>
        <v>12024011910</v>
      </c>
      <c r="B813" s="6" t="s">
        <v>814</v>
      </c>
      <c r="C813" s="6" t="str">
        <f t="shared" si="13"/>
        <v>02</v>
      </c>
      <c r="D813" s="22">
        <v>58.75</v>
      </c>
      <c r="E813" s="22">
        <v>398</v>
      </c>
      <c r="F813" s="22"/>
    </row>
    <row r="814" hidden="1" spans="1:6">
      <c r="A814" s="6" t="str">
        <f>"12024011404"</f>
        <v>12024011404</v>
      </c>
      <c r="B814" s="6" t="s">
        <v>815</v>
      </c>
      <c r="C814" s="6" t="str">
        <f t="shared" si="13"/>
        <v>02</v>
      </c>
      <c r="D814" s="22">
        <v>57.25</v>
      </c>
      <c r="E814" s="22">
        <v>399</v>
      </c>
      <c r="F814" s="22"/>
    </row>
    <row r="815" hidden="1" spans="1:6">
      <c r="A815" s="6" t="str">
        <f>"12024011909"</f>
        <v>12024011909</v>
      </c>
      <c r="B815" s="6" t="s">
        <v>284</v>
      </c>
      <c r="C815" s="6" t="str">
        <f t="shared" si="13"/>
        <v>02</v>
      </c>
      <c r="D815" s="22">
        <v>56.75</v>
      </c>
      <c r="E815" s="22">
        <v>400</v>
      </c>
      <c r="F815" s="22"/>
    </row>
    <row r="816" hidden="1" spans="1:6">
      <c r="A816" s="6" t="str">
        <f>"12024011136"</f>
        <v>12024011136</v>
      </c>
      <c r="B816" s="6" t="s">
        <v>816</v>
      </c>
      <c r="C816" s="6" t="str">
        <f t="shared" si="13"/>
        <v>02</v>
      </c>
      <c r="D816" s="22">
        <v>53.75</v>
      </c>
      <c r="E816" s="22">
        <v>401</v>
      </c>
      <c r="F816" s="22"/>
    </row>
    <row r="817" hidden="1" spans="1:6">
      <c r="A817" s="6" t="str">
        <f>"12024011221"</f>
        <v>12024011221</v>
      </c>
      <c r="B817" s="6" t="s">
        <v>817</v>
      </c>
      <c r="C817" s="6" t="str">
        <f t="shared" si="13"/>
        <v>02</v>
      </c>
      <c r="D817" s="22">
        <v>0</v>
      </c>
      <c r="E817" s="24" t="s">
        <v>389</v>
      </c>
      <c r="F817" s="24"/>
    </row>
    <row r="818" hidden="1" spans="1:6">
      <c r="A818" s="6" t="str">
        <f>"12024011234"</f>
        <v>12024011234</v>
      </c>
      <c r="B818" s="6" t="s">
        <v>818</v>
      </c>
      <c r="C818" s="6" t="str">
        <f t="shared" si="13"/>
        <v>02</v>
      </c>
      <c r="D818" s="22">
        <v>0</v>
      </c>
      <c r="E818" s="24" t="s">
        <v>389</v>
      </c>
      <c r="F818" s="24"/>
    </row>
    <row r="819" hidden="1" spans="1:6">
      <c r="A819" s="6" t="str">
        <f>"12024011302"</f>
        <v>12024011302</v>
      </c>
      <c r="B819" s="6" t="s">
        <v>819</v>
      </c>
      <c r="C819" s="6" t="str">
        <f t="shared" si="13"/>
        <v>02</v>
      </c>
      <c r="D819" s="22">
        <v>0</v>
      </c>
      <c r="E819" s="24" t="s">
        <v>389</v>
      </c>
      <c r="F819" s="24"/>
    </row>
    <row r="820" hidden="1" spans="1:6">
      <c r="A820" s="6" t="str">
        <f>"12024011303"</f>
        <v>12024011303</v>
      </c>
      <c r="B820" s="6" t="s">
        <v>820</v>
      </c>
      <c r="C820" s="6" t="str">
        <f t="shared" si="13"/>
        <v>02</v>
      </c>
      <c r="D820" s="22">
        <v>0</v>
      </c>
      <c r="E820" s="24" t="s">
        <v>389</v>
      </c>
      <c r="F820" s="24"/>
    </row>
    <row r="821" hidden="1" spans="1:6">
      <c r="A821" s="6" t="str">
        <f>"12024011318"</f>
        <v>12024011318</v>
      </c>
      <c r="B821" s="6" t="s">
        <v>821</v>
      </c>
      <c r="C821" s="6" t="str">
        <f t="shared" si="13"/>
        <v>02</v>
      </c>
      <c r="D821" s="22">
        <v>0</v>
      </c>
      <c r="E821" s="24" t="s">
        <v>389</v>
      </c>
      <c r="F821" s="24"/>
    </row>
    <row r="822" hidden="1" spans="1:6">
      <c r="A822" s="6" t="str">
        <f>"12024011335"</f>
        <v>12024011335</v>
      </c>
      <c r="B822" s="6" t="s">
        <v>822</v>
      </c>
      <c r="C822" s="6" t="str">
        <f t="shared" si="13"/>
        <v>02</v>
      </c>
      <c r="D822" s="22">
        <v>0</v>
      </c>
      <c r="E822" s="24" t="s">
        <v>389</v>
      </c>
      <c r="F822" s="24"/>
    </row>
    <row r="823" hidden="1" spans="1:6">
      <c r="A823" s="6" t="str">
        <f>"12024011337"</f>
        <v>12024011337</v>
      </c>
      <c r="B823" s="6" t="s">
        <v>823</v>
      </c>
      <c r="C823" s="6" t="str">
        <f t="shared" si="13"/>
        <v>02</v>
      </c>
      <c r="D823" s="22">
        <v>0</v>
      </c>
      <c r="E823" s="24" t="s">
        <v>389</v>
      </c>
      <c r="F823" s="24"/>
    </row>
    <row r="824" hidden="1" spans="1:6">
      <c r="A824" s="6" t="str">
        <f>"12024011405"</f>
        <v>12024011405</v>
      </c>
      <c r="B824" s="6" t="s">
        <v>824</v>
      </c>
      <c r="C824" s="6" t="str">
        <f t="shared" si="13"/>
        <v>02</v>
      </c>
      <c r="D824" s="22">
        <v>0</v>
      </c>
      <c r="E824" s="24" t="s">
        <v>389</v>
      </c>
      <c r="F824" s="24"/>
    </row>
    <row r="825" hidden="1" spans="1:6">
      <c r="A825" s="6" t="str">
        <f>"12024011412"</f>
        <v>12024011412</v>
      </c>
      <c r="B825" s="6" t="s">
        <v>825</v>
      </c>
      <c r="C825" s="6" t="str">
        <f t="shared" si="13"/>
        <v>02</v>
      </c>
      <c r="D825" s="22">
        <v>0</v>
      </c>
      <c r="E825" s="24" t="s">
        <v>389</v>
      </c>
      <c r="F825" s="24"/>
    </row>
    <row r="826" hidden="1" spans="1:6">
      <c r="A826" s="6" t="str">
        <f>"12024011428"</f>
        <v>12024011428</v>
      </c>
      <c r="B826" s="6" t="s">
        <v>525</v>
      </c>
      <c r="C826" s="6" t="str">
        <f t="shared" si="13"/>
        <v>02</v>
      </c>
      <c r="D826" s="22">
        <v>0</v>
      </c>
      <c r="E826" s="24" t="s">
        <v>389</v>
      </c>
      <c r="F826" s="24"/>
    </row>
    <row r="827" hidden="1" spans="1:6">
      <c r="A827" s="6" t="str">
        <f>"12024011433"</f>
        <v>12024011433</v>
      </c>
      <c r="B827" s="6" t="s">
        <v>826</v>
      </c>
      <c r="C827" s="6" t="str">
        <f t="shared" si="13"/>
        <v>02</v>
      </c>
      <c r="D827" s="22">
        <v>0</v>
      </c>
      <c r="E827" s="24" t="s">
        <v>389</v>
      </c>
      <c r="F827" s="24"/>
    </row>
    <row r="828" hidden="1" spans="1:6">
      <c r="A828" s="6" t="str">
        <f>"12024011519"</f>
        <v>12024011519</v>
      </c>
      <c r="B828" s="6" t="s">
        <v>827</v>
      </c>
      <c r="C828" s="6" t="str">
        <f t="shared" si="13"/>
        <v>02</v>
      </c>
      <c r="D828" s="22">
        <v>0</v>
      </c>
      <c r="E828" s="24" t="s">
        <v>389</v>
      </c>
      <c r="F828" s="24"/>
    </row>
    <row r="829" hidden="1" spans="1:6">
      <c r="A829" s="6" t="str">
        <f>"12024011520"</f>
        <v>12024011520</v>
      </c>
      <c r="B829" s="6" t="s">
        <v>828</v>
      </c>
      <c r="C829" s="6" t="str">
        <f t="shared" si="13"/>
        <v>02</v>
      </c>
      <c r="D829" s="22">
        <v>0</v>
      </c>
      <c r="E829" s="24" t="s">
        <v>389</v>
      </c>
      <c r="F829" s="24"/>
    </row>
    <row r="830" hidden="1" spans="1:6">
      <c r="A830" s="6" t="str">
        <f>"12024011525"</f>
        <v>12024011525</v>
      </c>
      <c r="B830" s="6" t="s">
        <v>829</v>
      </c>
      <c r="C830" s="6" t="str">
        <f t="shared" si="13"/>
        <v>02</v>
      </c>
      <c r="D830" s="22">
        <v>0</v>
      </c>
      <c r="E830" s="24" t="s">
        <v>389</v>
      </c>
      <c r="F830" s="24"/>
    </row>
    <row r="831" hidden="1" spans="1:6">
      <c r="A831" s="6" t="str">
        <f>"12024011527"</f>
        <v>12024011527</v>
      </c>
      <c r="B831" s="6" t="s">
        <v>830</v>
      </c>
      <c r="C831" s="6" t="str">
        <f t="shared" si="13"/>
        <v>02</v>
      </c>
      <c r="D831" s="22">
        <v>0</v>
      </c>
      <c r="E831" s="24" t="s">
        <v>389</v>
      </c>
      <c r="F831" s="24"/>
    </row>
    <row r="832" hidden="1" spans="1:6">
      <c r="A832" s="6" t="str">
        <f>"12024011603"</f>
        <v>12024011603</v>
      </c>
      <c r="B832" s="6" t="s">
        <v>831</v>
      </c>
      <c r="C832" s="6" t="str">
        <f t="shared" si="13"/>
        <v>02</v>
      </c>
      <c r="D832" s="22">
        <v>0</v>
      </c>
      <c r="E832" s="24" t="s">
        <v>389</v>
      </c>
      <c r="F832" s="24"/>
    </row>
    <row r="833" hidden="1" spans="1:6">
      <c r="A833" s="6" t="str">
        <f>"12024011611"</f>
        <v>12024011611</v>
      </c>
      <c r="B833" s="6" t="s">
        <v>832</v>
      </c>
      <c r="C833" s="6" t="str">
        <f t="shared" si="13"/>
        <v>02</v>
      </c>
      <c r="D833" s="22">
        <v>0</v>
      </c>
      <c r="E833" s="24" t="s">
        <v>389</v>
      </c>
      <c r="F833" s="24"/>
    </row>
    <row r="834" hidden="1" spans="1:6">
      <c r="A834" s="6" t="str">
        <f>"12024011628"</f>
        <v>12024011628</v>
      </c>
      <c r="B834" s="6" t="s">
        <v>833</v>
      </c>
      <c r="C834" s="6" t="str">
        <f t="shared" si="13"/>
        <v>02</v>
      </c>
      <c r="D834" s="22">
        <v>0</v>
      </c>
      <c r="E834" s="24" t="s">
        <v>389</v>
      </c>
      <c r="F834" s="24"/>
    </row>
    <row r="835" hidden="1" spans="1:6">
      <c r="A835" s="6" t="str">
        <f>"12024011634"</f>
        <v>12024011634</v>
      </c>
      <c r="B835" s="6" t="s">
        <v>834</v>
      </c>
      <c r="C835" s="6" t="str">
        <f t="shared" si="13"/>
        <v>02</v>
      </c>
      <c r="D835" s="22">
        <v>0</v>
      </c>
      <c r="E835" s="24" t="s">
        <v>389</v>
      </c>
      <c r="F835" s="24"/>
    </row>
    <row r="836" hidden="1" spans="1:6">
      <c r="A836" s="6" t="str">
        <f>"12024011637"</f>
        <v>12024011637</v>
      </c>
      <c r="B836" s="6" t="s">
        <v>835</v>
      </c>
      <c r="C836" s="6" t="str">
        <f t="shared" si="13"/>
        <v>02</v>
      </c>
      <c r="D836" s="22">
        <v>0</v>
      </c>
      <c r="E836" s="24" t="s">
        <v>389</v>
      </c>
      <c r="F836" s="24"/>
    </row>
    <row r="837" hidden="1" spans="1:6">
      <c r="A837" s="6" t="str">
        <f>"12024011702"</f>
        <v>12024011702</v>
      </c>
      <c r="B837" s="6" t="s">
        <v>836</v>
      </c>
      <c r="C837" s="6" t="str">
        <f t="shared" si="13"/>
        <v>02</v>
      </c>
      <c r="D837" s="22">
        <v>0</v>
      </c>
      <c r="E837" s="24" t="s">
        <v>389</v>
      </c>
      <c r="F837" s="24"/>
    </row>
    <row r="838" hidden="1" spans="1:6">
      <c r="A838" s="6" t="str">
        <f>"12024011728"</f>
        <v>12024011728</v>
      </c>
      <c r="B838" s="6" t="s">
        <v>837</v>
      </c>
      <c r="C838" s="6" t="str">
        <f t="shared" si="13"/>
        <v>02</v>
      </c>
      <c r="D838" s="22">
        <v>0</v>
      </c>
      <c r="E838" s="24" t="s">
        <v>389</v>
      </c>
      <c r="F838" s="24"/>
    </row>
    <row r="839" hidden="1" spans="1:6">
      <c r="A839" s="6" t="str">
        <f>"12024011732"</f>
        <v>12024011732</v>
      </c>
      <c r="B839" s="6" t="s">
        <v>838</v>
      </c>
      <c r="C839" s="6" t="str">
        <f t="shared" si="13"/>
        <v>02</v>
      </c>
      <c r="D839" s="22">
        <v>0</v>
      </c>
      <c r="E839" s="24" t="s">
        <v>389</v>
      </c>
      <c r="F839" s="24"/>
    </row>
    <row r="840" hidden="1" spans="1:6">
      <c r="A840" s="6" t="str">
        <f>"12024011734"</f>
        <v>12024011734</v>
      </c>
      <c r="B840" s="6" t="s">
        <v>839</v>
      </c>
      <c r="C840" s="6" t="str">
        <f t="shared" si="13"/>
        <v>02</v>
      </c>
      <c r="D840" s="22">
        <v>0</v>
      </c>
      <c r="E840" s="24" t="s">
        <v>389</v>
      </c>
      <c r="F840" s="24"/>
    </row>
    <row r="841" hidden="1" spans="1:6">
      <c r="A841" s="6" t="str">
        <f>"12024011813"</f>
        <v>12024011813</v>
      </c>
      <c r="B841" s="6" t="s">
        <v>57</v>
      </c>
      <c r="C841" s="6" t="str">
        <f t="shared" si="13"/>
        <v>02</v>
      </c>
      <c r="D841" s="22">
        <v>0</v>
      </c>
      <c r="E841" s="24" t="s">
        <v>389</v>
      </c>
      <c r="F841" s="24"/>
    </row>
    <row r="842" hidden="1" spans="1:6">
      <c r="A842" s="6" t="str">
        <f>"12024011818"</f>
        <v>12024011818</v>
      </c>
      <c r="B842" s="6" t="s">
        <v>840</v>
      </c>
      <c r="C842" s="6" t="str">
        <f t="shared" si="13"/>
        <v>02</v>
      </c>
      <c r="D842" s="22">
        <v>0</v>
      </c>
      <c r="E842" s="24" t="s">
        <v>389</v>
      </c>
      <c r="F842" s="24"/>
    </row>
    <row r="843" hidden="1" spans="1:6">
      <c r="A843" s="6" t="str">
        <f>"12024011824"</f>
        <v>12024011824</v>
      </c>
      <c r="B843" s="6" t="s">
        <v>841</v>
      </c>
      <c r="C843" s="6" t="str">
        <f t="shared" si="13"/>
        <v>02</v>
      </c>
      <c r="D843" s="22">
        <v>0</v>
      </c>
      <c r="E843" s="24" t="s">
        <v>389</v>
      </c>
      <c r="F843" s="24"/>
    </row>
    <row r="844" hidden="1" spans="1:6">
      <c r="A844" s="6" t="str">
        <f>"12024011825"</f>
        <v>12024011825</v>
      </c>
      <c r="B844" s="6" t="s">
        <v>842</v>
      </c>
      <c r="C844" s="6" t="str">
        <f t="shared" si="13"/>
        <v>02</v>
      </c>
      <c r="D844" s="22">
        <v>0</v>
      </c>
      <c r="E844" s="24" t="s">
        <v>389</v>
      </c>
      <c r="F844" s="24"/>
    </row>
    <row r="845" hidden="1" spans="1:6">
      <c r="A845" s="6" t="str">
        <f>"12024011901"</f>
        <v>12024011901</v>
      </c>
      <c r="B845" s="6" t="s">
        <v>843</v>
      </c>
      <c r="C845" s="6" t="str">
        <f t="shared" si="13"/>
        <v>02</v>
      </c>
      <c r="D845" s="22">
        <v>0</v>
      </c>
      <c r="E845" s="24" t="s">
        <v>389</v>
      </c>
      <c r="F845" s="24"/>
    </row>
    <row r="846" hidden="1" spans="1:6">
      <c r="A846" s="6" t="str">
        <f>"12024011927"</f>
        <v>12024011927</v>
      </c>
      <c r="B846" s="6" t="s">
        <v>844</v>
      </c>
      <c r="C846" s="6" t="str">
        <f t="shared" si="13"/>
        <v>02</v>
      </c>
      <c r="D846" s="22">
        <v>0</v>
      </c>
      <c r="E846" s="24" t="s">
        <v>389</v>
      </c>
      <c r="F846" s="24"/>
    </row>
    <row r="847" hidden="1" spans="1:6">
      <c r="A847" s="6" t="str">
        <f>"12024012008"</f>
        <v>12024012008</v>
      </c>
      <c r="B847" s="6" t="s">
        <v>845</v>
      </c>
      <c r="C847" s="6" t="str">
        <f t="shared" si="13"/>
        <v>02</v>
      </c>
      <c r="D847" s="22">
        <v>0</v>
      </c>
      <c r="E847" s="24" t="s">
        <v>389</v>
      </c>
      <c r="F847" s="24"/>
    </row>
    <row r="848" hidden="1" spans="1:6">
      <c r="A848" s="6" t="str">
        <f>"12024012010"</f>
        <v>12024012010</v>
      </c>
      <c r="B848" s="6" t="s">
        <v>846</v>
      </c>
      <c r="C848" s="6" t="str">
        <f t="shared" si="13"/>
        <v>02</v>
      </c>
      <c r="D848" s="22">
        <v>0</v>
      </c>
      <c r="E848" s="24" t="s">
        <v>389</v>
      </c>
      <c r="F848" s="24"/>
    </row>
    <row r="849" hidden="1" spans="1:6">
      <c r="A849" s="6" t="str">
        <f>"12024012017"</f>
        <v>12024012017</v>
      </c>
      <c r="B849" s="6" t="s">
        <v>847</v>
      </c>
      <c r="C849" s="6" t="str">
        <f t="shared" si="13"/>
        <v>02</v>
      </c>
      <c r="D849" s="22">
        <v>0</v>
      </c>
      <c r="E849" s="24" t="s">
        <v>389</v>
      </c>
      <c r="F849" s="24"/>
    </row>
    <row r="850" hidden="1" spans="1:6">
      <c r="A850" s="6" t="str">
        <f>"12024012020"</f>
        <v>12024012020</v>
      </c>
      <c r="B850" s="6" t="s">
        <v>848</v>
      </c>
      <c r="C850" s="6" t="str">
        <f t="shared" si="13"/>
        <v>02</v>
      </c>
      <c r="D850" s="22">
        <v>0</v>
      </c>
      <c r="E850" s="24" t="s">
        <v>389</v>
      </c>
      <c r="F850" s="24"/>
    </row>
    <row r="851" hidden="1" spans="1:6">
      <c r="A851" s="6" t="str">
        <f>"12024012021"</f>
        <v>12024012021</v>
      </c>
      <c r="B851" s="6" t="s">
        <v>849</v>
      </c>
      <c r="C851" s="6" t="str">
        <f t="shared" si="13"/>
        <v>02</v>
      </c>
      <c r="D851" s="22">
        <v>0</v>
      </c>
      <c r="E851" s="24" t="s">
        <v>389</v>
      </c>
      <c r="F851" s="24"/>
    </row>
    <row r="852" hidden="1" spans="1:6">
      <c r="A852" s="6" t="str">
        <f>"12024012029"</f>
        <v>12024012029</v>
      </c>
      <c r="B852" s="6" t="s">
        <v>850</v>
      </c>
      <c r="C852" s="6" t="str">
        <f t="shared" si="13"/>
        <v>02</v>
      </c>
      <c r="D852" s="22">
        <v>0</v>
      </c>
      <c r="E852" s="24" t="s">
        <v>389</v>
      </c>
      <c r="F852" s="24"/>
    </row>
    <row r="853" hidden="1" spans="1:6">
      <c r="A853" s="6" t="str">
        <f>"12024012037"</f>
        <v>12024012037</v>
      </c>
      <c r="B853" s="6" t="s">
        <v>851</v>
      </c>
      <c r="C853" s="6" t="str">
        <f t="shared" si="13"/>
        <v>02</v>
      </c>
      <c r="D853" s="22">
        <v>0</v>
      </c>
      <c r="E853" s="24" t="s">
        <v>389</v>
      </c>
      <c r="F853" s="24"/>
    </row>
    <row r="854" hidden="1" spans="1:6">
      <c r="A854" s="6" t="str">
        <f>"12024012102"</f>
        <v>12024012102</v>
      </c>
      <c r="B854" s="6" t="s">
        <v>852</v>
      </c>
      <c r="C854" s="6" t="str">
        <f t="shared" si="13"/>
        <v>02</v>
      </c>
      <c r="D854" s="22">
        <v>0</v>
      </c>
      <c r="E854" s="24" t="s">
        <v>389</v>
      </c>
      <c r="F854" s="24"/>
    </row>
    <row r="855" hidden="1" spans="1:6">
      <c r="A855" s="6" t="str">
        <f>"12024012111"</f>
        <v>12024012111</v>
      </c>
      <c r="B855" s="6" t="s">
        <v>853</v>
      </c>
      <c r="C855" s="6" t="str">
        <f t="shared" si="13"/>
        <v>02</v>
      </c>
      <c r="D855" s="22">
        <v>0</v>
      </c>
      <c r="E855" s="24" t="s">
        <v>389</v>
      </c>
      <c r="F855" s="24"/>
    </row>
    <row r="856" hidden="1" spans="1:6">
      <c r="A856" s="6" t="str">
        <f>"12024012115"</f>
        <v>12024012115</v>
      </c>
      <c r="B856" s="6" t="s">
        <v>854</v>
      </c>
      <c r="C856" s="6" t="str">
        <f t="shared" si="13"/>
        <v>02</v>
      </c>
      <c r="D856" s="22">
        <v>0</v>
      </c>
      <c r="E856" s="24" t="s">
        <v>389</v>
      </c>
      <c r="F856" s="24"/>
    </row>
    <row r="857" hidden="1" spans="1:6">
      <c r="A857" s="6" t="str">
        <f>"12024012203"</f>
        <v>12024012203</v>
      </c>
      <c r="B857" s="6" t="s">
        <v>855</v>
      </c>
      <c r="C857" s="6" t="str">
        <f t="shared" si="13"/>
        <v>02</v>
      </c>
      <c r="D857" s="22">
        <v>0</v>
      </c>
      <c r="E857" s="24" t="s">
        <v>389</v>
      </c>
      <c r="F857" s="24"/>
    </row>
    <row r="858" hidden="1" spans="1:6">
      <c r="A858" s="6" t="str">
        <f>"12024012205"</f>
        <v>12024012205</v>
      </c>
      <c r="B858" s="6" t="s">
        <v>856</v>
      </c>
      <c r="C858" s="6" t="str">
        <f t="shared" si="13"/>
        <v>02</v>
      </c>
      <c r="D858" s="22">
        <v>0</v>
      </c>
      <c r="E858" s="24" t="s">
        <v>389</v>
      </c>
      <c r="F858" s="24"/>
    </row>
    <row r="859" hidden="1" spans="1:6">
      <c r="A859" s="6" t="str">
        <f>"12024012208"</f>
        <v>12024012208</v>
      </c>
      <c r="B859" s="6" t="s">
        <v>857</v>
      </c>
      <c r="C859" s="6" t="str">
        <f t="shared" si="13"/>
        <v>02</v>
      </c>
      <c r="D859" s="22">
        <v>0</v>
      </c>
      <c r="E859" s="24" t="s">
        <v>389</v>
      </c>
      <c r="F859" s="24"/>
    </row>
    <row r="860" hidden="1" spans="1:6">
      <c r="A860" s="6" t="str">
        <f>"12024012210"</f>
        <v>12024012210</v>
      </c>
      <c r="B860" s="6" t="s">
        <v>858</v>
      </c>
      <c r="C860" s="6" t="str">
        <f t="shared" si="13"/>
        <v>02</v>
      </c>
      <c r="D860" s="22">
        <v>0</v>
      </c>
      <c r="E860" s="24" t="s">
        <v>389</v>
      </c>
      <c r="F860" s="24"/>
    </row>
    <row r="861" hidden="1" spans="1:6">
      <c r="A861" s="6" t="str">
        <f>"12024012213"</f>
        <v>12024012213</v>
      </c>
      <c r="B861" s="6" t="s">
        <v>859</v>
      </c>
      <c r="C861" s="6" t="str">
        <f t="shared" si="13"/>
        <v>02</v>
      </c>
      <c r="D861" s="22">
        <v>0</v>
      </c>
      <c r="E861" s="24" t="s">
        <v>389</v>
      </c>
      <c r="F861" s="24"/>
    </row>
    <row r="862" hidden="1" spans="1:6">
      <c r="A862" s="6" t="str">
        <f>"12024012217"</f>
        <v>12024012217</v>
      </c>
      <c r="B862" s="6" t="s">
        <v>860</v>
      </c>
      <c r="C862" s="6" t="str">
        <f t="shared" si="13"/>
        <v>02</v>
      </c>
      <c r="D862" s="22">
        <v>0</v>
      </c>
      <c r="E862" s="24" t="s">
        <v>389</v>
      </c>
      <c r="F862" s="24"/>
    </row>
    <row r="863" hidden="1" spans="1:6">
      <c r="A863" s="6" t="str">
        <f>"12024012219"</f>
        <v>12024012219</v>
      </c>
      <c r="B863" s="6" t="s">
        <v>861</v>
      </c>
      <c r="C863" s="6" t="str">
        <f t="shared" si="13"/>
        <v>02</v>
      </c>
      <c r="D863" s="22">
        <v>0</v>
      </c>
      <c r="E863" s="24" t="s">
        <v>389</v>
      </c>
      <c r="F863" s="24"/>
    </row>
    <row r="864" hidden="1" spans="1:6">
      <c r="A864" s="6" t="str">
        <f>"12024012223"</f>
        <v>12024012223</v>
      </c>
      <c r="B864" s="6" t="s">
        <v>862</v>
      </c>
      <c r="C864" s="6" t="str">
        <f t="shared" ref="C864:C869" si="14">"02"</f>
        <v>02</v>
      </c>
      <c r="D864" s="22">
        <v>0</v>
      </c>
      <c r="E864" s="24" t="s">
        <v>389</v>
      </c>
      <c r="F864" s="24"/>
    </row>
    <row r="865" hidden="1" spans="1:6">
      <c r="A865" s="6" t="str">
        <f>"12024012226"</f>
        <v>12024012226</v>
      </c>
      <c r="B865" s="6" t="s">
        <v>863</v>
      </c>
      <c r="C865" s="6" t="str">
        <f t="shared" si="14"/>
        <v>02</v>
      </c>
      <c r="D865" s="22">
        <v>0</v>
      </c>
      <c r="E865" s="24" t="s">
        <v>389</v>
      </c>
      <c r="F865" s="24"/>
    </row>
    <row r="866" hidden="1" spans="1:6">
      <c r="A866" s="6" t="str">
        <f>"12024012309"</f>
        <v>12024012309</v>
      </c>
      <c r="B866" s="6" t="s">
        <v>864</v>
      </c>
      <c r="C866" s="6" t="str">
        <f t="shared" si="14"/>
        <v>02</v>
      </c>
      <c r="D866" s="22">
        <v>0</v>
      </c>
      <c r="E866" s="24" t="s">
        <v>389</v>
      </c>
      <c r="F866" s="24"/>
    </row>
    <row r="867" hidden="1" spans="1:6">
      <c r="A867" s="6" t="str">
        <f>"12024012313"</f>
        <v>12024012313</v>
      </c>
      <c r="B867" s="6" t="s">
        <v>865</v>
      </c>
      <c r="C867" s="6" t="str">
        <f t="shared" si="14"/>
        <v>02</v>
      </c>
      <c r="D867" s="22">
        <v>0</v>
      </c>
      <c r="E867" s="24" t="s">
        <v>389</v>
      </c>
      <c r="F867" s="24"/>
    </row>
    <row r="868" hidden="1" spans="1:6">
      <c r="A868" s="6" t="str">
        <f>"12024012320"</f>
        <v>12024012320</v>
      </c>
      <c r="B868" s="6" t="s">
        <v>866</v>
      </c>
      <c r="C868" s="6" t="str">
        <f t="shared" si="14"/>
        <v>02</v>
      </c>
      <c r="D868" s="22">
        <v>0</v>
      </c>
      <c r="E868" s="24" t="s">
        <v>389</v>
      </c>
      <c r="F868" s="24"/>
    </row>
    <row r="869" hidden="1" spans="1:6">
      <c r="A869" s="6" t="str">
        <f>"12024012322"</f>
        <v>12024012322</v>
      </c>
      <c r="B869" s="6" t="s">
        <v>867</v>
      </c>
      <c r="C869" s="6" t="str">
        <f t="shared" si="14"/>
        <v>02</v>
      </c>
      <c r="D869" s="22">
        <v>0</v>
      </c>
      <c r="E869" s="24" t="s">
        <v>389</v>
      </c>
      <c r="F869" s="24"/>
    </row>
    <row r="870" ht="18" customHeight="1" spans="1:8">
      <c r="A870" s="19" t="str">
        <f>"12024012408"</f>
        <v>12024012408</v>
      </c>
      <c r="B870" s="19" t="s">
        <v>868</v>
      </c>
      <c r="C870" s="19" t="str">
        <f t="shared" ref="C870:C933" si="15">"03"</f>
        <v>03</v>
      </c>
      <c r="D870" s="20">
        <v>112.75</v>
      </c>
      <c r="E870" s="20">
        <v>1</v>
      </c>
      <c r="F870" s="21" t="s">
        <v>11</v>
      </c>
      <c r="G870" s="1">
        <v>17385527447</v>
      </c>
      <c r="H870" s="1">
        <v>17385527446</v>
      </c>
    </row>
    <row r="871" ht="18" customHeight="1" spans="1:8">
      <c r="A871" s="19" t="str">
        <f>"12024013027"</f>
        <v>12024013027</v>
      </c>
      <c r="B871" s="19" t="s">
        <v>869</v>
      </c>
      <c r="C871" s="19" t="str">
        <f t="shared" si="15"/>
        <v>03</v>
      </c>
      <c r="D871" s="20">
        <v>111.25</v>
      </c>
      <c r="E871" s="20">
        <v>2</v>
      </c>
      <c r="F871" s="21" t="s">
        <v>11</v>
      </c>
      <c r="G871" s="1">
        <v>18485372650</v>
      </c>
      <c r="H871" s="1">
        <v>19138308339</v>
      </c>
    </row>
    <row r="872" ht="18" customHeight="1" spans="1:8">
      <c r="A872" s="19" t="str">
        <f>"12024012711"</f>
        <v>12024012711</v>
      </c>
      <c r="B872" s="19" t="s">
        <v>870</v>
      </c>
      <c r="C872" s="19" t="str">
        <f t="shared" si="15"/>
        <v>03</v>
      </c>
      <c r="D872" s="20">
        <v>108</v>
      </c>
      <c r="E872" s="20">
        <v>3</v>
      </c>
      <c r="F872" s="21" t="s">
        <v>11</v>
      </c>
      <c r="G872" s="1">
        <v>18216502501</v>
      </c>
      <c r="H872" s="1">
        <v>18785864846</v>
      </c>
    </row>
    <row r="873" ht="18" customHeight="1" spans="1:8">
      <c r="A873" s="19" t="str">
        <f>"12024013008"</f>
        <v>12024013008</v>
      </c>
      <c r="B873" s="19" t="s">
        <v>871</v>
      </c>
      <c r="C873" s="19" t="str">
        <f t="shared" si="15"/>
        <v>03</v>
      </c>
      <c r="D873" s="20">
        <v>107.75</v>
      </c>
      <c r="E873" s="20">
        <v>4</v>
      </c>
      <c r="F873" s="21" t="s">
        <v>11</v>
      </c>
      <c r="G873" s="1">
        <v>13269353052</v>
      </c>
      <c r="H873" s="1">
        <v>15934790364</v>
      </c>
    </row>
    <row r="874" ht="18" customHeight="1" spans="1:8">
      <c r="A874" s="19" t="str">
        <f>"12024012706"</f>
        <v>12024012706</v>
      </c>
      <c r="B874" s="19" t="s">
        <v>872</v>
      </c>
      <c r="C874" s="19" t="str">
        <f t="shared" si="15"/>
        <v>03</v>
      </c>
      <c r="D874" s="20">
        <v>106.25</v>
      </c>
      <c r="E874" s="20">
        <v>5</v>
      </c>
      <c r="F874" s="21" t="s">
        <v>11</v>
      </c>
      <c r="G874" s="1">
        <v>17586416269</v>
      </c>
      <c r="H874" s="1">
        <v>13885838401</v>
      </c>
    </row>
    <row r="875" ht="18" customHeight="1" spans="1:8">
      <c r="A875" s="19" t="str">
        <f>"12024013026"</f>
        <v>12024013026</v>
      </c>
      <c r="B875" s="19" t="s">
        <v>873</v>
      </c>
      <c r="C875" s="19" t="str">
        <f t="shared" si="15"/>
        <v>03</v>
      </c>
      <c r="D875" s="20">
        <v>104.5</v>
      </c>
      <c r="E875" s="20">
        <v>6</v>
      </c>
      <c r="F875" s="21" t="s">
        <v>11</v>
      </c>
      <c r="G875" s="1">
        <v>13312391883</v>
      </c>
      <c r="H875" s="1">
        <v>19886961119</v>
      </c>
    </row>
    <row r="876" ht="18" customHeight="1" spans="1:8">
      <c r="A876" s="19" t="str">
        <f>"12024012720"</f>
        <v>12024012720</v>
      </c>
      <c r="B876" s="19" t="s">
        <v>874</v>
      </c>
      <c r="C876" s="19" t="str">
        <f t="shared" si="15"/>
        <v>03</v>
      </c>
      <c r="D876" s="20">
        <v>104</v>
      </c>
      <c r="E876" s="20">
        <v>7</v>
      </c>
      <c r="F876" s="21" t="s">
        <v>11</v>
      </c>
      <c r="G876" s="1">
        <v>18788637704</v>
      </c>
      <c r="H876" s="1">
        <v>19164130670</v>
      </c>
    </row>
    <row r="877" ht="18" customHeight="1" spans="1:8">
      <c r="A877" s="19" t="str">
        <f>"12024012932"</f>
        <v>12024012932</v>
      </c>
      <c r="B877" s="19" t="s">
        <v>875</v>
      </c>
      <c r="C877" s="19" t="str">
        <f t="shared" si="15"/>
        <v>03</v>
      </c>
      <c r="D877" s="20">
        <v>104</v>
      </c>
      <c r="E877" s="20">
        <v>7</v>
      </c>
      <c r="F877" s="21" t="s">
        <v>11</v>
      </c>
      <c r="G877" s="1">
        <v>18216573316</v>
      </c>
      <c r="H877" s="1">
        <v>15186216020</v>
      </c>
    </row>
    <row r="878" ht="18" customHeight="1" spans="1:8">
      <c r="A878" s="19" t="str">
        <f>"12024013137"</f>
        <v>12024013137</v>
      </c>
      <c r="B878" s="19" t="s">
        <v>876</v>
      </c>
      <c r="C878" s="19" t="str">
        <f t="shared" si="15"/>
        <v>03</v>
      </c>
      <c r="D878" s="20">
        <v>103.5</v>
      </c>
      <c r="E878" s="20">
        <v>9</v>
      </c>
      <c r="F878" s="21" t="s">
        <v>11</v>
      </c>
      <c r="G878" s="1">
        <v>18386275306</v>
      </c>
      <c r="H878" s="1">
        <v>19164668990</v>
      </c>
    </row>
    <row r="879" ht="18" customHeight="1" spans="1:8">
      <c r="A879" s="19" t="str">
        <f>"12024012407"</f>
        <v>12024012407</v>
      </c>
      <c r="B879" s="19" t="s">
        <v>877</v>
      </c>
      <c r="C879" s="19" t="str">
        <f t="shared" si="15"/>
        <v>03</v>
      </c>
      <c r="D879" s="20">
        <v>103.25</v>
      </c>
      <c r="E879" s="20">
        <v>10</v>
      </c>
      <c r="F879" s="21" t="s">
        <v>11</v>
      </c>
      <c r="G879" s="1">
        <v>15885904241</v>
      </c>
      <c r="H879" s="1">
        <v>15121794201</v>
      </c>
    </row>
    <row r="880" ht="18" customHeight="1" spans="1:8">
      <c r="A880" s="19" t="str">
        <f>"12024012738"</f>
        <v>12024012738</v>
      </c>
      <c r="B880" s="19" t="s">
        <v>878</v>
      </c>
      <c r="C880" s="19" t="str">
        <f t="shared" si="15"/>
        <v>03</v>
      </c>
      <c r="D880" s="20">
        <v>103.25</v>
      </c>
      <c r="E880" s="20">
        <v>10</v>
      </c>
      <c r="F880" s="21" t="s">
        <v>11</v>
      </c>
      <c r="G880" s="1">
        <v>15284646394</v>
      </c>
      <c r="H880" s="1">
        <v>18785753298</v>
      </c>
    </row>
    <row r="881" ht="18" customHeight="1" spans="1:8">
      <c r="A881" s="19" t="str">
        <f>"12024012512"</f>
        <v>12024012512</v>
      </c>
      <c r="B881" s="19" t="s">
        <v>879</v>
      </c>
      <c r="C881" s="19" t="str">
        <f t="shared" si="15"/>
        <v>03</v>
      </c>
      <c r="D881" s="20">
        <v>102.75</v>
      </c>
      <c r="E881" s="20">
        <v>12</v>
      </c>
      <c r="F881" s="21" t="s">
        <v>11</v>
      </c>
      <c r="G881" s="1">
        <v>15334499774</v>
      </c>
      <c r="H881" s="1">
        <v>15708806950</v>
      </c>
    </row>
    <row r="882" ht="18" customHeight="1" spans="1:8">
      <c r="A882" s="19" t="str">
        <f>"12024013013"</f>
        <v>12024013013</v>
      </c>
      <c r="B882" s="19" t="s">
        <v>880</v>
      </c>
      <c r="C882" s="19" t="str">
        <f t="shared" si="15"/>
        <v>03</v>
      </c>
      <c r="D882" s="20">
        <v>102.5</v>
      </c>
      <c r="E882" s="20">
        <v>13</v>
      </c>
      <c r="F882" s="21" t="s">
        <v>11</v>
      </c>
      <c r="G882" s="1">
        <v>13985877042</v>
      </c>
      <c r="H882" s="1">
        <v>14785309086</v>
      </c>
    </row>
    <row r="883" ht="18" customHeight="1" spans="1:8">
      <c r="A883" s="19" t="str">
        <f>"12024012434"</f>
        <v>12024012434</v>
      </c>
      <c r="B883" s="19" t="s">
        <v>881</v>
      </c>
      <c r="C883" s="19" t="str">
        <f t="shared" si="15"/>
        <v>03</v>
      </c>
      <c r="D883" s="20">
        <v>102.25</v>
      </c>
      <c r="E883" s="20">
        <v>14</v>
      </c>
      <c r="F883" s="21" t="s">
        <v>11</v>
      </c>
      <c r="G883" s="1">
        <v>18286023347</v>
      </c>
      <c r="H883" s="1">
        <v>15885388079</v>
      </c>
    </row>
    <row r="884" ht="18" customHeight="1" spans="1:8">
      <c r="A884" s="19" t="str">
        <f>"12024012528"</f>
        <v>12024012528</v>
      </c>
      <c r="B884" s="19" t="s">
        <v>882</v>
      </c>
      <c r="C884" s="19" t="str">
        <f t="shared" si="15"/>
        <v>03</v>
      </c>
      <c r="D884" s="20">
        <v>102</v>
      </c>
      <c r="E884" s="20">
        <v>15</v>
      </c>
      <c r="F884" s="21" t="s">
        <v>11</v>
      </c>
      <c r="G884" s="1">
        <v>15885377193</v>
      </c>
      <c r="H884" s="1">
        <v>15585877608</v>
      </c>
    </row>
    <row r="885" ht="18" customHeight="1" spans="1:8">
      <c r="A885" s="19" t="str">
        <f>"12024012732"</f>
        <v>12024012732</v>
      </c>
      <c r="B885" s="19" t="s">
        <v>883</v>
      </c>
      <c r="C885" s="19" t="str">
        <f t="shared" si="15"/>
        <v>03</v>
      </c>
      <c r="D885" s="20">
        <v>101.5</v>
      </c>
      <c r="E885" s="20">
        <v>16</v>
      </c>
      <c r="F885" s="21" t="s">
        <v>11</v>
      </c>
      <c r="G885" s="1">
        <v>18230913552</v>
      </c>
      <c r="H885" s="1">
        <v>15902591499</v>
      </c>
    </row>
    <row r="886" ht="18" customHeight="1" spans="1:8">
      <c r="A886" s="19" t="str">
        <f>"12024012935"</f>
        <v>12024012935</v>
      </c>
      <c r="B886" s="19" t="s">
        <v>884</v>
      </c>
      <c r="C886" s="19" t="str">
        <f t="shared" si="15"/>
        <v>03</v>
      </c>
      <c r="D886" s="20">
        <v>101.5</v>
      </c>
      <c r="E886" s="20">
        <v>16</v>
      </c>
      <c r="F886" s="21" t="s">
        <v>11</v>
      </c>
      <c r="G886" s="1">
        <v>15086443134</v>
      </c>
      <c r="H886" s="1">
        <v>13765725117</v>
      </c>
    </row>
    <row r="887" ht="18" customHeight="1" spans="1:8">
      <c r="A887" s="19" t="str">
        <f>"12024012627"</f>
        <v>12024012627</v>
      </c>
      <c r="B887" s="19" t="s">
        <v>885</v>
      </c>
      <c r="C887" s="19" t="str">
        <f t="shared" si="15"/>
        <v>03</v>
      </c>
      <c r="D887" s="20">
        <v>101.25</v>
      </c>
      <c r="E887" s="20">
        <v>18</v>
      </c>
      <c r="F887" s="21" t="s">
        <v>11</v>
      </c>
      <c r="G887" s="1">
        <v>19391392159</v>
      </c>
      <c r="H887" s="1">
        <v>15286510851</v>
      </c>
    </row>
    <row r="888" ht="18" customHeight="1" spans="1:8">
      <c r="A888" s="19" t="str">
        <f>"12024012908"</f>
        <v>12024012908</v>
      </c>
      <c r="B888" s="19" t="s">
        <v>886</v>
      </c>
      <c r="C888" s="19" t="str">
        <f t="shared" si="15"/>
        <v>03</v>
      </c>
      <c r="D888" s="20">
        <v>101.25</v>
      </c>
      <c r="E888" s="20">
        <v>18</v>
      </c>
      <c r="F888" s="21" t="s">
        <v>11</v>
      </c>
      <c r="G888" s="1">
        <v>17585419538</v>
      </c>
      <c r="H888" s="1">
        <v>15692721426</v>
      </c>
    </row>
    <row r="889" ht="18" customHeight="1" spans="1:8">
      <c r="A889" s="19" t="str">
        <f>"12024013208"</f>
        <v>12024013208</v>
      </c>
      <c r="B889" s="19" t="s">
        <v>887</v>
      </c>
      <c r="C889" s="19" t="str">
        <f t="shared" si="15"/>
        <v>03</v>
      </c>
      <c r="D889" s="20">
        <v>101.25</v>
      </c>
      <c r="E889" s="20">
        <v>18</v>
      </c>
      <c r="F889" s="21" t="s">
        <v>11</v>
      </c>
      <c r="G889" s="1">
        <v>18216830781</v>
      </c>
      <c r="H889" s="1">
        <v>18216830781</v>
      </c>
    </row>
    <row r="890" ht="18" customHeight="1" spans="1:8">
      <c r="A890" s="19" t="str">
        <f>"12024012414"</f>
        <v>12024012414</v>
      </c>
      <c r="B890" s="19" t="s">
        <v>888</v>
      </c>
      <c r="C890" s="19" t="str">
        <f t="shared" si="15"/>
        <v>03</v>
      </c>
      <c r="D890" s="20">
        <v>100.75</v>
      </c>
      <c r="E890" s="20">
        <v>21</v>
      </c>
      <c r="F890" s="21" t="s">
        <v>11</v>
      </c>
      <c r="G890" s="1">
        <v>18286954281</v>
      </c>
      <c r="H890" s="1">
        <v>15329812337</v>
      </c>
    </row>
    <row r="891" ht="18" customHeight="1" spans="1:8">
      <c r="A891" s="19" t="str">
        <f>"12024012619"</f>
        <v>12024012619</v>
      </c>
      <c r="B891" s="19" t="s">
        <v>889</v>
      </c>
      <c r="C891" s="19" t="str">
        <f t="shared" si="15"/>
        <v>03</v>
      </c>
      <c r="D891" s="20">
        <v>100.75</v>
      </c>
      <c r="E891" s="20">
        <v>21</v>
      </c>
      <c r="F891" s="21" t="s">
        <v>11</v>
      </c>
      <c r="G891" s="1">
        <v>15186130735</v>
      </c>
      <c r="H891" s="1">
        <v>18744910815</v>
      </c>
    </row>
    <row r="892" ht="18" customHeight="1" spans="1:8">
      <c r="A892" s="19" t="str">
        <f>"12024013133"</f>
        <v>12024013133</v>
      </c>
      <c r="B892" s="19" t="s">
        <v>890</v>
      </c>
      <c r="C892" s="19" t="str">
        <f t="shared" si="15"/>
        <v>03</v>
      </c>
      <c r="D892" s="20">
        <v>99</v>
      </c>
      <c r="E892" s="20">
        <v>23</v>
      </c>
      <c r="F892" s="21" t="s">
        <v>11</v>
      </c>
      <c r="G892" s="1">
        <v>18212873324</v>
      </c>
      <c r="H892" s="1">
        <v>17785123895</v>
      </c>
    </row>
    <row r="893" ht="18" customHeight="1" spans="1:8">
      <c r="A893" s="19" t="str">
        <f>"12024012425"</f>
        <v>12024012425</v>
      </c>
      <c r="B893" s="19" t="s">
        <v>891</v>
      </c>
      <c r="C893" s="19" t="str">
        <f t="shared" si="15"/>
        <v>03</v>
      </c>
      <c r="D893" s="20">
        <v>98.75</v>
      </c>
      <c r="E893" s="20">
        <v>24</v>
      </c>
      <c r="F893" s="21" t="s">
        <v>11</v>
      </c>
      <c r="G893" s="1">
        <v>15085711439</v>
      </c>
      <c r="H893" s="1">
        <v>18311543153</v>
      </c>
    </row>
    <row r="894" ht="18" customHeight="1" spans="1:8">
      <c r="A894" s="19" t="str">
        <f>"12024012506"</f>
        <v>12024012506</v>
      </c>
      <c r="B894" s="19" t="s">
        <v>892</v>
      </c>
      <c r="C894" s="19" t="str">
        <f t="shared" si="15"/>
        <v>03</v>
      </c>
      <c r="D894" s="20">
        <v>98.75</v>
      </c>
      <c r="E894" s="20">
        <v>24</v>
      </c>
      <c r="F894" s="21" t="s">
        <v>11</v>
      </c>
      <c r="G894" s="1">
        <v>18111849082</v>
      </c>
      <c r="H894" s="1">
        <v>15685901384</v>
      </c>
    </row>
    <row r="895" ht="18" customHeight="1" spans="1:8">
      <c r="A895" s="19" t="str">
        <f>"12024013006"</f>
        <v>12024013006</v>
      </c>
      <c r="B895" s="19" t="s">
        <v>893</v>
      </c>
      <c r="C895" s="19" t="str">
        <f t="shared" si="15"/>
        <v>03</v>
      </c>
      <c r="D895" s="20">
        <v>98.75</v>
      </c>
      <c r="E895" s="20">
        <v>24</v>
      </c>
      <c r="F895" s="21" t="s">
        <v>11</v>
      </c>
      <c r="G895" s="1">
        <v>18785797264</v>
      </c>
      <c r="H895" s="1">
        <v>18275120936</v>
      </c>
    </row>
    <row r="896" ht="18" customHeight="1" spans="1:8">
      <c r="A896" s="19" t="str">
        <f>"12024013129"</f>
        <v>12024013129</v>
      </c>
      <c r="B896" s="19" t="s">
        <v>894</v>
      </c>
      <c r="C896" s="19" t="str">
        <f t="shared" si="15"/>
        <v>03</v>
      </c>
      <c r="D896" s="20">
        <v>98.25</v>
      </c>
      <c r="E896" s="20">
        <v>27</v>
      </c>
      <c r="F896" s="21" t="s">
        <v>11</v>
      </c>
      <c r="G896" s="1">
        <v>18785889952</v>
      </c>
      <c r="H896" s="1">
        <v>18798490327</v>
      </c>
    </row>
    <row r="897" ht="18" customHeight="1" spans="1:8">
      <c r="A897" s="19" t="str">
        <f>"12024013009"</f>
        <v>12024013009</v>
      </c>
      <c r="B897" s="19" t="s">
        <v>895</v>
      </c>
      <c r="C897" s="19" t="str">
        <f t="shared" si="15"/>
        <v>03</v>
      </c>
      <c r="D897" s="20">
        <v>98</v>
      </c>
      <c r="E897" s="20">
        <v>28</v>
      </c>
      <c r="F897" s="21" t="s">
        <v>11</v>
      </c>
      <c r="G897" s="1">
        <v>18076178192</v>
      </c>
      <c r="H897" s="1">
        <v>15085708515</v>
      </c>
    </row>
    <row r="898" ht="18" customHeight="1" spans="1:8">
      <c r="A898" s="19" t="str">
        <f>"12024012913"</f>
        <v>12024012913</v>
      </c>
      <c r="B898" s="19" t="s">
        <v>896</v>
      </c>
      <c r="C898" s="19" t="str">
        <f t="shared" si="15"/>
        <v>03</v>
      </c>
      <c r="D898" s="20">
        <v>97.25</v>
      </c>
      <c r="E898" s="20">
        <v>29</v>
      </c>
      <c r="F898" s="21" t="s">
        <v>11</v>
      </c>
      <c r="G898" s="1">
        <v>13688577969</v>
      </c>
      <c r="H898" s="1">
        <v>15934716565</v>
      </c>
    </row>
    <row r="899" ht="18" customHeight="1" spans="1:8">
      <c r="A899" s="19" t="str">
        <f>"12024012611"</f>
        <v>12024012611</v>
      </c>
      <c r="B899" s="19" t="s">
        <v>897</v>
      </c>
      <c r="C899" s="19" t="str">
        <f t="shared" si="15"/>
        <v>03</v>
      </c>
      <c r="D899" s="20">
        <v>97</v>
      </c>
      <c r="E899" s="20">
        <v>30</v>
      </c>
      <c r="F899" s="21" t="s">
        <v>11</v>
      </c>
      <c r="G899" s="1">
        <v>18230966479</v>
      </c>
      <c r="H899" s="1">
        <v>18230966479</v>
      </c>
    </row>
    <row r="900" ht="18" customHeight="1" spans="1:8">
      <c r="A900" s="19" t="str">
        <f>"12024012635"</f>
        <v>12024012635</v>
      </c>
      <c r="B900" s="19" t="s">
        <v>898</v>
      </c>
      <c r="C900" s="19" t="str">
        <f t="shared" si="15"/>
        <v>03</v>
      </c>
      <c r="D900" s="20">
        <v>97</v>
      </c>
      <c r="E900" s="20">
        <v>30</v>
      </c>
      <c r="F900" s="21" t="s">
        <v>11</v>
      </c>
      <c r="G900" s="1">
        <v>15284545001</v>
      </c>
      <c r="H900" s="1">
        <v>14787056196</v>
      </c>
    </row>
    <row r="901" ht="18" customHeight="1" spans="1:8">
      <c r="A901" s="19" t="str">
        <f>"12024012708"</f>
        <v>12024012708</v>
      </c>
      <c r="B901" s="19" t="s">
        <v>899</v>
      </c>
      <c r="C901" s="19" t="str">
        <f t="shared" si="15"/>
        <v>03</v>
      </c>
      <c r="D901" s="20">
        <v>97</v>
      </c>
      <c r="E901" s="20">
        <v>30</v>
      </c>
      <c r="F901" s="21" t="s">
        <v>11</v>
      </c>
      <c r="G901" s="1">
        <v>18216848471</v>
      </c>
      <c r="H901" s="1">
        <v>15664830973</v>
      </c>
    </row>
    <row r="902" ht="18" customHeight="1" spans="1:8">
      <c r="A902" s="19" t="str">
        <f>"12024012837"</f>
        <v>12024012837</v>
      </c>
      <c r="B902" s="19" t="s">
        <v>900</v>
      </c>
      <c r="C902" s="19" t="str">
        <f t="shared" si="15"/>
        <v>03</v>
      </c>
      <c r="D902" s="20">
        <v>97</v>
      </c>
      <c r="E902" s="20">
        <v>30</v>
      </c>
      <c r="F902" s="21" t="s">
        <v>11</v>
      </c>
      <c r="G902" s="1">
        <v>18748721050</v>
      </c>
      <c r="H902" s="1">
        <v>18748721183</v>
      </c>
    </row>
    <row r="903" ht="18" customHeight="1" spans="1:8">
      <c r="A903" s="19" t="str">
        <f>"12024013036"</f>
        <v>12024013036</v>
      </c>
      <c r="B903" s="19" t="s">
        <v>901</v>
      </c>
      <c r="C903" s="19" t="str">
        <f t="shared" si="15"/>
        <v>03</v>
      </c>
      <c r="D903" s="20">
        <v>97</v>
      </c>
      <c r="E903" s="20">
        <v>30</v>
      </c>
      <c r="F903" s="21" t="s">
        <v>11</v>
      </c>
      <c r="G903" s="1">
        <v>19192515449</v>
      </c>
      <c r="H903" s="1">
        <v>13984672599</v>
      </c>
    </row>
    <row r="904" spans="1:6">
      <c r="A904" s="6" t="str">
        <f>"12024013011"</f>
        <v>12024013011</v>
      </c>
      <c r="B904" s="6" t="s">
        <v>902</v>
      </c>
      <c r="C904" s="6" t="str">
        <f t="shared" si="15"/>
        <v>03</v>
      </c>
      <c r="D904" s="22">
        <v>96.75</v>
      </c>
      <c r="E904" s="22">
        <v>35</v>
      </c>
      <c r="F904" s="22"/>
    </row>
    <row r="905" spans="1:6">
      <c r="A905" s="6" t="str">
        <f>"12024012730"</f>
        <v>12024012730</v>
      </c>
      <c r="B905" s="6" t="s">
        <v>903</v>
      </c>
      <c r="C905" s="6" t="str">
        <f t="shared" si="15"/>
        <v>03</v>
      </c>
      <c r="D905" s="22">
        <v>96.5</v>
      </c>
      <c r="E905" s="22">
        <v>36</v>
      </c>
      <c r="F905" s="22"/>
    </row>
    <row r="906" spans="1:6">
      <c r="A906" s="6" t="str">
        <f>"12024013104"</f>
        <v>12024013104</v>
      </c>
      <c r="B906" s="6" t="s">
        <v>904</v>
      </c>
      <c r="C906" s="6" t="str">
        <f t="shared" si="15"/>
        <v>03</v>
      </c>
      <c r="D906" s="22">
        <v>96.5</v>
      </c>
      <c r="E906" s="22">
        <v>36</v>
      </c>
      <c r="F906" s="22"/>
    </row>
    <row r="907" spans="1:6">
      <c r="A907" s="6" t="str">
        <f>"12024013201"</f>
        <v>12024013201</v>
      </c>
      <c r="B907" s="6" t="s">
        <v>905</v>
      </c>
      <c r="C907" s="6" t="str">
        <f t="shared" si="15"/>
        <v>03</v>
      </c>
      <c r="D907" s="22">
        <v>96.25</v>
      </c>
      <c r="E907" s="22">
        <v>38</v>
      </c>
      <c r="F907" s="22"/>
    </row>
    <row r="908" spans="1:6">
      <c r="A908" s="6" t="str">
        <f>"12024012401"</f>
        <v>12024012401</v>
      </c>
      <c r="B908" s="6" t="s">
        <v>906</v>
      </c>
      <c r="C908" s="6" t="str">
        <f t="shared" si="15"/>
        <v>03</v>
      </c>
      <c r="D908" s="22">
        <v>96</v>
      </c>
      <c r="E908" s="22">
        <v>39</v>
      </c>
      <c r="F908" s="22"/>
    </row>
    <row r="909" spans="1:6">
      <c r="A909" s="6" t="str">
        <f>"12024012424"</f>
        <v>12024012424</v>
      </c>
      <c r="B909" s="6" t="s">
        <v>907</v>
      </c>
      <c r="C909" s="6" t="str">
        <f t="shared" si="15"/>
        <v>03</v>
      </c>
      <c r="D909" s="22">
        <v>96</v>
      </c>
      <c r="E909" s="22">
        <v>39</v>
      </c>
      <c r="F909" s="22"/>
    </row>
    <row r="910" spans="1:6">
      <c r="A910" s="6" t="str">
        <f>"12024012731"</f>
        <v>12024012731</v>
      </c>
      <c r="B910" s="6" t="s">
        <v>908</v>
      </c>
      <c r="C910" s="6" t="str">
        <f t="shared" si="15"/>
        <v>03</v>
      </c>
      <c r="D910" s="22">
        <v>96</v>
      </c>
      <c r="E910" s="22">
        <v>39</v>
      </c>
      <c r="F910" s="22"/>
    </row>
    <row r="911" spans="1:6">
      <c r="A911" s="6" t="str">
        <f>"12024012826"</f>
        <v>12024012826</v>
      </c>
      <c r="B911" s="6" t="s">
        <v>909</v>
      </c>
      <c r="C911" s="6" t="str">
        <f t="shared" si="15"/>
        <v>03</v>
      </c>
      <c r="D911" s="22">
        <v>96</v>
      </c>
      <c r="E911" s="22">
        <v>39</v>
      </c>
      <c r="F911" s="22"/>
    </row>
    <row r="912" spans="1:6">
      <c r="A912" s="6" t="str">
        <f>"12024013116"</f>
        <v>12024013116</v>
      </c>
      <c r="B912" s="6" t="s">
        <v>910</v>
      </c>
      <c r="C912" s="6" t="str">
        <f t="shared" si="15"/>
        <v>03</v>
      </c>
      <c r="D912" s="22">
        <v>95.75</v>
      </c>
      <c r="E912" s="22">
        <v>43</v>
      </c>
      <c r="F912" s="22"/>
    </row>
    <row r="913" spans="1:6">
      <c r="A913" s="6" t="str">
        <f>"12024013003"</f>
        <v>12024013003</v>
      </c>
      <c r="B913" s="6" t="s">
        <v>911</v>
      </c>
      <c r="C913" s="6" t="str">
        <f t="shared" si="15"/>
        <v>03</v>
      </c>
      <c r="D913" s="22">
        <v>95.5</v>
      </c>
      <c r="E913" s="22">
        <v>44</v>
      </c>
      <c r="F913" s="22"/>
    </row>
    <row r="914" spans="1:6">
      <c r="A914" s="6" t="str">
        <f>"12024013204"</f>
        <v>12024013204</v>
      </c>
      <c r="B914" s="6" t="s">
        <v>912</v>
      </c>
      <c r="C914" s="6" t="str">
        <f t="shared" si="15"/>
        <v>03</v>
      </c>
      <c r="D914" s="22">
        <v>95.5</v>
      </c>
      <c r="E914" s="22">
        <v>44</v>
      </c>
      <c r="F914" s="22"/>
    </row>
    <row r="915" spans="1:6">
      <c r="A915" s="6" t="str">
        <f>"12024013209"</f>
        <v>12024013209</v>
      </c>
      <c r="B915" s="6" t="s">
        <v>913</v>
      </c>
      <c r="C915" s="6" t="str">
        <f t="shared" si="15"/>
        <v>03</v>
      </c>
      <c r="D915" s="22">
        <v>95.5</v>
      </c>
      <c r="E915" s="22">
        <v>44</v>
      </c>
      <c r="F915" s="22"/>
    </row>
    <row r="916" spans="1:6">
      <c r="A916" s="6" t="str">
        <f>"12024012903"</f>
        <v>12024012903</v>
      </c>
      <c r="B916" s="6" t="s">
        <v>397</v>
      </c>
      <c r="C916" s="6" t="str">
        <f t="shared" si="15"/>
        <v>03</v>
      </c>
      <c r="D916" s="22">
        <v>95.25</v>
      </c>
      <c r="E916" s="22">
        <v>47</v>
      </c>
      <c r="F916" s="22"/>
    </row>
    <row r="917" spans="1:6">
      <c r="A917" s="6" t="str">
        <f>"12024012535"</f>
        <v>12024012535</v>
      </c>
      <c r="B917" s="6" t="s">
        <v>914</v>
      </c>
      <c r="C917" s="6" t="str">
        <f t="shared" si="15"/>
        <v>03</v>
      </c>
      <c r="D917" s="22">
        <v>94.75</v>
      </c>
      <c r="E917" s="22">
        <v>48</v>
      </c>
      <c r="F917" s="22"/>
    </row>
    <row r="918" spans="1:6">
      <c r="A918" s="6" t="str">
        <f>"12024012915"</f>
        <v>12024012915</v>
      </c>
      <c r="B918" s="6" t="s">
        <v>915</v>
      </c>
      <c r="C918" s="6" t="str">
        <f t="shared" si="15"/>
        <v>03</v>
      </c>
      <c r="D918" s="22">
        <v>94.5</v>
      </c>
      <c r="E918" s="22">
        <v>49</v>
      </c>
      <c r="F918" s="22"/>
    </row>
    <row r="919" spans="1:6">
      <c r="A919" s="6" t="str">
        <f>"12024012603"</f>
        <v>12024012603</v>
      </c>
      <c r="B919" s="6" t="s">
        <v>916</v>
      </c>
      <c r="C919" s="6" t="str">
        <f t="shared" si="15"/>
        <v>03</v>
      </c>
      <c r="D919" s="22">
        <v>94.25</v>
      </c>
      <c r="E919" s="22">
        <v>50</v>
      </c>
      <c r="F919" s="22"/>
    </row>
    <row r="920" spans="1:6">
      <c r="A920" s="6" t="str">
        <f>"12024012729"</f>
        <v>12024012729</v>
      </c>
      <c r="B920" s="6" t="s">
        <v>917</v>
      </c>
      <c r="C920" s="6" t="str">
        <f t="shared" si="15"/>
        <v>03</v>
      </c>
      <c r="D920" s="22">
        <v>94.25</v>
      </c>
      <c r="E920" s="22">
        <v>50</v>
      </c>
      <c r="F920" s="22"/>
    </row>
    <row r="921" spans="1:6">
      <c r="A921" s="6" t="str">
        <f>"12024012924"</f>
        <v>12024012924</v>
      </c>
      <c r="B921" s="6" t="s">
        <v>918</v>
      </c>
      <c r="C921" s="6" t="str">
        <f t="shared" si="15"/>
        <v>03</v>
      </c>
      <c r="D921" s="22">
        <v>94</v>
      </c>
      <c r="E921" s="22">
        <v>52</v>
      </c>
      <c r="F921" s="22"/>
    </row>
    <row r="922" spans="1:6">
      <c r="A922" s="6" t="str">
        <f>"12024013206"</f>
        <v>12024013206</v>
      </c>
      <c r="B922" s="6" t="s">
        <v>919</v>
      </c>
      <c r="C922" s="6" t="str">
        <f t="shared" si="15"/>
        <v>03</v>
      </c>
      <c r="D922" s="22">
        <v>94</v>
      </c>
      <c r="E922" s="22">
        <v>52</v>
      </c>
      <c r="F922" s="22"/>
    </row>
    <row r="923" spans="1:6">
      <c r="A923" s="6" t="str">
        <f>"12024012519"</f>
        <v>12024012519</v>
      </c>
      <c r="B923" s="6" t="s">
        <v>920</v>
      </c>
      <c r="C923" s="6" t="str">
        <f t="shared" si="15"/>
        <v>03</v>
      </c>
      <c r="D923" s="22">
        <v>93.75</v>
      </c>
      <c r="E923" s="22">
        <v>54</v>
      </c>
      <c r="F923" s="22"/>
    </row>
    <row r="924" spans="1:6">
      <c r="A924" s="6" t="str">
        <f>"12024012919"</f>
        <v>12024012919</v>
      </c>
      <c r="B924" s="6" t="s">
        <v>921</v>
      </c>
      <c r="C924" s="6" t="str">
        <f t="shared" si="15"/>
        <v>03</v>
      </c>
      <c r="D924" s="22">
        <v>93.75</v>
      </c>
      <c r="E924" s="22">
        <v>54</v>
      </c>
      <c r="F924" s="22"/>
    </row>
    <row r="925" spans="1:6">
      <c r="A925" s="6" t="str">
        <f>"12024013022"</f>
        <v>12024013022</v>
      </c>
      <c r="B925" s="6" t="s">
        <v>922</v>
      </c>
      <c r="C925" s="6" t="str">
        <f t="shared" si="15"/>
        <v>03</v>
      </c>
      <c r="D925" s="22">
        <v>93.75</v>
      </c>
      <c r="E925" s="22">
        <v>54</v>
      </c>
      <c r="F925" s="22"/>
    </row>
    <row r="926" spans="1:6">
      <c r="A926" s="6" t="str">
        <f>"12024012628"</f>
        <v>12024012628</v>
      </c>
      <c r="B926" s="6" t="s">
        <v>923</v>
      </c>
      <c r="C926" s="6" t="str">
        <f t="shared" si="15"/>
        <v>03</v>
      </c>
      <c r="D926" s="22">
        <v>93.5</v>
      </c>
      <c r="E926" s="22">
        <v>57</v>
      </c>
      <c r="F926" s="22"/>
    </row>
    <row r="927" spans="1:6">
      <c r="A927" s="6" t="str">
        <f>"12024013202"</f>
        <v>12024013202</v>
      </c>
      <c r="B927" s="6" t="s">
        <v>924</v>
      </c>
      <c r="C927" s="6" t="str">
        <f t="shared" si="15"/>
        <v>03</v>
      </c>
      <c r="D927" s="22">
        <v>93.5</v>
      </c>
      <c r="E927" s="22">
        <v>57</v>
      </c>
      <c r="F927" s="22"/>
    </row>
    <row r="928" spans="1:6">
      <c r="A928" s="6" t="str">
        <f>"12024012509"</f>
        <v>12024012509</v>
      </c>
      <c r="B928" s="6" t="s">
        <v>925</v>
      </c>
      <c r="C928" s="6" t="str">
        <f t="shared" si="15"/>
        <v>03</v>
      </c>
      <c r="D928" s="22">
        <v>93</v>
      </c>
      <c r="E928" s="22">
        <v>59</v>
      </c>
      <c r="F928" s="22"/>
    </row>
    <row r="929" spans="1:6">
      <c r="A929" s="6" t="str">
        <f>"12024012637"</f>
        <v>12024012637</v>
      </c>
      <c r="B929" s="6" t="s">
        <v>926</v>
      </c>
      <c r="C929" s="6" t="str">
        <f t="shared" si="15"/>
        <v>03</v>
      </c>
      <c r="D929" s="22">
        <v>93</v>
      </c>
      <c r="E929" s="22">
        <v>59</v>
      </c>
      <c r="F929" s="22"/>
    </row>
    <row r="930" spans="1:6">
      <c r="A930" s="6" t="str">
        <f>"12024012533"</f>
        <v>12024012533</v>
      </c>
      <c r="B930" s="6" t="s">
        <v>927</v>
      </c>
      <c r="C930" s="6" t="str">
        <f t="shared" si="15"/>
        <v>03</v>
      </c>
      <c r="D930" s="22">
        <v>92.75</v>
      </c>
      <c r="E930" s="22">
        <v>61</v>
      </c>
      <c r="F930" s="22"/>
    </row>
    <row r="931" spans="1:6">
      <c r="A931" s="6" t="str">
        <f>"12024012632"</f>
        <v>12024012632</v>
      </c>
      <c r="B931" s="6" t="s">
        <v>928</v>
      </c>
      <c r="C931" s="6" t="str">
        <f t="shared" si="15"/>
        <v>03</v>
      </c>
      <c r="D931" s="22">
        <v>92.75</v>
      </c>
      <c r="E931" s="22">
        <v>61</v>
      </c>
      <c r="F931" s="22"/>
    </row>
    <row r="932" spans="1:6">
      <c r="A932" s="6" t="str">
        <f>"12024012716"</f>
        <v>12024012716</v>
      </c>
      <c r="B932" s="6" t="s">
        <v>929</v>
      </c>
      <c r="C932" s="6" t="str">
        <f t="shared" si="15"/>
        <v>03</v>
      </c>
      <c r="D932" s="22">
        <v>92.75</v>
      </c>
      <c r="E932" s="22">
        <v>61</v>
      </c>
      <c r="F932" s="22"/>
    </row>
    <row r="933" spans="1:6">
      <c r="A933" s="6" t="str">
        <f>"12024013218"</f>
        <v>12024013218</v>
      </c>
      <c r="B933" s="6" t="s">
        <v>930</v>
      </c>
      <c r="C933" s="6" t="str">
        <f t="shared" si="15"/>
        <v>03</v>
      </c>
      <c r="D933" s="22">
        <v>92.5</v>
      </c>
      <c r="E933" s="22">
        <v>64</v>
      </c>
      <c r="F933" s="22"/>
    </row>
    <row r="934" spans="1:6">
      <c r="A934" s="6" t="str">
        <f>"12024012337"</f>
        <v>12024012337</v>
      </c>
      <c r="B934" s="6" t="s">
        <v>931</v>
      </c>
      <c r="C934" s="6" t="str">
        <f t="shared" ref="C934:C997" si="16">"03"</f>
        <v>03</v>
      </c>
      <c r="D934" s="22">
        <v>91.75</v>
      </c>
      <c r="E934" s="22">
        <v>65</v>
      </c>
      <c r="F934" s="22"/>
    </row>
    <row r="935" spans="1:6">
      <c r="A935" s="6" t="str">
        <f>"12024012508"</f>
        <v>12024012508</v>
      </c>
      <c r="B935" s="6" t="s">
        <v>932</v>
      </c>
      <c r="C935" s="6" t="str">
        <f t="shared" si="16"/>
        <v>03</v>
      </c>
      <c r="D935" s="22">
        <v>91.75</v>
      </c>
      <c r="E935" s="22">
        <v>65</v>
      </c>
      <c r="F935" s="22"/>
    </row>
    <row r="936" spans="1:6">
      <c r="A936" s="6" t="str">
        <f>"12024012510"</f>
        <v>12024012510</v>
      </c>
      <c r="B936" s="6" t="s">
        <v>933</v>
      </c>
      <c r="C936" s="6" t="str">
        <f t="shared" si="16"/>
        <v>03</v>
      </c>
      <c r="D936" s="22">
        <v>91.75</v>
      </c>
      <c r="E936" s="22">
        <v>65</v>
      </c>
      <c r="F936" s="22"/>
    </row>
    <row r="937" spans="1:6">
      <c r="A937" s="6" t="str">
        <f>"12024013217"</f>
        <v>12024013217</v>
      </c>
      <c r="B937" s="6" t="s">
        <v>934</v>
      </c>
      <c r="C937" s="6" t="str">
        <f t="shared" si="16"/>
        <v>03</v>
      </c>
      <c r="D937" s="22">
        <v>91.5</v>
      </c>
      <c r="E937" s="22">
        <v>68</v>
      </c>
      <c r="F937" s="22"/>
    </row>
    <row r="938" spans="1:6">
      <c r="A938" s="6" t="str">
        <f>"12024012501"</f>
        <v>12024012501</v>
      </c>
      <c r="B938" s="6" t="s">
        <v>935</v>
      </c>
      <c r="C938" s="6" t="str">
        <f t="shared" si="16"/>
        <v>03</v>
      </c>
      <c r="D938" s="22">
        <v>91</v>
      </c>
      <c r="E938" s="22">
        <v>69</v>
      </c>
      <c r="F938" s="22"/>
    </row>
    <row r="939" spans="1:6">
      <c r="A939" s="6" t="str">
        <f>"12024012809"</f>
        <v>12024012809</v>
      </c>
      <c r="B939" s="6" t="s">
        <v>936</v>
      </c>
      <c r="C939" s="6" t="str">
        <f t="shared" si="16"/>
        <v>03</v>
      </c>
      <c r="D939" s="22">
        <v>91</v>
      </c>
      <c r="E939" s="22">
        <v>69</v>
      </c>
      <c r="F939" s="22"/>
    </row>
    <row r="940" spans="1:6">
      <c r="A940" s="6" t="str">
        <f>"12024013123"</f>
        <v>12024013123</v>
      </c>
      <c r="B940" s="6" t="s">
        <v>937</v>
      </c>
      <c r="C940" s="6" t="str">
        <f t="shared" si="16"/>
        <v>03</v>
      </c>
      <c r="D940" s="22">
        <v>91</v>
      </c>
      <c r="E940" s="22">
        <v>69</v>
      </c>
      <c r="F940" s="22"/>
    </row>
    <row r="941" spans="1:6">
      <c r="A941" s="6" t="str">
        <f>"12024013136"</f>
        <v>12024013136</v>
      </c>
      <c r="B941" s="6" t="s">
        <v>938</v>
      </c>
      <c r="C941" s="6" t="str">
        <f t="shared" si="16"/>
        <v>03</v>
      </c>
      <c r="D941" s="22">
        <v>91</v>
      </c>
      <c r="E941" s="22">
        <v>69</v>
      </c>
      <c r="F941" s="22"/>
    </row>
    <row r="942" spans="1:6">
      <c r="A942" s="6" t="str">
        <f>"12024012736"</f>
        <v>12024012736</v>
      </c>
      <c r="B942" s="6" t="s">
        <v>939</v>
      </c>
      <c r="C942" s="6" t="str">
        <f t="shared" si="16"/>
        <v>03</v>
      </c>
      <c r="D942" s="22">
        <v>90.75</v>
      </c>
      <c r="E942" s="22">
        <v>73</v>
      </c>
      <c r="F942" s="22"/>
    </row>
    <row r="943" spans="1:6">
      <c r="A943" s="6" t="str">
        <f>"12024012521"</f>
        <v>12024012521</v>
      </c>
      <c r="B943" s="6" t="s">
        <v>940</v>
      </c>
      <c r="C943" s="6" t="str">
        <f t="shared" si="16"/>
        <v>03</v>
      </c>
      <c r="D943" s="22">
        <v>90.5</v>
      </c>
      <c r="E943" s="22">
        <v>74</v>
      </c>
      <c r="F943" s="22"/>
    </row>
    <row r="944" spans="1:6">
      <c r="A944" s="6" t="str">
        <f>"12024012710"</f>
        <v>12024012710</v>
      </c>
      <c r="B944" s="6" t="s">
        <v>941</v>
      </c>
      <c r="C944" s="6" t="str">
        <f t="shared" si="16"/>
        <v>03</v>
      </c>
      <c r="D944" s="22">
        <v>90.5</v>
      </c>
      <c r="E944" s="22">
        <v>74</v>
      </c>
      <c r="F944" s="22"/>
    </row>
    <row r="945" spans="1:6">
      <c r="A945" s="6" t="str">
        <f>"12024012614"</f>
        <v>12024012614</v>
      </c>
      <c r="B945" s="6" t="s">
        <v>942</v>
      </c>
      <c r="C945" s="6" t="str">
        <f t="shared" si="16"/>
        <v>03</v>
      </c>
      <c r="D945" s="22">
        <v>90.25</v>
      </c>
      <c r="E945" s="22">
        <v>76</v>
      </c>
      <c r="F945" s="22"/>
    </row>
    <row r="946" spans="1:6">
      <c r="A946" s="6" t="str">
        <f>"12024012817"</f>
        <v>12024012817</v>
      </c>
      <c r="B946" s="6" t="s">
        <v>943</v>
      </c>
      <c r="C946" s="6" t="str">
        <f t="shared" si="16"/>
        <v>03</v>
      </c>
      <c r="D946" s="22">
        <v>90.25</v>
      </c>
      <c r="E946" s="22">
        <v>76</v>
      </c>
      <c r="F946" s="22"/>
    </row>
    <row r="947" spans="1:6">
      <c r="A947" s="6" t="str">
        <f>"12024013115"</f>
        <v>12024013115</v>
      </c>
      <c r="B947" s="6" t="s">
        <v>944</v>
      </c>
      <c r="C947" s="6" t="str">
        <f t="shared" si="16"/>
        <v>03</v>
      </c>
      <c r="D947" s="22">
        <v>90</v>
      </c>
      <c r="E947" s="22">
        <v>78</v>
      </c>
      <c r="F947" s="22"/>
    </row>
    <row r="948" spans="1:6">
      <c r="A948" s="6" t="str">
        <f>"12024013005"</f>
        <v>12024013005</v>
      </c>
      <c r="B948" s="6" t="s">
        <v>945</v>
      </c>
      <c r="C948" s="6" t="str">
        <f t="shared" si="16"/>
        <v>03</v>
      </c>
      <c r="D948" s="22">
        <v>89.75</v>
      </c>
      <c r="E948" s="22">
        <v>79</v>
      </c>
      <c r="F948" s="22"/>
    </row>
    <row r="949" spans="1:6">
      <c r="A949" s="6" t="str">
        <f>"12024013010"</f>
        <v>12024013010</v>
      </c>
      <c r="B949" s="6" t="s">
        <v>946</v>
      </c>
      <c r="C949" s="6" t="str">
        <f t="shared" si="16"/>
        <v>03</v>
      </c>
      <c r="D949" s="22">
        <v>89.75</v>
      </c>
      <c r="E949" s="22">
        <v>79</v>
      </c>
      <c r="F949" s="22"/>
    </row>
    <row r="950" spans="1:6">
      <c r="A950" s="6" t="str">
        <f>"12024012503"</f>
        <v>12024012503</v>
      </c>
      <c r="B950" s="6" t="s">
        <v>947</v>
      </c>
      <c r="C950" s="6" t="str">
        <f t="shared" si="16"/>
        <v>03</v>
      </c>
      <c r="D950" s="22">
        <v>89.5</v>
      </c>
      <c r="E950" s="22">
        <v>81</v>
      </c>
      <c r="F950" s="22"/>
    </row>
    <row r="951" spans="1:6">
      <c r="A951" s="6" t="str">
        <f>"12024012920"</f>
        <v>12024012920</v>
      </c>
      <c r="B951" s="6" t="s">
        <v>948</v>
      </c>
      <c r="C951" s="6" t="str">
        <f t="shared" si="16"/>
        <v>03</v>
      </c>
      <c r="D951" s="22">
        <v>89.5</v>
      </c>
      <c r="E951" s="22">
        <v>81</v>
      </c>
      <c r="F951" s="22"/>
    </row>
    <row r="952" spans="1:6">
      <c r="A952" s="6" t="str">
        <f>"12024012402"</f>
        <v>12024012402</v>
      </c>
      <c r="B952" s="6" t="s">
        <v>949</v>
      </c>
      <c r="C952" s="6" t="str">
        <f t="shared" si="16"/>
        <v>03</v>
      </c>
      <c r="D952" s="22">
        <v>89</v>
      </c>
      <c r="E952" s="22">
        <v>83</v>
      </c>
      <c r="F952" s="22"/>
    </row>
    <row r="953" spans="1:6">
      <c r="A953" s="6" t="str">
        <f>"12024012534"</f>
        <v>12024012534</v>
      </c>
      <c r="B953" s="6" t="s">
        <v>950</v>
      </c>
      <c r="C953" s="6" t="str">
        <f t="shared" si="16"/>
        <v>03</v>
      </c>
      <c r="D953" s="22">
        <v>89</v>
      </c>
      <c r="E953" s="22">
        <v>83</v>
      </c>
      <c r="F953" s="22"/>
    </row>
    <row r="954" spans="1:6">
      <c r="A954" s="6" t="str">
        <f>"12024012714"</f>
        <v>12024012714</v>
      </c>
      <c r="B954" s="6" t="s">
        <v>951</v>
      </c>
      <c r="C954" s="6" t="str">
        <f t="shared" si="16"/>
        <v>03</v>
      </c>
      <c r="D954" s="22">
        <v>89</v>
      </c>
      <c r="E954" s="22">
        <v>83</v>
      </c>
      <c r="F954" s="22"/>
    </row>
    <row r="955" spans="1:6">
      <c r="A955" s="6" t="str">
        <f>"12024012906"</f>
        <v>12024012906</v>
      </c>
      <c r="B955" s="6" t="s">
        <v>952</v>
      </c>
      <c r="C955" s="6" t="str">
        <f t="shared" si="16"/>
        <v>03</v>
      </c>
      <c r="D955" s="22">
        <v>89</v>
      </c>
      <c r="E955" s="22">
        <v>83</v>
      </c>
      <c r="F955" s="22"/>
    </row>
    <row r="956" spans="1:6">
      <c r="A956" s="6" t="str">
        <f>"12024013017"</f>
        <v>12024013017</v>
      </c>
      <c r="B956" s="6" t="s">
        <v>953</v>
      </c>
      <c r="C956" s="6" t="str">
        <f t="shared" si="16"/>
        <v>03</v>
      </c>
      <c r="D956" s="22">
        <v>89</v>
      </c>
      <c r="E956" s="22">
        <v>83</v>
      </c>
      <c r="F956" s="22"/>
    </row>
    <row r="957" spans="1:6">
      <c r="A957" s="6" t="str">
        <f>"12024012836"</f>
        <v>12024012836</v>
      </c>
      <c r="B957" s="6" t="s">
        <v>954</v>
      </c>
      <c r="C957" s="6" t="str">
        <f t="shared" si="16"/>
        <v>03</v>
      </c>
      <c r="D957" s="22">
        <v>88.75</v>
      </c>
      <c r="E957" s="22">
        <v>88</v>
      </c>
      <c r="F957" s="22"/>
    </row>
    <row r="958" spans="1:6">
      <c r="A958" s="6" t="str">
        <f>"12024012411"</f>
        <v>12024012411</v>
      </c>
      <c r="B958" s="6" t="s">
        <v>955</v>
      </c>
      <c r="C958" s="6" t="str">
        <f t="shared" si="16"/>
        <v>03</v>
      </c>
      <c r="D958" s="22">
        <v>88.5</v>
      </c>
      <c r="E958" s="22">
        <v>89</v>
      </c>
      <c r="F958" s="22"/>
    </row>
    <row r="959" spans="1:6">
      <c r="A959" s="6" t="str">
        <f>"12024013035"</f>
        <v>12024013035</v>
      </c>
      <c r="B959" s="6" t="s">
        <v>956</v>
      </c>
      <c r="C959" s="6" t="str">
        <f t="shared" si="16"/>
        <v>03</v>
      </c>
      <c r="D959" s="22">
        <v>88.5</v>
      </c>
      <c r="E959" s="22">
        <v>89</v>
      </c>
      <c r="F959" s="22"/>
    </row>
    <row r="960" spans="1:6">
      <c r="A960" s="6" t="str">
        <f>"12024012438"</f>
        <v>12024012438</v>
      </c>
      <c r="B960" s="6" t="s">
        <v>957</v>
      </c>
      <c r="C960" s="6" t="str">
        <f t="shared" si="16"/>
        <v>03</v>
      </c>
      <c r="D960" s="22">
        <v>88.25</v>
      </c>
      <c r="E960" s="22">
        <v>91</v>
      </c>
      <c r="F960" s="22"/>
    </row>
    <row r="961" spans="1:6">
      <c r="A961" s="6" t="str">
        <f>"12024012910"</f>
        <v>12024012910</v>
      </c>
      <c r="B961" s="6" t="s">
        <v>958</v>
      </c>
      <c r="C961" s="6" t="str">
        <f t="shared" si="16"/>
        <v>03</v>
      </c>
      <c r="D961" s="22">
        <v>88</v>
      </c>
      <c r="E961" s="22">
        <v>92</v>
      </c>
      <c r="F961" s="22"/>
    </row>
    <row r="962" spans="1:6">
      <c r="A962" s="6" t="str">
        <f>"12024013016"</f>
        <v>12024013016</v>
      </c>
      <c r="B962" s="6" t="s">
        <v>959</v>
      </c>
      <c r="C962" s="6" t="str">
        <f t="shared" si="16"/>
        <v>03</v>
      </c>
      <c r="D962" s="22">
        <v>88</v>
      </c>
      <c r="E962" s="22">
        <v>92</v>
      </c>
      <c r="F962" s="22"/>
    </row>
    <row r="963" spans="1:6">
      <c r="A963" s="6" t="str">
        <f>"12024012830"</f>
        <v>12024012830</v>
      </c>
      <c r="B963" s="6" t="s">
        <v>960</v>
      </c>
      <c r="C963" s="6" t="str">
        <f t="shared" si="16"/>
        <v>03</v>
      </c>
      <c r="D963" s="22">
        <v>87.75</v>
      </c>
      <c r="E963" s="22">
        <v>94</v>
      </c>
      <c r="F963" s="22"/>
    </row>
    <row r="964" spans="1:6">
      <c r="A964" s="6" t="str">
        <f>"12024012918"</f>
        <v>12024012918</v>
      </c>
      <c r="B964" s="6" t="s">
        <v>961</v>
      </c>
      <c r="C964" s="6" t="str">
        <f t="shared" si="16"/>
        <v>03</v>
      </c>
      <c r="D964" s="22">
        <v>87.75</v>
      </c>
      <c r="E964" s="22">
        <v>94</v>
      </c>
      <c r="F964" s="22"/>
    </row>
    <row r="965" spans="1:6">
      <c r="A965" s="6" t="str">
        <f>"12024013101"</f>
        <v>12024013101</v>
      </c>
      <c r="B965" s="6" t="s">
        <v>962</v>
      </c>
      <c r="C965" s="6" t="str">
        <f t="shared" si="16"/>
        <v>03</v>
      </c>
      <c r="D965" s="22">
        <v>87.75</v>
      </c>
      <c r="E965" s="22">
        <v>94</v>
      </c>
      <c r="F965" s="22"/>
    </row>
    <row r="966" spans="1:6">
      <c r="A966" s="6" t="str">
        <f>"12024013029"</f>
        <v>12024013029</v>
      </c>
      <c r="B966" s="6" t="s">
        <v>963</v>
      </c>
      <c r="C966" s="6" t="str">
        <f t="shared" si="16"/>
        <v>03</v>
      </c>
      <c r="D966" s="22">
        <v>87.5</v>
      </c>
      <c r="E966" s="22">
        <v>97</v>
      </c>
      <c r="F966" s="22"/>
    </row>
    <row r="967" spans="1:6">
      <c r="A967" s="6" t="str">
        <f>"12024012606"</f>
        <v>12024012606</v>
      </c>
      <c r="B967" s="6" t="s">
        <v>964</v>
      </c>
      <c r="C967" s="6" t="str">
        <f t="shared" si="16"/>
        <v>03</v>
      </c>
      <c r="D967" s="22">
        <v>87.25</v>
      </c>
      <c r="E967" s="22">
        <v>98</v>
      </c>
      <c r="F967" s="22"/>
    </row>
    <row r="968" spans="1:6">
      <c r="A968" s="6" t="str">
        <f>"12024013117"</f>
        <v>12024013117</v>
      </c>
      <c r="B968" s="6" t="s">
        <v>965</v>
      </c>
      <c r="C968" s="6" t="str">
        <f t="shared" si="16"/>
        <v>03</v>
      </c>
      <c r="D968" s="22">
        <v>87.25</v>
      </c>
      <c r="E968" s="22">
        <v>98</v>
      </c>
      <c r="F968" s="22"/>
    </row>
    <row r="969" spans="1:6">
      <c r="A969" s="6" t="str">
        <f>"12024013214"</f>
        <v>12024013214</v>
      </c>
      <c r="B969" s="6" t="s">
        <v>966</v>
      </c>
      <c r="C969" s="6" t="str">
        <f t="shared" si="16"/>
        <v>03</v>
      </c>
      <c r="D969" s="22">
        <v>87.25</v>
      </c>
      <c r="E969" s="22">
        <v>98</v>
      </c>
      <c r="F969" s="22"/>
    </row>
    <row r="970" spans="1:6">
      <c r="A970" s="6" t="str">
        <f>"12024012838"</f>
        <v>12024012838</v>
      </c>
      <c r="B970" s="6" t="s">
        <v>967</v>
      </c>
      <c r="C970" s="6" t="str">
        <f t="shared" si="16"/>
        <v>03</v>
      </c>
      <c r="D970" s="22">
        <v>87</v>
      </c>
      <c r="E970" s="22">
        <v>101</v>
      </c>
      <c r="F970" s="22"/>
    </row>
    <row r="971" spans="1:6">
      <c r="A971" s="6" t="str">
        <f>"12024012927"</f>
        <v>12024012927</v>
      </c>
      <c r="B971" s="6" t="s">
        <v>968</v>
      </c>
      <c r="C971" s="6" t="str">
        <f t="shared" si="16"/>
        <v>03</v>
      </c>
      <c r="D971" s="22">
        <v>87</v>
      </c>
      <c r="E971" s="22">
        <v>101</v>
      </c>
      <c r="F971" s="22"/>
    </row>
    <row r="972" spans="1:6">
      <c r="A972" s="6" t="str">
        <f>"12024013038"</f>
        <v>12024013038</v>
      </c>
      <c r="B972" s="6" t="s">
        <v>969</v>
      </c>
      <c r="C972" s="6" t="str">
        <f t="shared" si="16"/>
        <v>03</v>
      </c>
      <c r="D972" s="22">
        <v>87</v>
      </c>
      <c r="E972" s="22">
        <v>101</v>
      </c>
      <c r="F972" s="22"/>
    </row>
    <row r="973" spans="1:6">
      <c r="A973" s="6" t="str">
        <f>"12024012403"</f>
        <v>12024012403</v>
      </c>
      <c r="B973" s="6" t="s">
        <v>970</v>
      </c>
      <c r="C973" s="6" t="str">
        <f t="shared" si="16"/>
        <v>03</v>
      </c>
      <c r="D973" s="22">
        <v>86.75</v>
      </c>
      <c r="E973" s="22">
        <v>104</v>
      </c>
      <c r="F973" s="22"/>
    </row>
    <row r="974" spans="1:6">
      <c r="A974" s="6" t="str">
        <f>"12024012415"</f>
        <v>12024012415</v>
      </c>
      <c r="B974" s="6" t="s">
        <v>971</v>
      </c>
      <c r="C974" s="6" t="str">
        <f t="shared" si="16"/>
        <v>03</v>
      </c>
      <c r="D974" s="22">
        <v>86.75</v>
      </c>
      <c r="E974" s="22">
        <v>104</v>
      </c>
      <c r="F974" s="22"/>
    </row>
    <row r="975" spans="1:6">
      <c r="A975" s="6" t="str">
        <f>"12024012422"</f>
        <v>12024012422</v>
      </c>
      <c r="B975" s="6" t="s">
        <v>972</v>
      </c>
      <c r="C975" s="6" t="str">
        <f t="shared" si="16"/>
        <v>03</v>
      </c>
      <c r="D975" s="22">
        <v>86.75</v>
      </c>
      <c r="E975" s="22">
        <v>104</v>
      </c>
      <c r="F975" s="22"/>
    </row>
    <row r="976" spans="1:6">
      <c r="A976" s="6" t="str">
        <f>"12024012808"</f>
        <v>12024012808</v>
      </c>
      <c r="B976" s="6" t="s">
        <v>973</v>
      </c>
      <c r="C976" s="6" t="str">
        <f t="shared" si="16"/>
        <v>03</v>
      </c>
      <c r="D976" s="22">
        <v>86.75</v>
      </c>
      <c r="E976" s="22">
        <v>104</v>
      </c>
      <c r="F976" s="22"/>
    </row>
    <row r="977" spans="1:6">
      <c r="A977" s="6" t="str">
        <f>"12024012929"</f>
        <v>12024012929</v>
      </c>
      <c r="B977" s="6" t="s">
        <v>974</v>
      </c>
      <c r="C977" s="6" t="str">
        <f t="shared" si="16"/>
        <v>03</v>
      </c>
      <c r="D977" s="22">
        <v>86.75</v>
      </c>
      <c r="E977" s="22">
        <v>104</v>
      </c>
      <c r="F977" s="22"/>
    </row>
    <row r="978" spans="1:6">
      <c r="A978" s="6" t="str">
        <f>"12024012334"</f>
        <v>12024012334</v>
      </c>
      <c r="B978" s="6" t="s">
        <v>975</v>
      </c>
      <c r="C978" s="6" t="str">
        <f t="shared" si="16"/>
        <v>03</v>
      </c>
      <c r="D978" s="22">
        <v>86.5</v>
      </c>
      <c r="E978" s="22">
        <v>109</v>
      </c>
      <c r="F978" s="22"/>
    </row>
    <row r="979" spans="1:6">
      <c r="A979" s="6" t="str">
        <f>"12024012404"</f>
        <v>12024012404</v>
      </c>
      <c r="B979" s="6" t="s">
        <v>976</v>
      </c>
      <c r="C979" s="6" t="str">
        <f t="shared" si="16"/>
        <v>03</v>
      </c>
      <c r="D979" s="22">
        <v>86.5</v>
      </c>
      <c r="E979" s="22">
        <v>109</v>
      </c>
      <c r="F979" s="22"/>
    </row>
    <row r="980" spans="1:6">
      <c r="A980" s="6" t="str">
        <f>"12024012933"</f>
        <v>12024012933</v>
      </c>
      <c r="B980" s="6" t="s">
        <v>977</v>
      </c>
      <c r="C980" s="6" t="str">
        <f t="shared" si="16"/>
        <v>03</v>
      </c>
      <c r="D980" s="22">
        <v>86.5</v>
      </c>
      <c r="E980" s="22">
        <v>109</v>
      </c>
      <c r="F980" s="22"/>
    </row>
    <row r="981" spans="1:6">
      <c r="A981" s="6" t="str">
        <f>"12024013024"</f>
        <v>12024013024</v>
      </c>
      <c r="B981" s="6" t="s">
        <v>978</v>
      </c>
      <c r="C981" s="6" t="str">
        <f t="shared" si="16"/>
        <v>03</v>
      </c>
      <c r="D981" s="22">
        <v>86.5</v>
      </c>
      <c r="E981" s="22">
        <v>109</v>
      </c>
      <c r="F981" s="22"/>
    </row>
    <row r="982" spans="1:6">
      <c r="A982" s="6" t="str">
        <f>"12024013108"</f>
        <v>12024013108</v>
      </c>
      <c r="B982" s="6" t="s">
        <v>979</v>
      </c>
      <c r="C982" s="6" t="str">
        <f t="shared" si="16"/>
        <v>03</v>
      </c>
      <c r="D982" s="22">
        <v>86.5</v>
      </c>
      <c r="E982" s="22">
        <v>109</v>
      </c>
      <c r="F982" s="22"/>
    </row>
    <row r="983" spans="1:6">
      <c r="A983" s="6" t="str">
        <f>"12024013119"</f>
        <v>12024013119</v>
      </c>
      <c r="B983" s="6" t="s">
        <v>980</v>
      </c>
      <c r="C983" s="6" t="str">
        <f t="shared" si="16"/>
        <v>03</v>
      </c>
      <c r="D983" s="22">
        <v>86.5</v>
      </c>
      <c r="E983" s="22">
        <v>109</v>
      </c>
      <c r="F983" s="22"/>
    </row>
    <row r="984" spans="1:6">
      <c r="A984" s="6" t="str">
        <f>"12024012718"</f>
        <v>12024012718</v>
      </c>
      <c r="B984" s="6" t="s">
        <v>981</v>
      </c>
      <c r="C984" s="6" t="str">
        <f t="shared" si="16"/>
        <v>03</v>
      </c>
      <c r="D984" s="22">
        <v>86.25</v>
      </c>
      <c r="E984" s="22">
        <v>115</v>
      </c>
      <c r="F984" s="22"/>
    </row>
    <row r="985" spans="1:6">
      <c r="A985" s="6" t="str">
        <f>"12024013113"</f>
        <v>12024013113</v>
      </c>
      <c r="B985" s="6" t="s">
        <v>982</v>
      </c>
      <c r="C985" s="6" t="str">
        <f t="shared" si="16"/>
        <v>03</v>
      </c>
      <c r="D985" s="22">
        <v>86.25</v>
      </c>
      <c r="E985" s="22">
        <v>115</v>
      </c>
      <c r="F985" s="22"/>
    </row>
    <row r="986" spans="1:6">
      <c r="A986" s="6" t="str">
        <f>"12024013130"</f>
        <v>12024013130</v>
      </c>
      <c r="B986" s="6" t="s">
        <v>983</v>
      </c>
      <c r="C986" s="6" t="str">
        <f t="shared" si="16"/>
        <v>03</v>
      </c>
      <c r="D986" s="22">
        <v>86.25</v>
      </c>
      <c r="E986" s="22">
        <v>115</v>
      </c>
      <c r="F986" s="22"/>
    </row>
    <row r="987" spans="1:6">
      <c r="A987" s="6" t="str">
        <f>"12024012725"</f>
        <v>12024012725</v>
      </c>
      <c r="B987" s="6" t="s">
        <v>984</v>
      </c>
      <c r="C987" s="6" t="str">
        <f t="shared" si="16"/>
        <v>03</v>
      </c>
      <c r="D987" s="22">
        <v>86</v>
      </c>
      <c r="E987" s="22">
        <v>118</v>
      </c>
      <c r="F987" s="22"/>
    </row>
    <row r="988" spans="1:6">
      <c r="A988" s="6" t="str">
        <f>"12024012835"</f>
        <v>12024012835</v>
      </c>
      <c r="B988" s="6" t="s">
        <v>985</v>
      </c>
      <c r="C988" s="6" t="str">
        <f t="shared" si="16"/>
        <v>03</v>
      </c>
      <c r="D988" s="22">
        <v>86</v>
      </c>
      <c r="E988" s="22">
        <v>118</v>
      </c>
      <c r="F988" s="22"/>
    </row>
    <row r="989" spans="1:6">
      <c r="A989" s="6" t="str">
        <f>"12024012931"</f>
        <v>12024012931</v>
      </c>
      <c r="B989" s="6" t="s">
        <v>986</v>
      </c>
      <c r="C989" s="6" t="str">
        <f t="shared" si="16"/>
        <v>03</v>
      </c>
      <c r="D989" s="22">
        <v>86</v>
      </c>
      <c r="E989" s="22">
        <v>118</v>
      </c>
      <c r="F989" s="22"/>
    </row>
    <row r="990" spans="1:6">
      <c r="A990" s="6" t="str">
        <f>"12024012613"</f>
        <v>12024012613</v>
      </c>
      <c r="B990" s="6" t="s">
        <v>987</v>
      </c>
      <c r="C990" s="6" t="str">
        <f t="shared" si="16"/>
        <v>03</v>
      </c>
      <c r="D990" s="22">
        <v>85.75</v>
      </c>
      <c r="E990" s="22">
        <v>121</v>
      </c>
      <c r="F990" s="22"/>
    </row>
    <row r="991" spans="1:6">
      <c r="A991" s="6" t="str">
        <f>"12024012925"</f>
        <v>12024012925</v>
      </c>
      <c r="B991" s="6" t="s">
        <v>988</v>
      </c>
      <c r="C991" s="6" t="str">
        <f t="shared" si="16"/>
        <v>03</v>
      </c>
      <c r="D991" s="22">
        <v>85.5</v>
      </c>
      <c r="E991" s="22">
        <v>122</v>
      </c>
      <c r="F991" s="22"/>
    </row>
    <row r="992" spans="1:6">
      <c r="A992" s="6" t="str">
        <f>"12024012823"</f>
        <v>12024012823</v>
      </c>
      <c r="B992" s="6" t="s">
        <v>989</v>
      </c>
      <c r="C992" s="6" t="str">
        <f t="shared" si="16"/>
        <v>03</v>
      </c>
      <c r="D992" s="22">
        <v>85.25</v>
      </c>
      <c r="E992" s="22">
        <v>123</v>
      </c>
      <c r="F992" s="22"/>
    </row>
    <row r="993" spans="1:6">
      <c r="A993" s="6" t="str">
        <f>"12024013019"</f>
        <v>12024013019</v>
      </c>
      <c r="B993" s="6" t="s">
        <v>990</v>
      </c>
      <c r="C993" s="6" t="str">
        <f t="shared" si="16"/>
        <v>03</v>
      </c>
      <c r="D993" s="22">
        <v>85.25</v>
      </c>
      <c r="E993" s="22">
        <v>123</v>
      </c>
      <c r="F993" s="22"/>
    </row>
    <row r="994" spans="1:6">
      <c r="A994" s="6" t="str">
        <f>"12024012604"</f>
        <v>12024012604</v>
      </c>
      <c r="B994" s="6" t="s">
        <v>991</v>
      </c>
      <c r="C994" s="6" t="str">
        <f t="shared" si="16"/>
        <v>03</v>
      </c>
      <c r="D994" s="22">
        <v>85</v>
      </c>
      <c r="E994" s="22">
        <v>125</v>
      </c>
      <c r="F994" s="22"/>
    </row>
    <row r="995" spans="1:6">
      <c r="A995" s="6" t="str">
        <f>"12024013037"</f>
        <v>12024013037</v>
      </c>
      <c r="B995" s="6" t="s">
        <v>992</v>
      </c>
      <c r="C995" s="6" t="str">
        <f t="shared" si="16"/>
        <v>03</v>
      </c>
      <c r="D995" s="22">
        <v>85</v>
      </c>
      <c r="E995" s="22">
        <v>125</v>
      </c>
      <c r="F995" s="22"/>
    </row>
    <row r="996" spans="1:6">
      <c r="A996" s="6" t="str">
        <f>"12024012426"</f>
        <v>12024012426</v>
      </c>
      <c r="B996" s="6" t="s">
        <v>993</v>
      </c>
      <c r="C996" s="6" t="str">
        <f t="shared" si="16"/>
        <v>03</v>
      </c>
      <c r="D996" s="22">
        <v>84.75</v>
      </c>
      <c r="E996" s="22">
        <v>127</v>
      </c>
      <c r="F996" s="22"/>
    </row>
    <row r="997" spans="1:6">
      <c r="A997" s="6" t="str">
        <f>"12024012722"</f>
        <v>12024012722</v>
      </c>
      <c r="B997" s="6" t="s">
        <v>994</v>
      </c>
      <c r="C997" s="6" t="str">
        <f t="shared" si="16"/>
        <v>03</v>
      </c>
      <c r="D997" s="22">
        <v>84.75</v>
      </c>
      <c r="E997" s="22">
        <v>127</v>
      </c>
      <c r="F997" s="22"/>
    </row>
    <row r="998" spans="1:6">
      <c r="A998" s="6" t="str">
        <f>"12024012828"</f>
        <v>12024012828</v>
      </c>
      <c r="B998" s="6" t="s">
        <v>995</v>
      </c>
      <c r="C998" s="6" t="str">
        <f t="shared" ref="C998:C1061" si="17">"03"</f>
        <v>03</v>
      </c>
      <c r="D998" s="22">
        <v>84.5</v>
      </c>
      <c r="E998" s="22">
        <v>129</v>
      </c>
      <c r="F998" s="22"/>
    </row>
    <row r="999" spans="1:6">
      <c r="A999" s="6" t="str">
        <f>"12024013111"</f>
        <v>12024013111</v>
      </c>
      <c r="B999" s="6" t="s">
        <v>627</v>
      </c>
      <c r="C999" s="6" t="str">
        <f t="shared" si="17"/>
        <v>03</v>
      </c>
      <c r="D999" s="22">
        <v>84.5</v>
      </c>
      <c r="E999" s="22">
        <v>129</v>
      </c>
      <c r="F999" s="22"/>
    </row>
    <row r="1000" spans="1:6">
      <c r="A1000" s="6" t="str">
        <f>"12024012336"</f>
        <v>12024012336</v>
      </c>
      <c r="B1000" s="6" t="s">
        <v>996</v>
      </c>
      <c r="C1000" s="6" t="str">
        <f t="shared" si="17"/>
        <v>03</v>
      </c>
      <c r="D1000" s="22">
        <v>84.25</v>
      </c>
      <c r="E1000" s="22">
        <v>131</v>
      </c>
      <c r="F1000" s="22"/>
    </row>
    <row r="1001" spans="1:6">
      <c r="A1001" s="6" t="str">
        <f>"12024012631"</f>
        <v>12024012631</v>
      </c>
      <c r="B1001" s="6" t="s">
        <v>997</v>
      </c>
      <c r="C1001" s="6" t="str">
        <f t="shared" si="17"/>
        <v>03</v>
      </c>
      <c r="D1001" s="22">
        <v>84.25</v>
      </c>
      <c r="E1001" s="22">
        <v>131</v>
      </c>
      <c r="F1001" s="22"/>
    </row>
    <row r="1002" spans="1:6">
      <c r="A1002" s="6" t="str">
        <f>"12024012834"</f>
        <v>12024012834</v>
      </c>
      <c r="B1002" s="6" t="s">
        <v>998</v>
      </c>
      <c r="C1002" s="6" t="str">
        <f t="shared" si="17"/>
        <v>03</v>
      </c>
      <c r="D1002" s="22">
        <v>84.25</v>
      </c>
      <c r="E1002" s="22">
        <v>131</v>
      </c>
      <c r="F1002" s="22"/>
    </row>
    <row r="1003" spans="1:6">
      <c r="A1003" s="6" t="str">
        <f>"12024013125"</f>
        <v>12024013125</v>
      </c>
      <c r="B1003" s="6" t="s">
        <v>999</v>
      </c>
      <c r="C1003" s="6" t="str">
        <f t="shared" si="17"/>
        <v>03</v>
      </c>
      <c r="D1003" s="22">
        <v>84.25</v>
      </c>
      <c r="E1003" s="22">
        <v>131</v>
      </c>
      <c r="F1003" s="22"/>
    </row>
    <row r="1004" spans="1:6">
      <c r="A1004" s="6" t="str">
        <f>"12024013219"</f>
        <v>12024013219</v>
      </c>
      <c r="B1004" s="6" t="s">
        <v>1000</v>
      </c>
      <c r="C1004" s="6" t="str">
        <f t="shared" si="17"/>
        <v>03</v>
      </c>
      <c r="D1004" s="22">
        <v>84.25</v>
      </c>
      <c r="E1004" s="22">
        <v>131</v>
      </c>
      <c r="F1004" s="22"/>
    </row>
    <row r="1005" spans="1:6">
      <c r="A1005" s="6" t="str">
        <f>"12024012515"</f>
        <v>12024012515</v>
      </c>
      <c r="B1005" s="6" t="s">
        <v>1001</v>
      </c>
      <c r="C1005" s="6" t="str">
        <f t="shared" si="17"/>
        <v>03</v>
      </c>
      <c r="D1005" s="22">
        <v>84</v>
      </c>
      <c r="E1005" s="22">
        <v>136</v>
      </c>
      <c r="F1005" s="22"/>
    </row>
    <row r="1006" spans="1:6">
      <c r="A1006" s="6" t="str">
        <f>"12024012905"</f>
        <v>12024012905</v>
      </c>
      <c r="B1006" s="6" t="s">
        <v>1002</v>
      </c>
      <c r="C1006" s="6" t="str">
        <f t="shared" si="17"/>
        <v>03</v>
      </c>
      <c r="D1006" s="22">
        <v>84</v>
      </c>
      <c r="E1006" s="22">
        <v>136</v>
      </c>
      <c r="F1006" s="22"/>
    </row>
    <row r="1007" spans="1:6">
      <c r="A1007" s="6" t="str">
        <f>"12024012423"</f>
        <v>12024012423</v>
      </c>
      <c r="B1007" s="6" t="s">
        <v>1003</v>
      </c>
      <c r="C1007" s="6" t="str">
        <f t="shared" si="17"/>
        <v>03</v>
      </c>
      <c r="D1007" s="22">
        <v>83.75</v>
      </c>
      <c r="E1007" s="22">
        <v>138</v>
      </c>
      <c r="F1007" s="22"/>
    </row>
    <row r="1008" spans="1:6">
      <c r="A1008" s="6" t="str">
        <f>"12024013134"</f>
        <v>12024013134</v>
      </c>
      <c r="B1008" s="6" t="s">
        <v>1004</v>
      </c>
      <c r="C1008" s="6" t="str">
        <f t="shared" si="17"/>
        <v>03</v>
      </c>
      <c r="D1008" s="22">
        <v>83.75</v>
      </c>
      <c r="E1008" s="22">
        <v>138</v>
      </c>
      <c r="F1008" s="22"/>
    </row>
    <row r="1009" spans="1:6">
      <c r="A1009" s="6" t="str">
        <f>"12024013227"</f>
        <v>12024013227</v>
      </c>
      <c r="B1009" s="6" t="s">
        <v>1005</v>
      </c>
      <c r="C1009" s="6" t="str">
        <f t="shared" si="17"/>
        <v>03</v>
      </c>
      <c r="D1009" s="22">
        <v>83.75</v>
      </c>
      <c r="E1009" s="22">
        <v>138</v>
      </c>
      <c r="F1009" s="22"/>
    </row>
    <row r="1010" spans="1:6">
      <c r="A1010" s="6" t="str">
        <f>"12024012333"</f>
        <v>12024012333</v>
      </c>
      <c r="B1010" s="6" t="s">
        <v>1006</v>
      </c>
      <c r="C1010" s="6" t="str">
        <f t="shared" si="17"/>
        <v>03</v>
      </c>
      <c r="D1010" s="22">
        <v>83.5</v>
      </c>
      <c r="E1010" s="22">
        <v>141</v>
      </c>
      <c r="F1010" s="22"/>
    </row>
    <row r="1011" spans="1:6">
      <c r="A1011" s="6" t="str">
        <f>"12024012610"</f>
        <v>12024012610</v>
      </c>
      <c r="B1011" s="6" t="s">
        <v>1007</v>
      </c>
      <c r="C1011" s="6" t="str">
        <f t="shared" si="17"/>
        <v>03</v>
      </c>
      <c r="D1011" s="22">
        <v>83.5</v>
      </c>
      <c r="E1011" s="22">
        <v>141</v>
      </c>
      <c r="F1011" s="22"/>
    </row>
    <row r="1012" spans="1:6">
      <c r="A1012" s="6" t="str">
        <f>"12024012735"</f>
        <v>12024012735</v>
      </c>
      <c r="B1012" s="6" t="s">
        <v>1008</v>
      </c>
      <c r="C1012" s="6" t="str">
        <f t="shared" si="17"/>
        <v>03</v>
      </c>
      <c r="D1012" s="22">
        <v>83.5</v>
      </c>
      <c r="E1012" s="22">
        <v>141</v>
      </c>
      <c r="F1012" s="22"/>
    </row>
    <row r="1013" spans="1:6">
      <c r="A1013" s="6" t="str">
        <f>"12024012435"</f>
        <v>12024012435</v>
      </c>
      <c r="B1013" s="6" t="s">
        <v>1009</v>
      </c>
      <c r="C1013" s="6" t="str">
        <f t="shared" si="17"/>
        <v>03</v>
      </c>
      <c r="D1013" s="22">
        <v>83</v>
      </c>
      <c r="E1013" s="22">
        <v>144</v>
      </c>
      <c r="F1013" s="22"/>
    </row>
    <row r="1014" spans="1:6">
      <c r="A1014" s="6" t="str">
        <f>"12024012608"</f>
        <v>12024012608</v>
      </c>
      <c r="B1014" s="6" t="s">
        <v>1010</v>
      </c>
      <c r="C1014" s="6" t="str">
        <f t="shared" si="17"/>
        <v>03</v>
      </c>
      <c r="D1014" s="22">
        <v>83</v>
      </c>
      <c r="E1014" s="22">
        <v>144</v>
      </c>
      <c r="F1014" s="22"/>
    </row>
    <row r="1015" spans="1:6">
      <c r="A1015" s="6" t="str">
        <f>"12024013128"</f>
        <v>12024013128</v>
      </c>
      <c r="B1015" s="6" t="s">
        <v>1011</v>
      </c>
      <c r="C1015" s="6" t="str">
        <f t="shared" si="17"/>
        <v>03</v>
      </c>
      <c r="D1015" s="22">
        <v>83</v>
      </c>
      <c r="E1015" s="22">
        <v>144</v>
      </c>
      <c r="F1015" s="22"/>
    </row>
    <row r="1016" spans="1:6">
      <c r="A1016" s="6" t="str">
        <f>"12024012634"</f>
        <v>12024012634</v>
      </c>
      <c r="B1016" s="6" t="s">
        <v>1012</v>
      </c>
      <c r="C1016" s="6" t="str">
        <f t="shared" si="17"/>
        <v>03</v>
      </c>
      <c r="D1016" s="22">
        <v>82.5</v>
      </c>
      <c r="E1016" s="22">
        <v>147</v>
      </c>
      <c r="F1016" s="22"/>
    </row>
    <row r="1017" spans="1:6">
      <c r="A1017" s="6" t="str">
        <f>"12024012527"</f>
        <v>12024012527</v>
      </c>
      <c r="B1017" s="6" t="s">
        <v>1013</v>
      </c>
      <c r="C1017" s="6" t="str">
        <f t="shared" si="17"/>
        <v>03</v>
      </c>
      <c r="D1017" s="22">
        <v>82.25</v>
      </c>
      <c r="E1017" s="22">
        <v>148</v>
      </c>
      <c r="F1017" s="22"/>
    </row>
    <row r="1018" spans="1:6">
      <c r="A1018" s="6" t="str">
        <f>"12024012727"</f>
        <v>12024012727</v>
      </c>
      <c r="B1018" s="6" t="s">
        <v>1014</v>
      </c>
      <c r="C1018" s="6" t="str">
        <f t="shared" si="17"/>
        <v>03</v>
      </c>
      <c r="D1018" s="22">
        <v>82.25</v>
      </c>
      <c r="E1018" s="22">
        <v>148</v>
      </c>
      <c r="F1018" s="22"/>
    </row>
    <row r="1019" spans="1:6">
      <c r="A1019" s="6" t="str">
        <f>"12024012618"</f>
        <v>12024012618</v>
      </c>
      <c r="B1019" s="6" t="s">
        <v>1015</v>
      </c>
      <c r="C1019" s="6" t="str">
        <f t="shared" si="17"/>
        <v>03</v>
      </c>
      <c r="D1019" s="22">
        <v>82</v>
      </c>
      <c r="E1019" s="22">
        <v>150</v>
      </c>
      <c r="F1019" s="22"/>
    </row>
    <row r="1020" spans="1:6">
      <c r="A1020" s="6" t="str">
        <f>"12024013124"</f>
        <v>12024013124</v>
      </c>
      <c r="B1020" s="6" t="s">
        <v>1016</v>
      </c>
      <c r="C1020" s="6" t="str">
        <f t="shared" si="17"/>
        <v>03</v>
      </c>
      <c r="D1020" s="22">
        <v>82</v>
      </c>
      <c r="E1020" s="22">
        <v>150</v>
      </c>
      <c r="F1020" s="22"/>
    </row>
    <row r="1021" spans="1:6">
      <c r="A1021" s="6" t="str">
        <f>"12024012811"</f>
        <v>12024012811</v>
      </c>
      <c r="B1021" s="6" t="s">
        <v>1017</v>
      </c>
      <c r="C1021" s="6" t="str">
        <f t="shared" si="17"/>
        <v>03</v>
      </c>
      <c r="D1021" s="22">
        <v>81.75</v>
      </c>
      <c r="E1021" s="22">
        <v>152</v>
      </c>
      <c r="F1021" s="22"/>
    </row>
    <row r="1022" spans="1:6">
      <c r="A1022" s="6" t="str">
        <f>"12024012630"</f>
        <v>12024012630</v>
      </c>
      <c r="B1022" s="6" t="s">
        <v>1018</v>
      </c>
      <c r="C1022" s="6" t="str">
        <f t="shared" si="17"/>
        <v>03</v>
      </c>
      <c r="D1022" s="22">
        <v>81.5</v>
      </c>
      <c r="E1022" s="22">
        <v>153</v>
      </c>
      <c r="F1022" s="22"/>
    </row>
    <row r="1023" spans="1:6">
      <c r="A1023" s="6" t="str">
        <f>"12024012804"</f>
        <v>12024012804</v>
      </c>
      <c r="B1023" s="6" t="s">
        <v>1019</v>
      </c>
      <c r="C1023" s="6" t="str">
        <f t="shared" si="17"/>
        <v>03</v>
      </c>
      <c r="D1023" s="22">
        <v>81.5</v>
      </c>
      <c r="E1023" s="22">
        <v>153</v>
      </c>
      <c r="F1023" s="22"/>
    </row>
    <row r="1024" spans="1:6">
      <c r="A1024" s="6" t="str">
        <f>"12024012428"</f>
        <v>12024012428</v>
      </c>
      <c r="B1024" s="6" t="s">
        <v>1020</v>
      </c>
      <c r="C1024" s="6" t="str">
        <f t="shared" si="17"/>
        <v>03</v>
      </c>
      <c r="D1024" s="22">
        <v>81.25</v>
      </c>
      <c r="E1024" s="22">
        <v>155</v>
      </c>
      <c r="F1024" s="22"/>
    </row>
    <row r="1025" spans="1:6">
      <c r="A1025" s="6" t="str">
        <f>"12024012433"</f>
        <v>12024012433</v>
      </c>
      <c r="B1025" s="6" t="s">
        <v>1021</v>
      </c>
      <c r="C1025" s="6" t="str">
        <f t="shared" si="17"/>
        <v>03</v>
      </c>
      <c r="D1025" s="22">
        <v>81.25</v>
      </c>
      <c r="E1025" s="22">
        <v>155</v>
      </c>
      <c r="F1025" s="22"/>
    </row>
    <row r="1026" spans="1:6">
      <c r="A1026" s="6" t="str">
        <f>"12024012436"</f>
        <v>12024012436</v>
      </c>
      <c r="B1026" s="6" t="s">
        <v>1022</v>
      </c>
      <c r="C1026" s="6" t="str">
        <f t="shared" si="17"/>
        <v>03</v>
      </c>
      <c r="D1026" s="22">
        <v>81.25</v>
      </c>
      <c r="E1026" s="22">
        <v>155</v>
      </c>
      <c r="F1026" s="22"/>
    </row>
    <row r="1027" spans="1:6">
      <c r="A1027" s="6" t="str">
        <f>"12024012801"</f>
        <v>12024012801</v>
      </c>
      <c r="B1027" s="6" t="s">
        <v>1023</v>
      </c>
      <c r="C1027" s="6" t="str">
        <f t="shared" si="17"/>
        <v>03</v>
      </c>
      <c r="D1027" s="22">
        <v>81.25</v>
      </c>
      <c r="E1027" s="22">
        <v>155</v>
      </c>
      <c r="F1027" s="22"/>
    </row>
    <row r="1028" spans="1:6">
      <c r="A1028" s="6" t="str">
        <f>"12024013222"</f>
        <v>12024013222</v>
      </c>
      <c r="B1028" s="6" t="s">
        <v>1024</v>
      </c>
      <c r="C1028" s="6" t="str">
        <f t="shared" si="17"/>
        <v>03</v>
      </c>
      <c r="D1028" s="22">
        <v>81.25</v>
      </c>
      <c r="E1028" s="22">
        <v>155</v>
      </c>
      <c r="F1028" s="22"/>
    </row>
    <row r="1029" spans="1:6">
      <c r="A1029" s="6" t="str">
        <f>"12024012909"</f>
        <v>12024012909</v>
      </c>
      <c r="B1029" s="6" t="s">
        <v>1025</v>
      </c>
      <c r="C1029" s="6" t="str">
        <f t="shared" si="17"/>
        <v>03</v>
      </c>
      <c r="D1029" s="22">
        <v>81</v>
      </c>
      <c r="E1029" s="22">
        <v>160</v>
      </c>
      <c r="F1029" s="22"/>
    </row>
    <row r="1030" spans="1:6">
      <c r="A1030" s="6" t="str">
        <f>"12024013120"</f>
        <v>12024013120</v>
      </c>
      <c r="B1030" s="6" t="s">
        <v>1026</v>
      </c>
      <c r="C1030" s="6" t="str">
        <f t="shared" si="17"/>
        <v>03</v>
      </c>
      <c r="D1030" s="22">
        <v>81</v>
      </c>
      <c r="E1030" s="22">
        <v>160</v>
      </c>
      <c r="F1030" s="22"/>
    </row>
    <row r="1031" spans="1:6">
      <c r="A1031" s="6" t="str">
        <f>"12024013020"</f>
        <v>12024013020</v>
      </c>
      <c r="B1031" s="6" t="s">
        <v>1027</v>
      </c>
      <c r="C1031" s="6" t="str">
        <f t="shared" si="17"/>
        <v>03</v>
      </c>
      <c r="D1031" s="22">
        <v>80.75</v>
      </c>
      <c r="E1031" s="22">
        <v>162</v>
      </c>
      <c r="F1031" s="22"/>
    </row>
    <row r="1032" spans="1:6">
      <c r="A1032" s="6" t="str">
        <f>"12024013007"</f>
        <v>12024013007</v>
      </c>
      <c r="B1032" s="6" t="s">
        <v>1028</v>
      </c>
      <c r="C1032" s="6" t="str">
        <f t="shared" si="17"/>
        <v>03</v>
      </c>
      <c r="D1032" s="22">
        <v>80.5</v>
      </c>
      <c r="E1032" s="22">
        <v>163</v>
      </c>
      <c r="F1032" s="22"/>
    </row>
    <row r="1033" spans="1:6">
      <c r="A1033" s="6" t="str">
        <f>"12024012332"</f>
        <v>12024012332</v>
      </c>
      <c r="B1033" s="6" t="s">
        <v>1029</v>
      </c>
      <c r="C1033" s="6" t="str">
        <f t="shared" si="17"/>
        <v>03</v>
      </c>
      <c r="D1033" s="22">
        <v>80.25</v>
      </c>
      <c r="E1033" s="22">
        <v>164</v>
      </c>
      <c r="F1033" s="22"/>
    </row>
    <row r="1034" spans="1:6">
      <c r="A1034" s="6" t="str">
        <f>"12024012511"</f>
        <v>12024012511</v>
      </c>
      <c r="B1034" s="6" t="s">
        <v>1030</v>
      </c>
      <c r="C1034" s="6" t="str">
        <f t="shared" si="17"/>
        <v>03</v>
      </c>
      <c r="D1034" s="22">
        <v>80</v>
      </c>
      <c r="E1034" s="22">
        <v>165</v>
      </c>
      <c r="F1034" s="22"/>
    </row>
    <row r="1035" spans="1:6">
      <c r="A1035" s="6" t="str">
        <f>"12024012824"</f>
        <v>12024012824</v>
      </c>
      <c r="B1035" s="6" t="s">
        <v>1031</v>
      </c>
      <c r="C1035" s="6" t="str">
        <f t="shared" si="17"/>
        <v>03</v>
      </c>
      <c r="D1035" s="22">
        <v>80</v>
      </c>
      <c r="E1035" s="22">
        <v>165</v>
      </c>
      <c r="F1035" s="22"/>
    </row>
    <row r="1036" spans="1:6">
      <c r="A1036" s="6" t="str">
        <f>"12024012833"</f>
        <v>12024012833</v>
      </c>
      <c r="B1036" s="6" t="s">
        <v>1032</v>
      </c>
      <c r="C1036" s="6" t="str">
        <f t="shared" si="17"/>
        <v>03</v>
      </c>
      <c r="D1036" s="22">
        <v>80</v>
      </c>
      <c r="E1036" s="22">
        <v>165</v>
      </c>
      <c r="F1036" s="22"/>
    </row>
    <row r="1037" spans="1:6">
      <c r="A1037" s="6" t="str">
        <f>"12024012505"</f>
        <v>12024012505</v>
      </c>
      <c r="B1037" s="6" t="s">
        <v>1033</v>
      </c>
      <c r="C1037" s="6" t="str">
        <f t="shared" si="17"/>
        <v>03</v>
      </c>
      <c r="D1037" s="22">
        <v>79.75</v>
      </c>
      <c r="E1037" s="22">
        <v>168</v>
      </c>
      <c r="F1037" s="22"/>
    </row>
    <row r="1038" spans="1:6">
      <c r="A1038" s="6" t="str">
        <f>"12024012728"</f>
        <v>12024012728</v>
      </c>
      <c r="B1038" s="6" t="s">
        <v>1034</v>
      </c>
      <c r="C1038" s="6" t="str">
        <f t="shared" si="17"/>
        <v>03</v>
      </c>
      <c r="D1038" s="22">
        <v>79.75</v>
      </c>
      <c r="E1038" s="22">
        <v>168</v>
      </c>
      <c r="F1038" s="22"/>
    </row>
    <row r="1039" spans="1:6">
      <c r="A1039" s="6" t="str">
        <f>"12024012814"</f>
        <v>12024012814</v>
      </c>
      <c r="B1039" s="6" t="s">
        <v>1035</v>
      </c>
      <c r="C1039" s="6" t="str">
        <f t="shared" si="17"/>
        <v>03</v>
      </c>
      <c r="D1039" s="22">
        <v>79.75</v>
      </c>
      <c r="E1039" s="22">
        <v>168</v>
      </c>
      <c r="F1039" s="22"/>
    </row>
    <row r="1040" spans="1:6">
      <c r="A1040" s="6" t="str">
        <f>"12024013004"</f>
        <v>12024013004</v>
      </c>
      <c r="B1040" s="6" t="s">
        <v>1036</v>
      </c>
      <c r="C1040" s="6" t="str">
        <f t="shared" si="17"/>
        <v>03</v>
      </c>
      <c r="D1040" s="22">
        <v>79.75</v>
      </c>
      <c r="E1040" s="22">
        <v>168</v>
      </c>
      <c r="F1040" s="22"/>
    </row>
    <row r="1041" spans="1:6">
      <c r="A1041" s="6" t="str">
        <f>"12024013211"</f>
        <v>12024013211</v>
      </c>
      <c r="B1041" s="6" t="s">
        <v>1037</v>
      </c>
      <c r="C1041" s="6" t="str">
        <f t="shared" si="17"/>
        <v>03</v>
      </c>
      <c r="D1041" s="22">
        <v>79.75</v>
      </c>
      <c r="E1041" s="22">
        <v>168</v>
      </c>
      <c r="F1041" s="22"/>
    </row>
    <row r="1042" spans="1:6">
      <c r="A1042" s="6" t="str">
        <f>"12024013223"</f>
        <v>12024013223</v>
      </c>
      <c r="B1042" s="6" t="s">
        <v>1038</v>
      </c>
      <c r="C1042" s="6" t="str">
        <f t="shared" si="17"/>
        <v>03</v>
      </c>
      <c r="D1042" s="22">
        <v>79.75</v>
      </c>
      <c r="E1042" s="22">
        <v>168</v>
      </c>
      <c r="F1042" s="22"/>
    </row>
    <row r="1043" spans="1:6">
      <c r="A1043" s="6" t="str">
        <f>"12024013226"</f>
        <v>12024013226</v>
      </c>
      <c r="B1043" s="6" t="s">
        <v>1039</v>
      </c>
      <c r="C1043" s="6" t="str">
        <f t="shared" si="17"/>
        <v>03</v>
      </c>
      <c r="D1043" s="22">
        <v>79.75</v>
      </c>
      <c r="E1043" s="22">
        <v>168</v>
      </c>
      <c r="F1043" s="22"/>
    </row>
    <row r="1044" spans="1:6">
      <c r="A1044" s="6" t="str">
        <f>"12024012430"</f>
        <v>12024012430</v>
      </c>
      <c r="B1044" s="6" t="s">
        <v>1040</v>
      </c>
      <c r="C1044" s="6" t="str">
        <f t="shared" si="17"/>
        <v>03</v>
      </c>
      <c r="D1044" s="22">
        <v>79.5</v>
      </c>
      <c r="E1044" s="22">
        <v>175</v>
      </c>
      <c r="F1044" s="22"/>
    </row>
    <row r="1045" spans="1:6">
      <c r="A1045" s="6" t="str">
        <f>"12024012514"</f>
        <v>12024012514</v>
      </c>
      <c r="B1045" s="6" t="s">
        <v>1041</v>
      </c>
      <c r="C1045" s="6" t="str">
        <f t="shared" si="17"/>
        <v>03</v>
      </c>
      <c r="D1045" s="22">
        <v>79.5</v>
      </c>
      <c r="E1045" s="22">
        <v>175</v>
      </c>
      <c r="F1045" s="22"/>
    </row>
    <row r="1046" spans="1:6">
      <c r="A1046" s="6" t="str">
        <f>"12024012724"</f>
        <v>12024012724</v>
      </c>
      <c r="B1046" s="6" t="s">
        <v>1042</v>
      </c>
      <c r="C1046" s="6" t="str">
        <f t="shared" si="17"/>
        <v>03</v>
      </c>
      <c r="D1046" s="22">
        <v>79.5</v>
      </c>
      <c r="E1046" s="22">
        <v>175</v>
      </c>
      <c r="F1046" s="22"/>
    </row>
    <row r="1047" spans="1:6">
      <c r="A1047" s="6" t="str">
        <f>"12024012818"</f>
        <v>12024012818</v>
      </c>
      <c r="B1047" s="6" t="s">
        <v>1043</v>
      </c>
      <c r="C1047" s="6" t="str">
        <f t="shared" si="17"/>
        <v>03</v>
      </c>
      <c r="D1047" s="22">
        <v>79.5</v>
      </c>
      <c r="E1047" s="22">
        <v>175</v>
      </c>
      <c r="F1047" s="22"/>
    </row>
    <row r="1048" spans="1:6">
      <c r="A1048" s="6" t="str">
        <f>"12024013034"</f>
        <v>12024013034</v>
      </c>
      <c r="B1048" s="6" t="s">
        <v>1044</v>
      </c>
      <c r="C1048" s="6" t="str">
        <f t="shared" si="17"/>
        <v>03</v>
      </c>
      <c r="D1048" s="22">
        <v>79.5</v>
      </c>
      <c r="E1048" s="22">
        <v>175</v>
      </c>
      <c r="F1048" s="22"/>
    </row>
    <row r="1049" spans="1:6">
      <c r="A1049" s="6" t="str">
        <f>"12024013103"</f>
        <v>12024013103</v>
      </c>
      <c r="B1049" s="6" t="s">
        <v>1045</v>
      </c>
      <c r="C1049" s="6" t="str">
        <f t="shared" si="17"/>
        <v>03</v>
      </c>
      <c r="D1049" s="22">
        <v>79.5</v>
      </c>
      <c r="E1049" s="22">
        <v>175</v>
      </c>
      <c r="F1049" s="22"/>
    </row>
    <row r="1050" spans="1:6">
      <c r="A1050" s="6" t="str">
        <f>"12024012406"</f>
        <v>12024012406</v>
      </c>
      <c r="B1050" s="6" t="s">
        <v>1046</v>
      </c>
      <c r="C1050" s="6" t="str">
        <f t="shared" si="17"/>
        <v>03</v>
      </c>
      <c r="D1050" s="22">
        <v>79.25</v>
      </c>
      <c r="E1050" s="22">
        <v>181</v>
      </c>
      <c r="F1050" s="22"/>
    </row>
    <row r="1051" spans="1:6">
      <c r="A1051" s="6" t="str">
        <f>"12024012625"</f>
        <v>12024012625</v>
      </c>
      <c r="B1051" s="6" t="s">
        <v>1047</v>
      </c>
      <c r="C1051" s="6" t="str">
        <f t="shared" si="17"/>
        <v>03</v>
      </c>
      <c r="D1051" s="22">
        <v>79.25</v>
      </c>
      <c r="E1051" s="22">
        <v>181</v>
      </c>
      <c r="F1051" s="22"/>
    </row>
    <row r="1052" spans="1:6">
      <c r="A1052" s="6" t="str">
        <f>"12024012901"</f>
        <v>12024012901</v>
      </c>
      <c r="B1052" s="6" t="s">
        <v>1048</v>
      </c>
      <c r="C1052" s="6" t="str">
        <f t="shared" si="17"/>
        <v>03</v>
      </c>
      <c r="D1052" s="22">
        <v>79.25</v>
      </c>
      <c r="E1052" s="22">
        <v>181</v>
      </c>
      <c r="F1052" s="22"/>
    </row>
    <row r="1053" spans="1:6">
      <c r="A1053" s="6" t="str">
        <f>"12024012904"</f>
        <v>12024012904</v>
      </c>
      <c r="B1053" s="6" t="s">
        <v>1049</v>
      </c>
      <c r="C1053" s="6" t="str">
        <f t="shared" si="17"/>
        <v>03</v>
      </c>
      <c r="D1053" s="22">
        <v>79.25</v>
      </c>
      <c r="E1053" s="22">
        <v>181</v>
      </c>
      <c r="F1053" s="22"/>
    </row>
    <row r="1054" spans="1:6">
      <c r="A1054" s="6" t="str">
        <f>"12024013127"</f>
        <v>12024013127</v>
      </c>
      <c r="B1054" s="6" t="s">
        <v>1050</v>
      </c>
      <c r="C1054" s="6" t="str">
        <f t="shared" si="17"/>
        <v>03</v>
      </c>
      <c r="D1054" s="22">
        <v>79.25</v>
      </c>
      <c r="E1054" s="22">
        <v>181</v>
      </c>
      <c r="F1054" s="22"/>
    </row>
    <row r="1055" spans="1:6">
      <c r="A1055" s="6" t="str">
        <f>"12024012420"</f>
        <v>12024012420</v>
      </c>
      <c r="B1055" s="6" t="s">
        <v>1051</v>
      </c>
      <c r="C1055" s="6" t="str">
        <f t="shared" si="17"/>
        <v>03</v>
      </c>
      <c r="D1055" s="22">
        <v>79</v>
      </c>
      <c r="E1055" s="22">
        <v>186</v>
      </c>
      <c r="F1055" s="22"/>
    </row>
    <row r="1056" spans="1:6">
      <c r="A1056" s="6" t="str">
        <f>"12024012502"</f>
        <v>12024012502</v>
      </c>
      <c r="B1056" s="6" t="s">
        <v>1052</v>
      </c>
      <c r="C1056" s="6" t="str">
        <f t="shared" si="17"/>
        <v>03</v>
      </c>
      <c r="D1056" s="22">
        <v>79</v>
      </c>
      <c r="E1056" s="22">
        <v>186</v>
      </c>
      <c r="F1056" s="22"/>
    </row>
    <row r="1057" spans="1:6">
      <c r="A1057" s="6" t="str">
        <f>"12024012504"</f>
        <v>12024012504</v>
      </c>
      <c r="B1057" s="6" t="s">
        <v>1053</v>
      </c>
      <c r="C1057" s="6" t="str">
        <f t="shared" si="17"/>
        <v>03</v>
      </c>
      <c r="D1057" s="22">
        <v>79</v>
      </c>
      <c r="E1057" s="22">
        <v>186</v>
      </c>
      <c r="F1057" s="22"/>
    </row>
    <row r="1058" spans="1:6">
      <c r="A1058" s="6" t="str">
        <f>"12024013203"</f>
        <v>12024013203</v>
      </c>
      <c r="B1058" s="6" t="s">
        <v>1054</v>
      </c>
      <c r="C1058" s="6" t="str">
        <f t="shared" si="17"/>
        <v>03</v>
      </c>
      <c r="D1058" s="22">
        <v>79</v>
      </c>
      <c r="E1058" s="22">
        <v>186</v>
      </c>
      <c r="F1058" s="22"/>
    </row>
    <row r="1059" spans="1:6">
      <c r="A1059" s="6" t="str">
        <f>"12024012432"</f>
        <v>12024012432</v>
      </c>
      <c r="B1059" s="6" t="s">
        <v>1055</v>
      </c>
      <c r="C1059" s="6" t="str">
        <f t="shared" si="17"/>
        <v>03</v>
      </c>
      <c r="D1059" s="22">
        <v>78.75</v>
      </c>
      <c r="E1059" s="22">
        <v>190</v>
      </c>
      <c r="F1059" s="22"/>
    </row>
    <row r="1060" spans="1:6">
      <c r="A1060" s="6" t="str">
        <f>"12024012507"</f>
        <v>12024012507</v>
      </c>
      <c r="B1060" s="6" t="s">
        <v>1056</v>
      </c>
      <c r="C1060" s="6" t="str">
        <f t="shared" si="17"/>
        <v>03</v>
      </c>
      <c r="D1060" s="22">
        <v>78.75</v>
      </c>
      <c r="E1060" s="22">
        <v>190</v>
      </c>
      <c r="F1060" s="22"/>
    </row>
    <row r="1061" spans="1:6">
      <c r="A1061" s="6" t="str">
        <f>"12024012624"</f>
        <v>12024012624</v>
      </c>
      <c r="B1061" s="6" t="s">
        <v>1057</v>
      </c>
      <c r="C1061" s="6" t="str">
        <f t="shared" si="17"/>
        <v>03</v>
      </c>
      <c r="D1061" s="22">
        <v>78.75</v>
      </c>
      <c r="E1061" s="22">
        <v>190</v>
      </c>
      <c r="F1061" s="22"/>
    </row>
    <row r="1062" spans="1:6">
      <c r="A1062" s="6" t="str">
        <f>"12024012936"</f>
        <v>12024012936</v>
      </c>
      <c r="B1062" s="6" t="s">
        <v>22</v>
      </c>
      <c r="C1062" s="6" t="str">
        <f t="shared" ref="C1062:C1125" si="18">"03"</f>
        <v>03</v>
      </c>
      <c r="D1062" s="22">
        <v>78.75</v>
      </c>
      <c r="E1062" s="22">
        <v>190</v>
      </c>
      <c r="F1062" s="22"/>
    </row>
    <row r="1063" spans="1:6">
      <c r="A1063" s="6" t="str">
        <f>"12024013126"</f>
        <v>12024013126</v>
      </c>
      <c r="B1063" s="6" t="s">
        <v>1058</v>
      </c>
      <c r="C1063" s="6" t="str">
        <f t="shared" si="18"/>
        <v>03</v>
      </c>
      <c r="D1063" s="22">
        <v>78.75</v>
      </c>
      <c r="E1063" s="22">
        <v>190</v>
      </c>
      <c r="F1063" s="22"/>
    </row>
    <row r="1064" spans="1:6">
      <c r="A1064" s="6" t="str">
        <f>"12024012331"</f>
        <v>12024012331</v>
      </c>
      <c r="B1064" s="6" t="s">
        <v>1059</v>
      </c>
      <c r="C1064" s="6" t="str">
        <f t="shared" si="18"/>
        <v>03</v>
      </c>
      <c r="D1064" s="22">
        <v>78.25</v>
      </c>
      <c r="E1064" s="22">
        <v>195</v>
      </c>
      <c r="F1064" s="22"/>
    </row>
    <row r="1065" spans="1:6">
      <c r="A1065" s="6" t="str">
        <f>"12024012705"</f>
        <v>12024012705</v>
      </c>
      <c r="B1065" s="6" t="s">
        <v>1060</v>
      </c>
      <c r="C1065" s="6" t="str">
        <f t="shared" si="18"/>
        <v>03</v>
      </c>
      <c r="D1065" s="22">
        <v>78.25</v>
      </c>
      <c r="E1065" s="22">
        <v>195</v>
      </c>
      <c r="F1065" s="22"/>
    </row>
    <row r="1066" spans="1:6">
      <c r="A1066" s="6" t="str">
        <f>"12024012713"</f>
        <v>12024012713</v>
      </c>
      <c r="B1066" s="6" t="s">
        <v>1061</v>
      </c>
      <c r="C1066" s="6" t="str">
        <f t="shared" si="18"/>
        <v>03</v>
      </c>
      <c r="D1066" s="22">
        <v>78.25</v>
      </c>
      <c r="E1066" s="22">
        <v>195</v>
      </c>
      <c r="F1066" s="22"/>
    </row>
    <row r="1067" spans="1:6">
      <c r="A1067" s="6" t="str">
        <f>"12024013225"</f>
        <v>12024013225</v>
      </c>
      <c r="B1067" s="6" t="s">
        <v>1062</v>
      </c>
      <c r="C1067" s="6" t="str">
        <f t="shared" si="18"/>
        <v>03</v>
      </c>
      <c r="D1067" s="22">
        <v>78.25</v>
      </c>
      <c r="E1067" s="22">
        <v>195</v>
      </c>
      <c r="F1067" s="22"/>
    </row>
    <row r="1068" spans="1:6">
      <c r="A1068" s="6" t="str">
        <f>"12024012923"</f>
        <v>12024012923</v>
      </c>
      <c r="B1068" s="6" t="s">
        <v>1063</v>
      </c>
      <c r="C1068" s="6" t="str">
        <f t="shared" si="18"/>
        <v>03</v>
      </c>
      <c r="D1068" s="22">
        <v>78</v>
      </c>
      <c r="E1068" s="22">
        <v>199</v>
      </c>
      <c r="F1068" s="22"/>
    </row>
    <row r="1069" spans="1:6">
      <c r="A1069" s="6" t="str">
        <f>"12024013109"</f>
        <v>12024013109</v>
      </c>
      <c r="B1069" s="6" t="s">
        <v>549</v>
      </c>
      <c r="C1069" s="6" t="str">
        <f t="shared" si="18"/>
        <v>03</v>
      </c>
      <c r="D1069" s="22">
        <v>78</v>
      </c>
      <c r="E1069" s="22">
        <v>199</v>
      </c>
      <c r="F1069" s="22"/>
    </row>
    <row r="1070" spans="1:6">
      <c r="A1070" s="6" t="str">
        <f>"12024012737"</f>
        <v>12024012737</v>
      </c>
      <c r="B1070" s="6" t="s">
        <v>1064</v>
      </c>
      <c r="C1070" s="6" t="str">
        <f t="shared" si="18"/>
        <v>03</v>
      </c>
      <c r="D1070" s="22">
        <v>77.75</v>
      </c>
      <c r="E1070" s="22">
        <v>201</v>
      </c>
      <c r="F1070" s="22"/>
    </row>
    <row r="1071" spans="1:6">
      <c r="A1071" s="6" t="str">
        <f>"12024013018"</f>
        <v>12024013018</v>
      </c>
      <c r="B1071" s="6" t="s">
        <v>1065</v>
      </c>
      <c r="C1071" s="6" t="str">
        <f t="shared" si="18"/>
        <v>03</v>
      </c>
      <c r="D1071" s="22">
        <v>77.75</v>
      </c>
      <c r="E1071" s="22">
        <v>201</v>
      </c>
      <c r="F1071" s="22"/>
    </row>
    <row r="1072" spans="1:6">
      <c r="A1072" s="6" t="str">
        <f>"12024012416"</f>
        <v>12024012416</v>
      </c>
      <c r="B1072" s="6" t="s">
        <v>1066</v>
      </c>
      <c r="C1072" s="6" t="str">
        <f t="shared" si="18"/>
        <v>03</v>
      </c>
      <c r="D1072" s="22">
        <v>77.5</v>
      </c>
      <c r="E1072" s="22">
        <v>203</v>
      </c>
      <c r="F1072" s="22"/>
    </row>
    <row r="1073" spans="1:6">
      <c r="A1073" s="6" t="str">
        <f>"12024012633"</f>
        <v>12024012633</v>
      </c>
      <c r="B1073" s="6" t="s">
        <v>1067</v>
      </c>
      <c r="C1073" s="6" t="str">
        <f t="shared" si="18"/>
        <v>03</v>
      </c>
      <c r="D1073" s="22">
        <v>77.25</v>
      </c>
      <c r="E1073" s="22">
        <v>204</v>
      </c>
      <c r="F1073" s="22"/>
    </row>
    <row r="1074" spans="1:6">
      <c r="A1074" s="6" t="str">
        <f>"12024013001"</f>
        <v>12024013001</v>
      </c>
      <c r="B1074" s="6" t="s">
        <v>1068</v>
      </c>
      <c r="C1074" s="6" t="str">
        <f t="shared" si="18"/>
        <v>03</v>
      </c>
      <c r="D1074" s="22">
        <v>77.25</v>
      </c>
      <c r="E1074" s="22">
        <v>204</v>
      </c>
      <c r="F1074" s="22"/>
    </row>
    <row r="1075" spans="1:6">
      <c r="A1075" s="6" t="str">
        <f>"12024012816"</f>
        <v>12024012816</v>
      </c>
      <c r="B1075" s="6" t="s">
        <v>1069</v>
      </c>
      <c r="C1075" s="6" t="str">
        <f t="shared" si="18"/>
        <v>03</v>
      </c>
      <c r="D1075" s="22">
        <v>77</v>
      </c>
      <c r="E1075" s="22">
        <v>206</v>
      </c>
      <c r="F1075" s="22"/>
    </row>
    <row r="1076" spans="1:6">
      <c r="A1076" s="6" t="str">
        <f>"12024012821"</f>
        <v>12024012821</v>
      </c>
      <c r="B1076" s="6" t="s">
        <v>1070</v>
      </c>
      <c r="C1076" s="6" t="str">
        <f t="shared" si="18"/>
        <v>03</v>
      </c>
      <c r="D1076" s="22">
        <v>77</v>
      </c>
      <c r="E1076" s="22">
        <v>206</v>
      </c>
      <c r="F1076" s="22"/>
    </row>
    <row r="1077" spans="1:6">
      <c r="A1077" s="6" t="str">
        <f>"12024012626"</f>
        <v>12024012626</v>
      </c>
      <c r="B1077" s="6" t="s">
        <v>1071</v>
      </c>
      <c r="C1077" s="6" t="str">
        <f t="shared" si="18"/>
        <v>03</v>
      </c>
      <c r="D1077" s="22">
        <v>76.75</v>
      </c>
      <c r="E1077" s="22">
        <v>208</v>
      </c>
      <c r="F1077" s="22"/>
    </row>
    <row r="1078" spans="1:6">
      <c r="A1078" s="6" t="str">
        <f>"12024013121"</f>
        <v>12024013121</v>
      </c>
      <c r="B1078" s="6" t="s">
        <v>1072</v>
      </c>
      <c r="C1078" s="6" t="str">
        <f t="shared" si="18"/>
        <v>03</v>
      </c>
      <c r="D1078" s="22">
        <v>76.75</v>
      </c>
      <c r="E1078" s="22">
        <v>208</v>
      </c>
      <c r="F1078" s="22"/>
    </row>
    <row r="1079" spans="1:6">
      <c r="A1079" s="6" t="str">
        <f>"12024013216"</f>
        <v>12024013216</v>
      </c>
      <c r="B1079" s="6" t="s">
        <v>1073</v>
      </c>
      <c r="C1079" s="6" t="str">
        <f t="shared" si="18"/>
        <v>03</v>
      </c>
      <c r="D1079" s="22">
        <v>76.75</v>
      </c>
      <c r="E1079" s="22">
        <v>208</v>
      </c>
      <c r="F1079" s="22"/>
    </row>
    <row r="1080" spans="1:6">
      <c r="A1080" s="6" t="str">
        <f>"12024012712"</f>
        <v>12024012712</v>
      </c>
      <c r="B1080" s="6" t="s">
        <v>1074</v>
      </c>
      <c r="C1080" s="6" t="str">
        <f t="shared" si="18"/>
        <v>03</v>
      </c>
      <c r="D1080" s="22">
        <v>76.5</v>
      </c>
      <c r="E1080" s="22">
        <v>211</v>
      </c>
      <c r="F1080" s="22"/>
    </row>
    <row r="1081" spans="1:6">
      <c r="A1081" s="6" t="str">
        <f>"12024013114"</f>
        <v>12024013114</v>
      </c>
      <c r="B1081" s="6" t="s">
        <v>57</v>
      </c>
      <c r="C1081" s="6" t="str">
        <f t="shared" si="18"/>
        <v>03</v>
      </c>
      <c r="D1081" s="22">
        <v>76.5</v>
      </c>
      <c r="E1081" s="22">
        <v>211</v>
      </c>
      <c r="F1081" s="22"/>
    </row>
    <row r="1082" spans="1:6">
      <c r="A1082" s="6" t="str">
        <f>"12024012806"</f>
        <v>12024012806</v>
      </c>
      <c r="B1082" s="6" t="s">
        <v>1075</v>
      </c>
      <c r="C1082" s="6" t="str">
        <f t="shared" si="18"/>
        <v>03</v>
      </c>
      <c r="D1082" s="22">
        <v>76.25</v>
      </c>
      <c r="E1082" s="22">
        <v>213</v>
      </c>
      <c r="F1082" s="22"/>
    </row>
    <row r="1083" spans="1:6">
      <c r="A1083" s="6" t="str">
        <f>"12024013002"</f>
        <v>12024013002</v>
      </c>
      <c r="B1083" s="6" t="s">
        <v>1076</v>
      </c>
      <c r="C1083" s="6" t="str">
        <f t="shared" si="18"/>
        <v>03</v>
      </c>
      <c r="D1083" s="22">
        <v>76.25</v>
      </c>
      <c r="E1083" s="22">
        <v>213</v>
      </c>
      <c r="F1083" s="22"/>
    </row>
    <row r="1084" spans="1:6">
      <c r="A1084" s="6" t="str">
        <f>"12024012602"</f>
        <v>12024012602</v>
      </c>
      <c r="B1084" s="6" t="s">
        <v>1077</v>
      </c>
      <c r="C1084" s="6" t="str">
        <f t="shared" si="18"/>
        <v>03</v>
      </c>
      <c r="D1084" s="22">
        <v>76</v>
      </c>
      <c r="E1084" s="22">
        <v>215</v>
      </c>
      <c r="F1084" s="22"/>
    </row>
    <row r="1085" spans="1:6">
      <c r="A1085" s="6" t="str">
        <f>"12024012615"</f>
        <v>12024012615</v>
      </c>
      <c r="B1085" s="6" t="s">
        <v>1078</v>
      </c>
      <c r="C1085" s="6" t="str">
        <f t="shared" si="18"/>
        <v>03</v>
      </c>
      <c r="D1085" s="22">
        <v>76</v>
      </c>
      <c r="E1085" s="22">
        <v>215</v>
      </c>
      <c r="F1085" s="22"/>
    </row>
    <row r="1086" spans="1:6">
      <c r="A1086" s="6" t="str">
        <f>"12024013023"</f>
        <v>12024013023</v>
      </c>
      <c r="B1086" s="6" t="s">
        <v>1079</v>
      </c>
      <c r="C1086" s="6" t="str">
        <f t="shared" si="18"/>
        <v>03</v>
      </c>
      <c r="D1086" s="22">
        <v>76</v>
      </c>
      <c r="E1086" s="22">
        <v>215</v>
      </c>
      <c r="F1086" s="22"/>
    </row>
    <row r="1087" spans="1:6">
      <c r="A1087" s="6" t="str">
        <f>"12024012609"</f>
        <v>12024012609</v>
      </c>
      <c r="B1087" s="6" t="s">
        <v>1080</v>
      </c>
      <c r="C1087" s="6" t="str">
        <f t="shared" si="18"/>
        <v>03</v>
      </c>
      <c r="D1087" s="22">
        <v>75.5</v>
      </c>
      <c r="E1087" s="22">
        <v>218</v>
      </c>
      <c r="F1087" s="22"/>
    </row>
    <row r="1088" spans="1:6">
      <c r="A1088" s="6" t="str">
        <f>"12024012820"</f>
        <v>12024012820</v>
      </c>
      <c r="B1088" s="6" t="s">
        <v>1081</v>
      </c>
      <c r="C1088" s="6" t="str">
        <f t="shared" si="18"/>
        <v>03</v>
      </c>
      <c r="D1088" s="22">
        <v>75.5</v>
      </c>
      <c r="E1088" s="22">
        <v>218</v>
      </c>
      <c r="F1088" s="22"/>
    </row>
    <row r="1089" spans="1:6">
      <c r="A1089" s="6" t="str">
        <f>"12024012825"</f>
        <v>12024012825</v>
      </c>
      <c r="B1089" s="6" t="s">
        <v>1082</v>
      </c>
      <c r="C1089" s="6" t="str">
        <f t="shared" si="18"/>
        <v>03</v>
      </c>
      <c r="D1089" s="22">
        <v>75.5</v>
      </c>
      <c r="E1089" s="22">
        <v>218</v>
      </c>
      <c r="F1089" s="22"/>
    </row>
    <row r="1090" spans="1:6">
      <c r="A1090" s="6" t="str">
        <f>"12024012938"</f>
        <v>12024012938</v>
      </c>
      <c r="B1090" s="6" t="s">
        <v>1083</v>
      </c>
      <c r="C1090" s="6" t="str">
        <f t="shared" si="18"/>
        <v>03</v>
      </c>
      <c r="D1090" s="22">
        <v>75.25</v>
      </c>
      <c r="E1090" s="22">
        <v>221</v>
      </c>
      <c r="F1090" s="22"/>
    </row>
    <row r="1091" spans="1:6">
      <c r="A1091" s="6" t="str">
        <f>"12024013138"</f>
        <v>12024013138</v>
      </c>
      <c r="B1091" s="6" t="s">
        <v>1084</v>
      </c>
      <c r="C1091" s="6" t="str">
        <f t="shared" si="18"/>
        <v>03</v>
      </c>
      <c r="D1091" s="22">
        <v>75.25</v>
      </c>
      <c r="E1091" s="22">
        <v>221</v>
      </c>
      <c r="F1091" s="22"/>
    </row>
    <row r="1092" spans="1:6">
      <c r="A1092" s="6" t="str">
        <f>"12024012703"</f>
        <v>12024012703</v>
      </c>
      <c r="B1092" s="6" t="s">
        <v>1085</v>
      </c>
      <c r="C1092" s="6" t="str">
        <f t="shared" si="18"/>
        <v>03</v>
      </c>
      <c r="D1092" s="22">
        <v>75</v>
      </c>
      <c r="E1092" s="22">
        <v>223</v>
      </c>
      <c r="F1092" s="22"/>
    </row>
    <row r="1093" spans="1:6">
      <c r="A1093" s="6" t="str">
        <f>"12024012819"</f>
        <v>12024012819</v>
      </c>
      <c r="B1093" s="6" t="s">
        <v>164</v>
      </c>
      <c r="C1093" s="6" t="str">
        <f t="shared" si="18"/>
        <v>03</v>
      </c>
      <c r="D1093" s="22">
        <v>74.75</v>
      </c>
      <c r="E1093" s="22">
        <v>224</v>
      </c>
      <c r="F1093" s="22"/>
    </row>
    <row r="1094" spans="1:6">
      <c r="A1094" s="6" t="str">
        <f>"12024012810"</f>
        <v>12024012810</v>
      </c>
      <c r="B1094" s="6" t="s">
        <v>1086</v>
      </c>
      <c r="C1094" s="6" t="str">
        <f t="shared" si="18"/>
        <v>03</v>
      </c>
      <c r="D1094" s="22">
        <v>74.5</v>
      </c>
      <c r="E1094" s="22">
        <v>225</v>
      </c>
      <c r="F1094" s="22"/>
    </row>
    <row r="1095" spans="1:6">
      <c r="A1095" s="6" t="str">
        <f>"12024012413"</f>
        <v>12024012413</v>
      </c>
      <c r="B1095" s="6" t="s">
        <v>1087</v>
      </c>
      <c r="C1095" s="6" t="str">
        <f t="shared" si="18"/>
        <v>03</v>
      </c>
      <c r="D1095" s="22">
        <v>74.25</v>
      </c>
      <c r="E1095" s="22">
        <v>226</v>
      </c>
      <c r="F1095" s="22"/>
    </row>
    <row r="1096" spans="1:6">
      <c r="A1096" s="6" t="str">
        <f>"12024012734"</f>
        <v>12024012734</v>
      </c>
      <c r="B1096" s="6" t="s">
        <v>1088</v>
      </c>
      <c r="C1096" s="6" t="str">
        <f t="shared" si="18"/>
        <v>03</v>
      </c>
      <c r="D1096" s="22">
        <v>74.25</v>
      </c>
      <c r="E1096" s="22">
        <v>226</v>
      </c>
      <c r="F1096" s="22"/>
    </row>
    <row r="1097" spans="1:6">
      <c r="A1097" s="6" t="str">
        <f>"12024012517"</f>
        <v>12024012517</v>
      </c>
      <c r="B1097" s="6" t="s">
        <v>1089</v>
      </c>
      <c r="C1097" s="6" t="str">
        <f t="shared" si="18"/>
        <v>03</v>
      </c>
      <c r="D1097" s="22">
        <v>74</v>
      </c>
      <c r="E1097" s="22">
        <v>228</v>
      </c>
      <c r="F1097" s="22"/>
    </row>
    <row r="1098" spans="1:6">
      <c r="A1098" s="6" t="str">
        <f>"12024012807"</f>
        <v>12024012807</v>
      </c>
      <c r="B1098" s="6" t="s">
        <v>1090</v>
      </c>
      <c r="C1098" s="6" t="str">
        <f t="shared" si="18"/>
        <v>03</v>
      </c>
      <c r="D1098" s="22">
        <v>74</v>
      </c>
      <c r="E1098" s="22">
        <v>228</v>
      </c>
      <c r="F1098" s="22"/>
    </row>
    <row r="1099" spans="1:6">
      <c r="A1099" s="6" t="str">
        <f>"12024012912"</f>
        <v>12024012912</v>
      </c>
      <c r="B1099" s="6" t="s">
        <v>1091</v>
      </c>
      <c r="C1099" s="6" t="str">
        <f t="shared" si="18"/>
        <v>03</v>
      </c>
      <c r="D1099" s="22">
        <v>74</v>
      </c>
      <c r="E1099" s="22">
        <v>228</v>
      </c>
      <c r="F1099" s="22"/>
    </row>
    <row r="1100" spans="1:6">
      <c r="A1100" s="6" t="str">
        <f>"12024012516"</f>
        <v>12024012516</v>
      </c>
      <c r="B1100" s="6" t="s">
        <v>1092</v>
      </c>
      <c r="C1100" s="6" t="str">
        <f t="shared" si="18"/>
        <v>03</v>
      </c>
      <c r="D1100" s="22">
        <v>73.75</v>
      </c>
      <c r="E1100" s="22">
        <v>231</v>
      </c>
      <c r="F1100" s="22"/>
    </row>
    <row r="1101" spans="1:6">
      <c r="A1101" s="6" t="str">
        <f>"12024013031"</f>
        <v>12024013031</v>
      </c>
      <c r="B1101" s="6" t="s">
        <v>1093</v>
      </c>
      <c r="C1101" s="6" t="str">
        <f t="shared" si="18"/>
        <v>03</v>
      </c>
      <c r="D1101" s="22">
        <v>73.75</v>
      </c>
      <c r="E1101" s="22">
        <v>231</v>
      </c>
      <c r="F1101" s="22"/>
    </row>
    <row r="1102" spans="1:6">
      <c r="A1102" s="6" t="str">
        <f>"12024012338"</f>
        <v>12024012338</v>
      </c>
      <c r="B1102" s="6" t="s">
        <v>1094</v>
      </c>
      <c r="C1102" s="6" t="str">
        <f t="shared" si="18"/>
        <v>03</v>
      </c>
      <c r="D1102" s="22">
        <v>73.5</v>
      </c>
      <c r="E1102" s="22">
        <v>233</v>
      </c>
      <c r="F1102" s="22"/>
    </row>
    <row r="1103" spans="1:6">
      <c r="A1103" s="6" t="str">
        <f>"12024013030"</f>
        <v>12024013030</v>
      </c>
      <c r="B1103" s="6" t="s">
        <v>1095</v>
      </c>
      <c r="C1103" s="6" t="str">
        <f t="shared" si="18"/>
        <v>03</v>
      </c>
      <c r="D1103" s="22">
        <v>73.5</v>
      </c>
      <c r="E1103" s="22">
        <v>233</v>
      </c>
      <c r="F1103" s="22"/>
    </row>
    <row r="1104" spans="1:6">
      <c r="A1104" s="6" t="str">
        <f>"12024013110"</f>
        <v>12024013110</v>
      </c>
      <c r="B1104" s="6" t="s">
        <v>1096</v>
      </c>
      <c r="C1104" s="6" t="str">
        <f t="shared" si="18"/>
        <v>03</v>
      </c>
      <c r="D1104" s="22">
        <v>73</v>
      </c>
      <c r="E1104" s="22">
        <v>235</v>
      </c>
      <c r="F1104" s="22"/>
    </row>
    <row r="1105" spans="1:6">
      <c r="A1105" s="6" t="str">
        <f>"12024013131"</f>
        <v>12024013131</v>
      </c>
      <c r="B1105" s="6" t="s">
        <v>1097</v>
      </c>
      <c r="C1105" s="6" t="str">
        <f t="shared" si="18"/>
        <v>03</v>
      </c>
      <c r="D1105" s="22">
        <v>73</v>
      </c>
      <c r="E1105" s="22">
        <v>235</v>
      </c>
      <c r="F1105" s="22"/>
    </row>
    <row r="1106" spans="1:6">
      <c r="A1106" s="6" t="str">
        <f>"12024012832"</f>
        <v>12024012832</v>
      </c>
      <c r="B1106" s="6" t="s">
        <v>1098</v>
      </c>
      <c r="C1106" s="6" t="str">
        <f t="shared" si="18"/>
        <v>03</v>
      </c>
      <c r="D1106" s="22">
        <v>72.75</v>
      </c>
      <c r="E1106" s="22">
        <v>237</v>
      </c>
      <c r="F1106" s="22"/>
    </row>
    <row r="1107" spans="1:6">
      <c r="A1107" s="6" t="str">
        <f>"12024013106"</f>
        <v>12024013106</v>
      </c>
      <c r="B1107" s="6" t="s">
        <v>1099</v>
      </c>
      <c r="C1107" s="6" t="str">
        <f t="shared" si="18"/>
        <v>03</v>
      </c>
      <c r="D1107" s="22">
        <v>72.75</v>
      </c>
      <c r="E1107" s="22">
        <v>237</v>
      </c>
      <c r="F1107" s="22"/>
    </row>
    <row r="1108" spans="1:6">
      <c r="A1108" s="6" t="str">
        <f>"12024013014"</f>
        <v>12024013014</v>
      </c>
      <c r="B1108" s="6" t="s">
        <v>895</v>
      </c>
      <c r="C1108" s="6" t="str">
        <f t="shared" si="18"/>
        <v>03</v>
      </c>
      <c r="D1108" s="22">
        <v>72.5</v>
      </c>
      <c r="E1108" s="22">
        <v>239</v>
      </c>
      <c r="F1108" s="22"/>
    </row>
    <row r="1109" spans="1:6">
      <c r="A1109" s="6" t="str">
        <f>"12024012636"</f>
        <v>12024012636</v>
      </c>
      <c r="B1109" s="6" t="s">
        <v>1100</v>
      </c>
      <c r="C1109" s="6" t="str">
        <f t="shared" si="18"/>
        <v>03</v>
      </c>
      <c r="D1109" s="22">
        <v>72.25</v>
      </c>
      <c r="E1109" s="22">
        <v>240</v>
      </c>
      <c r="F1109" s="22"/>
    </row>
    <row r="1110" spans="1:6">
      <c r="A1110" s="6" t="str">
        <f>"12024012914"</f>
        <v>12024012914</v>
      </c>
      <c r="B1110" s="6" t="s">
        <v>1101</v>
      </c>
      <c r="C1110" s="6" t="str">
        <f t="shared" si="18"/>
        <v>03</v>
      </c>
      <c r="D1110" s="22">
        <v>72.25</v>
      </c>
      <c r="E1110" s="22">
        <v>240</v>
      </c>
      <c r="F1110" s="22"/>
    </row>
    <row r="1111" spans="1:6">
      <c r="A1111" s="6" t="str">
        <f>"12024013212"</f>
        <v>12024013212</v>
      </c>
      <c r="B1111" s="6" t="s">
        <v>1102</v>
      </c>
      <c r="C1111" s="6" t="str">
        <f t="shared" si="18"/>
        <v>03</v>
      </c>
      <c r="D1111" s="22">
        <v>72</v>
      </c>
      <c r="E1111" s="22">
        <v>242</v>
      </c>
      <c r="F1111" s="22"/>
    </row>
    <row r="1112" spans="1:6">
      <c r="A1112" s="6" t="str">
        <f>"12024012538"</f>
        <v>12024012538</v>
      </c>
      <c r="B1112" s="6" t="s">
        <v>1103</v>
      </c>
      <c r="C1112" s="6" t="str">
        <f t="shared" si="18"/>
        <v>03</v>
      </c>
      <c r="D1112" s="22">
        <v>71.25</v>
      </c>
      <c r="E1112" s="22">
        <v>243</v>
      </c>
      <c r="F1112" s="22"/>
    </row>
    <row r="1113" spans="1:6">
      <c r="A1113" s="6" t="str">
        <f>"12024012813"</f>
        <v>12024012813</v>
      </c>
      <c r="B1113" s="6" t="s">
        <v>1104</v>
      </c>
      <c r="C1113" s="6" t="str">
        <f t="shared" si="18"/>
        <v>03</v>
      </c>
      <c r="D1113" s="22">
        <v>71.25</v>
      </c>
      <c r="E1113" s="22">
        <v>243</v>
      </c>
      <c r="F1113" s="22"/>
    </row>
    <row r="1114" spans="1:6">
      <c r="A1114" s="6" t="str">
        <f>"12024012437"</f>
        <v>12024012437</v>
      </c>
      <c r="B1114" s="6" t="s">
        <v>1105</v>
      </c>
      <c r="C1114" s="6" t="str">
        <f t="shared" si="18"/>
        <v>03</v>
      </c>
      <c r="D1114" s="22">
        <v>71</v>
      </c>
      <c r="E1114" s="22">
        <v>245</v>
      </c>
      <c r="F1114" s="22"/>
    </row>
    <row r="1115" spans="1:6">
      <c r="A1115" s="6" t="str">
        <f>"12024012629"</f>
        <v>12024012629</v>
      </c>
      <c r="B1115" s="6" t="s">
        <v>1106</v>
      </c>
      <c r="C1115" s="6" t="str">
        <f t="shared" si="18"/>
        <v>03</v>
      </c>
      <c r="D1115" s="22">
        <v>71</v>
      </c>
      <c r="E1115" s="22">
        <v>245</v>
      </c>
      <c r="F1115" s="22"/>
    </row>
    <row r="1116" spans="1:6">
      <c r="A1116" s="6" t="str">
        <f>"12024012822"</f>
        <v>12024012822</v>
      </c>
      <c r="B1116" s="6" t="s">
        <v>1107</v>
      </c>
      <c r="C1116" s="6" t="str">
        <f t="shared" si="18"/>
        <v>03</v>
      </c>
      <c r="D1116" s="22">
        <v>71</v>
      </c>
      <c r="E1116" s="22">
        <v>245</v>
      </c>
      <c r="F1116" s="22"/>
    </row>
    <row r="1117" spans="1:6">
      <c r="A1117" s="6" t="str">
        <f>"12024012529"</f>
        <v>12024012529</v>
      </c>
      <c r="B1117" s="6" t="s">
        <v>1108</v>
      </c>
      <c r="C1117" s="6" t="str">
        <f t="shared" si="18"/>
        <v>03</v>
      </c>
      <c r="D1117" s="22">
        <v>70.75</v>
      </c>
      <c r="E1117" s="22">
        <v>248</v>
      </c>
      <c r="F1117" s="22"/>
    </row>
    <row r="1118" spans="1:6">
      <c r="A1118" s="6" t="str">
        <f>"12024012803"</f>
        <v>12024012803</v>
      </c>
      <c r="B1118" s="6" t="s">
        <v>1109</v>
      </c>
      <c r="C1118" s="6" t="str">
        <f t="shared" si="18"/>
        <v>03</v>
      </c>
      <c r="D1118" s="22">
        <v>70.75</v>
      </c>
      <c r="E1118" s="22">
        <v>248</v>
      </c>
      <c r="F1118" s="22"/>
    </row>
    <row r="1119" spans="1:6">
      <c r="A1119" s="6" t="str">
        <f>"12024012532"</f>
        <v>12024012532</v>
      </c>
      <c r="B1119" s="6" t="s">
        <v>1110</v>
      </c>
      <c r="C1119" s="6" t="str">
        <f t="shared" si="18"/>
        <v>03</v>
      </c>
      <c r="D1119" s="22">
        <v>70.5</v>
      </c>
      <c r="E1119" s="22">
        <v>250</v>
      </c>
      <c r="F1119" s="22"/>
    </row>
    <row r="1120" spans="1:6">
      <c r="A1120" s="6" t="str">
        <f>"12024012536"</f>
        <v>12024012536</v>
      </c>
      <c r="B1120" s="6" t="s">
        <v>1111</v>
      </c>
      <c r="C1120" s="6" t="str">
        <f t="shared" si="18"/>
        <v>03</v>
      </c>
      <c r="D1120" s="22">
        <v>69.75</v>
      </c>
      <c r="E1120" s="22">
        <v>251</v>
      </c>
      <c r="F1120" s="22"/>
    </row>
    <row r="1121" spans="1:6">
      <c r="A1121" s="6" t="str">
        <f>"12024012417"</f>
        <v>12024012417</v>
      </c>
      <c r="B1121" s="6" t="s">
        <v>1112</v>
      </c>
      <c r="C1121" s="6" t="str">
        <f t="shared" si="18"/>
        <v>03</v>
      </c>
      <c r="D1121" s="22">
        <v>69.5</v>
      </c>
      <c r="E1121" s="22">
        <v>252</v>
      </c>
      <c r="F1121" s="22"/>
    </row>
    <row r="1122" spans="1:6">
      <c r="A1122" s="6" t="str">
        <f>"12024012921"</f>
        <v>12024012921</v>
      </c>
      <c r="B1122" s="6" t="s">
        <v>1113</v>
      </c>
      <c r="C1122" s="6" t="str">
        <f t="shared" si="18"/>
        <v>03</v>
      </c>
      <c r="D1122" s="22">
        <v>69.5</v>
      </c>
      <c r="E1122" s="22">
        <v>252</v>
      </c>
      <c r="F1122" s="22"/>
    </row>
    <row r="1123" spans="1:6">
      <c r="A1123" s="6" t="str">
        <f>"12024012427"</f>
        <v>12024012427</v>
      </c>
      <c r="B1123" s="6" t="s">
        <v>1114</v>
      </c>
      <c r="C1123" s="6" t="str">
        <f t="shared" si="18"/>
        <v>03</v>
      </c>
      <c r="D1123" s="22">
        <v>69.25</v>
      </c>
      <c r="E1123" s="22">
        <v>254</v>
      </c>
      <c r="F1123" s="22"/>
    </row>
    <row r="1124" spans="1:6">
      <c r="A1124" s="6" t="str">
        <f>"12024012831"</f>
        <v>12024012831</v>
      </c>
      <c r="B1124" s="6" t="s">
        <v>1115</v>
      </c>
      <c r="C1124" s="6" t="str">
        <f t="shared" si="18"/>
        <v>03</v>
      </c>
      <c r="D1124" s="22">
        <v>69.25</v>
      </c>
      <c r="E1124" s="22">
        <v>254</v>
      </c>
      <c r="F1124" s="22"/>
    </row>
    <row r="1125" spans="1:6">
      <c r="A1125" s="6" t="str">
        <f>"12024013205"</f>
        <v>12024013205</v>
      </c>
      <c r="B1125" s="6" t="s">
        <v>1116</v>
      </c>
      <c r="C1125" s="6" t="str">
        <f t="shared" si="18"/>
        <v>03</v>
      </c>
      <c r="D1125" s="22">
        <v>69.25</v>
      </c>
      <c r="E1125" s="22">
        <v>254</v>
      </c>
      <c r="F1125" s="22"/>
    </row>
    <row r="1126" spans="1:6">
      <c r="A1126" s="6" t="str">
        <f>"12024012530"</f>
        <v>12024012530</v>
      </c>
      <c r="B1126" s="6" t="s">
        <v>1117</v>
      </c>
      <c r="C1126" s="6" t="str">
        <f t="shared" ref="C1126:C1189" si="19">"03"</f>
        <v>03</v>
      </c>
      <c r="D1126" s="22">
        <v>69</v>
      </c>
      <c r="E1126" s="22">
        <v>257</v>
      </c>
      <c r="F1126" s="22"/>
    </row>
    <row r="1127" spans="1:6">
      <c r="A1127" s="6" t="str">
        <f>"12024012709"</f>
        <v>12024012709</v>
      </c>
      <c r="B1127" s="6" t="s">
        <v>1118</v>
      </c>
      <c r="C1127" s="6" t="str">
        <f t="shared" si="19"/>
        <v>03</v>
      </c>
      <c r="D1127" s="22">
        <v>69</v>
      </c>
      <c r="E1127" s="22">
        <v>257</v>
      </c>
      <c r="F1127" s="22"/>
    </row>
    <row r="1128" spans="1:6">
      <c r="A1128" s="6" t="str">
        <f>"12024013122"</f>
        <v>12024013122</v>
      </c>
      <c r="B1128" s="6" t="s">
        <v>1119</v>
      </c>
      <c r="C1128" s="6" t="str">
        <f t="shared" si="19"/>
        <v>03</v>
      </c>
      <c r="D1128" s="22">
        <v>68.75</v>
      </c>
      <c r="E1128" s="22">
        <v>259</v>
      </c>
      <c r="F1128" s="22"/>
    </row>
    <row r="1129" spans="1:6">
      <c r="A1129" s="6" t="str">
        <f>"12024013025"</f>
        <v>12024013025</v>
      </c>
      <c r="B1129" s="6" t="s">
        <v>1120</v>
      </c>
      <c r="C1129" s="6" t="str">
        <f t="shared" si="19"/>
        <v>03</v>
      </c>
      <c r="D1129" s="22">
        <v>68.5</v>
      </c>
      <c r="E1129" s="22">
        <v>260</v>
      </c>
      <c r="F1129" s="22"/>
    </row>
    <row r="1130" spans="1:6">
      <c r="A1130" s="6" t="str">
        <f>"12024013118"</f>
        <v>12024013118</v>
      </c>
      <c r="B1130" s="6" t="s">
        <v>1121</v>
      </c>
      <c r="C1130" s="6" t="str">
        <f t="shared" si="19"/>
        <v>03</v>
      </c>
      <c r="D1130" s="22">
        <v>68.25</v>
      </c>
      <c r="E1130" s="22">
        <v>261</v>
      </c>
      <c r="F1130" s="22"/>
    </row>
    <row r="1131" spans="1:6">
      <c r="A1131" s="6" t="str">
        <f>"12024012719"</f>
        <v>12024012719</v>
      </c>
      <c r="B1131" s="6" t="s">
        <v>1122</v>
      </c>
      <c r="C1131" s="6" t="str">
        <f t="shared" si="19"/>
        <v>03</v>
      </c>
      <c r="D1131" s="22">
        <v>68</v>
      </c>
      <c r="E1131" s="22">
        <v>262</v>
      </c>
      <c r="F1131" s="22"/>
    </row>
    <row r="1132" spans="1:6">
      <c r="A1132" s="6" t="str">
        <f>"12024012526"</f>
        <v>12024012526</v>
      </c>
      <c r="B1132" s="6" t="s">
        <v>1123</v>
      </c>
      <c r="C1132" s="6" t="str">
        <f t="shared" si="19"/>
        <v>03</v>
      </c>
      <c r="D1132" s="22">
        <v>67.5</v>
      </c>
      <c r="E1132" s="22">
        <v>263</v>
      </c>
      <c r="F1132" s="22"/>
    </row>
    <row r="1133" spans="1:6">
      <c r="A1133" s="6" t="str">
        <f>"12024012930"</f>
        <v>12024012930</v>
      </c>
      <c r="B1133" s="6" t="s">
        <v>1124</v>
      </c>
      <c r="C1133" s="6" t="str">
        <f t="shared" si="19"/>
        <v>03</v>
      </c>
      <c r="D1133" s="22">
        <v>67.25</v>
      </c>
      <c r="E1133" s="22">
        <v>264</v>
      </c>
      <c r="F1133" s="22"/>
    </row>
    <row r="1134" spans="1:6">
      <c r="A1134" s="6" t="str">
        <f>"12024012410"</f>
        <v>12024012410</v>
      </c>
      <c r="B1134" s="6" t="s">
        <v>1125</v>
      </c>
      <c r="C1134" s="6" t="str">
        <f t="shared" si="19"/>
        <v>03</v>
      </c>
      <c r="D1134" s="22">
        <v>67</v>
      </c>
      <c r="E1134" s="22">
        <v>265</v>
      </c>
      <c r="F1134" s="22"/>
    </row>
    <row r="1135" spans="1:6">
      <c r="A1135" s="6" t="str">
        <f>"12024012616"</f>
        <v>12024012616</v>
      </c>
      <c r="B1135" s="6" t="s">
        <v>1126</v>
      </c>
      <c r="C1135" s="6" t="str">
        <f t="shared" si="19"/>
        <v>03</v>
      </c>
      <c r="D1135" s="22">
        <v>67</v>
      </c>
      <c r="E1135" s="22">
        <v>265</v>
      </c>
      <c r="F1135" s="22"/>
    </row>
    <row r="1136" spans="1:6">
      <c r="A1136" s="6" t="str">
        <f>"12024012621"</f>
        <v>12024012621</v>
      </c>
      <c r="B1136" s="6" t="s">
        <v>1127</v>
      </c>
      <c r="C1136" s="6" t="str">
        <f t="shared" si="19"/>
        <v>03</v>
      </c>
      <c r="D1136" s="22">
        <v>67</v>
      </c>
      <c r="E1136" s="22">
        <v>265</v>
      </c>
      <c r="F1136" s="22"/>
    </row>
    <row r="1137" spans="1:6">
      <c r="A1137" s="6" t="str">
        <f>"12024012702"</f>
        <v>12024012702</v>
      </c>
      <c r="B1137" s="6" t="s">
        <v>1128</v>
      </c>
      <c r="C1137" s="6" t="str">
        <f t="shared" si="19"/>
        <v>03</v>
      </c>
      <c r="D1137" s="22">
        <v>66.75</v>
      </c>
      <c r="E1137" s="22">
        <v>268</v>
      </c>
      <c r="F1137" s="22"/>
    </row>
    <row r="1138" spans="1:6">
      <c r="A1138" s="6" t="str">
        <f>"12024012802"</f>
        <v>12024012802</v>
      </c>
      <c r="B1138" s="6" t="s">
        <v>1129</v>
      </c>
      <c r="C1138" s="6" t="str">
        <f t="shared" si="19"/>
        <v>03</v>
      </c>
      <c r="D1138" s="22">
        <v>66.5</v>
      </c>
      <c r="E1138" s="22">
        <v>269</v>
      </c>
      <c r="F1138" s="22"/>
    </row>
    <row r="1139" spans="1:6">
      <c r="A1139" s="6" t="str">
        <f>"12024012520"</f>
        <v>12024012520</v>
      </c>
      <c r="B1139" s="6" t="s">
        <v>1130</v>
      </c>
      <c r="C1139" s="6" t="str">
        <f t="shared" si="19"/>
        <v>03</v>
      </c>
      <c r="D1139" s="22">
        <v>66</v>
      </c>
      <c r="E1139" s="22">
        <v>270</v>
      </c>
      <c r="F1139" s="22"/>
    </row>
    <row r="1140" spans="1:6">
      <c r="A1140" s="6" t="str">
        <f>"12024012623"</f>
        <v>12024012623</v>
      </c>
      <c r="B1140" s="6" t="s">
        <v>1131</v>
      </c>
      <c r="C1140" s="6" t="str">
        <f t="shared" si="19"/>
        <v>03</v>
      </c>
      <c r="D1140" s="22">
        <v>65.75</v>
      </c>
      <c r="E1140" s="22">
        <v>271</v>
      </c>
      <c r="F1140" s="22"/>
    </row>
    <row r="1141" spans="1:6">
      <c r="A1141" s="6" t="str">
        <f>"12024012717"</f>
        <v>12024012717</v>
      </c>
      <c r="B1141" s="6" t="s">
        <v>1132</v>
      </c>
      <c r="C1141" s="6" t="str">
        <f t="shared" si="19"/>
        <v>03</v>
      </c>
      <c r="D1141" s="22">
        <v>65.25</v>
      </c>
      <c r="E1141" s="22">
        <v>272</v>
      </c>
      <c r="F1141" s="22"/>
    </row>
    <row r="1142" spans="1:6">
      <c r="A1142" s="6" t="str">
        <f>"12024012418"</f>
        <v>12024012418</v>
      </c>
      <c r="B1142" s="6" t="s">
        <v>1133</v>
      </c>
      <c r="C1142" s="6" t="str">
        <f t="shared" si="19"/>
        <v>03</v>
      </c>
      <c r="D1142" s="22">
        <v>64.75</v>
      </c>
      <c r="E1142" s="22">
        <v>273</v>
      </c>
      <c r="F1142" s="22"/>
    </row>
    <row r="1143" spans="1:6">
      <c r="A1143" s="6" t="str">
        <f>"12024012622"</f>
        <v>12024012622</v>
      </c>
      <c r="B1143" s="6" t="s">
        <v>1134</v>
      </c>
      <c r="C1143" s="6" t="str">
        <f t="shared" si="19"/>
        <v>03</v>
      </c>
      <c r="D1143" s="22">
        <v>64.75</v>
      </c>
      <c r="E1143" s="22">
        <v>273</v>
      </c>
      <c r="F1143" s="22"/>
    </row>
    <row r="1144" spans="1:6">
      <c r="A1144" s="6" t="str">
        <f>"12024013213"</f>
        <v>12024013213</v>
      </c>
      <c r="B1144" s="6" t="s">
        <v>1135</v>
      </c>
      <c r="C1144" s="6" t="str">
        <f t="shared" si="19"/>
        <v>03</v>
      </c>
      <c r="D1144" s="22">
        <v>64.75</v>
      </c>
      <c r="E1144" s="22">
        <v>273</v>
      </c>
      <c r="F1144" s="22"/>
    </row>
    <row r="1145" spans="1:6">
      <c r="A1145" s="6" t="str">
        <f>"12024013021"</f>
        <v>12024013021</v>
      </c>
      <c r="B1145" s="6" t="s">
        <v>1136</v>
      </c>
      <c r="C1145" s="6" t="str">
        <f t="shared" si="19"/>
        <v>03</v>
      </c>
      <c r="D1145" s="22">
        <v>64.5</v>
      </c>
      <c r="E1145" s="22">
        <v>276</v>
      </c>
      <c r="F1145" s="22"/>
    </row>
    <row r="1146" spans="1:6">
      <c r="A1146" s="6" t="str">
        <f>"12024012715"</f>
        <v>12024012715</v>
      </c>
      <c r="B1146" s="6" t="s">
        <v>1137</v>
      </c>
      <c r="C1146" s="6" t="str">
        <f t="shared" si="19"/>
        <v>03</v>
      </c>
      <c r="D1146" s="22">
        <v>64</v>
      </c>
      <c r="E1146" s="22">
        <v>277</v>
      </c>
      <c r="F1146" s="22"/>
    </row>
    <row r="1147" spans="1:6">
      <c r="A1147" s="6" t="str">
        <f>"12024012928"</f>
        <v>12024012928</v>
      </c>
      <c r="B1147" s="6" t="s">
        <v>138</v>
      </c>
      <c r="C1147" s="6" t="str">
        <f t="shared" si="19"/>
        <v>03</v>
      </c>
      <c r="D1147" s="22">
        <v>64</v>
      </c>
      <c r="E1147" s="22">
        <v>277</v>
      </c>
      <c r="F1147" s="22"/>
    </row>
    <row r="1148" spans="1:6">
      <c r="A1148" s="6" t="str">
        <f>"12024012419"</f>
        <v>12024012419</v>
      </c>
      <c r="B1148" s="6" t="s">
        <v>1138</v>
      </c>
      <c r="C1148" s="6" t="str">
        <f t="shared" si="19"/>
        <v>03</v>
      </c>
      <c r="D1148" s="22">
        <v>63.75</v>
      </c>
      <c r="E1148" s="22">
        <v>279</v>
      </c>
      <c r="F1148" s="22"/>
    </row>
    <row r="1149" spans="1:6">
      <c r="A1149" s="6" t="str">
        <f>"12024012524"</f>
        <v>12024012524</v>
      </c>
      <c r="B1149" s="6" t="s">
        <v>1139</v>
      </c>
      <c r="C1149" s="6" t="str">
        <f t="shared" si="19"/>
        <v>03</v>
      </c>
      <c r="D1149" s="22">
        <v>63.5</v>
      </c>
      <c r="E1149" s="22">
        <v>280</v>
      </c>
      <c r="F1149" s="22"/>
    </row>
    <row r="1150" spans="1:6">
      <c r="A1150" s="6" t="str">
        <f>"12024013228"</f>
        <v>12024013228</v>
      </c>
      <c r="B1150" s="6" t="s">
        <v>1140</v>
      </c>
      <c r="C1150" s="6" t="str">
        <f t="shared" si="19"/>
        <v>03</v>
      </c>
      <c r="D1150" s="22">
        <v>63.5</v>
      </c>
      <c r="E1150" s="22">
        <v>280</v>
      </c>
      <c r="F1150" s="22"/>
    </row>
    <row r="1151" spans="1:6">
      <c r="A1151" s="6" t="str">
        <f>"12024012518"</f>
        <v>12024012518</v>
      </c>
      <c r="B1151" s="6" t="s">
        <v>1141</v>
      </c>
      <c r="C1151" s="6" t="str">
        <f t="shared" si="19"/>
        <v>03</v>
      </c>
      <c r="D1151" s="22">
        <v>63</v>
      </c>
      <c r="E1151" s="22">
        <v>282</v>
      </c>
      <c r="F1151" s="22"/>
    </row>
    <row r="1152" spans="1:6">
      <c r="A1152" s="6" t="str">
        <f>"12024013032"</f>
        <v>12024013032</v>
      </c>
      <c r="B1152" s="6" t="s">
        <v>1142</v>
      </c>
      <c r="C1152" s="6" t="str">
        <f t="shared" si="19"/>
        <v>03</v>
      </c>
      <c r="D1152" s="22">
        <v>62.75</v>
      </c>
      <c r="E1152" s="22">
        <v>283</v>
      </c>
      <c r="F1152" s="22"/>
    </row>
    <row r="1153" spans="1:6">
      <c r="A1153" s="6" t="str">
        <f>"12024012537"</f>
        <v>12024012537</v>
      </c>
      <c r="B1153" s="6" t="s">
        <v>1143</v>
      </c>
      <c r="C1153" s="6" t="str">
        <f t="shared" si="19"/>
        <v>03</v>
      </c>
      <c r="D1153" s="22">
        <v>61.25</v>
      </c>
      <c r="E1153" s="22">
        <v>284</v>
      </c>
      <c r="F1153" s="22"/>
    </row>
    <row r="1154" spans="1:6">
      <c r="A1154" s="6" t="str">
        <f>"12024012726"</f>
        <v>12024012726</v>
      </c>
      <c r="B1154" s="6" t="s">
        <v>1144</v>
      </c>
      <c r="C1154" s="6" t="str">
        <f t="shared" si="19"/>
        <v>03</v>
      </c>
      <c r="D1154" s="22">
        <v>61</v>
      </c>
      <c r="E1154" s="22">
        <v>285</v>
      </c>
      <c r="F1154" s="22"/>
    </row>
    <row r="1155" spans="1:6">
      <c r="A1155" s="6" t="str">
        <f>"12024012917"</f>
        <v>12024012917</v>
      </c>
      <c r="B1155" s="6" t="s">
        <v>1145</v>
      </c>
      <c r="C1155" s="6" t="str">
        <f t="shared" si="19"/>
        <v>03</v>
      </c>
      <c r="D1155" s="22">
        <v>61</v>
      </c>
      <c r="E1155" s="22">
        <v>285</v>
      </c>
      <c r="F1155" s="22"/>
    </row>
    <row r="1156" spans="1:6">
      <c r="A1156" s="6" t="str">
        <f>"12024012934"</f>
        <v>12024012934</v>
      </c>
      <c r="B1156" s="6" t="s">
        <v>1146</v>
      </c>
      <c r="C1156" s="6" t="str">
        <f t="shared" si="19"/>
        <v>03</v>
      </c>
      <c r="D1156" s="22">
        <v>60.75</v>
      </c>
      <c r="E1156" s="22">
        <v>287</v>
      </c>
      <c r="F1156" s="22"/>
    </row>
    <row r="1157" spans="1:6">
      <c r="A1157" s="6" t="str">
        <f>"12024013221"</f>
        <v>12024013221</v>
      </c>
      <c r="B1157" s="6" t="s">
        <v>1147</v>
      </c>
      <c r="C1157" s="6" t="str">
        <f t="shared" si="19"/>
        <v>03</v>
      </c>
      <c r="D1157" s="22">
        <v>60.25</v>
      </c>
      <c r="E1157" s="22">
        <v>288</v>
      </c>
      <c r="F1157" s="22"/>
    </row>
    <row r="1158" spans="1:6">
      <c r="A1158" s="6" t="str">
        <f>"12024012922"</f>
        <v>12024012922</v>
      </c>
      <c r="B1158" s="6" t="s">
        <v>1148</v>
      </c>
      <c r="C1158" s="6" t="str">
        <f t="shared" si="19"/>
        <v>03</v>
      </c>
      <c r="D1158" s="22">
        <v>59.5</v>
      </c>
      <c r="E1158" s="22">
        <v>289</v>
      </c>
      <c r="F1158" s="22"/>
    </row>
    <row r="1159" spans="1:6">
      <c r="A1159" s="6" t="str">
        <f>"12024013112"</f>
        <v>12024013112</v>
      </c>
      <c r="B1159" s="6" t="s">
        <v>1149</v>
      </c>
      <c r="C1159" s="6" t="str">
        <f t="shared" si="19"/>
        <v>03</v>
      </c>
      <c r="D1159" s="22">
        <v>59.5</v>
      </c>
      <c r="E1159" s="22">
        <v>289</v>
      </c>
      <c r="F1159" s="22"/>
    </row>
    <row r="1160" spans="1:6">
      <c r="A1160" s="6" t="str">
        <f>"12024013215"</f>
        <v>12024013215</v>
      </c>
      <c r="B1160" s="6" t="s">
        <v>1150</v>
      </c>
      <c r="C1160" s="6" t="str">
        <f t="shared" si="19"/>
        <v>03</v>
      </c>
      <c r="D1160" s="22">
        <v>59.5</v>
      </c>
      <c r="E1160" s="22">
        <v>289</v>
      </c>
      <c r="F1160" s="22"/>
    </row>
    <row r="1161" spans="1:6">
      <c r="A1161" s="6" t="str">
        <f>"12024012638"</f>
        <v>12024012638</v>
      </c>
      <c r="B1161" s="6" t="s">
        <v>1151</v>
      </c>
      <c r="C1161" s="6" t="str">
        <f t="shared" si="19"/>
        <v>03</v>
      </c>
      <c r="D1161" s="22">
        <v>59.25</v>
      </c>
      <c r="E1161" s="22">
        <v>292</v>
      </c>
      <c r="F1161" s="22"/>
    </row>
    <row r="1162" spans="1:6">
      <c r="A1162" s="6" t="str">
        <f>"12024012605"</f>
        <v>12024012605</v>
      </c>
      <c r="B1162" s="6" t="s">
        <v>1152</v>
      </c>
      <c r="C1162" s="6" t="str">
        <f t="shared" si="19"/>
        <v>03</v>
      </c>
      <c r="D1162" s="22">
        <v>58.25</v>
      </c>
      <c r="E1162" s="22">
        <v>293</v>
      </c>
      <c r="F1162" s="22"/>
    </row>
    <row r="1163" spans="1:6">
      <c r="A1163" s="6" t="str">
        <f>"12024012926"</f>
        <v>12024012926</v>
      </c>
      <c r="B1163" s="6" t="s">
        <v>1153</v>
      </c>
      <c r="C1163" s="6" t="str">
        <f t="shared" si="19"/>
        <v>03</v>
      </c>
      <c r="D1163" s="22">
        <v>58</v>
      </c>
      <c r="E1163" s="22">
        <v>294</v>
      </c>
      <c r="F1163" s="22"/>
    </row>
    <row r="1164" spans="1:6">
      <c r="A1164" s="6" t="str">
        <f>"12024012815"</f>
        <v>12024012815</v>
      </c>
      <c r="B1164" s="6" t="s">
        <v>1154</v>
      </c>
      <c r="C1164" s="6" t="str">
        <f t="shared" si="19"/>
        <v>03</v>
      </c>
      <c r="D1164" s="22">
        <v>57.75</v>
      </c>
      <c r="E1164" s="22">
        <v>295</v>
      </c>
      <c r="F1164" s="22"/>
    </row>
    <row r="1165" spans="1:6">
      <c r="A1165" s="6" t="str">
        <f>"12024013135"</f>
        <v>12024013135</v>
      </c>
      <c r="B1165" s="6" t="s">
        <v>1155</v>
      </c>
      <c r="C1165" s="6" t="str">
        <f t="shared" si="19"/>
        <v>03</v>
      </c>
      <c r="D1165" s="22">
        <v>57.5</v>
      </c>
      <c r="E1165" s="22">
        <v>296</v>
      </c>
      <c r="F1165" s="22"/>
    </row>
    <row r="1166" spans="1:6">
      <c r="A1166" s="6" t="str">
        <f>"12024012617"</f>
        <v>12024012617</v>
      </c>
      <c r="B1166" s="6" t="s">
        <v>1156</v>
      </c>
      <c r="C1166" s="6" t="str">
        <f t="shared" si="19"/>
        <v>03</v>
      </c>
      <c r="D1166" s="22">
        <v>56.25</v>
      </c>
      <c r="E1166" s="22">
        <v>297</v>
      </c>
      <c r="F1166" s="22"/>
    </row>
    <row r="1167" spans="1:6">
      <c r="A1167" s="6" t="str">
        <f>"12024012335"</f>
        <v>12024012335</v>
      </c>
      <c r="B1167" s="6" t="s">
        <v>1157</v>
      </c>
      <c r="C1167" s="6" t="str">
        <f t="shared" si="19"/>
        <v>03</v>
      </c>
      <c r="D1167" s="22">
        <v>0</v>
      </c>
      <c r="E1167" s="24" t="s">
        <v>389</v>
      </c>
      <c r="F1167" s="24"/>
    </row>
    <row r="1168" spans="1:6">
      <c r="A1168" s="6" t="str">
        <f>"12024012405"</f>
        <v>12024012405</v>
      </c>
      <c r="B1168" s="6" t="s">
        <v>1158</v>
      </c>
      <c r="C1168" s="6" t="str">
        <f t="shared" si="19"/>
        <v>03</v>
      </c>
      <c r="D1168" s="22">
        <v>0</v>
      </c>
      <c r="E1168" s="24" t="s">
        <v>389</v>
      </c>
      <c r="F1168" s="24"/>
    </row>
    <row r="1169" spans="1:6">
      <c r="A1169" s="6" t="str">
        <f>"12024012409"</f>
        <v>12024012409</v>
      </c>
      <c r="B1169" s="6" t="s">
        <v>1159</v>
      </c>
      <c r="C1169" s="6" t="str">
        <f t="shared" si="19"/>
        <v>03</v>
      </c>
      <c r="D1169" s="22">
        <v>0</v>
      </c>
      <c r="E1169" s="24" t="s">
        <v>389</v>
      </c>
      <c r="F1169" s="24"/>
    </row>
    <row r="1170" spans="1:6">
      <c r="A1170" s="6" t="str">
        <f>"12024012412"</f>
        <v>12024012412</v>
      </c>
      <c r="B1170" s="6" t="s">
        <v>1160</v>
      </c>
      <c r="C1170" s="6" t="str">
        <f t="shared" si="19"/>
        <v>03</v>
      </c>
      <c r="D1170" s="22">
        <v>0</v>
      </c>
      <c r="E1170" s="24" t="s">
        <v>389</v>
      </c>
      <c r="F1170" s="24"/>
    </row>
    <row r="1171" spans="1:6">
      <c r="A1171" s="6" t="str">
        <f>"12024012421"</f>
        <v>12024012421</v>
      </c>
      <c r="B1171" s="6" t="s">
        <v>1161</v>
      </c>
      <c r="C1171" s="6" t="str">
        <f t="shared" si="19"/>
        <v>03</v>
      </c>
      <c r="D1171" s="22">
        <v>0</v>
      </c>
      <c r="E1171" s="24" t="s">
        <v>389</v>
      </c>
      <c r="F1171" s="24"/>
    </row>
    <row r="1172" spans="1:6">
      <c r="A1172" s="6" t="str">
        <f>"12024012429"</f>
        <v>12024012429</v>
      </c>
      <c r="B1172" s="6" t="s">
        <v>1162</v>
      </c>
      <c r="C1172" s="6" t="str">
        <f t="shared" si="19"/>
        <v>03</v>
      </c>
      <c r="D1172" s="22">
        <v>0</v>
      </c>
      <c r="E1172" s="24" t="s">
        <v>389</v>
      </c>
      <c r="F1172" s="24"/>
    </row>
    <row r="1173" spans="1:6">
      <c r="A1173" s="6" t="str">
        <f>"12024012431"</f>
        <v>12024012431</v>
      </c>
      <c r="B1173" s="6" t="s">
        <v>1163</v>
      </c>
      <c r="C1173" s="6" t="str">
        <f t="shared" si="19"/>
        <v>03</v>
      </c>
      <c r="D1173" s="22">
        <v>0</v>
      </c>
      <c r="E1173" s="24" t="s">
        <v>389</v>
      </c>
      <c r="F1173" s="24"/>
    </row>
    <row r="1174" spans="1:6">
      <c r="A1174" s="6" t="str">
        <f>"12024012513"</f>
        <v>12024012513</v>
      </c>
      <c r="B1174" s="6" t="s">
        <v>1164</v>
      </c>
      <c r="C1174" s="6" t="str">
        <f t="shared" si="19"/>
        <v>03</v>
      </c>
      <c r="D1174" s="22">
        <v>0</v>
      </c>
      <c r="E1174" s="24" t="s">
        <v>389</v>
      </c>
      <c r="F1174" s="24"/>
    </row>
    <row r="1175" spans="1:6">
      <c r="A1175" s="6" t="str">
        <f>"12024012522"</f>
        <v>12024012522</v>
      </c>
      <c r="B1175" s="6" t="s">
        <v>1165</v>
      </c>
      <c r="C1175" s="6" t="str">
        <f t="shared" si="19"/>
        <v>03</v>
      </c>
      <c r="D1175" s="22">
        <v>0</v>
      </c>
      <c r="E1175" s="24" t="s">
        <v>389</v>
      </c>
      <c r="F1175" s="24"/>
    </row>
    <row r="1176" spans="1:6">
      <c r="A1176" s="6" t="str">
        <f>"12024012523"</f>
        <v>12024012523</v>
      </c>
      <c r="B1176" s="6" t="s">
        <v>1166</v>
      </c>
      <c r="C1176" s="6" t="str">
        <f t="shared" si="19"/>
        <v>03</v>
      </c>
      <c r="D1176" s="22">
        <v>0</v>
      </c>
      <c r="E1176" s="24" t="s">
        <v>389</v>
      </c>
      <c r="F1176" s="24"/>
    </row>
    <row r="1177" spans="1:6">
      <c r="A1177" s="6" t="str">
        <f>"12024012525"</f>
        <v>12024012525</v>
      </c>
      <c r="B1177" s="6" t="s">
        <v>1167</v>
      </c>
      <c r="C1177" s="6" t="str">
        <f t="shared" si="19"/>
        <v>03</v>
      </c>
      <c r="D1177" s="22">
        <v>0</v>
      </c>
      <c r="E1177" s="24" t="s">
        <v>389</v>
      </c>
      <c r="F1177" s="24"/>
    </row>
    <row r="1178" spans="1:6">
      <c r="A1178" s="6" t="str">
        <f>"12024012531"</f>
        <v>12024012531</v>
      </c>
      <c r="B1178" s="6" t="s">
        <v>1168</v>
      </c>
      <c r="C1178" s="6" t="str">
        <f t="shared" si="19"/>
        <v>03</v>
      </c>
      <c r="D1178" s="22">
        <v>0</v>
      </c>
      <c r="E1178" s="24" t="s">
        <v>389</v>
      </c>
      <c r="F1178" s="24"/>
    </row>
    <row r="1179" spans="1:6">
      <c r="A1179" s="6" t="str">
        <f>"12024012601"</f>
        <v>12024012601</v>
      </c>
      <c r="B1179" s="6" t="s">
        <v>1169</v>
      </c>
      <c r="C1179" s="6" t="str">
        <f t="shared" si="19"/>
        <v>03</v>
      </c>
      <c r="D1179" s="22">
        <v>0</v>
      </c>
      <c r="E1179" s="24" t="s">
        <v>389</v>
      </c>
      <c r="F1179" s="24"/>
    </row>
    <row r="1180" spans="1:6">
      <c r="A1180" s="6" t="str">
        <f>"12024012607"</f>
        <v>12024012607</v>
      </c>
      <c r="B1180" s="6" t="s">
        <v>1170</v>
      </c>
      <c r="C1180" s="6" t="str">
        <f t="shared" si="19"/>
        <v>03</v>
      </c>
      <c r="D1180" s="22">
        <v>0</v>
      </c>
      <c r="E1180" s="24" t="s">
        <v>389</v>
      </c>
      <c r="F1180" s="24"/>
    </row>
    <row r="1181" spans="1:6">
      <c r="A1181" s="6" t="str">
        <f>"12024012612"</f>
        <v>12024012612</v>
      </c>
      <c r="B1181" s="6" t="s">
        <v>1171</v>
      </c>
      <c r="C1181" s="6" t="str">
        <f t="shared" si="19"/>
        <v>03</v>
      </c>
      <c r="D1181" s="22">
        <v>0</v>
      </c>
      <c r="E1181" s="24" t="s">
        <v>389</v>
      </c>
      <c r="F1181" s="24"/>
    </row>
    <row r="1182" spans="1:6">
      <c r="A1182" s="6" t="str">
        <f>"12024012620"</f>
        <v>12024012620</v>
      </c>
      <c r="B1182" s="6" t="s">
        <v>1172</v>
      </c>
      <c r="C1182" s="6" t="str">
        <f t="shared" si="19"/>
        <v>03</v>
      </c>
      <c r="D1182" s="22">
        <v>0</v>
      </c>
      <c r="E1182" s="24" t="s">
        <v>389</v>
      </c>
      <c r="F1182" s="24"/>
    </row>
    <row r="1183" spans="1:6">
      <c r="A1183" s="6" t="str">
        <f>"12024012701"</f>
        <v>12024012701</v>
      </c>
      <c r="B1183" s="6" t="s">
        <v>1173</v>
      </c>
      <c r="C1183" s="6" t="str">
        <f t="shared" si="19"/>
        <v>03</v>
      </c>
      <c r="D1183" s="22">
        <v>0</v>
      </c>
      <c r="E1183" s="24" t="s">
        <v>389</v>
      </c>
      <c r="F1183" s="24"/>
    </row>
    <row r="1184" spans="1:6">
      <c r="A1184" s="6" t="str">
        <f>"12024012704"</f>
        <v>12024012704</v>
      </c>
      <c r="B1184" s="6" t="s">
        <v>1174</v>
      </c>
      <c r="C1184" s="6" t="str">
        <f t="shared" si="19"/>
        <v>03</v>
      </c>
      <c r="D1184" s="22">
        <v>0</v>
      </c>
      <c r="E1184" s="24" t="s">
        <v>389</v>
      </c>
      <c r="F1184" s="24"/>
    </row>
    <row r="1185" spans="1:6">
      <c r="A1185" s="6" t="str">
        <f>"12024012707"</f>
        <v>12024012707</v>
      </c>
      <c r="B1185" s="6" t="s">
        <v>1175</v>
      </c>
      <c r="C1185" s="6" t="str">
        <f t="shared" si="19"/>
        <v>03</v>
      </c>
      <c r="D1185" s="22">
        <v>0</v>
      </c>
      <c r="E1185" s="24" t="s">
        <v>389</v>
      </c>
      <c r="F1185" s="24"/>
    </row>
    <row r="1186" spans="1:6">
      <c r="A1186" s="6" t="str">
        <f>"12024012721"</f>
        <v>12024012721</v>
      </c>
      <c r="B1186" s="6" t="s">
        <v>1176</v>
      </c>
      <c r="C1186" s="6" t="str">
        <f t="shared" si="19"/>
        <v>03</v>
      </c>
      <c r="D1186" s="22">
        <v>0</v>
      </c>
      <c r="E1186" s="24" t="s">
        <v>389</v>
      </c>
      <c r="F1186" s="24"/>
    </row>
    <row r="1187" spans="1:6">
      <c r="A1187" s="6" t="str">
        <f>"12024012723"</f>
        <v>12024012723</v>
      </c>
      <c r="B1187" s="6" t="s">
        <v>1177</v>
      </c>
      <c r="C1187" s="6" t="str">
        <f t="shared" si="19"/>
        <v>03</v>
      </c>
      <c r="D1187" s="22">
        <v>0</v>
      </c>
      <c r="E1187" s="24" t="s">
        <v>389</v>
      </c>
      <c r="F1187" s="24"/>
    </row>
    <row r="1188" spans="1:6">
      <c r="A1188" s="6" t="str">
        <f>"12024012733"</f>
        <v>12024012733</v>
      </c>
      <c r="B1188" s="6" t="s">
        <v>1178</v>
      </c>
      <c r="C1188" s="6" t="str">
        <f t="shared" si="19"/>
        <v>03</v>
      </c>
      <c r="D1188" s="22">
        <v>0</v>
      </c>
      <c r="E1188" s="24" t="s">
        <v>389</v>
      </c>
      <c r="F1188" s="24"/>
    </row>
    <row r="1189" spans="1:6">
      <c r="A1189" s="6" t="str">
        <f>"12024012805"</f>
        <v>12024012805</v>
      </c>
      <c r="B1189" s="6" t="s">
        <v>1179</v>
      </c>
      <c r="C1189" s="6" t="str">
        <f t="shared" si="19"/>
        <v>03</v>
      </c>
      <c r="D1189" s="22">
        <v>0</v>
      </c>
      <c r="E1189" s="24" t="s">
        <v>389</v>
      </c>
      <c r="F1189" s="24"/>
    </row>
    <row r="1190" spans="1:6">
      <c r="A1190" s="6" t="str">
        <f>"12024012812"</f>
        <v>12024012812</v>
      </c>
      <c r="B1190" s="6" t="s">
        <v>1180</v>
      </c>
      <c r="C1190" s="6" t="str">
        <f t="shared" ref="C1190:C1209" si="20">"03"</f>
        <v>03</v>
      </c>
      <c r="D1190" s="22">
        <v>0</v>
      </c>
      <c r="E1190" s="24" t="s">
        <v>389</v>
      </c>
      <c r="F1190" s="24"/>
    </row>
    <row r="1191" spans="1:6">
      <c r="A1191" s="6" t="str">
        <f>"12024012827"</f>
        <v>12024012827</v>
      </c>
      <c r="B1191" s="6" t="s">
        <v>1181</v>
      </c>
      <c r="C1191" s="6" t="str">
        <f t="shared" si="20"/>
        <v>03</v>
      </c>
      <c r="D1191" s="22">
        <v>0</v>
      </c>
      <c r="E1191" s="24" t="s">
        <v>389</v>
      </c>
      <c r="F1191" s="24"/>
    </row>
    <row r="1192" spans="1:6">
      <c r="A1192" s="6" t="str">
        <f>"12024012829"</f>
        <v>12024012829</v>
      </c>
      <c r="B1192" s="6" t="s">
        <v>1182</v>
      </c>
      <c r="C1192" s="6" t="str">
        <f t="shared" si="20"/>
        <v>03</v>
      </c>
      <c r="D1192" s="22">
        <v>0</v>
      </c>
      <c r="E1192" s="24" t="s">
        <v>389</v>
      </c>
      <c r="F1192" s="24"/>
    </row>
    <row r="1193" spans="1:6">
      <c r="A1193" s="6" t="str">
        <f>"12024012902"</f>
        <v>12024012902</v>
      </c>
      <c r="B1193" s="6" t="s">
        <v>1183</v>
      </c>
      <c r="C1193" s="6" t="str">
        <f t="shared" si="20"/>
        <v>03</v>
      </c>
      <c r="D1193" s="22">
        <v>0</v>
      </c>
      <c r="E1193" s="24" t="s">
        <v>389</v>
      </c>
      <c r="F1193" s="24"/>
    </row>
    <row r="1194" spans="1:6">
      <c r="A1194" s="6" t="str">
        <f>"12024012907"</f>
        <v>12024012907</v>
      </c>
      <c r="B1194" s="6" t="s">
        <v>1184</v>
      </c>
      <c r="C1194" s="6" t="str">
        <f t="shared" si="20"/>
        <v>03</v>
      </c>
      <c r="D1194" s="22">
        <v>0</v>
      </c>
      <c r="E1194" s="24" t="s">
        <v>389</v>
      </c>
      <c r="F1194" s="24"/>
    </row>
    <row r="1195" spans="1:6">
      <c r="A1195" s="6" t="str">
        <f>"12024012911"</f>
        <v>12024012911</v>
      </c>
      <c r="B1195" s="6" t="s">
        <v>1185</v>
      </c>
      <c r="C1195" s="6" t="str">
        <f t="shared" si="20"/>
        <v>03</v>
      </c>
      <c r="D1195" s="22">
        <v>0</v>
      </c>
      <c r="E1195" s="24" t="s">
        <v>389</v>
      </c>
      <c r="F1195" s="24"/>
    </row>
    <row r="1196" spans="1:6">
      <c r="A1196" s="6" t="str">
        <f>"12024012916"</f>
        <v>12024012916</v>
      </c>
      <c r="B1196" s="6" t="s">
        <v>1186</v>
      </c>
      <c r="C1196" s="6" t="str">
        <f t="shared" si="20"/>
        <v>03</v>
      </c>
      <c r="D1196" s="22">
        <v>0</v>
      </c>
      <c r="E1196" s="24" t="s">
        <v>389</v>
      </c>
      <c r="F1196" s="24"/>
    </row>
    <row r="1197" spans="1:6">
      <c r="A1197" s="6" t="str">
        <f>"12024012937"</f>
        <v>12024012937</v>
      </c>
      <c r="B1197" s="6" t="s">
        <v>1187</v>
      </c>
      <c r="C1197" s="6" t="str">
        <f t="shared" si="20"/>
        <v>03</v>
      </c>
      <c r="D1197" s="22">
        <v>0</v>
      </c>
      <c r="E1197" s="24" t="s">
        <v>389</v>
      </c>
      <c r="F1197" s="24"/>
    </row>
    <row r="1198" spans="1:6">
      <c r="A1198" s="6" t="str">
        <f>"12024013012"</f>
        <v>12024013012</v>
      </c>
      <c r="B1198" s="6" t="s">
        <v>1188</v>
      </c>
      <c r="C1198" s="6" t="str">
        <f t="shared" si="20"/>
        <v>03</v>
      </c>
      <c r="D1198" s="22">
        <v>0</v>
      </c>
      <c r="E1198" s="24" t="s">
        <v>389</v>
      </c>
      <c r="F1198" s="24"/>
    </row>
    <row r="1199" spans="1:6">
      <c r="A1199" s="6" t="str">
        <f>"12024013015"</f>
        <v>12024013015</v>
      </c>
      <c r="B1199" s="6" t="s">
        <v>1189</v>
      </c>
      <c r="C1199" s="6" t="str">
        <f t="shared" si="20"/>
        <v>03</v>
      </c>
      <c r="D1199" s="22">
        <v>0</v>
      </c>
      <c r="E1199" s="24" t="s">
        <v>389</v>
      </c>
      <c r="F1199" s="24"/>
    </row>
    <row r="1200" spans="1:6">
      <c r="A1200" s="6" t="str">
        <f>"12024013028"</f>
        <v>12024013028</v>
      </c>
      <c r="B1200" s="6" t="s">
        <v>1190</v>
      </c>
      <c r="C1200" s="6" t="str">
        <f t="shared" si="20"/>
        <v>03</v>
      </c>
      <c r="D1200" s="22">
        <v>0</v>
      </c>
      <c r="E1200" s="24" t="s">
        <v>389</v>
      </c>
      <c r="F1200" s="24"/>
    </row>
    <row r="1201" spans="1:6">
      <c r="A1201" s="6" t="str">
        <f>"12024013033"</f>
        <v>12024013033</v>
      </c>
      <c r="B1201" s="6" t="s">
        <v>1191</v>
      </c>
      <c r="C1201" s="6" t="str">
        <f t="shared" si="20"/>
        <v>03</v>
      </c>
      <c r="D1201" s="22">
        <v>0</v>
      </c>
      <c r="E1201" s="24" t="s">
        <v>389</v>
      </c>
      <c r="F1201" s="24"/>
    </row>
    <row r="1202" spans="1:6">
      <c r="A1202" s="6" t="str">
        <f>"12024013102"</f>
        <v>12024013102</v>
      </c>
      <c r="B1202" s="6" t="s">
        <v>1192</v>
      </c>
      <c r="C1202" s="6" t="str">
        <f t="shared" si="20"/>
        <v>03</v>
      </c>
      <c r="D1202" s="22">
        <v>0</v>
      </c>
      <c r="E1202" s="24" t="s">
        <v>389</v>
      </c>
      <c r="F1202" s="24"/>
    </row>
    <row r="1203" spans="1:6">
      <c r="A1203" s="6" t="str">
        <f>"12024013105"</f>
        <v>12024013105</v>
      </c>
      <c r="B1203" s="6" t="s">
        <v>1193</v>
      </c>
      <c r="C1203" s="6" t="str">
        <f t="shared" si="20"/>
        <v>03</v>
      </c>
      <c r="D1203" s="22">
        <v>0</v>
      </c>
      <c r="E1203" s="24" t="s">
        <v>389</v>
      </c>
      <c r="F1203" s="24"/>
    </row>
    <row r="1204" spans="1:6">
      <c r="A1204" s="6" t="str">
        <f>"12024013107"</f>
        <v>12024013107</v>
      </c>
      <c r="B1204" s="6" t="s">
        <v>1194</v>
      </c>
      <c r="C1204" s="6" t="str">
        <f t="shared" si="20"/>
        <v>03</v>
      </c>
      <c r="D1204" s="22">
        <v>0</v>
      </c>
      <c r="E1204" s="24" t="s">
        <v>389</v>
      </c>
      <c r="F1204" s="24"/>
    </row>
    <row r="1205" spans="1:6">
      <c r="A1205" s="6" t="str">
        <f>"12024013132"</f>
        <v>12024013132</v>
      </c>
      <c r="B1205" s="6" t="s">
        <v>1195</v>
      </c>
      <c r="C1205" s="6" t="str">
        <f t="shared" si="20"/>
        <v>03</v>
      </c>
      <c r="D1205" s="22">
        <v>0</v>
      </c>
      <c r="E1205" s="24" t="s">
        <v>389</v>
      </c>
      <c r="F1205" s="24"/>
    </row>
    <row r="1206" spans="1:6">
      <c r="A1206" s="6" t="str">
        <f>"12024013207"</f>
        <v>12024013207</v>
      </c>
      <c r="B1206" s="6" t="s">
        <v>1196</v>
      </c>
      <c r="C1206" s="6" t="str">
        <f t="shared" si="20"/>
        <v>03</v>
      </c>
      <c r="D1206" s="22">
        <v>0</v>
      </c>
      <c r="E1206" s="24" t="s">
        <v>389</v>
      </c>
      <c r="F1206" s="24"/>
    </row>
    <row r="1207" spans="1:6">
      <c r="A1207" s="6" t="str">
        <f>"12024013210"</f>
        <v>12024013210</v>
      </c>
      <c r="B1207" s="6" t="s">
        <v>1197</v>
      </c>
      <c r="C1207" s="6" t="str">
        <f t="shared" si="20"/>
        <v>03</v>
      </c>
      <c r="D1207" s="22">
        <v>0</v>
      </c>
      <c r="E1207" s="24" t="s">
        <v>389</v>
      </c>
      <c r="F1207" s="24"/>
    </row>
    <row r="1208" spans="1:6">
      <c r="A1208" s="6" t="str">
        <f>"12024013220"</f>
        <v>12024013220</v>
      </c>
      <c r="B1208" s="6" t="s">
        <v>1198</v>
      </c>
      <c r="C1208" s="6" t="str">
        <f t="shared" si="20"/>
        <v>03</v>
      </c>
      <c r="D1208" s="22">
        <v>0</v>
      </c>
      <c r="E1208" s="24" t="s">
        <v>389</v>
      </c>
      <c r="F1208" s="24"/>
    </row>
    <row r="1209" spans="1:6">
      <c r="A1209" s="6" t="str">
        <f>"12024013224"</f>
        <v>12024013224</v>
      </c>
      <c r="B1209" s="6" t="s">
        <v>1199</v>
      </c>
      <c r="C1209" s="6" t="str">
        <f t="shared" si="20"/>
        <v>03</v>
      </c>
      <c r="D1209" s="22">
        <v>0</v>
      </c>
      <c r="E1209" s="24" t="s">
        <v>389</v>
      </c>
      <c r="F1209" s="24"/>
    </row>
  </sheetData>
  <autoFilter ref="A3:K1209">
    <filterColumn colId="2">
      <customFilters>
        <customFilter operator="equal" val="03"/>
      </customFilters>
    </filterColumn>
    <extLst/>
  </autoFilter>
  <mergeCells count="1">
    <mergeCell ref="A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zoomScaleSheetLayoutView="60" workbookViewId="0">
      <pane ySplit="3" topLeftCell="A52" activePane="bottomLeft" state="frozen"/>
      <selection/>
      <selection pane="bottomLeft" activeCell="A4" sqref="A4:A94"/>
    </sheetView>
  </sheetViews>
  <sheetFormatPr defaultColWidth="10" defaultRowHeight="14.4" outlineLevelCol="7"/>
  <cols>
    <col min="1" max="1" width="6" style="1" customWidth="1"/>
    <col min="2" max="2" width="13.5555555555556" style="1" customWidth="1"/>
    <col min="3" max="3" width="11" style="1" customWidth="1"/>
    <col min="4" max="5" width="10" style="1"/>
    <col min="6" max="6" width="12.5555555555556" style="1" customWidth="1"/>
    <col min="7" max="7" width="12.4444444444444" style="1" customWidth="1"/>
    <col min="8" max="8" width="10.4444444444444" style="1" customWidth="1"/>
    <col min="9" max="16384" width="10" style="1"/>
  </cols>
  <sheetData>
    <row r="1" ht="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66" customHeight="1" spans="1:8">
      <c r="A2" s="5" t="s">
        <v>1200</v>
      </c>
      <c r="B2" s="5"/>
      <c r="C2" s="5"/>
      <c r="D2" s="5"/>
      <c r="E2" s="5"/>
      <c r="F2" s="5"/>
      <c r="G2" s="5"/>
      <c r="H2" s="5"/>
    </row>
    <row r="3" ht="33" customHeight="1" spans="1:8">
      <c r="A3" s="6" t="s">
        <v>1201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1202</v>
      </c>
      <c r="H3" s="7" t="s">
        <v>1203</v>
      </c>
    </row>
    <row r="4" s="1" customFormat="1" ht="22" customHeight="1" spans="1:8">
      <c r="A4" s="8">
        <v>1</v>
      </c>
      <c r="B4" s="8" t="s">
        <v>1204</v>
      </c>
      <c r="C4" s="8" t="s">
        <v>10</v>
      </c>
      <c r="D4" s="8" t="s">
        <v>1205</v>
      </c>
      <c r="E4" s="9">
        <v>124.5</v>
      </c>
      <c r="F4" s="9">
        <v>1</v>
      </c>
      <c r="G4" s="10" t="s">
        <v>1206</v>
      </c>
      <c r="H4" s="11" t="s">
        <v>11</v>
      </c>
    </row>
    <row r="5" s="1" customFormat="1" ht="22" customHeight="1" spans="1:8">
      <c r="A5" s="8">
        <v>2</v>
      </c>
      <c r="B5" s="8" t="s">
        <v>1207</v>
      </c>
      <c r="C5" s="8" t="s">
        <v>12</v>
      </c>
      <c r="D5" s="8" t="s">
        <v>1205</v>
      </c>
      <c r="E5" s="9">
        <v>111.25</v>
      </c>
      <c r="F5" s="9">
        <v>2</v>
      </c>
      <c r="G5" s="10" t="s">
        <v>1206</v>
      </c>
      <c r="H5" s="11" t="s">
        <v>11</v>
      </c>
    </row>
    <row r="6" s="1" customFormat="1" ht="22" customHeight="1" spans="1:8">
      <c r="A6" s="8">
        <v>3</v>
      </c>
      <c r="B6" s="8" t="s">
        <v>1208</v>
      </c>
      <c r="C6" s="8" t="s">
        <v>13</v>
      </c>
      <c r="D6" s="8" t="s">
        <v>1205</v>
      </c>
      <c r="E6" s="9">
        <v>110.5</v>
      </c>
      <c r="F6" s="9">
        <v>3</v>
      </c>
      <c r="G6" s="10" t="s">
        <v>1206</v>
      </c>
      <c r="H6" s="11" t="s">
        <v>11</v>
      </c>
    </row>
    <row r="7" s="1" customFormat="1" ht="22" customHeight="1" spans="1:8">
      <c r="A7" s="8">
        <v>4</v>
      </c>
      <c r="B7" s="8" t="s">
        <v>1209</v>
      </c>
      <c r="C7" s="8" t="s">
        <v>14</v>
      </c>
      <c r="D7" s="8" t="s">
        <v>1205</v>
      </c>
      <c r="E7" s="9">
        <v>110.5</v>
      </c>
      <c r="F7" s="9">
        <v>3</v>
      </c>
      <c r="G7" s="10" t="s">
        <v>1206</v>
      </c>
      <c r="H7" s="11" t="s">
        <v>11</v>
      </c>
    </row>
    <row r="8" s="1" customFormat="1" ht="22" customHeight="1" spans="1:8">
      <c r="A8" s="8">
        <v>5</v>
      </c>
      <c r="B8" s="8" t="s">
        <v>1210</v>
      </c>
      <c r="C8" s="8" t="s">
        <v>15</v>
      </c>
      <c r="D8" s="8" t="s">
        <v>1205</v>
      </c>
      <c r="E8" s="9">
        <v>109.5</v>
      </c>
      <c r="F8" s="9">
        <v>5</v>
      </c>
      <c r="G8" s="10" t="s">
        <v>1206</v>
      </c>
      <c r="H8" s="11" t="s">
        <v>11</v>
      </c>
    </row>
    <row r="9" s="1" customFormat="1" ht="22" customHeight="1" spans="1:8">
      <c r="A9" s="8">
        <v>6</v>
      </c>
      <c r="B9" s="8" t="s">
        <v>1211</v>
      </c>
      <c r="C9" s="8" t="s">
        <v>16</v>
      </c>
      <c r="D9" s="8" t="s">
        <v>1205</v>
      </c>
      <c r="E9" s="9">
        <v>109.5</v>
      </c>
      <c r="F9" s="9">
        <v>5</v>
      </c>
      <c r="G9" s="10" t="s">
        <v>1206</v>
      </c>
      <c r="H9" s="11" t="s">
        <v>11</v>
      </c>
    </row>
    <row r="10" s="1" customFormat="1" ht="22" customHeight="1" spans="1:8">
      <c r="A10" s="8">
        <v>7</v>
      </c>
      <c r="B10" s="8" t="s">
        <v>1212</v>
      </c>
      <c r="C10" s="8" t="s">
        <v>17</v>
      </c>
      <c r="D10" s="8" t="s">
        <v>1205</v>
      </c>
      <c r="E10" s="9">
        <v>109.25</v>
      </c>
      <c r="F10" s="9">
        <v>7</v>
      </c>
      <c r="G10" s="10" t="s">
        <v>1206</v>
      </c>
      <c r="H10" s="11" t="s">
        <v>11</v>
      </c>
    </row>
    <row r="11" s="1" customFormat="1" ht="22" customHeight="1" spans="1:8">
      <c r="A11" s="8">
        <v>8</v>
      </c>
      <c r="B11" s="8" t="s">
        <v>1213</v>
      </c>
      <c r="C11" s="8" t="s">
        <v>18</v>
      </c>
      <c r="D11" s="8" t="s">
        <v>1205</v>
      </c>
      <c r="E11" s="9">
        <v>109.25</v>
      </c>
      <c r="F11" s="9">
        <v>7</v>
      </c>
      <c r="G11" s="10" t="s">
        <v>1206</v>
      </c>
      <c r="H11" s="11" t="s">
        <v>11</v>
      </c>
    </row>
    <row r="12" s="1" customFormat="1" ht="22" customHeight="1" spans="1:8">
      <c r="A12" s="8">
        <v>9</v>
      </c>
      <c r="B12" s="8" t="s">
        <v>1214</v>
      </c>
      <c r="C12" s="8" t="s">
        <v>19</v>
      </c>
      <c r="D12" s="8" t="s">
        <v>1205</v>
      </c>
      <c r="E12" s="9">
        <v>108.75</v>
      </c>
      <c r="F12" s="9">
        <v>9</v>
      </c>
      <c r="G12" s="10" t="s">
        <v>1206</v>
      </c>
      <c r="H12" s="11" t="s">
        <v>11</v>
      </c>
    </row>
    <row r="13" s="1" customFormat="1" ht="22" customHeight="1" spans="1:8">
      <c r="A13" s="8">
        <v>10</v>
      </c>
      <c r="B13" s="8" t="s">
        <v>1215</v>
      </c>
      <c r="C13" s="12" t="s">
        <v>21</v>
      </c>
      <c r="D13" s="8" t="s">
        <v>1205</v>
      </c>
      <c r="E13" s="9">
        <v>108.75</v>
      </c>
      <c r="F13" s="9">
        <v>9</v>
      </c>
      <c r="G13" s="10" t="s">
        <v>1206</v>
      </c>
      <c r="H13" s="11" t="s">
        <v>11</v>
      </c>
    </row>
    <row r="14" s="1" customFormat="1" ht="22" customHeight="1" spans="1:8">
      <c r="A14" s="8">
        <v>11</v>
      </c>
      <c r="B14" s="8" t="s">
        <v>1216</v>
      </c>
      <c r="C14" s="8" t="s">
        <v>22</v>
      </c>
      <c r="D14" s="8" t="s">
        <v>1205</v>
      </c>
      <c r="E14" s="9">
        <v>108.75</v>
      </c>
      <c r="F14" s="9">
        <v>9</v>
      </c>
      <c r="G14" s="10" t="s">
        <v>1206</v>
      </c>
      <c r="H14" s="11" t="s">
        <v>11</v>
      </c>
    </row>
    <row r="15" s="1" customFormat="1" ht="22" customHeight="1" spans="1:8">
      <c r="A15" s="8">
        <v>12</v>
      </c>
      <c r="B15" s="8" t="s">
        <v>1217</v>
      </c>
      <c r="C15" s="8" t="s">
        <v>23</v>
      </c>
      <c r="D15" s="8" t="s">
        <v>1205</v>
      </c>
      <c r="E15" s="9">
        <v>108</v>
      </c>
      <c r="F15" s="9">
        <v>13</v>
      </c>
      <c r="G15" s="10" t="s">
        <v>1206</v>
      </c>
      <c r="H15" s="11" t="s">
        <v>11</v>
      </c>
    </row>
    <row r="16" s="1" customFormat="1" ht="22" customHeight="1" spans="1:8">
      <c r="A16" s="8">
        <v>13</v>
      </c>
      <c r="B16" s="8" t="s">
        <v>1218</v>
      </c>
      <c r="C16" s="8" t="s">
        <v>24</v>
      </c>
      <c r="D16" s="8" t="s">
        <v>1205</v>
      </c>
      <c r="E16" s="9">
        <v>107.75</v>
      </c>
      <c r="F16" s="9">
        <v>14</v>
      </c>
      <c r="G16" s="10" t="s">
        <v>1206</v>
      </c>
      <c r="H16" s="11" t="s">
        <v>11</v>
      </c>
    </row>
    <row r="17" s="1" customFormat="1" ht="22" customHeight="1" spans="1:8">
      <c r="A17" s="8">
        <v>14</v>
      </c>
      <c r="B17" s="8" t="s">
        <v>1219</v>
      </c>
      <c r="C17" s="8" t="s">
        <v>25</v>
      </c>
      <c r="D17" s="8" t="s">
        <v>1205</v>
      </c>
      <c r="E17" s="9">
        <v>107.5</v>
      </c>
      <c r="F17" s="9">
        <v>15</v>
      </c>
      <c r="G17" s="10" t="s">
        <v>1206</v>
      </c>
      <c r="H17" s="11" t="s">
        <v>11</v>
      </c>
    </row>
    <row r="18" s="1" customFormat="1" ht="22" customHeight="1" spans="1:8">
      <c r="A18" s="8">
        <v>15</v>
      </c>
      <c r="B18" s="8" t="s">
        <v>1220</v>
      </c>
      <c r="C18" s="12" t="s">
        <v>26</v>
      </c>
      <c r="D18" s="8" t="s">
        <v>1205</v>
      </c>
      <c r="E18" s="9">
        <v>107.5</v>
      </c>
      <c r="F18" s="9">
        <v>15</v>
      </c>
      <c r="G18" s="10" t="s">
        <v>1206</v>
      </c>
      <c r="H18" s="11" t="s">
        <v>11</v>
      </c>
    </row>
    <row r="19" s="1" customFormat="1" ht="22" customHeight="1" spans="1:8">
      <c r="A19" s="8">
        <v>16</v>
      </c>
      <c r="B19" s="8" t="s">
        <v>1221</v>
      </c>
      <c r="C19" s="8" t="s">
        <v>27</v>
      </c>
      <c r="D19" s="8" t="s">
        <v>1205</v>
      </c>
      <c r="E19" s="9">
        <v>107.25</v>
      </c>
      <c r="F19" s="9">
        <v>17</v>
      </c>
      <c r="G19" s="10" t="s">
        <v>1206</v>
      </c>
      <c r="H19" s="11" t="s">
        <v>11</v>
      </c>
    </row>
    <row r="20" s="1" customFormat="1" ht="22" customHeight="1" spans="1:8">
      <c r="A20" s="8">
        <v>17</v>
      </c>
      <c r="B20" s="8" t="s">
        <v>1222</v>
      </c>
      <c r="C20" s="8" t="s">
        <v>28</v>
      </c>
      <c r="D20" s="8" t="s">
        <v>1205</v>
      </c>
      <c r="E20" s="9">
        <v>107</v>
      </c>
      <c r="F20" s="9">
        <v>18</v>
      </c>
      <c r="G20" s="10" t="s">
        <v>1206</v>
      </c>
      <c r="H20" s="11" t="s">
        <v>11</v>
      </c>
    </row>
    <row r="21" s="1" customFormat="1" ht="22" customHeight="1" spans="1:8">
      <c r="A21" s="8">
        <v>18</v>
      </c>
      <c r="B21" s="8" t="s">
        <v>1223</v>
      </c>
      <c r="C21" s="8" t="s">
        <v>29</v>
      </c>
      <c r="D21" s="8" t="s">
        <v>1205</v>
      </c>
      <c r="E21" s="9">
        <v>107</v>
      </c>
      <c r="F21" s="9">
        <v>18</v>
      </c>
      <c r="G21" s="10" t="s">
        <v>1206</v>
      </c>
      <c r="H21" s="11" t="s">
        <v>11</v>
      </c>
    </row>
    <row r="22" s="1" customFormat="1" ht="22" customHeight="1" spans="1:8">
      <c r="A22" s="8">
        <v>19</v>
      </c>
      <c r="B22" s="8" t="s">
        <v>1224</v>
      </c>
      <c r="C22" s="8" t="s">
        <v>30</v>
      </c>
      <c r="D22" s="8" t="s">
        <v>1205</v>
      </c>
      <c r="E22" s="9">
        <v>107</v>
      </c>
      <c r="F22" s="9">
        <v>18</v>
      </c>
      <c r="G22" s="10" t="s">
        <v>1206</v>
      </c>
      <c r="H22" s="11" t="s">
        <v>11</v>
      </c>
    </row>
    <row r="23" s="1" customFormat="1" ht="22" customHeight="1" spans="1:8">
      <c r="A23" s="8">
        <v>20</v>
      </c>
      <c r="B23" s="8" t="s">
        <v>1225</v>
      </c>
      <c r="C23" s="8" t="s">
        <v>31</v>
      </c>
      <c r="D23" s="8" t="s">
        <v>1205</v>
      </c>
      <c r="E23" s="9">
        <v>106</v>
      </c>
      <c r="F23" s="9">
        <v>21</v>
      </c>
      <c r="G23" s="10" t="s">
        <v>1206</v>
      </c>
      <c r="H23" s="11" t="s">
        <v>11</v>
      </c>
    </row>
    <row r="24" s="1" customFormat="1" ht="22" customHeight="1" spans="1:8">
      <c r="A24" s="8">
        <v>21</v>
      </c>
      <c r="B24" s="8" t="s">
        <v>1226</v>
      </c>
      <c r="C24" s="8" t="s">
        <v>33</v>
      </c>
      <c r="D24" s="8" t="s">
        <v>1205</v>
      </c>
      <c r="E24" s="9">
        <v>105.75</v>
      </c>
      <c r="F24" s="9">
        <v>23</v>
      </c>
      <c r="G24" s="10" t="s">
        <v>1206</v>
      </c>
      <c r="H24" s="11" t="s">
        <v>11</v>
      </c>
    </row>
    <row r="25" s="1" customFormat="1" ht="22" customHeight="1" spans="1:8">
      <c r="A25" s="8">
        <v>22</v>
      </c>
      <c r="B25" s="8" t="s">
        <v>1227</v>
      </c>
      <c r="C25" s="8" t="s">
        <v>34</v>
      </c>
      <c r="D25" s="8" t="s">
        <v>1205</v>
      </c>
      <c r="E25" s="9">
        <v>105.5</v>
      </c>
      <c r="F25" s="9">
        <v>24</v>
      </c>
      <c r="G25" s="10" t="s">
        <v>1206</v>
      </c>
      <c r="H25" s="11" t="s">
        <v>11</v>
      </c>
    </row>
    <row r="26" s="1" customFormat="1" ht="22" customHeight="1" spans="1:8">
      <c r="A26" s="8">
        <v>23</v>
      </c>
      <c r="B26" s="8" t="s">
        <v>1228</v>
      </c>
      <c r="C26" s="8" t="s">
        <v>35</v>
      </c>
      <c r="D26" s="8" t="s">
        <v>1205</v>
      </c>
      <c r="E26" s="9">
        <v>105.25</v>
      </c>
      <c r="F26" s="9">
        <v>25</v>
      </c>
      <c r="G26" s="10" t="s">
        <v>1206</v>
      </c>
      <c r="H26" s="11" t="s">
        <v>11</v>
      </c>
    </row>
    <row r="27" s="1" customFormat="1" ht="22" customHeight="1" spans="1:8">
      <c r="A27" s="8">
        <v>24</v>
      </c>
      <c r="B27" s="8" t="s">
        <v>1229</v>
      </c>
      <c r="C27" s="8" t="s">
        <v>36</v>
      </c>
      <c r="D27" s="8" t="s">
        <v>1205</v>
      </c>
      <c r="E27" s="9">
        <v>105.25</v>
      </c>
      <c r="F27" s="9">
        <v>25</v>
      </c>
      <c r="G27" s="10" t="s">
        <v>1206</v>
      </c>
      <c r="H27" s="11" t="s">
        <v>11</v>
      </c>
    </row>
    <row r="28" s="1" customFormat="1" ht="22" customHeight="1" spans="1:8">
      <c r="A28" s="8">
        <v>25</v>
      </c>
      <c r="B28" s="8" t="s">
        <v>1230</v>
      </c>
      <c r="C28" s="8" t="s">
        <v>37</v>
      </c>
      <c r="D28" s="8" t="s">
        <v>1205</v>
      </c>
      <c r="E28" s="9">
        <v>104.75</v>
      </c>
      <c r="F28" s="9">
        <v>27</v>
      </c>
      <c r="G28" s="10" t="s">
        <v>1206</v>
      </c>
      <c r="H28" s="11" t="s">
        <v>11</v>
      </c>
    </row>
    <row r="29" s="1" customFormat="1" ht="22" customHeight="1" spans="1:8">
      <c r="A29" s="8">
        <v>26</v>
      </c>
      <c r="B29" s="8" t="s">
        <v>1231</v>
      </c>
      <c r="C29" s="8" t="s">
        <v>38</v>
      </c>
      <c r="D29" s="8" t="s">
        <v>1205</v>
      </c>
      <c r="E29" s="9">
        <v>104.5</v>
      </c>
      <c r="F29" s="9">
        <v>28</v>
      </c>
      <c r="G29" s="10" t="s">
        <v>1206</v>
      </c>
      <c r="H29" s="11" t="s">
        <v>11</v>
      </c>
    </row>
    <row r="30" s="1" customFormat="1" ht="22" customHeight="1" spans="1:8">
      <c r="A30" s="8">
        <v>27</v>
      </c>
      <c r="B30" s="8" t="s">
        <v>1232</v>
      </c>
      <c r="C30" s="8" t="s">
        <v>39</v>
      </c>
      <c r="D30" s="8" t="s">
        <v>1205</v>
      </c>
      <c r="E30" s="9">
        <v>104.25</v>
      </c>
      <c r="F30" s="9">
        <v>29</v>
      </c>
      <c r="G30" s="10" t="s">
        <v>1206</v>
      </c>
      <c r="H30" s="11" t="s">
        <v>11</v>
      </c>
    </row>
    <row r="31" s="1" customFormat="1" ht="22" customHeight="1" spans="1:8">
      <c r="A31" s="8">
        <v>28</v>
      </c>
      <c r="B31" s="8" t="s">
        <v>1233</v>
      </c>
      <c r="C31" s="8" t="s">
        <v>40</v>
      </c>
      <c r="D31" s="8" t="s">
        <v>1205</v>
      </c>
      <c r="E31" s="9">
        <v>104.25</v>
      </c>
      <c r="F31" s="9">
        <v>29</v>
      </c>
      <c r="G31" s="10" t="s">
        <v>1206</v>
      </c>
      <c r="H31" s="11" t="s">
        <v>11</v>
      </c>
    </row>
    <row r="32" s="1" customFormat="1" ht="22" customHeight="1" spans="1:8">
      <c r="A32" s="8">
        <v>29</v>
      </c>
      <c r="B32" s="8" t="s">
        <v>1234</v>
      </c>
      <c r="C32" s="8" t="s">
        <v>41</v>
      </c>
      <c r="D32" s="8" t="s">
        <v>1205</v>
      </c>
      <c r="E32" s="9">
        <v>104</v>
      </c>
      <c r="F32" s="9">
        <v>31</v>
      </c>
      <c r="G32" s="10" t="s">
        <v>1206</v>
      </c>
      <c r="H32" s="11" t="s">
        <v>11</v>
      </c>
    </row>
    <row r="33" s="1" customFormat="1" ht="22" customHeight="1" spans="1:8">
      <c r="A33" s="8">
        <v>30</v>
      </c>
      <c r="B33" s="8" t="s">
        <v>1235</v>
      </c>
      <c r="C33" s="8" t="s">
        <v>42</v>
      </c>
      <c r="D33" s="8" t="s">
        <v>1205</v>
      </c>
      <c r="E33" s="9">
        <v>104</v>
      </c>
      <c r="F33" s="9">
        <v>31</v>
      </c>
      <c r="G33" s="10" t="s">
        <v>1206</v>
      </c>
      <c r="H33" s="11" t="s">
        <v>11</v>
      </c>
    </row>
    <row r="34" s="1" customFormat="1" ht="22" customHeight="1" spans="1:8">
      <c r="A34" s="8">
        <v>31</v>
      </c>
      <c r="B34" s="13" t="str">
        <f>"12024010512"</f>
        <v>12024010512</v>
      </c>
      <c r="C34" s="13" t="s">
        <v>43</v>
      </c>
      <c r="D34" s="8" t="str">
        <f>"01"</f>
        <v>01</v>
      </c>
      <c r="E34" s="9">
        <v>104</v>
      </c>
      <c r="F34" s="9">
        <v>31</v>
      </c>
      <c r="G34" s="10" t="s">
        <v>1206</v>
      </c>
      <c r="H34" s="11" t="s">
        <v>11</v>
      </c>
    </row>
    <row r="35" s="2" customFormat="1" ht="22" customHeight="1" spans="1:8">
      <c r="A35" s="8">
        <v>32</v>
      </c>
      <c r="B35" s="14" t="str">
        <f>"12024011830"</f>
        <v>12024011830</v>
      </c>
      <c r="C35" s="14" t="s">
        <v>422</v>
      </c>
      <c r="D35" s="14" t="str">
        <f t="shared" ref="D35:D64" si="0">"02"</f>
        <v>02</v>
      </c>
      <c r="E35" s="9">
        <v>118.25</v>
      </c>
      <c r="F35" s="9">
        <v>1</v>
      </c>
      <c r="G35" s="10" t="s">
        <v>1206</v>
      </c>
      <c r="H35" s="11" t="s">
        <v>11</v>
      </c>
    </row>
    <row r="36" s="2" customFormat="1" ht="22" customHeight="1" spans="1:8">
      <c r="A36" s="8">
        <v>33</v>
      </c>
      <c r="B36" s="14" t="str">
        <f>"12024011714"</f>
        <v>12024011714</v>
      </c>
      <c r="C36" s="14" t="s">
        <v>423</v>
      </c>
      <c r="D36" s="14" t="str">
        <f t="shared" si="0"/>
        <v>02</v>
      </c>
      <c r="E36" s="9">
        <v>117.5</v>
      </c>
      <c r="F36" s="9">
        <v>2</v>
      </c>
      <c r="G36" s="10" t="s">
        <v>1206</v>
      </c>
      <c r="H36" s="11" t="s">
        <v>11</v>
      </c>
    </row>
    <row r="37" s="2" customFormat="1" ht="22" customHeight="1" spans="1:8">
      <c r="A37" s="8">
        <v>34</v>
      </c>
      <c r="B37" s="14" t="str">
        <f>"12024011731"</f>
        <v>12024011731</v>
      </c>
      <c r="C37" s="14" t="s">
        <v>424</v>
      </c>
      <c r="D37" s="14" t="str">
        <f t="shared" si="0"/>
        <v>02</v>
      </c>
      <c r="E37" s="9">
        <v>116.75</v>
      </c>
      <c r="F37" s="9">
        <v>3</v>
      </c>
      <c r="G37" s="10" t="s">
        <v>1206</v>
      </c>
      <c r="H37" s="11" t="s">
        <v>11</v>
      </c>
    </row>
    <row r="38" s="3" customFormat="1" ht="22" customHeight="1" spans="1:8">
      <c r="A38" s="8">
        <v>35</v>
      </c>
      <c r="B38" s="14" t="str">
        <f>"12024011937"</f>
        <v>12024011937</v>
      </c>
      <c r="C38" s="14" t="s">
        <v>425</v>
      </c>
      <c r="D38" s="14" t="str">
        <f t="shared" si="0"/>
        <v>02</v>
      </c>
      <c r="E38" s="9">
        <v>115</v>
      </c>
      <c r="F38" s="9">
        <v>4</v>
      </c>
      <c r="G38" s="10" t="s">
        <v>1206</v>
      </c>
      <c r="H38" s="11" t="s">
        <v>11</v>
      </c>
    </row>
    <row r="39" s="3" customFormat="1" ht="22" customHeight="1" spans="1:8">
      <c r="A39" s="8">
        <v>36</v>
      </c>
      <c r="B39" s="14" t="str">
        <f>"12024012233"</f>
        <v>12024012233</v>
      </c>
      <c r="C39" s="14" t="s">
        <v>427</v>
      </c>
      <c r="D39" s="14" t="str">
        <f t="shared" si="0"/>
        <v>02</v>
      </c>
      <c r="E39" s="9">
        <v>114.25</v>
      </c>
      <c r="F39" s="9">
        <v>6</v>
      </c>
      <c r="G39" s="10" t="s">
        <v>1206</v>
      </c>
      <c r="H39" s="11" t="s">
        <v>11</v>
      </c>
    </row>
    <row r="40" s="3" customFormat="1" ht="22" customHeight="1" spans="1:8">
      <c r="A40" s="8">
        <v>37</v>
      </c>
      <c r="B40" s="14" t="str">
        <f>"12024011918"</f>
        <v>12024011918</v>
      </c>
      <c r="C40" s="14" t="s">
        <v>428</v>
      </c>
      <c r="D40" s="14" t="str">
        <f t="shared" si="0"/>
        <v>02</v>
      </c>
      <c r="E40" s="9">
        <v>113.25</v>
      </c>
      <c r="F40" s="9">
        <v>7</v>
      </c>
      <c r="G40" s="10" t="s">
        <v>1206</v>
      </c>
      <c r="H40" s="11" t="s">
        <v>11</v>
      </c>
    </row>
    <row r="41" s="3" customFormat="1" ht="22" customHeight="1" spans="1:8">
      <c r="A41" s="8">
        <v>38</v>
      </c>
      <c r="B41" s="14" t="str">
        <f>"12024012215"</f>
        <v>12024012215</v>
      </c>
      <c r="C41" s="14" t="s">
        <v>429</v>
      </c>
      <c r="D41" s="14" t="str">
        <f t="shared" si="0"/>
        <v>02</v>
      </c>
      <c r="E41" s="9">
        <v>112.75</v>
      </c>
      <c r="F41" s="9">
        <v>8</v>
      </c>
      <c r="G41" s="10" t="s">
        <v>1206</v>
      </c>
      <c r="H41" s="11" t="s">
        <v>11</v>
      </c>
    </row>
    <row r="42" s="3" customFormat="1" ht="22" customHeight="1" spans="1:8">
      <c r="A42" s="8">
        <v>39</v>
      </c>
      <c r="B42" s="14" t="str">
        <f>"12024011513"</f>
        <v>12024011513</v>
      </c>
      <c r="C42" s="14" t="s">
        <v>430</v>
      </c>
      <c r="D42" s="14" t="str">
        <f t="shared" si="0"/>
        <v>02</v>
      </c>
      <c r="E42" s="9">
        <v>112.25</v>
      </c>
      <c r="F42" s="9">
        <v>9</v>
      </c>
      <c r="G42" s="10" t="s">
        <v>1206</v>
      </c>
      <c r="H42" s="11" t="s">
        <v>11</v>
      </c>
    </row>
    <row r="43" s="3" customFormat="1" ht="22" customHeight="1" spans="1:8">
      <c r="A43" s="8">
        <v>40</v>
      </c>
      <c r="B43" s="14" t="str">
        <f>"12024011806"</f>
        <v>12024011806</v>
      </c>
      <c r="C43" s="14" t="s">
        <v>431</v>
      </c>
      <c r="D43" s="14" t="str">
        <f t="shared" si="0"/>
        <v>02</v>
      </c>
      <c r="E43" s="9">
        <v>112.25</v>
      </c>
      <c r="F43" s="9">
        <v>9</v>
      </c>
      <c r="G43" s="10" t="s">
        <v>1206</v>
      </c>
      <c r="H43" s="11" t="s">
        <v>11</v>
      </c>
    </row>
    <row r="44" s="3" customFormat="1" ht="22" customHeight="1" spans="1:8">
      <c r="A44" s="8">
        <v>41</v>
      </c>
      <c r="B44" s="14" t="str">
        <f>"12024012315"</f>
        <v>12024012315</v>
      </c>
      <c r="C44" s="14" t="s">
        <v>432</v>
      </c>
      <c r="D44" s="14" t="str">
        <f t="shared" si="0"/>
        <v>02</v>
      </c>
      <c r="E44" s="9">
        <v>112.25</v>
      </c>
      <c r="F44" s="9">
        <v>9</v>
      </c>
      <c r="G44" s="10" t="s">
        <v>1206</v>
      </c>
      <c r="H44" s="11" t="s">
        <v>11</v>
      </c>
    </row>
    <row r="45" s="3" customFormat="1" ht="22" customHeight="1" spans="1:8">
      <c r="A45" s="8">
        <v>42</v>
      </c>
      <c r="B45" s="14" t="str">
        <f>"12024011829"</f>
        <v>12024011829</v>
      </c>
      <c r="C45" s="14" t="s">
        <v>187</v>
      </c>
      <c r="D45" s="14" t="str">
        <f t="shared" si="0"/>
        <v>02</v>
      </c>
      <c r="E45" s="9">
        <v>111.25</v>
      </c>
      <c r="F45" s="9">
        <v>13</v>
      </c>
      <c r="G45" s="10" t="s">
        <v>1206</v>
      </c>
      <c r="H45" s="11" t="s">
        <v>11</v>
      </c>
    </row>
    <row r="46" s="3" customFormat="1" ht="22" customHeight="1" spans="1:8">
      <c r="A46" s="8">
        <v>43</v>
      </c>
      <c r="B46" s="14" t="str">
        <f>"12024012204"</f>
        <v>12024012204</v>
      </c>
      <c r="C46" s="14" t="s">
        <v>434</v>
      </c>
      <c r="D46" s="14" t="str">
        <f t="shared" si="0"/>
        <v>02</v>
      </c>
      <c r="E46" s="9">
        <v>111</v>
      </c>
      <c r="F46" s="9">
        <v>14</v>
      </c>
      <c r="G46" s="10" t="s">
        <v>1206</v>
      </c>
      <c r="H46" s="11" t="s">
        <v>11</v>
      </c>
    </row>
    <row r="47" s="3" customFormat="1" ht="22" customHeight="1" spans="1:8">
      <c r="A47" s="8">
        <v>44</v>
      </c>
      <c r="B47" s="14" t="str">
        <f>"12024011228"</f>
        <v>12024011228</v>
      </c>
      <c r="C47" s="14" t="s">
        <v>436</v>
      </c>
      <c r="D47" s="14" t="str">
        <f t="shared" si="0"/>
        <v>02</v>
      </c>
      <c r="E47" s="9">
        <v>110.5</v>
      </c>
      <c r="F47" s="9">
        <v>16</v>
      </c>
      <c r="G47" s="10" t="s">
        <v>1206</v>
      </c>
      <c r="H47" s="11" t="s">
        <v>11</v>
      </c>
    </row>
    <row r="48" s="3" customFormat="1" ht="22" customHeight="1" spans="1:8">
      <c r="A48" s="8">
        <v>45</v>
      </c>
      <c r="B48" s="14" t="str">
        <f>"12024011705"</f>
        <v>12024011705</v>
      </c>
      <c r="C48" s="14" t="s">
        <v>437</v>
      </c>
      <c r="D48" s="14" t="str">
        <f t="shared" si="0"/>
        <v>02</v>
      </c>
      <c r="E48" s="9">
        <v>110.5</v>
      </c>
      <c r="F48" s="9">
        <v>16</v>
      </c>
      <c r="G48" s="10" t="s">
        <v>1206</v>
      </c>
      <c r="H48" s="11" t="s">
        <v>11</v>
      </c>
    </row>
    <row r="49" s="3" customFormat="1" ht="22" customHeight="1" spans="1:8">
      <c r="A49" s="8">
        <v>46</v>
      </c>
      <c r="B49" s="14" t="str">
        <f>"12024011931"</f>
        <v>12024011931</v>
      </c>
      <c r="C49" s="14" t="s">
        <v>438</v>
      </c>
      <c r="D49" s="14" t="str">
        <f t="shared" si="0"/>
        <v>02</v>
      </c>
      <c r="E49" s="9">
        <v>110.25</v>
      </c>
      <c r="F49" s="9">
        <v>18</v>
      </c>
      <c r="G49" s="10" t="s">
        <v>1206</v>
      </c>
      <c r="H49" s="11" t="s">
        <v>11</v>
      </c>
    </row>
    <row r="50" s="3" customFormat="1" ht="22" customHeight="1" spans="1:8">
      <c r="A50" s="8">
        <v>47</v>
      </c>
      <c r="B50" s="14" t="str">
        <f>"12024012324"</f>
        <v>12024012324</v>
      </c>
      <c r="C50" s="14" t="s">
        <v>439</v>
      </c>
      <c r="D50" s="14" t="str">
        <f t="shared" si="0"/>
        <v>02</v>
      </c>
      <c r="E50" s="9">
        <v>110</v>
      </c>
      <c r="F50" s="9">
        <v>19</v>
      </c>
      <c r="G50" s="10" t="s">
        <v>1206</v>
      </c>
      <c r="H50" s="11" t="s">
        <v>11</v>
      </c>
    </row>
    <row r="51" s="3" customFormat="1" ht="22" customHeight="1" spans="1:8">
      <c r="A51" s="8">
        <v>48</v>
      </c>
      <c r="B51" s="14" t="str">
        <f>"12024012123"</f>
        <v>12024012123</v>
      </c>
      <c r="C51" s="14" t="s">
        <v>440</v>
      </c>
      <c r="D51" s="14" t="str">
        <f t="shared" si="0"/>
        <v>02</v>
      </c>
      <c r="E51" s="9">
        <v>109.5</v>
      </c>
      <c r="F51" s="9">
        <v>20</v>
      </c>
      <c r="G51" s="10" t="s">
        <v>1206</v>
      </c>
      <c r="H51" s="11" t="s">
        <v>11</v>
      </c>
    </row>
    <row r="52" s="3" customFormat="1" ht="22" customHeight="1" spans="1:8">
      <c r="A52" s="8">
        <v>49</v>
      </c>
      <c r="B52" s="14" t="str">
        <f>"12024011415"</f>
        <v>12024011415</v>
      </c>
      <c r="C52" s="14" t="s">
        <v>441</v>
      </c>
      <c r="D52" s="14" t="str">
        <f t="shared" si="0"/>
        <v>02</v>
      </c>
      <c r="E52" s="9">
        <v>108</v>
      </c>
      <c r="F52" s="9">
        <v>21</v>
      </c>
      <c r="G52" s="10" t="s">
        <v>1206</v>
      </c>
      <c r="H52" s="11" t="s">
        <v>11</v>
      </c>
    </row>
    <row r="53" s="3" customFormat="1" ht="22" customHeight="1" spans="1:8">
      <c r="A53" s="8">
        <v>50</v>
      </c>
      <c r="B53" s="14" t="str">
        <f>"12024011622"</f>
        <v>12024011622</v>
      </c>
      <c r="C53" s="14" t="s">
        <v>442</v>
      </c>
      <c r="D53" s="14" t="str">
        <f t="shared" si="0"/>
        <v>02</v>
      </c>
      <c r="E53" s="9">
        <v>108</v>
      </c>
      <c r="F53" s="9">
        <v>21</v>
      </c>
      <c r="G53" s="10" t="s">
        <v>1206</v>
      </c>
      <c r="H53" s="11" t="s">
        <v>11</v>
      </c>
    </row>
    <row r="54" s="3" customFormat="1" ht="22" customHeight="1" spans="1:8">
      <c r="A54" s="8">
        <v>51</v>
      </c>
      <c r="B54" s="14" t="str">
        <f>"12024011913"</f>
        <v>12024011913</v>
      </c>
      <c r="C54" s="14" t="s">
        <v>443</v>
      </c>
      <c r="D54" s="14" t="str">
        <f t="shared" si="0"/>
        <v>02</v>
      </c>
      <c r="E54" s="9">
        <v>107.75</v>
      </c>
      <c r="F54" s="9">
        <v>23</v>
      </c>
      <c r="G54" s="10" t="s">
        <v>1206</v>
      </c>
      <c r="H54" s="11" t="s">
        <v>11</v>
      </c>
    </row>
    <row r="55" s="3" customFormat="1" ht="22" customHeight="1" spans="1:8">
      <c r="A55" s="8">
        <v>52</v>
      </c>
      <c r="B55" s="14" t="str">
        <f>"12024011706"</f>
        <v>12024011706</v>
      </c>
      <c r="C55" s="14" t="s">
        <v>444</v>
      </c>
      <c r="D55" s="14" t="str">
        <f t="shared" si="0"/>
        <v>02</v>
      </c>
      <c r="E55" s="9">
        <v>107.5</v>
      </c>
      <c r="F55" s="9">
        <v>24</v>
      </c>
      <c r="G55" s="10" t="s">
        <v>1206</v>
      </c>
      <c r="H55" s="11" t="s">
        <v>11</v>
      </c>
    </row>
    <row r="56" s="3" customFormat="1" ht="22" customHeight="1" spans="1:8">
      <c r="A56" s="8">
        <v>53</v>
      </c>
      <c r="B56" s="14" t="str">
        <f>"12024011827"</f>
        <v>12024011827</v>
      </c>
      <c r="C56" s="14" t="s">
        <v>445</v>
      </c>
      <c r="D56" s="14" t="str">
        <f t="shared" si="0"/>
        <v>02</v>
      </c>
      <c r="E56" s="9">
        <v>107</v>
      </c>
      <c r="F56" s="9">
        <v>25</v>
      </c>
      <c r="G56" s="10" t="s">
        <v>1206</v>
      </c>
      <c r="H56" s="11" t="s">
        <v>11</v>
      </c>
    </row>
    <row r="57" s="3" customFormat="1" ht="22" customHeight="1" spans="1:8">
      <c r="A57" s="8">
        <v>54</v>
      </c>
      <c r="B57" s="14" t="str">
        <f>"12024012011"</f>
        <v>12024012011</v>
      </c>
      <c r="C57" s="14" t="s">
        <v>446</v>
      </c>
      <c r="D57" s="14" t="str">
        <f t="shared" si="0"/>
        <v>02</v>
      </c>
      <c r="E57" s="9">
        <v>107</v>
      </c>
      <c r="F57" s="9">
        <v>25</v>
      </c>
      <c r="G57" s="10" t="s">
        <v>1206</v>
      </c>
      <c r="H57" s="11" t="s">
        <v>11</v>
      </c>
    </row>
    <row r="58" s="3" customFormat="1" ht="22" customHeight="1" spans="1:8">
      <c r="A58" s="8">
        <v>55</v>
      </c>
      <c r="B58" s="14" t="str">
        <f>"12024011307"</f>
        <v>12024011307</v>
      </c>
      <c r="C58" s="14" t="s">
        <v>447</v>
      </c>
      <c r="D58" s="14" t="str">
        <f t="shared" si="0"/>
        <v>02</v>
      </c>
      <c r="E58" s="9">
        <v>106.75</v>
      </c>
      <c r="F58" s="9">
        <v>27</v>
      </c>
      <c r="G58" s="10" t="s">
        <v>1206</v>
      </c>
      <c r="H58" s="11" t="s">
        <v>11</v>
      </c>
    </row>
    <row r="59" s="3" customFormat="1" ht="22" customHeight="1" spans="1:8">
      <c r="A59" s="8">
        <v>56</v>
      </c>
      <c r="B59" s="14" t="str">
        <f>"12024011413"</f>
        <v>12024011413</v>
      </c>
      <c r="C59" s="14" t="s">
        <v>448</v>
      </c>
      <c r="D59" s="14" t="str">
        <f t="shared" si="0"/>
        <v>02</v>
      </c>
      <c r="E59" s="9">
        <v>106.5</v>
      </c>
      <c r="F59" s="9">
        <v>28</v>
      </c>
      <c r="G59" s="10" t="s">
        <v>1206</v>
      </c>
      <c r="H59" s="11" t="s">
        <v>11</v>
      </c>
    </row>
    <row r="60" s="3" customFormat="1" ht="22" customHeight="1" spans="1:8">
      <c r="A60" s="8">
        <v>57</v>
      </c>
      <c r="B60" s="14" t="str">
        <f>"12024011823"</f>
        <v>12024011823</v>
      </c>
      <c r="C60" s="14" t="s">
        <v>449</v>
      </c>
      <c r="D60" s="14" t="str">
        <f t="shared" si="0"/>
        <v>02</v>
      </c>
      <c r="E60" s="9">
        <v>106.5</v>
      </c>
      <c r="F60" s="9">
        <v>28</v>
      </c>
      <c r="G60" s="10" t="s">
        <v>1206</v>
      </c>
      <c r="H60" s="11" t="s">
        <v>11</v>
      </c>
    </row>
    <row r="61" s="3" customFormat="1" ht="22" customHeight="1" spans="1:8">
      <c r="A61" s="8">
        <v>58</v>
      </c>
      <c r="B61" s="14" t="str">
        <f>"12024012035"</f>
        <v>12024012035</v>
      </c>
      <c r="C61" s="14" t="s">
        <v>450</v>
      </c>
      <c r="D61" s="14" t="str">
        <f t="shared" si="0"/>
        <v>02</v>
      </c>
      <c r="E61" s="9">
        <v>106.5</v>
      </c>
      <c r="F61" s="9">
        <v>28</v>
      </c>
      <c r="G61" s="10" t="s">
        <v>1206</v>
      </c>
      <c r="H61" s="11" t="s">
        <v>11</v>
      </c>
    </row>
    <row r="62" s="3" customFormat="1" ht="22" customHeight="1" spans="1:8">
      <c r="A62" s="8">
        <v>59</v>
      </c>
      <c r="B62" s="14" t="str">
        <f>"12024011615"</f>
        <v>12024011615</v>
      </c>
      <c r="C62" s="14" t="s">
        <v>451</v>
      </c>
      <c r="D62" s="14" t="str">
        <f t="shared" si="0"/>
        <v>02</v>
      </c>
      <c r="E62" s="9">
        <v>106.25</v>
      </c>
      <c r="F62" s="9">
        <v>31</v>
      </c>
      <c r="G62" s="10" t="s">
        <v>1206</v>
      </c>
      <c r="H62" s="11" t="s">
        <v>11</v>
      </c>
    </row>
    <row r="63" s="3" customFormat="1" ht="22" customHeight="1" spans="1:8">
      <c r="A63" s="8">
        <v>60</v>
      </c>
      <c r="B63" s="14" t="str">
        <f>"12024011306"</f>
        <v>12024011306</v>
      </c>
      <c r="C63" s="14" t="s">
        <v>452</v>
      </c>
      <c r="D63" s="14" t="str">
        <f t="shared" si="0"/>
        <v>02</v>
      </c>
      <c r="E63" s="9">
        <v>105.75</v>
      </c>
      <c r="F63" s="9">
        <v>32</v>
      </c>
      <c r="G63" s="10" t="s">
        <v>1206</v>
      </c>
      <c r="H63" s="11" t="s">
        <v>11</v>
      </c>
    </row>
    <row r="64" s="3" customFormat="1" ht="22" customHeight="1" spans="1:8">
      <c r="A64" s="8">
        <v>61</v>
      </c>
      <c r="B64" s="14" t="str">
        <f>"12024012116"</f>
        <v>12024012116</v>
      </c>
      <c r="C64" s="14" t="s">
        <v>453</v>
      </c>
      <c r="D64" s="14" t="str">
        <f t="shared" si="0"/>
        <v>02</v>
      </c>
      <c r="E64" s="9">
        <v>105.75</v>
      </c>
      <c r="F64" s="9">
        <v>32</v>
      </c>
      <c r="G64" s="10" t="s">
        <v>1206</v>
      </c>
      <c r="H64" s="11" t="s">
        <v>11</v>
      </c>
    </row>
    <row r="65" s="2" customFormat="1" ht="22" customHeight="1" spans="1:8">
      <c r="A65" s="8">
        <v>62</v>
      </c>
      <c r="B65" s="14" t="str">
        <f>"12024012408"</f>
        <v>12024012408</v>
      </c>
      <c r="C65" s="14" t="s">
        <v>868</v>
      </c>
      <c r="D65" s="14" t="str">
        <f t="shared" ref="D65:D94" si="1">"03"</f>
        <v>03</v>
      </c>
      <c r="E65" s="9">
        <v>112.75</v>
      </c>
      <c r="F65" s="9">
        <v>1</v>
      </c>
      <c r="G65" s="10" t="s">
        <v>1206</v>
      </c>
      <c r="H65" s="11" t="s">
        <v>11</v>
      </c>
    </row>
    <row r="66" s="2" customFormat="1" ht="22" customHeight="1" spans="1:8">
      <c r="A66" s="8">
        <v>63</v>
      </c>
      <c r="B66" s="14" t="str">
        <f>"12024013027"</f>
        <v>12024013027</v>
      </c>
      <c r="C66" s="14" t="s">
        <v>869</v>
      </c>
      <c r="D66" s="14" t="str">
        <f t="shared" si="1"/>
        <v>03</v>
      </c>
      <c r="E66" s="9">
        <v>111.25</v>
      </c>
      <c r="F66" s="9">
        <v>2</v>
      </c>
      <c r="G66" s="10" t="s">
        <v>1206</v>
      </c>
      <c r="H66" s="11" t="s">
        <v>11</v>
      </c>
    </row>
    <row r="67" s="2" customFormat="1" ht="22" customHeight="1" spans="1:8">
      <c r="A67" s="8">
        <v>64</v>
      </c>
      <c r="B67" s="14" t="str">
        <f>"12024012711"</f>
        <v>12024012711</v>
      </c>
      <c r="C67" s="14" t="s">
        <v>870</v>
      </c>
      <c r="D67" s="14" t="str">
        <f t="shared" si="1"/>
        <v>03</v>
      </c>
      <c r="E67" s="9">
        <v>108</v>
      </c>
      <c r="F67" s="9">
        <v>3</v>
      </c>
      <c r="G67" s="10" t="s">
        <v>1206</v>
      </c>
      <c r="H67" s="11" t="s">
        <v>11</v>
      </c>
    </row>
    <row r="68" s="2" customFormat="1" ht="22" customHeight="1" spans="1:8">
      <c r="A68" s="8">
        <v>65</v>
      </c>
      <c r="B68" s="14" t="str">
        <f>"12024013008"</f>
        <v>12024013008</v>
      </c>
      <c r="C68" s="14" t="s">
        <v>871</v>
      </c>
      <c r="D68" s="14" t="str">
        <f t="shared" si="1"/>
        <v>03</v>
      </c>
      <c r="E68" s="9">
        <v>107.75</v>
      </c>
      <c r="F68" s="9">
        <v>4</v>
      </c>
      <c r="G68" s="10" t="s">
        <v>1206</v>
      </c>
      <c r="H68" s="11" t="s">
        <v>11</v>
      </c>
    </row>
    <row r="69" s="2" customFormat="1" ht="22" customHeight="1" spans="1:8">
      <c r="A69" s="8">
        <v>66</v>
      </c>
      <c r="B69" s="14" t="str">
        <f>"12024012706"</f>
        <v>12024012706</v>
      </c>
      <c r="C69" s="14" t="s">
        <v>872</v>
      </c>
      <c r="D69" s="14" t="str">
        <f t="shared" si="1"/>
        <v>03</v>
      </c>
      <c r="E69" s="9">
        <v>106.25</v>
      </c>
      <c r="F69" s="9">
        <v>5</v>
      </c>
      <c r="G69" s="10" t="s">
        <v>1206</v>
      </c>
      <c r="H69" s="11" t="s">
        <v>11</v>
      </c>
    </row>
    <row r="70" s="2" customFormat="1" ht="22" customHeight="1" spans="1:8">
      <c r="A70" s="8">
        <v>67</v>
      </c>
      <c r="B70" s="14" t="str">
        <f>"12024013026"</f>
        <v>12024013026</v>
      </c>
      <c r="C70" s="14" t="s">
        <v>873</v>
      </c>
      <c r="D70" s="14" t="str">
        <f t="shared" si="1"/>
        <v>03</v>
      </c>
      <c r="E70" s="9">
        <v>104.5</v>
      </c>
      <c r="F70" s="9">
        <v>6</v>
      </c>
      <c r="G70" s="10" t="s">
        <v>1206</v>
      </c>
      <c r="H70" s="11" t="s">
        <v>11</v>
      </c>
    </row>
    <row r="71" s="2" customFormat="1" ht="22" customHeight="1" spans="1:8">
      <c r="A71" s="8">
        <v>68</v>
      </c>
      <c r="B71" s="14" t="str">
        <f>"12024012720"</f>
        <v>12024012720</v>
      </c>
      <c r="C71" s="14" t="s">
        <v>874</v>
      </c>
      <c r="D71" s="14" t="str">
        <f t="shared" si="1"/>
        <v>03</v>
      </c>
      <c r="E71" s="9">
        <v>104</v>
      </c>
      <c r="F71" s="9">
        <v>7</v>
      </c>
      <c r="G71" s="10" t="s">
        <v>1206</v>
      </c>
      <c r="H71" s="11" t="s">
        <v>11</v>
      </c>
    </row>
    <row r="72" s="2" customFormat="1" ht="22" customHeight="1" spans="1:8">
      <c r="A72" s="8">
        <v>69</v>
      </c>
      <c r="B72" s="14" t="str">
        <f>"12024012932"</f>
        <v>12024012932</v>
      </c>
      <c r="C72" s="14" t="s">
        <v>875</v>
      </c>
      <c r="D72" s="14" t="str">
        <f t="shared" si="1"/>
        <v>03</v>
      </c>
      <c r="E72" s="9">
        <v>104</v>
      </c>
      <c r="F72" s="9">
        <v>7</v>
      </c>
      <c r="G72" s="10" t="s">
        <v>1206</v>
      </c>
      <c r="H72" s="11" t="s">
        <v>11</v>
      </c>
    </row>
    <row r="73" s="2" customFormat="1" ht="22" customHeight="1" spans="1:8">
      <c r="A73" s="8">
        <v>70</v>
      </c>
      <c r="B73" s="14" t="str">
        <f>"12024013137"</f>
        <v>12024013137</v>
      </c>
      <c r="C73" s="14" t="s">
        <v>876</v>
      </c>
      <c r="D73" s="14" t="str">
        <f t="shared" si="1"/>
        <v>03</v>
      </c>
      <c r="E73" s="9">
        <v>103.5</v>
      </c>
      <c r="F73" s="9">
        <v>9</v>
      </c>
      <c r="G73" s="10" t="s">
        <v>1206</v>
      </c>
      <c r="H73" s="11" t="s">
        <v>11</v>
      </c>
    </row>
    <row r="74" s="2" customFormat="1" ht="22" customHeight="1" spans="1:8">
      <c r="A74" s="8">
        <v>71</v>
      </c>
      <c r="B74" s="14" t="str">
        <f>"12024012407"</f>
        <v>12024012407</v>
      </c>
      <c r="C74" s="14" t="s">
        <v>877</v>
      </c>
      <c r="D74" s="14" t="str">
        <f t="shared" si="1"/>
        <v>03</v>
      </c>
      <c r="E74" s="9">
        <v>103.25</v>
      </c>
      <c r="F74" s="9">
        <v>10</v>
      </c>
      <c r="G74" s="10" t="s">
        <v>1206</v>
      </c>
      <c r="H74" s="11" t="s">
        <v>11</v>
      </c>
    </row>
    <row r="75" s="2" customFormat="1" ht="22" customHeight="1" spans="1:8">
      <c r="A75" s="8">
        <v>72</v>
      </c>
      <c r="B75" s="14" t="str">
        <f>"12024012512"</f>
        <v>12024012512</v>
      </c>
      <c r="C75" s="14" t="s">
        <v>879</v>
      </c>
      <c r="D75" s="14" t="str">
        <f t="shared" si="1"/>
        <v>03</v>
      </c>
      <c r="E75" s="9">
        <v>102.75</v>
      </c>
      <c r="F75" s="9">
        <v>12</v>
      </c>
      <c r="G75" s="10" t="s">
        <v>1206</v>
      </c>
      <c r="H75" s="11" t="s">
        <v>11</v>
      </c>
    </row>
    <row r="76" s="2" customFormat="1" ht="22" customHeight="1" spans="1:8">
      <c r="A76" s="8">
        <v>73</v>
      </c>
      <c r="B76" s="14" t="str">
        <f>"12024013013"</f>
        <v>12024013013</v>
      </c>
      <c r="C76" s="14" t="s">
        <v>880</v>
      </c>
      <c r="D76" s="14" t="str">
        <f t="shared" si="1"/>
        <v>03</v>
      </c>
      <c r="E76" s="9">
        <v>102.5</v>
      </c>
      <c r="F76" s="9">
        <v>13</v>
      </c>
      <c r="G76" s="10" t="s">
        <v>1206</v>
      </c>
      <c r="H76" s="11" t="s">
        <v>11</v>
      </c>
    </row>
    <row r="77" s="2" customFormat="1" ht="22" customHeight="1" spans="1:8">
      <c r="A77" s="8">
        <v>74</v>
      </c>
      <c r="B77" s="14" t="str">
        <f>"12024012434"</f>
        <v>12024012434</v>
      </c>
      <c r="C77" s="14" t="s">
        <v>881</v>
      </c>
      <c r="D77" s="14" t="str">
        <f t="shared" si="1"/>
        <v>03</v>
      </c>
      <c r="E77" s="9">
        <v>102.25</v>
      </c>
      <c r="F77" s="9">
        <v>14</v>
      </c>
      <c r="G77" s="10" t="s">
        <v>1206</v>
      </c>
      <c r="H77" s="11" t="s">
        <v>11</v>
      </c>
    </row>
    <row r="78" s="2" customFormat="1" ht="22" customHeight="1" spans="1:8">
      <c r="A78" s="8">
        <v>75</v>
      </c>
      <c r="B78" s="14" t="str">
        <f>"12024012528"</f>
        <v>12024012528</v>
      </c>
      <c r="C78" s="14" t="s">
        <v>882</v>
      </c>
      <c r="D78" s="14" t="str">
        <f t="shared" si="1"/>
        <v>03</v>
      </c>
      <c r="E78" s="9">
        <v>102</v>
      </c>
      <c r="F78" s="9">
        <v>15</v>
      </c>
      <c r="G78" s="10" t="s">
        <v>1206</v>
      </c>
      <c r="H78" s="11" t="s">
        <v>11</v>
      </c>
    </row>
    <row r="79" s="2" customFormat="1" ht="22" customHeight="1" spans="1:8">
      <c r="A79" s="8">
        <v>76</v>
      </c>
      <c r="B79" s="14" t="str">
        <f>"12024012732"</f>
        <v>12024012732</v>
      </c>
      <c r="C79" s="14" t="s">
        <v>883</v>
      </c>
      <c r="D79" s="14" t="str">
        <f t="shared" si="1"/>
        <v>03</v>
      </c>
      <c r="E79" s="9">
        <v>101.5</v>
      </c>
      <c r="F79" s="9">
        <v>16</v>
      </c>
      <c r="G79" s="10" t="s">
        <v>1206</v>
      </c>
      <c r="H79" s="11" t="s">
        <v>11</v>
      </c>
    </row>
    <row r="80" s="2" customFormat="1" ht="22" customHeight="1" spans="1:8">
      <c r="A80" s="8">
        <v>77</v>
      </c>
      <c r="B80" s="14" t="str">
        <f>"12024012935"</f>
        <v>12024012935</v>
      </c>
      <c r="C80" s="14" t="s">
        <v>884</v>
      </c>
      <c r="D80" s="14" t="str">
        <f t="shared" si="1"/>
        <v>03</v>
      </c>
      <c r="E80" s="9">
        <v>101.5</v>
      </c>
      <c r="F80" s="9">
        <v>16</v>
      </c>
      <c r="G80" s="10" t="s">
        <v>1206</v>
      </c>
      <c r="H80" s="11" t="s">
        <v>11</v>
      </c>
    </row>
    <row r="81" s="2" customFormat="1" ht="22" customHeight="1" spans="1:8">
      <c r="A81" s="8">
        <v>78</v>
      </c>
      <c r="B81" s="14" t="str">
        <f>"12024012627"</f>
        <v>12024012627</v>
      </c>
      <c r="C81" s="14" t="s">
        <v>885</v>
      </c>
      <c r="D81" s="14" t="str">
        <f t="shared" si="1"/>
        <v>03</v>
      </c>
      <c r="E81" s="9">
        <v>101.25</v>
      </c>
      <c r="F81" s="9">
        <v>18</v>
      </c>
      <c r="G81" s="10" t="s">
        <v>1206</v>
      </c>
      <c r="H81" s="11" t="s">
        <v>11</v>
      </c>
    </row>
    <row r="82" s="2" customFormat="1" ht="22" customHeight="1" spans="1:8">
      <c r="A82" s="8">
        <v>79</v>
      </c>
      <c r="B82" s="14" t="str">
        <f>"12024012908"</f>
        <v>12024012908</v>
      </c>
      <c r="C82" s="14" t="s">
        <v>886</v>
      </c>
      <c r="D82" s="14" t="str">
        <f t="shared" si="1"/>
        <v>03</v>
      </c>
      <c r="E82" s="9">
        <v>101.25</v>
      </c>
      <c r="F82" s="9">
        <v>18</v>
      </c>
      <c r="G82" s="10" t="s">
        <v>1206</v>
      </c>
      <c r="H82" s="11" t="s">
        <v>11</v>
      </c>
    </row>
    <row r="83" s="2" customFormat="1" ht="22" customHeight="1" spans="1:8">
      <c r="A83" s="8">
        <v>80</v>
      </c>
      <c r="B83" s="14" t="str">
        <f>"12024013208"</f>
        <v>12024013208</v>
      </c>
      <c r="C83" s="14" t="s">
        <v>887</v>
      </c>
      <c r="D83" s="14" t="str">
        <f t="shared" si="1"/>
        <v>03</v>
      </c>
      <c r="E83" s="9">
        <v>101.25</v>
      </c>
      <c r="F83" s="9">
        <v>18</v>
      </c>
      <c r="G83" s="10" t="s">
        <v>1206</v>
      </c>
      <c r="H83" s="11" t="s">
        <v>11</v>
      </c>
    </row>
    <row r="84" s="2" customFormat="1" ht="22" customHeight="1" spans="1:8">
      <c r="A84" s="8">
        <v>81</v>
      </c>
      <c r="B84" s="14" t="str">
        <f>"12024012414"</f>
        <v>12024012414</v>
      </c>
      <c r="C84" s="14" t="s">
        <v>888</v>
      </c>
      <c r="D84" s="14" t="str">
        <f t="shared" si="1"/>
        <v>03</v>
      </c>
      <c r="E84" s="9">
        <v>100.75</v>
      </c>
      <c r="F84" s="9">
        <v>21</v>
      </c>
      <c r="G84" s="10" t="s">
        <v>1206</v>
      </c>
      <c r="H84" s="11" t="s">
        <v>11</v>
      </c>
    </row>
    <row r="85" s="2" customFormat="1" ht="22" customHeight="1" spans="1:8">
      <c r="A85" s="8">
        <v>82</v>
      </c>
      <c r="B85" s="14" t="str">
        <f>"12024012619"</f>
        <v>12024012619</v>
      </c>
      <c r="C85" s="14" t="s">
        <v>889</v>
      </c>
      <c r="D85" s="14" t="str">
        <f t="shared" si="1"/>
        <v>03</v>
      </c>
      <c r="E85" s="9">
        <v>100.75</v>
      </c>
      <c r="F85" s="9">
        <v>21</v>
      </c>
      <c r="G85" s="10" t="s">
        <v>1206</v>
      </c>
      <c r="H85" s="11" t="s">
        <v>11</v>
      </c>
    </row>
    <row r="86" s="2" customFormat="1" ht="22" customHeight="1" spans="1:8">
      <c r="A86" s="8">
        <v>83</v>
      </c>
      <c r="B86" s="14" t="str">
        <f>"12024013133"</f>
        <v>12024013133</v>
      </c>
      <c r="C86" s="14" t="s">
        <v>890</v>
      </c>
      <c r="D86" s="14" t="str">
        <f t="shared" si="1"/>
        <v>03</v>
      </c>
      <c r="E86" s="9">
        <v>99</v>
      </c>
      <c r="F86" s="9">
        <v>23</v>
      </c>
      <c r="G86" s="10" t="s">
        <v>1206</v>
      </c>
      <c r="H86" s="11" t="s">
        <v>11</v>
      </c>
    </row>
    <row r="87" s="2" customFormat="1" ht="22" customHeight="1" spans="1:8">
      <c r="A87" s="8">
        <v>84</v>
      </c>
      <c r="B87" s="14" t="str">
        <f>"12024012425"</f>
        <v>12024012425</v>
      </c>
      <c r="C87" s="14" t="s">
        <v>891</v>
      </c>
      <c r="D87" s="14" t="str">
        <f t="shared" si="1"/>
        <v>03</v>
      </c>
      <c r="E87" s="9">
        <v>98.75</v>
      </c>
      <c r="F87" s="9">
        <v>24</v>
      </c>
      <c r="G87" s="10" t="s">
        <v>1206</v>
      </c>
      <c r="H87" s="11" t="s">
        <v>11</v>
      </c>
    </row>
    <row r="88" s="2" customFormat="1" ht="22" customHeight="1" spans="1:8">
      <c r="A88" s="8">
        <v>85</v>
      </c>
      <c r="B88" s="14" t="str">
        <f>"12024013006"</f>
        <v>12024013006</v>
      </c>
      <c r="C88" s="14" t="s">
        <v>893</v>
      </c>
      <c r="D88" s="14" t="str">
        <f t="shared" si="1"/>
        <v>03</v>
      </c>
      <c r="E88" s="9">
        <v>98.75</v>
      </c>
      <c r="F88" s="9">
        <v>24</v>
      </c>
      <c r="G88" s="10" t="s">
        <v>1206</v>
      </c>
      <c r="H88" s="11" t="s">
        <v>11</v>
      </c>
    </row>
    <row r="89" s="2" customFormat="1" ht="22" customHeight="1" spans="1:8">
      <c r="A89" s="8">
        <v>86</v>
      </c>
      <c r="B89" s="14" t="str">
        <f>"12024013129"</f>
        <v>12024013129</v>
      </c>
      <c r="C89" s="14" t="s">
        <v>894</v>
      </c>
      <c r="D89" s="14" t="str">
        <f t="shared" si="1"/>
        <v>03</v>
      </c>
      <c r="E89" s="9">
        <v>98.25</v>
      </c>
      <c r="F89" s="9">
        <v>27</v>
      </c>
      <c r="G89" s="10" t="s">
        <v>1206</v>
      </c>
      <c r="H89" s="11" t="s">
        <v>11</v>
      </c>
    </row>
    <row r="90" s="2" customFormat="1" ht="22" customHeight="1" spans="1:8">
      <c r="A90" s="8">
        <v>87</v>
      </c>
      <c r="B90" s="14" t="str">
        <f>"12024012913"</f>
        <v>12024012913</v>
      </c>
      <c r="C90" s="14" t="s">
        <v>896</v>
      </c>
      <c r="D90" s="14" t="str">
        <f t="shared" si="1"/>
        <v>03</v>
      </c>
      <c r="E90" s="9">
        <v>97.25</v>
      </c>
      <c r="F90" s="9">
        <v>29</v>
      </c>
      <c r="G90" s="10" t="s">
        <v>1206</v>
      </c>
      <c r="H90" s="11" t="s">
        <v>11</v>
      </c>
    </row>
    <row r="91" s="2" customFormat="1" ht="22" customHeight="1" spans="1:8">
      <c r="A91" s="8">
        <v>88</v>
      </c>
      <c r="B91" s="14" t="str">
        <f>"12024012611"</f>
        <v>12024012611</v>
      </c>
      <c r="C91" s="14" t="s">
        <v>897</v>
      </c>
      <c r="D91" s="14" t="str">
        <f t="shared" si="1"/>
        <v>03</v>
      </c>
      <c r="E91" s="9">
        <v>97</v>
      </c>
      <c r="F91" s="9">
        <v>30</v>
      </c>
      <c r="G91" s="10" t="s">
        <v>1206</v>
      </c>
      <c r="H91" s="11" t="s">
        <v>11</v>
      </c>
    </row>
    <row r="92" s="2" customFormat="1" ht="22" customHeight="1" spans="1:8">
      <c r="A92" s="8">
        <v>89</v>
      </c>
      <c r="B92" s="14" t="str">
        <f>"12024012635"</f>
        <v>12024012635</v>
      </c>
      <c r="C92" s="14" t="s">
        <v>898</v>
      </c>
      <c r="D92" s="14" t="str">
        <f t="shared" si="1"/>
        <v>03</v>
      </c>
      <c r="E92" s="9">
        <v>97</v>
      </c>
      <c r="F92" s="9">
        <v>30</v>
      </c>
      <c r="G92" s="10" t="s">
        <v>1206</v>
      </c>
      <c r="H92" s="11" t="s">
        <v>11</v>
      </c>
    </row>
    <row r="93" s="2" customFormat="1" ht="22" customHeight="1" spans="1:8">
      <c r="A93" s="8">
        <v>90</v>
      </c>
      <c r="B93" s="14" t="str">
        <f>"12024012708"</f>
        <v>12024012708</v>
      </c>
      <c r="C93" s="14" t="s">
        <v>899</v>
      </c>
      <c r="D93" s="14" t="str">
        <f t="shared" si="1"/>
        <v>03</v>
      </c>
      <c r="E93" s="9">
        <v>97</v>
      </c>
      <c r="F93" s="9">
        <v>30</v>
      </c>
      <c r="G93" s="10" t="s">
        <v>1206</v>
      </c>
      <c r="H93" s="11" t="s">
        <v>11</v>
      </c>
    </row>
    <row r="94" s="2" customFormat="1" ht="22" customHeight="1" spans="1:8">
      <c r="A94" s="8">
        <v>91</v>
      </c>
      <c r="B94" s="14" t="str">
        <f>"12024012837"</f>
        <v>12024012837</v>
      </c>
      <c r="C94" s="14" t="s">
        <v>900</v>
      </c>
      <c r="D94" s="14" t="str">
        <f t="shared" si="1"/>
        <v>03</v>
      </c>
      <c r="E94" s="9">
        <v>97</v>
      </c>
      <c r="F94" s="9">
        <v>30</v>
      </c>
      <c r="G94" s="10" t="s">
        <v>1206</v>
      </c>
      <c r="H94" s="11" t="s">
        <v>11</v>
      </c>
    </row>
  </sheetData>
  <autoFilter ref="C3:G94">
    <extLst/>
  </autoFilter>
  <mergeCells count="2">
    <mergeCell ref="A1:H1"/>
    <mergeCell ref="A2:H2"/>
  </mergeCells>
  <conditionalFormatting sqref="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笔试成绩排名</vt:lpstr>
      <vt:lpstr>03岗位资格复审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1604策</cp:lastModifiedBy>
  <dcterms:created xsi:type="dcterms:W3CDTF">2024-11-25T16:50:00Z</dcterms:created>
  <dcterms:modified xsi:type="dcterms:W3CDTF">2024-12-02T10:21:53Z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FC167BE58C7F4CD383F57DB079F17E87_13</vt:lpwstr>
  </property>
</Properties>
</file>