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780"/>
  </bookViews>
  <sheets>
    <sheet name="Sheet1" sheetId="1" r:id="rId1"/>
  </sheets>
  <definedNames>
    <definedName name="_xlnm._FilterDatabase" localSheetId="0" hidden="1">Sheet1!$A$2:$K$184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<sst xmlns="http://schemas.openxmlformats.org/spreadsheetml/2006/main" count="699" uniqueCount="248">
  <si>
    <t>2024年来凤县卫健系统及部分县直事业单位专项公开招聘面试成绩及总成绩</t>
  </si>
  <si>
    <t>序号</t>
  </si>
  <si>
    <t>招考单位</t>
  </si>
  <si>
    <t>职位名称</t>
  </si>
  <si>
    <t>职位代码</t>
  </si>
  <si>
    <t>招聘人数</t>
  </si>
  <si>
    <t>姓名</t>
  </si>
  <si>
    <t>笔试成绩</t>
  </si>
  <si>
    <t>面试成绩</t>
  </si>
  <si>
    <t xml:space="preserve">总成绩
</t>
  </si>
  <si>
    <t>组内名次</t>
  </si>
  <si>
    <t>备注</t>
  </si>
  <si>
    <t>来凤县中医医院</t>
  </si>
  <si>
    <t>临床医生1</t>
  </si>
  <si>
    <t>z2024339</t>
  </si>
  <si>
    <t>刘子豪</t>
  </si>
  <si>
    <t>规培结业</t>
  </si>
  <si>
    <t>何园</t>
  </si>
  <si>
    <t>杨红琴</t>
  </si>
  <si>
    <t>袁毅</t>
  </si>
  <si>
    <t>李朴捷</t>
  </si>
  <si>
    <t>杨行</t>
  </si>
  <si>
    <t>杨茜</t>
  </si>
  <si>
    <t>向慧</t>
  </si>
  <si>
    <t>杨琳慧</t>
  </si>
  <si>
    <t>夏烈群</t>
  </si>
  <si>
    <t>田苑谛</t>
  </si>
  <si>
    <t>向晓帆</t>
  </si>
  <si>
    <t>鲁液萍</t>
  </si>
  <si>
    <t>秦英淋</t>
  </si>
  <si>
    <t>张歆哲</t>
  </si>
  <si>
    <t>唐远超</t>
  </si>
  <si>
    <t>杨谊辉</t>
  </si>
  <si>
    <t>向秋林</t>
  </si>
  <si>
    <t>吴豪</t>
  </si>
  <si>
    <t>缺考</t>
  </si>
  <si>
    <t>临床医生2</t>
  </si>
  <si>
    <t>尚安安</t>
  </si>
  <si>
    <t>罗天池</t>
  </si>
  <si>
    <t>z2024340</t>
  </si>
  <si>
    <t>彭铖</t>
  </si>
  <si>
    <t>药剂岗位</t>
  </si>
  <si>
    <t>文雪晴</t>
  </si>
  <si>
    <t>田佳春</t>
  </si>
  <si>
    <t>易琴</t>
  </si>
  <si>
    <t>临床护士</t>
  </si>
  <si>
    <t>张渝</t>
  </si>
  <si>
    <t>邓小芳</t>
  </si>
  <si>
    <t>杨会</t>
  </si>
  <si>
    <t>赵姬</t>
  </si>
  <si>
    <t>陈天予</t>
  </si>
  <si>
    <t>覃敏</t>
  </si>
  <si>
    <t>临床医生</t>
  </si>
  <si>
    <t>唐小萍</t>
  </si>
  <si>
    <t>李群</t>
  </si>
  <si>
    <t>z2024343</t>
  </si>
  <si>
    <t>周园姝</t>
  </si>
  <si>
    <t>段鸿敏</t>
  </si>
  <si>
    <t>马英梅</t>
  </si>
  <si>
    <t>周伟</t>
  </si>
  <si>
    <t>陈倩</t>
  </si>
  <si>
    <t>李文周</t>
  </si>
  <si>
    <t>罗代强</t>
  </si>
  <si>
    <t>曾杰</t>
  </si>
  <si>
    <t>邓兴敏</t>
  </si>
  <si>
    <t>杨红</t>
  </si>
  <si>
    <t>张羽</t>
  </si>
  <si>
    <t>副高级职称</t>
  </si>
  <si>
    <t>中医临床医生</t>
  </si>
  <si>
    <t>王志杰</t>
  </si>
  <si>
    <t>龚伟</t>
  </si>
  <si>
    <t>杨蓉</t>
  </si>
  <si>
    <t>z2024344</t>
  </si>
  <si>
    <t>向宏图</t>
  </si>
  <si>
    <t>冯鋆</t>
  </si>
  <si>
    <t>硕士+规培结业</t>
  </si>
  <si>
    <t>陈嫒</t>
  </si>
  <si>
    <t>硕士</t>
  </si>
  <si>
    <t>黄小桦</t>
  </si>
  <si>
    <t>药学人员</t>
  </si>
  <si>
    <t>z2024346</t>
  </si>
  <si>
    <t>汪诗沁</t>
  </si>
  <si>
    <t>简雪婷</t>
  </si>
  <si>
    <t>李林茂</t>
  </si>
  <si>
    <t>中药学岗位</t>
  </si>
  <si>
    <t>谭玉娇</t>
  </si>
  <si>
    <t>向琴</t>
  </si>
  <si>
    <t>刘峻</t>
  </si>
  <si>
    <t>尹慧芳</t>
  </si>
  <si>
    <t>吉静</t>
  </si>
  <si>
    <t>宋蝶</t>
  </si>
  <si>
    <t>来凤县精神卫生中心</t>
  </si>
  <si>
    <t>精神科医生</t>
  </si>
  <si>
    <t>谢昌波</t>
  </si>
  <si>
    <t>彭婷</t>
  </si>
  <si>
    <t>z2024352</t>
  </si>
  <si>
    <t>卿娜</t>
  </si>
  <si>
    <t>精神科护士</t>
  </si>
  <si>
    <t>周玉</t>
  </si>
  <si>
    <t>喻娅</t>
  </si>
  <si>
    <t>邓方园</t>
  </si>
  <si>
    <t>向丽</t>
  </si>
  <si>
    <t>来凤县绿水镇卫生院</t>
  </si>
  <si>
    <t>针灸推拿医生</t>
  </si>
  <si>
    <t>田秋凤</t>
  </si>
  <si>
    <t>吴玲</t>
  </si>
  <si>
    <t>田雨</t>
  </si>
  <si>
    <t>检验技术人员</t>
  </si>
  <si>
    <t>李书欣</t>
  </si>
  <si>
    <t>向俊</t>
  </si>
  <si>
    <t>祝沐</t>
  </si>
  <si>
    <t>来凤县漫水乡民族卫生院</t>
  </si>
  <si>
    <t>西医临床医生</t>
  </si>
  <si>
    <t>陈星</t>
  </si>
  <si>
    <t>田祺</t>
  </si>
  <si>
    <t>罗园</t>
  </si>
  <si>
    <t>谭列翔</t>
  </si>
  <si>
    <t>黄妮</t>
  </si>
  <si>
    <t>谭晓庆</t>
  </si>
  <si>
    <t>彭源源</t>
  </si>
  <si>
    <t>虞雪慧</t>
  </si>
  <si>
    <t>检验技师</t>
  </si>
  <si>
    <t>黄肖杉</t>
  </si>
  <si>
    <t>刘亚</t>
  </si>
  <si>
    <t>向振奎</t>
  </si>
  <si>
    <t>来凤县三胡乡中心卫生院</t>
  </si>
  <si>
    <t>邓芳英</t>
  </si>
  <si>
    <t>向婷</t>
  </si>
  <si>
    <t>z2024361</t>
  </si>
  <si>
    <t>龙静</t>
  </si>
  <si>
    <t>胡莉</t>
  </si>
  <si>
    <t>王琼</t>
  </si>
  <si>
    <t>朱敏</t>
  </si>
  <si>
    <t>张自豪</t>
  </si>
  <si>
    <t>杨胜岚</t>
  </si>
  <si>
    <t>向丽娅</t>
  </si>
  <si>
    <t>陈齐</t>
  </si>
  <si>
    <t>段邦曜</t>
  </si>
  <si>
    <t>刘华清</t>
  </si>
  <si>
    <t>李月艳</t>
  </si>
  <si>
    <t>陈奇</t>
  </si>
  <si>
    <t>向锦成</t>
  </si>
  <si>
    <t>尚苗苗</t>
  </si>
  <si>
    <t>聂扬</t>
  </si>
  <si>
    <t>袁桂华</t>
  </si>
  <si>
    <t>张慧</t>
  </si>
  <si>
    <t>张娇</t>
  </si>
  <si>
    <t>z2024363</t>
  </si>
  <si>
    <t>邓丽芳</t>
  </si>
  <si>
    <t>张宇卓</t>
  </si>
  <si>
    <t>邓兰英</t>
  </si>
  <si>
    <t>姚菁</t>
  </si>
  <si>
    <t>郭婷</t>
  </si>
  <si>
    <t>麻红平</t>
  </si>
  <si>
    <t>杨慧</t>
  </si>
  <si>
    <t>黄倩</t>
  </si>
  <si>
    <t>黎琴</t>
  </si>
  <si>
    <t>杨春</t>
  </si>
  <si>
    <t>詹胜丹</t>
  </si>
  <si>
    <t>来凤县旧司镇中心卫生院</t>
  </si>
  <si>
    <t>杨琴</t>
  </si>
  <si>
    <t>程榆淇</t>
  </si>
  <si>
    <t>姚忻</t>
  </si>
  <si>
    <t>z2024364</t>
  </si>
  <si>
    <t>魏亚琴</t>
  </si>
  <si>
    <t>刘丹</t>
  </si>
  <si>
    <t>石保翠</t>
  </si>
  <si>
    <t>刘秋霞</t>
  </si>
  <si>
    <t>来凤县大河镇卫生院</t>
  </si>
  <si>
    <t>姚瑶</t>
  </si>
  <si>
    <t>何胜</t>
  </si>
  <si>
    <t>吴欣龙</t>
  </si>
  <si>
    <t>中医人员</t>
  </si>
  <si>
    <t>侯琪</t>
  </si>
  <si>
    <t>彭欢</t>
  </si>
  <si>
    <t>杨焱晶</t>
  </si>
  <si>
    <t>王丹丹</t>
  </si>
  <si>
    <t>黄敏</t>
  </si>
  <si>
    <t>李悦</t>
  </si>
  <si>
    <t>来凤县革勒车镇卫生院</t>
  </si>
  <si>
    <t>吴秋霖</t>
  </si>
  <si>
    <t>谭善为</t>
  </si>
  <si>
    <t>彭楚志</t>
  </si>
  <si>
    <t>杨平</t>
  </si>
  <si>
    <t>莫小红</t>
  </si>
  <si>
    <t>李林俞</t>
  </si>
  <si>
    <t>龙小玲</t>
  </si>
  <si>
    <t>来凤县住房保障中心</t>
  </si>
  <si>
    <t>业务管理岗</t>
  </si>
  <si>
    <t>唐张</t>
  </si>
  <si>
    <t>王宇</t>
  </si>
  <si>
    <t>来凤县建设工程质量监督站</t>
  </si>
  <si>
    <t>电气质量检查岗</t>
  </si>
  <si>
    <t>杨浩</t>
  </si>
  <si>
    <t>张林</t>
  </si>
  <si>
    <t>尚官霖</t>
  </si>
  <si>
    <t>田正忠</t>
  </si>
  <si>
    <t>刘圣贤</t>
  </si>
  <si>
    <t>来凤县建设工程安全监督站</t>
  </si>
  <si>
    <t>安全检查岗</t>
  </si>
  <si>
    <t>尹成瑶</t>
  </si>
  <si>
    <t>z2024374</t>
  </si>
  <si>
    <t>胡倩雯</t>
  </si>
  <si>
    <t>唐艺华</t>
  </si>
  <si>
    <t>朱梦龙</t>
  </si>
  <si>
    <t>龚毅</t>
  </si>
  <si>
    <t>王谦</t>
  </si>
  <si>
    <t>田佳乐</t>
  </si>
  <si>
    <t>向繁荣</t>
  </si>
  <si>
    <t>谢凯</t>
  </si>
  <si>
    <t>来凤县文化馆</t>
  </si>
  <si>
    <t>舞蹈演员</t>
  </si>
  <si>
    <t>张锐</t>
  </si>
  <si>
    <t>姚胜峰</t>
  </si>
  <si>
    <t>吴梦君</t>
  </si>
  <si>
    <t>来凤县文化旅游事业发展中心</t>
  </si>
  <si>
    <t>体育教练</t>
  </si>
  <si>
    <t>郑恩</t>
  </si>
  <si>
    <t>z2024381</t>
  </si>
  <si>
    <t>张修望</t>
  </si>
  <si>
    <t>陈龙</t>
  </si>
  <si>
    <t>龙沛宇</t>
  </si>
  <si>
    <t>张双凤</t>
  </si>
  <si>
    <t>卢楷文</t>
  </si>
  <si>
    <t>覃咸</t>
  </si>
  <si>
    <t>程奥奇</t>
  </si>
  <si>
    <t>龚洁</t>
  </si>
  <si>
    <t>姚鑫</t>
  </si>
  <si>
    <t>向文毅</t>
  </si>
  <si>
    <t>中共来凤县委党校</t>
  </si>
  <si>
    <t>党校教师1</t>
  </si>
  <si>
    <t>z2024382</t>
  </si>
  <si>
    <t>谢露露</t>
  </si>
  <si>
    <t>周雨</t>
  </si>
  <si>
    <t>廖洪瑶</t>
  </si>
  <si>
    <t>赵营娜</t>
  </si>
  <si>
    <t>谭钦容</t>
  </si>
  <si>
    <t>严定举</t>
  </si>
  <si>
    <t>程红玲</t>
  </si>
  <si>
    <t>张李</t>
  </si>
  <si>
    <t>吕璐</t>
  </si>
  <si>
    <t>党校教师2</t>
  </si>
  <si>
    <t>黄锐</t>
  </si>
  <si>
    <t>周雪</t>
  </si>
  <si>
    <t>z2024383</t>
  </si>
  <si>
    <t>明千卉</t>
  </si>
  <si>
    <t>李丕琴</t>
  </si>
  <si>
    <t>邓开慧</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</si>
</sst>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s>
  <fonts count="23">
    <font>
      <sz val="11"/>
      <color theme="1"/>
      <name val="宋体"/>
      <charset val="134"/>
      <scheme val="minor"/>
    </font>
    <font>
      <sz val="11"/>
      <name val="宋体"/>
      <charset val="134"/>
      <scheme val="minor"/>
    </font>
    <font>
      <sz val="16"/>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indexed="0"/>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0"/>
      </right>
      <top style="thin">
        <color indexed="0"/>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4"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5" applyNumberFormat="0" applyFill="0" applyAlignment="0" applyProtection="0">
      <alignment vertical="center"/>
    </xf>
    <xf numFmtId="0" fontId="9" fillId="0" borderId="5" applyNumberFormat="0" applyFill="0" applyAlignment="0" applyProtection="0">
      <alignment vertical="center"/>
    </xf>
    <xf numFmtId="0" fontId="10" fillId="0" borderId="6" applyNumberFormat="0" applyFill="0" applyAlignment="0" applyProtection="0">
      <alignment vertical="center"/>
    </xf>
    <xf numFmtId="0" fontId="10" fillId="0" borderId="0" applyNumberFormat="0" applyFill="0" applyBorder="0" applyAlignment="0" applyProtection="0">
      <alignment vertical="center"/>
    </xf>
    <xf numFmtId="0" fontId="11" fillId="3" borderId="7" applyNumberFormat="0" applyAlignment="0" applyProtection="0">
      <alignment vertical="center"/>
    </xf>
    <xf numFmtId="0" fontId="12" fillId="4" borderId="8" applyNumberFormat="0" applyAlignment="0" applyProtection="0">
      <alignment vertical="center"/>
    </xf>
    <xf numFmtId="0" fontId="13" fillId="4" borderId="7" applyNumberFormat="0" applyAlignment="0" applyProtection="0">
      <alignment vertical="center"/>
    </xf>
    <xf numFmtId="0" fontId="14" fillId="5" borderId="9" applyNumberFormat="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xf numFmtId="0" fontId="22" fillId="0" borderId="0"/>
  </cellStyleXfs>
  <cellXfs count="17">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176"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xf>
    <xf numFmtId="176"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xf>
    <xf numFmtId="176" fontId="1" fillId="0" borderId="2" xfId="0" applyNumberFormat="1" applyFont="1" applyFill="1" applyBorder="1" applyAlignment="1">
      <alignment horizontal="center" vertical="center"/>
    </xf>
    <xf numFmtId="0" fontId="1" fillId="0" borderId="2" xfId="49" applyFont="1" applyFill="1" applyBorder="1" applyAlignment="1">
      <alignment horizontal="center" vertical="center" wrapText="1"/>
    </xf>
    <xf numFmtId="0" fontId="1" fillId="0" borderId="3" xfId="0" applyFont="1" applyFill="1" applyBorder="1" applyAlignment="1">
      <alignment horizontal="center" vertical="center"/>
    </xf>
    <xf numFmtId="176" fontId="1" fillId="0" borderId="2" xfId="0" applyNumberFormat="1"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4"/>
  <sheetViews>
    <sheetView tabSelected="1" workbookViewId="0">
      <selection activeCell="N8" sqref="N8"/>
    </sheetView>
  </sheetViews>
  <sheetFormatPr defaultColWidth="9" defaultRowHeight="13.5"/>
  <cols>
    <col min="1" max="1" width="6" style="3" customWidth="1"/>
    <col min="2" max="2" width="28.725" style="3" customWidth="1"/>
    <col min="3" max="3" width="16.875" style="3" customWidth="1"/>
    <col min="4" max="5" width="14.375" style="3" customWidth="1"/>
    <col min="6" max="6" width="12.375" style="3" customWidth="1"/>
    <col min="7" max="7" width="12.375" style="4" customWidth="1"/>
    <col min="8" max="8" width="11.375" style="4" customWidth="1"/>
    <col min="9" max="9" width="9" style="4"/>
    <col min="10" max="10" width="13" style="3" customWidth="1"/>
    <col min="11" max="11" width="13.7583333333333" style="3" customWidth="1"/>
    <col min="12" max="16384" width="9" style="1"/>
  </cols>
  <sheetData>
    <row r="1" ht="35" customHeight="1" spans="1:11">
      <c r="A1" s="5" t="s">
        <v>0</v>
      </c>
      <c r="B1" s="5"/>
      <c r="C1" s="5"/>
      <c r="D1" s="5"/>
      <c r="E1" s="5"/>
      <c r="F1" s="5"/>
      <c r="G1" s="5"/>
      <c r="H1" s="5"/>
      <c r="I1" s="5"/>
      <c r="J1" s="5"/>
      <c r="K1" s="5"/>
    </row>
    <row r="2" s="1" customFormat="1" ht="33" customHeight="1" spans="1:11">
      <c r="A2" s="6" t="s">
        <v>1</v>
      </c>
      <c r="B2" s="6" t="s">
        <v>2</v>
      </c>
      <c r="C2" s="6" t="s">
        <v>3</v>
      </c>
      <c r="D2" s="6" t="s">
        <v>4</v>
      </c>
      <c r="E2" s="6" t="s">
        <v>5</v>
      </c>
      <c r="F2" s="6" t="s">
        <v>6</v>
      </c>
      <c r="G2" s="7" t="s">
        <v>7</v>
      </c>
      <c r="H2" s="7" t="s">
        <v>8</v>
      </c>
      <c r="I2" s="7" t="s">
        <v>9</v>
      </c>
      <c r="J2" s="14" t="s">
        <v>10</v>
      </c>
      <c r="K2" s="15" t="s">
        <v>11</v>
      </c>
    </row>
    <row r="3" s="1" customFormat="1" ht="27" customHeight="1" spans="1:11">
      <c r="A3" s="8">
        <v>1</v>
      </c>
      <c r="B3" s="9" t="s">
        <v>12</v>
      </c>
      <c r="C3" s="9" t="s">
        <v>13</v>
      </c>
      <c r="D3" s="9" t="s">
        <v>14</v>
      </c>
      <c r="E3" s="8">
        <v>7</v>
      </c>
      <c r="F3" s="9" t="s">
        <v>15</v>
      </c>
      <c r="G3" s="10"/>
      <c r="H3" s="10">
        <v>78.3</v>
      </c>
      <c r="I3" s="10">
        <v>78.3</v>
      </c>
      <c r="J3" s="8">
        <f>_xlfn.RANK.EQ(I3,$I$3:$I$21,0)</f>
        <v>1</v>
      </c>
      <c r="K3" s="9" t="s">
        <v>16</v>
      </c>
    </row>
    <row r="4" s="1" customFormat="1" ht="27" customHeight="1" spans="1:11">
      <c r="A4" s="8">
        <v>2</v>
      </c>
      <c r="B4" s="9" t="s">
        <v>12</v>
      </c>
      <c r="C4" s="9" t="s">
        <v>13</v>
      </c>
      <c r="D4" s="9" t="s">
        <v>14</v>
      </c>
      <c r="E4" s="8">
        <v>7</v>
      </c>
      <c r="F4" s="9" t="s">
        <v>17</v>
      </c>
      <c r="G4" s="10"/>
      <c r="H4" s="10">
        <v>77</v>
      </c>
      <c r="I4" s="10">
        <v>77</v>
      </c>
      <c r="J4" s="8">
        <f>_xlfn.RANK.EQ(I4,$I$3:$I$21,0)</f>
        <v>2</v>
      </c>
      <c r="K4" s="9" t="s">
        <v>16</v>
      </c>
    </row>
    <row r="5" s="1" customFormat="1" ht="27" customHeight="1" spans="1:11">
      <c r="A5" s="8">
        <v>3</v>
      </c>
      <c r="B5" s="9" t="s">
        <v>12</v>
      </c>
      <c r="C5" s="9" t="s">
        <v>13</v>
      </c>
      <c r="D5" s="9" t="str">
        <f>"z2024339"</f>
        <v>z2024339</v>
      </c>
      <c r="E5" s="8">
        <v>7</v>
      </c>
      <c r="F5" s="9" t="s">
        <v>18</v>
      </c>
      <c r="G5" s="10"/>
      <c r="H5" s="10">
        <v>76.2</v>
      </c>
      <c r="I5" s="10">
        <v>76.2</v>
      </c>
      <c r="J5" s="8">
        <f>_xlfn.RANK.EQ(I5,$I$3:$I$21,0)</f>
        <v>3</v>
      </c>
      <c r="K5" s="8"/>
    </row>
    <row r="6" s="1" customFormat="1" ht="27" customHeight="1" spans="1:11">
      <c r="A6" s="8">
        <v>4</v>
      </c>
      <c r="B6" s="9" t="s">
        <v>12</v>
      </c>
      <c r="C6" s="9" t="s">
        <v>13</v>
      </c>
      <c r="D6" s="9" t="str">
        <f>"z2024339"</f>
        <v>z2024339</v>
      </c>
      <c r="E6" s="8">
        <v>7</v>
      </c>
      <c r="F6" s="9" t="s">
        <v>19</v>
      </c>
      <c r="G6" s="10"/>
      <c r="H6" s="10">
        <v>76.2</v>
      </c>
      <c r="I6" s="10">
        <v>76.2</v>
      </c>
      <c r="J6" s="8">
        <f>_xlfn.RANK.EQ(I6,$I$3:$I$21,0)</f>
        <v>3</v>
      </c>
      <c r="K6" s="8"/>
    </row>
    <row r="7" s="1" customFormat="1" ht="27" customHeight="1" spans="1:11">
      <c r="A7" s="8">
        <v>5</v>
      </c>
      <c r="B7" s="9" t="s">
        <v>12</v>
      </c>
      <c r="C7" s="9" t="s">
        <v>13</v>
      </c>
      <c r="D7" s="9" t="str">
        <f>"z2024339"</f>
        <v>z2024339</v>
      </c>
      <c r="E7" s="8">
        <v>7</v>
      </c>
      <c r="F7" s="9" t="s">
        <v>20</v>
      </c>
      <c r="G7" s="10"/>
      <c r="H7" s="10">
        <v>74.16</v>
      </c>
      <c r="I7" s="10">
        <v>74.16</v>
      </c>
      <c r="J7" s="8">
        <f>_xlfn.RANK.EQ(I7,$I$3:$I$21,0)</f>
        <v>5</v>
      </c>
      <c r="K7" s="8"/>
    </row>
    <row r="8" s="1" customFormat="1" ht="27" customHeight="1" spans="1:11">
      <c r="A8" s="8">
        <v>6</v>
      </c>
      <c r="B8" s="9" t="s">
        <v>12</v>
      </c>
      <c r="C8" s="9" t="s">
        <v>13</v>
      </c>
      <c r="D8" s="9" t="s">
        <v>14</v>
      </c>
      <c r="E8" s="8">
        <v>7</v>
      </c>
      <c r="F8" s="9" t="s">
        <v>21</v>
      </c>
      <c r="G8" s="10"/>
      <c r="H8" s="10">
        <v>71.7</v>
      </c>
      <c r="I8" s="10">
        <v>71.7</v>
      </c>
      <c r="J8" s="8">
        <f>_xlfn.RANK.EQ(I8,$I$3:$I$21,0)</f>
        <v>6</v>
      </c>
      <c r="K8" s="9" t="s">
        <v>16</v>
      </c>
    </row>
    <row r="9" s="1" customFormat="1" ht="27" customHeight="1" spans="1:11">
      <c r="A9" s="8">
        <v>7</v>
      </c>
      <c r="B9" s="9" t="s">
        <v>12</v>
      </c>
      <c r="C9" s="9" t="s">
        <v>13</v>
      </c>
      <c r="D9" s="9" t="s">
        <v>14</v>
      </c>
      <c r="E9" s="8">
        <v>7</v>
      </c>
      <c r="F9" s="9" t="s">
        <v>22</v>
      </c>
      <c r="G9" s="10"/>
      <c r="H9" s="10">
        <v>71.4</v>
      </c>
      <c r="I9" s="10">
        <v>71.4</v>
      </c>
      <c r="J9" s="8">
        <f>_xlfn.RANK.EQ(I9,$I$3:$I$21,0)</f>
        <v>7</v>
      </c>
      <c r="K9" s="9" t="s">
        <v>16</v>
      </c>
    </row>
    <row r="10" s="1" customFormat="1" ht="27" customHeight="1" spans="1:11">
      <c r="A10" s="8">
        <v>8</v>
      </c>
      <c r="B10" s="9" t="s">
        <v>12</v>
      </c>
      <c r="C10" s="9" t="s">
        <v>13</v>
      </c>
      <c r="D10" s="9" t="str">
        <f>"z2024339"</f>
        <v>z2024339</v>
      </c>
      <c r="E10" s="8">
        <v>7</v>
      </c>
      <c r="F10" s="9" t="s">
        <v>23</v>
      </c>
      <c r="G10" s="10"/>
      <c r="H10" s="10">
        <v>71.3</v>
      </c>
      <c r="I10" s="10">
        <v>71.3</v>
      </c>
      <c r="J10" s="8">
        <f>_xlfn.RANK.EQ(I10,$I$3:$I$21,0)</f>
        <v>8</v>
      </c>
      <c r="K10" s="8"/>
    </row>
    <row r="11" s="1" customFormat="1" ht="27" customHeight="1" spans="1:11">
      <c r="A11" s="8">
        <v>9</v>
      </c>
      <c r="B11" s="9" t="s">
        <v>12</v>
      </c>
      <c r="C11" s="9" t="s">
        <v>13</v>
      </c>
      <c r="D11" s="9" t="s">
        <v>14</v>
      </c>
      <c r="E11" s="8">
        <v>7</v>
      </c>
      <c r="F11" s="9" t="s">
        <v>24</v>
      </c>
      <c r="G11" s="10"/>
      <c r="H11" s="10">
        <v>70.9</v>
      </c>
      <c r="I11" s="10">
        <v>70.9</v>
      </c>
      <c r="J11" s="8">
        <f>_xlfn.RANK.EQ(I11,$I$3:$I$21,0)</f>
        <v>9</v>
      </c>
      <c r="K11" s="9" t="s">
        <v>16</v>
      </c>
    </row>
    <row r="12" s="1" customFormat="1" ht="27" customHeight="1" spans="1:11">
      <c r="A12" s="8">
        <v>10</v>
      </c>
      <c r="B12" s="9" t="s">
        <v>12</v>
      </c>
      <c r="C12" s="9" t="s">
        <v>13</v>
      </c>
      <c r="D12" s="9" t="str">
        <f t="shared" ref="D12:D21" si="0">"z2024339"</f>
        <v>z2024339</v>
      </c>
      <c r="E12" s="8">
        <v>7</v>
      </c>
      <c r="F12" s="9" t="s">
        <v>25</v>
      </c>
      <c r="G12" s="10"/>
      <c r="H12" s="10">
        <v>70.84</v>
      </c>
      <c r="I12" s="10">
        <v>70.84</v>
      </c>
      <c r="J12" s="8">
        <f>_xlfn.RANK.EQ(I12,$I$3:$I$21,0)</f>
        <v>10</v>
      </c>
      <c r="K12" s="8"/>
    </row>
    <row r="13" s="1" customFormat="1" ht="27" customHeight="1" spans="1:11">
      <c r="A13" s="8">
        <v>11</v>
      </c>
      <c r="B13" s="9" t="s">
        <v>12</v>
      </c>
      <c r="C13" s="9" t="s">
        <v>13</v>
      </c>
      <c r="D13" s="9" t="str">
        <f t="shared" si="0"/>
        <v>z2024339</v>
      </c>
      <c r="E13" s="8">
        <v>7</v>
      </c>
      <c r="F13" s="9" t="s">
        <v>26</v>
      </c>
      <c r="G13" s="10"/>
      <c r="H13" s="10">
        <v>70.6</v>
      </c>
      <c r="I13" s="10">
        <v>70.6</v>
      </c>
      <c r="J13" s="8">
        <f>_xlfn.RANK.EQ(I13,$I$3:$I$21,0)</f>
        <v>11</v>
      </c>
      <c r="K13" s="8"/>
    </row>
    <row r="14" s="1" customFormat="1" ht="27" customHeight="1" spans="1:11">
      <c r="A14" s="8">
        <v>12</v>
      </c>
      <c r="B14" s="9" t="s">
        <v>12</v>
      </c>
      <c r="C14" s="9" t="s">
        <v>13</v>
      </c>
      <c r="D14" s="9" t="str">
        <f t="shared" si="0"/>
        <v>z2024339</v>
      </c>
      <c r="E14" s="8">
        <v>7</v>
      </c>
      <c r="F14" s="9" t="s">
        <v>27</v>
      </c>
      <c r="G14" s="10"/>
      <c r="H14" s="10">
        <v>70.5</v>
      </c>
      <c r="I14" s="10">
        <v>70.5</v>
      </c>
      <c r="J14" s="8">
        <f>_xlfn.RANK.EQ(I14,$I$3:$I$21,0)</f>
        <v>12</v>
      </c>
      <c r="K14" s="8"/>
    </row>
    <row r="15" s="1" customFormat="1" ht="27" customHeight="1" spans="1:11">
      <c r="A15" s="8">
        <v>13</v>
      </c>
      <c r="B15" s="9" t="s">
        <v>12</v>
      </c>
      <c r="C15" s="9" t="s">
        <v>13</v>
      </c>
      <c r="D15" s="9" t="str">
        <f t="shared" si="0"/>
        <v>z2024339</v>
      </c>
      <c r="E15" s="8">
        <v>7</v>
      </c>
      <c r="F15" s="9" t="s">
        <v>28</v>
      </c>
      <c r="G15" s="10"/>
      <c r="H15" s="10">
        <v>68.9</v>
      </c>
      <c r="I15" s="10">
        <v>68.9</v>
      </c>
      <c r="J15" s="8">
        <f>_xlfn.RANK.EQ(I15,$I$3:$I$21,0)</f>
        <v>13</v>
      </c>
      <c r="K15" s="8"/>
    </row>
    <row r="16" s="1" customFormat="1" ht="27" customHeight="1" spans="1:11">
      <c r="A16" s="8">
        <v>14</v>
      </c>
      <c r="B16" s="9" t="s">
        <v>12</v>
      </c>
      <c r="C16" s="9" t="s">
        <v>13</v>
      </c>
      <c r="D16" s="9" t="str">
        <f t="shared" si="0"/>
        <v>z2024339</v>
      </c>
      <c r="E16" s="8">
        <v>7</v>
      </c>
      <c r="F16" s="9" t="s">
        <v>29</v>
      </c>
      <c r="G16" s="10"/>
      <c r="H16" s="10">
        <v>68.9</v>
      </c>
      <c r="I16" s="10">
        <v>68.9</v>
      </c>
      <c r="J16" s="8">
        <f>_xlfn.RANK.EQ(I16,$I$3:$I$21,0)</f>
        <v>13</v>
      </c>
      <c r="K16" s="8"/>
    </row>
    <row r="17" s="1" customFormat="1" ht="27" customHeight="1" spans="1:11">
      <c r="A17" s="8">
        <v>15</v>
      </c>
      <c r="B17" s="9" t="s">
        <v>12</v>
      </c>
      <c r="C17" s="9" t="s">
        <v>13</v>
      </c>
      <c r="D17" s="9" t="str">
        <f t="shared" si="0"/>
        <v>z2024339</v>
      </c>
      <c r="E17" s="8">
        <v>7</v>
      </c>
      <c r="F17" s="9" t="s">
        <v>30</v>
      </c>
      <c r="G17" s="10"/>
      <c r="H17" s="10">
        <v>68.2</v>
      </c>
      <c r="I17" s="10">
        <v>68.2</v>
      </c>
      <c r="J17" s="8">
        <f>_xlfn.RANK.EQ(I17,$I$3:$I$21,0)</f>
        <v>15</v>
      </c>
      <c r="K17" s="8"/>
    </row>
    <row r="18" s="1" customFormat="1" ht="27" customHeight="1" spans="1:11">
      <c r="A18" s="8">
        <v>16</v>
      </c>
      <c r="B18" s="9" t="s">
        <v>12</v>
      </c>
      <c r="C18" s="9" t="s">
        <v>13</v>
      </c>
      <c r="D18" s="9" t="str">
        <f t="shared" si="0"/>
        <v>z2024339</v>
      </c>
      <c r="E18" s="8">
        <v>7</v>
      </c>
      <c r="F18" s="9" t="s">
        <v>31</v>
      </c>
      <c r="G18" s="10"/>
      <c r="H18" s="10">
        <v>65.9</v>
      </c>
      <c r="I18" s="10">
        <v>65.9</v>
      </c>
      <c r="J18" s="8">
        <f>_xlfn.RANK.EQ(I18,$I$3:$I$21,0)</f>
        <v>16</v>
      </c>
      <c r="K18" s="8"/>
    </row>
    <row r="19" s="1" customFormat="1" ht="27" customHeight="1" spans="1:11">
      <c r="A19" s="8">
        <v>17</v>
      </c>
      <c r="B19" s="9" t="s">
        <v>12</v>
      </c>
      <c r="C19" s="9" t="s">
        <v>13</v>
      </c>
      <c r="D19" s="9" t="str">
        <f t="shared" si="0"/>
        <v>z2024339</v>
      </c>
      <c r="E19" s="8">
        <v>7</v>
      </c>
      <c r="F19" s="9" t="s">
        <v>32</v>
      </c>
      <c r="G19" s="10"/>
      <c r="H19" s="10">
        <v>64.1</v>
      </c>
      <c r="I19" s="10">
        <v>64.1</v>
      </c>
      <c r="J19" s="8">
        <f>_xlfn.RANK.EQ(I19,$I$3:$I$21,0)</f>
        <v>17</v>
      </c>
      <c r="K19" s="8"/>
    </row>
    <row r="20" s="1" customFormat="1" ht="27" customHeight="1" spans="1:11">
      <c r="A20" s="8">
        <v>18</v>
      </c>
      <c r="B20" s="9" t="s">
        <v>12</v>
      </c>
      <c r="C20" s="9" t="s">
        <v>13</v>
      </c>
      <c r="D20" s="9" t="str">
        <f t="shared" si="0"/>
        <v>z2024339</v>
      </c>
      <c r="E20" s="8">
        <v>7</v>
      </c>
      <c r="F20" s="9" t="s">
        <v>33</v>
      </c>
      <c r="G20" s="10"/>
      <c r="H20" s="10">
        <v>62.4</v>
      </c>
      <c r="I20" s="10">
        <v>62.4</v>
      </c>
      <c r="J20" s="8">
        <f>_xlfn.RANK.EQ(I20,$I$3:$I$21,0)</f>
        <v>18</v>
      </c>
      <c r="K20" s="8"/>
    </row>
    <row r="21" s="1" customFormat="1" ht="27" customHeight="1" spans="1:11">
      <c r="A21" s="8">
        <v>19</v>
      </c>
      <c r="B21" s="9" t="s">
        <v>12</v>
      </c>
      <c r="C21" s="9" t="s">
        <v>13</v>
      </c>
      <c r="D21" s="9" t="str">
        <f t="shared" si="0"/>
        <v>z2024339</v>
      </c>
      <c r="E21" s="8">
        <v>7</v>
      </c>
      <c r="F21" s="9" t="s">
        <v>34</v>
      </c>
      <c r="G21" s="10"/>
      <c r="H21" s="7" t="s">
        <v>35</v>
      </c>
      <c r="I21" s="7" t="s">
        <v>35</v>
      </c>
      <c r="J21" s="8">
        <v>19</v>
      </c>
      <c r="K21" s="8"/>
    </row>
    <row r="22" s="1" customFormat="1" ht="27" customHeight="1" spans="1:11">
      <c r="A22" s="8">
        <v>20</v>
      </c>
      <c r="B22" s="9" t="s">
        <v>12</v>
      </c>
      <c r="C22" s="9" t="s">
        <v>36</v>
      </c>
      <c r="D22" s="9" t="str">
        <f>"z2024340"</f>
        <v>z2024340</v>
      </c>
      <c r="E22" s="8">
        <v>2</v>
      </c>
      <c r="F22" s="9" t="s">
        <v>37</v>
      </c>
      <c r="G22" s="10"/>
      <c r="H22" s="10">
        <v>74.8</v>
      </c>
      <c r="I22" s="10">
        <v>74.8</v>
      </c>
      <c r="J22" s="8">
        <f>_xlfn.RANK.EQ(I22,$I$22:$I$24,0)</f>
        <v>1</v>
      </c>
      <c r="K22" s="8"/>
    </row>
    <row r="23" s="1" customFormat="1" ht="27" customHeight="1" spans="1:11">
      <c r="A23" s="8">
        <v>21</v>
      </c>
      <c r="B23" s="9" t="s">
        <v>12</v>
      </c>
      <c r="C23" s="9" t="s">
        <v>36</v>
      </c>
      <c r="D23" s="9" t="str">
        <f>"z2024340"</f>
        <v>z2024340</v>
      </c>
      <c r="E23" s="8">
        <v>2</v>
      </c>
      <c r="F23" s="9" t="s">
        <v>38</v>
      </c>
      <c r="G23" s="10"/>
      <c r="H23" s="10">
        <v>74</v>
      </c>
      <c r="I23" s="10">
        <v>74</v>
      </c>
      <c r="J23" s="8">
        <f>_xlfn.RANK.EQ(I23,$I$22:$I$24,0)</f>
        <v>2</v>
      </c>
      <c r="K23" s="8"/>
    </row>
    <row r="24" s="1" customFormat="1" ht="27" customHeight="1" spans="1:11">
      <c r="A24" s="8">
        <v>22</v>
      </c>
      <c r="B24" s="9" t="s">
        <v>12</v>
      </c>
      <c r="C24" s="9" t="s">
        <v>36</v>
      </c>
      <c r="D24" s="9" t="s">
        <v>39</v>
      </c>
      <c r="E24" s="8">
        <v>2</v>
      </c>
      <c r="F24" s="9" t="s">
        <v>40</v>
      </c>
      <c r="G24" s="10"/>
      <c r="H24" s="10">
        <v>68.2</v>
      </c>
      <c r="I24" s="10">
        <v>68.2</v>
      </c>
      <c r="J24" s="8">
        <f>_xlfn.RANK.EQ(I24,$I$22:$I$24,0)</f>
        <v>3</v>
      </c>
      <c r="K24" s="9" t="s">
        <v>16</v>
      </c>
    </row>
    <row r="25" s="2" customFormat="1" ht="27" customHeight="1" spans="1:11">
      <c r="A25" s="8">
        <v>23</v>
      </c>
      <c r="B25" s="11" t="s">
        <v>12</v>
      </c>
      <c r="C25" s="11" t="s">
        <v>41</v>
      </c>
      <c r="D25" s="11" t="str">
        <f>"z2024341"</f>
        <v>z2024341</v>
      </c>
      <c r="E25" s="12">
        <v>1</v>
      </c>
      <c r="F25" s="11" t="s">
        <v>42</v>
      </c>
      <c r="G25" s="10">
        <v>73</v>
      </c>
      <c r="H25" s="13">
        <v>71.2</v>
      </c>
      <c r="I25" s="13">
        <f t="shared" ref="I25:I33" si="1">G25*0.4+H25*0.6</f>
        <v>71.92</v>
      </c>
      <c r="J25" s="12">
        <f>_xlfn.RANK.EQ(I25,$I$25:$I$27,0)</f>
        <v>1</v>
      </c>
      <c r="K25" s="12"/>
    </row>
    <row r="26" s="2" customFormat="1" ht="27" customHeight="1" spans="1:11">
      <c r="A26" s="8">
        <v>24</v>
      </c>
      <c r="B26" s="11" t="s">
        <v>12</v>
      </c>
      <c r="C26" s="11" t="s">
        <v>41</v>
      </c>
      <c r="D26" s="11" t="str">
        <f>"z2024341"</f>
        <v>z2024341</v>
      </c>
      <c r="E26" s="12">
        <v>1</v>
      </c>
      <c r="F26" s="11" t="s">
        <v>43</v>
      </c>
      <c r="G26" s="10">
        <v>81</v>
      </c>
      <c r="H26" s="13">
        <v>62.6</v>
      </c>
      <c r="I26" s="13">
        <f t="shared" si="1"/>
        <v>69.96</v>
      </c>
      <c r="J26" s="12">
        <f>_xlfn.RANK.EQ(I26,$I$25:$I$27,0)</f>
        <v>2</v>
      </c>
      <c r="K26" s="12"/>
    </row>
    <row r="27" s="2" customFormat="1" ht="27" customHeight="1" spans="1:11">
      <c r="A27" s="8">
        <v>25</v>
      </c>
      <c r="B27" s="11" t="s">
        <v>12</v>
      </c>
      <c r="C27" s="11" t="s">
        <v>41</v>
      </c>
      <c r="D27" s="11" t="str">
        <f>"z2024341"</f>
        <v>z2024341</v>
      </c>
      <c r="E27" s="12">
        <v>1</v>
      </c>
      <c r="F27" s="11" t="s">
        <v>44</v>
      </c>
      <c r="G27" s="10">
        <v>64</v>
      </c>
      <c r="H27" s="13">
        <v>69.4</v>
      </c>
      <c r="I27" s="13">
        <f t="shared" si="1"/>
        <v>67.24</v>
      </c>
      <c r="J27" s="12">
        <f>_xlfn.RANK.EQ(I27,$I$25:$I$27,0)</f>
        <v>3</v>
      </c>
      <c r="K27" s="12"/>
    </row>
    <row r="28" s="2" customFormat="1" ht="27" customHeight="1" spans="1:11">
      <c r="A28" s="8">
        <v>26</v>
      </c>
      <c r="B28" s="11" t="s">
        <v>12</v>
      </c>
      <c r="C28" s="11" t="s">
        <v>45</v>
      </c>
      <c r="D28" s="11" t="str">
        <f t="shared" ref="D28:D33" si="2">"z2024342"</f>
        <v>z2024342</v>
      </c>
      <c r="E28" s="12">
        <v>2</v>
      </c>
      <c r="F28" s="11" t="s">
        <v>46</v>
      </c>
      <c r="G28" s="10">
        <v>82</v>
      </c>
      <c r="H28" s="13">
        <v>79.6</v>
      </c>
      <c r="I28" s="13">
        <f t="shared" si="1"/>
        <v>80.56</v>
      </c>
      <c r="J28" s="12">
        <f t="shared" ref="J28:J33" si="3">_xlfn.RANK.EQ(I28,$I$28:$I$33,0)</f>
        <v>1</v>
      </c>
      <c r="K28" s="12"/>
    </row>
    <row r="29" s="2" customFormat="1" ht="27" customHeight="1" spans="1:11">
      <c r="A29" s="8">
        <v>27</v>
      </c>
      <c r="B29" s="11" t="s">
        <v>12</v>
      </c>
      <c r="C29" s="11" t="s">
        <v>45</v>
      </c>
      <c r="D29" s="11" t="str">
        <f t="shared" si="2"/>
        <v>z2024342</v>
      </c>
      <c r="E29" s="12">
        <v>2</v>
      </c>
      <c r="F29" s="11" t="s">
        <v>47</v>
      </c>
      <c r="G29" s="10">
        <v>78</v>
      </c>
      <c r="H29" s="13">
        <v>63.2</v>
      </c>
      <c r="I29" s="13">
        <f t="shared" si="1"/>
        <v>69.12</v>
      </c>
      <c r="J29" s="12">
        <f t="shared" si="3"/>
        <v>2</v>
      </c>
      <c r="K29" s="12"/>
    </row>
    <row r="30" s="2" customFormat="1" ht="27" customHeight="1" spans="1:11">
      <c r="A30" s="8">
        <v>28</v>
      </c>
      <c r="B30" s="11" t="s">
        <v>12</v>
      </c>
      <c r="C30" s="11" t="s">
        <v>45</v>
      </c>
      <c r="D30" s="11" t="str">
        <f t="shared" si="2"/>
        <v>z2024342</v>
      </c>
      <c r="E30" s="12">
        <v>2</v>
      </c>
      <c r="F30" s="11" t="s">
        <v>48</v>
      </c>
      <c r="G30" s="10">
        <v>79.5</v>
      </c>
      <c r="H30" s="13">
        <v>62</v>
      </c>
      <c r="I30" s="13">
        <f t="shared" si="1"/>
        <v>69</v>
      </c>
      <c r="J30" s="12">
        <f t="shared" si="3"/>
        <v>3</v>
      </c>
      <c r="K30" s="12"/>
    </row>
    <row r="31" s="2" customFormat="1" ht="27" customHeight="1" spans="1:11">
      <c r="A31" s="8">
        <v>29</v>
      </c>
      <c r="B31" s="11" t="s">
        <v>12</v>
      </c>
      <c r="C31" s="11" t="s">
        <v>45</v>
      </c>
      <c r="D31" s="11" t="str">
        <f t="shared" si="2"/>
        <v>z2024342</v>
      </c>
      <c r="E31" s="12">
        <v>2</v>
      </c>
      <c r="F31" s="11" t="s">
        <v>49</v>
      </c>
      <c r="G31" s="10">
        <v>69</v>
      </c>
      <c r="H31" s="13">
        <v>65.8</v>
      </c>
      <c r="I31" s="13">
        <f t="shared" si="1"/>
        <v>67.08</v>
      </c>
      <c r="J31" s="12">
        <f t="shared" si="3"/>
        <v>4</v>
      </c>
      <c r="K31" s="12"/>
    </row>
    <row r="32" s="2" customFormat="1" ht="27" customHeight="1" spans="1:11">
      <c r="A32" s="8">
        <v>30</v>
      </c>
      <c r="B32" s="11" t="s">
        <v>12</v>
      </c>
      <c r="C32" s="11" t="s">
        <v>45</v>
      </c>
      <c r="D32" s="11" t="str">
        <f t="shared" si="2"/>
        <v>z2024342</v>
      </c>
      <c r="E32" s="12">
        <v>2</v>
      </c>
      <c r="F32" s="11" t="s">
        <v>50</v>
      </c>
      <c r="G32" s="10">
        <v>76</v>
      </c>
      <c r="H32" s="13">
        <v>55.2</v>
      </c>
      <c r="I32" s="13">
        <f t="shared" si="1"/>
        <v>63.52</v>
      </c>
      <c r="J32" s="12">
        <f t="shared" si="3"/>
        <v>5</v>
      </c>
      <c r="K32" s="12"/>
    </row>
    <row r="33" s="2" customFormat="1" ht="27" customHeight="1" spans="1:11">
      <c r="A33" s="8">
        <v>31</v>
      </c>
      <c r="B33" s="11" t="s">
        <v>12</v>
      </c>
      <c r="C33" s="11" t="s">
        <v>45</v>
      </c>
      <c r="D33" s="11" t="str">
        <f t="shared" si="2"/>
        <v>z2024342</v>
      </c>
      <c r="E33" s="12">
        <v>2</v>
      </c>
      <c r="F33" s="11" t="s">
        <v>51</v>
      </c>
      <c r="G33" s="10">
        <v>69</v>
      </c>
      <c r="H33" s="13">
        <v>53.2</v>
      </c>
      <c r="I33" s="13">
        <f t="shared" si="1"/>
        <v>59.52</v>
      </c>
      <c r="J33" s="12">
        <f t="shared" si="3"/>
        <v>6</v>
      </c>
      <c r="K33" s="12"/>
    </row>
    <row r="34" s="1" customFormat="1" ht="27" customHeight="1" spans="1:11">
      <c r="A34" s="8">
        <v>32</v>
      </c>
      <c r="B34" s="9" t="s">
        <v>12</v>
      </c>
      <c r="C34" s="9" t="s">
        <v>52</v>
      </c>
      <c r="D34" s="9" t="str">
        <f>"z2024343"</f>
        <v>z2024343</v>
      </c>
      <c r="E34" s="8">
        <v>3</v>
      </c>
      <c r="F34" s="9" t="s">
        <v>53</v>
      </c>
      <c r="G34" s="10"/>
      <c r="H34" s="10">
        <v>78.1</v>
      </c>
      <c r="I34" s="10">
        <v>78.1</v>
      </c>
      <c r="J34" s="8">
        <v>1</v>
      </c>
      <c r="K34" s="8"/>
    </row>
    <row r="35" s="1" customFormat="1" ht="27" customHeight="1" spans="1:11">
      <c r="A35" s="8">
        <v>33</v>
      </c>
      <c r="B35" s="9" t="s">
        <v>12</v>
      </c>
      <c r="C35" s="9" t="s">
        <v>52</v>
      </c>
      <c r="D35" s="9" t="str">
        <f>"z2024343"</f>
        <v>z2024343</v>
      </c>
      <c r="E35" s="8">
        <v>3</v>
      </c>
      <c r="F35" s="9" t="s">
        <v>54</v>
      </c>
      <c r="G35" s="10"/>
      <c r="H35" s="10">
        <v>76.7</v>
      </c>
      <c r="I35" s="10">
        <v>76.7</v>
      </c>
      <c r="J35" s="8">
        <v>2</v>
      </c>
      <c r="K35" s="8"/>
    </row>
    <row r="36" s="1" customFormat="1" ht="27" customHeight="1" spans="1:11">
      <c r="A36" s="8">
        <v>34</v>
      </c>
      <c r="B36" s="9" t="s">
        <v>12</v>
      </c>
      <c r="C36" s="9" t="s">
        <v>52</v>
      </c>
      <c r="D36" s="9" t="s">
        <v>55</v>
      </c>
      <c r="E36" s="8">
        <v>3</v>
      </c>
      <c r="F36" s="9" t="s">
        <v>56</v>
      </c>
      <c r="G36" s="10"/>
      <c r="H36" s="10">
        <v>76.3</v>
      </c>
      <c r="I36" s="10">
        <v>76.3</v>
      </c>
      <c r="J36" s="8">
        <v>3</v>
      </c>
      <c r="K36" s="9" t="s">
        <v>16</v>
      </c>
    </row>
    <row r="37" s="1" customFormat="1" ht="27" customHeight="1" spans="1:11">
      <c r="A37" s="8">
        <v>35</v>
      </c>
      <c r="B37" s="9" t="s">
        <v>12</v>
      </c>
      <c r="C37" s="9" t="s">
        <v>52</v>
      </c>
      <c r="D37" s="9" t="str">
        <f>"z2024343"</f>
        <v>z2024343</v>
      </c>
      <c r="E37" s="8">
        <v>3</v>
      </c>
      <c r="F37" s="9" t="s">
        <v>57</v>
      </c>
      <c r="G37" s="10"/>
      <c r="H37" s="10">
        <v>73</v>
      </c>
      <c r="I37" s="10">
        <v>73</v>
      </c>
      <c r="J37" s="8">
        <v>4</v>
      </c>
      <c r="K37" s="8"/>
    </row>
    <row r="38" s="1" customFormat="1" ht="27" customHeight="1" spans="1:11">
      <c r="A38" s="8">
        <v>36</v>
      </c>
      <c r="B38" s="9" t="s">
        <v>12</v>
      </c>
      <c r="C38" s="9" t="s">
        <v>52</v>
      </c>
      <c r="D38" s="9" t="s">
        <v>55</v>
      </c>
      <c r="E38" s="8">
        <v>3</v>
      </c>
      <c r="F38" s="9" t="s">
        <v>58</v>
      </c>
      <c r="G38" s="10"/>
      <c r="H38" s="10">
        <v>72.8</v>
      </c>
      <c r="I38" s="10">
        <v>72.8</v>
      </c>
      <c r="J38" s="8">
        <v>5</v>
      </c>
      <c r="K38" s="9" t="s">
        <v>16</v>
      </c>
    </row>
    <row r="39" s="1" customFormat="1" ht="27" customHeight="1" spans="1:11">
      <c r="A39" s="8">
        <v>37</v>
      </c>
      <c r="B39" s="9" t="s">
        <v>12</v>
      </c>
      <c r="C39" s="9" t="s">
        <v>52</v>
      </c>
      <c r="D39" s="9" t="str">
        <f>"z2024343"</f>
        <v>z2024343</v>
      </c>
      <c r="E39" s="8">
        <v>3</v>
      </c>
      <c r="F39" s="9" t="s">
        <v>59</v>
      </c>
      <c r="G39" s="10"/>
      <c r="H39" s="10">
        <v>71.84</v>
      </c>
      <c r="I39" s="10">
        <v>71.84</v>
      </c>
      <c r="J39" s="8">
        <v>6</v>
      </c>
      <c r="K39" s="8"/>
    </row>
    <row r="40" s="1" customFormat="1" ht="27" customHeight="1" spans="1:11">
      <c r="A40" s="8">
        <v>38</v>
      </c>
      <c r="B40" s="9" t="s">
        <v>12</v>
      </c>
      <c r="C40" s="9" t="s">
        <v>52</v>
      </c>
      <c r="D40" s="9" t="str">
        <f>"z2024343"</f>
        <v>z2024343</v>
      </c>
      <c r="E40" s="8">
        <v>3</v>
      </c>
      <c r="F40" s="9" t="s">
        <v>60</v>
      </c>
      <c r="G40" s="10"/>
      <c r="H40" s="10">
        <v>71.7</v>
      </c>
      <c r="I40" s="10">
        <v>71.7</v>
      </c>
      <c r="J40" s="8">
        <v>7</v>
      </c>
      <c r="K40" s="8"/>
    </row>
    <row r="41" s="1" customFormat="1" ht="27" customHeight="1" spans="1:11">
      <c r="A41" s="8">
        <v>39</v>
      </c>
      <c r="B41" s="9" t="s">
        <v>12</v>
      </c>
      <c r="C41" s="9" t="s">
        <v>52</v>
      </c>
      <c r="D41" s="9" t="s">
        <v>55</v>
      </c>
      <c r="E41" s="8">
        <v>3</v>
      </c>
      <c r="F41" s="9" t="s">
        <v>61</v>
      </c>
      <c r="G41" s="10"/>
      <c r="H41" s="10">
        <v>69.8</v>
      </c>
      <c r="I41" s="10">
        <v>69.8</v>
      </c>
      <c r="J41" s="8">
        <v>8</v>
      </c>
      <c r="K41" s="9" t="s">
        <v>16</v>
      </c>
    </row>
    <row r="42" s="1" customFormat="1" ht="27" customHeight="1" spans="1:11">
      <c r="A42" s="8">
        <v>40</v>
      </c>
      <c r="B42" s="9" t="s">
        <v>12</v>
      </c>
      <c r="C42" s="9" t="s">
        <v>52</v>
      </c>
      <c r="D42" s="9" t="str">
        <f>"z2024343"</f>
        <v>z2024343</v>
      </c>
      <c r="E42" s="8">
        <v>3</v>
      </c>
      <c r="F42" s="9" t="s">
        <v>62</v>
      </c>
      <c r="G42" s="10"/>
      <c r="H42" s="10">
        <v>67.22</v>
      </c>
      <c r="I42" s="10">
        <v>67.22</v>
      </c>
      <c r="J42" s="8">
        <v>9</v>
      </c>
      <c r="K42" s="8"/>
    </row>
    <row r="43" s="1" customFormat="1" ht="27" customHeight="1" spans="1:11">
      <c r="A43" s="8">
        <v>41</v>
      </c>
      <c r="B43" s="9" t="s">
        <v>12</v>
      </c>
      <c r="C43" s="9" t="s">
        <v>52</v>
      </c>
      <c r="D43" s="9" t="str">
        <f>"z2024343"</f>
        <v>z2024343</v>
      </c>
      <c r="E43" s="8">
        <v>3</v>
      </c>
      <c r="F43" s="9" t="s">
        <v>63</v>
      </c>
      <c r="G43" s="10"/>
      <c r="H43" s="10">
        <v>61.2</v>
      </c>
      <c r="I43" s="10">
        <v>61.2</v>
      </c>
      <c r="J43" s="8">
        <v>10</v>
      </c>
      <c r="K43" s="8"/>
    </row>
    <row r="44" s="1" customFormat="1" ht="27" customHeight="1" spans="1:11">
      <c r="A44" s="8">
        <v>42</v>
      </c>
      <c r="B44" s="9" t="s">
        <v>12</v>
      </c>
      <c r="C44" s="9" t="s">
        <v>52</v>
      </c>
      <c r="D44" s="9" t="str">
        <f>"z2024343"</f>
        <v>z2024343</v>
      </c>
      <c r="E44" s="8">
        <v>3</v>
      </c>
      <c r="F44" s="9" t="s">
        <v>64</v>
      </c>
      <c r="G44" s="10"/>
      <c r="H44" s="10">
        <v>61</v>
      </c>
      <c r="I44" s="10">
        <v>61</v>
      </c>
      <c r="J44" s="8">
        <v>11</v>
      </c>
      <c r="K44" s="8"/>
    </row>
    <row r="45" s="1" customFormat="1" ht="27" customHeight="1" spans="1:11">
      <c r="A45" s="8">
        <v>43</v>
      </c>
      <c r="B45" s="9" t="s">
        <v>12</v>
      </c>
      <c r="C45" s="9" t="s">
        <v>52</v>
      </c>
      <c r="D45" s="9" t="str">
        <f>"z2024343"</f>
        <v>z2024343</v>
      </c>
      <c r="E45" s="8">
        <v>3</v>
      </c>
      <c r="F45" s="9" t="s">
        <v>65</v>
      </c>
      <c r="G45" s="10"/>
      <c r="H45" s="10">
        <v>60</v>
      </c>
      <c r="I45" s="10">
        <v>60</v>
      </c>
      <c r="J45" s="8">
        <v>12</v>
      </c>
      <c r="K45" s="8"/>
    </row>
    <row r="46" s="1" customFormat="1" ht="27" customHeight="1" spans="1:11">
      <c r="A46" s="8">
        <v>44</v>
      </c>
      <c r="B46" s="9" t="s">
        <v>12</v>
      </c>
      <c r="C46" s="9" t="s">
        <v>52</v>
      </c>
      <c r="D46" s="9" t="s">
        <v>55</v>
      </c>
      <c r="E46" s="8">
        <v>3</v>
      </c>
      <c r="F46" s="9" t="s">
        <v>66</v>
      </c>
      <c r="G46" s="10"/>
      <c r="H46" s="7" t="s">
        <v>35</v>
      </c>
      <c r="I46" s="7" t="s">
        <v>35</v>
      </c>
      <c r="J46" s="8">
        <v>13</v>
      </c>
      <c r="K46" s="9" t="s">
        <v>67</v>
      </c>
    </row>
    <row r="47" s="1" customFormat="1" ht="27" customHeight="1" spans="1:11">
      <c r="A47" s="8">
        <v>45</v>
      </c>
      <c r="B47" s="9" t="s">
        <v>12</v>
      </c>
      <c r="C47" s="9" t="s">
        <v>68</v>
      </c>
      <c r="D47" s="9" t="str">
        <f>"z2024344"</f>
        <v>z2024344</v>
      </c>
      <c r="E47" s="8">
        <v>2</v>
      </c>
      <c r="F47" s="9" t="s">
        <v>69</v>
      </c>
      <c r="G47" s="10"/>
      <c r="H47" s="10">
        <v>74.2</v>
      </c>
      <c r="I47" s="10">
        <v>74.2</v>
      </c>
      <c r="J47" s="8">
        <f t="shared" ref="J47:J53" si="4">_xlfn.RANK.EQ(I47,$I$47:$I$53,0)</f>
        <v>1</v>
      </c>
      <c r="K47" s="8"/>
    </row>
    <row r="48" s="1" customFormat="1" ht="27" customHeight="1" spans="1:11">
      <c r="A48" s="8">
        <v>46</v>
      </c>
      <c r="B48" s="9" t="s">
        <v>12</v>
      </c>
      <c r="C48" s="9" t="s">
        <v>68</v>
      </c>
      <c r="D48" s="9" t="str">
        <f>"z2024344"</f>
        <v>z2024344</v>
      </c>
      <c r="E48" s="8">
        <v>2</v>
      </c>
      <c r="F48" s="9" t="s">
        <v>70</v>
      </c>
      <c r="G48" s="10"/>
      <c r="H48" s="10">
        <v>72.2</v>
      </c>
      <c r="I48" s="10">
        <v>72.2</v>
      </c>
      <c r="J48" s="8">
        <f t="shared" si="4"/>
        <v>2</v>
      </c>
      <c r="K48" s="8"/>
    </row>
    <row r="49" s="1" customFormat="1" ht="27" customHeight="1" spans="1:11">
      <c r="A49" s="8">
        <v>47</v>
      </c>
      <c r="B49" s="9" t="s">
        <v>12</v>
      </c>
      <c r="C49" s="9" t="s">
        <v>68</v>
      </c>
      <c r="D49" s="9" t="str">
        <f>"z2024344"</f>
        <v>z2024344</v>
      </c>
      <c r="E49" s="8">
        <v>2</v>
      </c>
      <c r="F49" s="9" t="s">
        <v>71</v>
      </c>
      <c r="G49" s="10"/>
      <c r="H49" s="10">
        <v>70</v>
      </c>
      <c r="I49" s="10">
        <v>70</v>
      </c>
      <c r="J49" s="8">
        <f t="shared" si="4"/>
        <v>3</v>
      </c>
      <c r="K49" s="8"/>
    </row>
    <row r="50" s="1" customFormat="1" ht="27" customHeight="1" spans="1:11">
      <c r="A50" s="8">
        <v>48</v>
      </c>
      <c r="B50" s="9" t="s">
        <v>12</v>
      </c>
      <c r="C50" s="9" t="s">
        <v>68</v>
      </c>
      <c r="D50" s="9" t="s">
        <v>72</v>
      </c>
      <c r="E50" s="8">
        <v>2</v>
      </c>
      <c r="F50" s="9" t="s">
        <v>73</v>
      </c>
      <c r="G50" s="10"/>
      <c r="H50" s="10">
        <v>69.8</v>
      </c>
      <c r="I50" s="10">
        <v>69.8</v>
      </c>
      <c r="J50" s="8">
        <f t="shared" si="4"/>
        <v>4</v>
      </c>
      <c r="K50" s="9" t="s">
        <v>16</v>
      </c>
    </row>
    <row r="51" s="1" customFormat="1" ht="27" customHeight="1" spans="1:11">
      <c r="A51" s="8">
        <v>49</v>
      </c>
      <c r="B51" s="9" t="s">
        <v>12</v>
      </c>
      <c r="C51" s="9" t="s">
        <v>68</v>
      </c>
      <c r="D51" s="9" t="s">
        <v>72</v>
      </c>
      <c r="E51" s="8">
        <v>2</v>
      </c>
      <c r="F51" s="9" t="s">
        <v>74</v>
      </c>
      <c r="G51" s="10"/>
      <c r="H51" s="10">
        <v>61.8</v>
      </c>
      <c r="I51" s="10">
        <v>61.8</v>
      </c>
      <c r="J51" s="8">
        <f t="shared" si="4"/>
        <v>5</v>
      </c>
      <c r="K51" s="9" t="s">
        <v>75</v>
      </c>
    </row>
    <row r="52" s="1" customFormat="1" ht="27" customHeight="1" spans="1:11">
      <c r="A52" s="8">
        <v>50</v>
      </c>
      <c r="B52" s="9" t="s">
        <v>12</v>
      </c>
      <c r="C52" s="9" t="s">
        <v>68</v>
      </c>
      <c r="D52" s="9" t="s">
        <v>72</v>
      </c>
      <c r="E52" s="8">
        <v>2</v>
      </c>
      <c r="F52" s="9" t="s">
        <v>76</v>
      </c>
      <c r="G52" s="10"/>
      <c r="H52" s="7" t="s">
        <v>35</v>
      </c>
      <c r="I52" s="7" t="s">
        <v>35</v>
      </c>
      <c r="J52" s="8">
        <v>6</v>
      </c>
      <c r="K52" s="9" t="s">
        <v>77</v>
      </c>
    </row>
    <row r="53" s="1" customFormat="1" ht="27" customHeight="1" spans="1:11">
      <c r="A53" s="8">
        <v>51</v>
      </c>
      <c r="B53" s="9" t="s">
        <v>12</v>
      </c>
      <c r="C53" s="9" t="s">
        <v>68</v>
      </c>
      <c r="D53" s="9" t="s">
        <v>72</v>
      </c>
      <c r="E53" s="8">
        <v>2</v>
      </c>
      <c r="F53" s="9" t="s">
        <v>78</v>
      </c>
      <c r="G53" s="10"/>
      <c r="H53" s="7" t="s">
        <v>35</v>
      </c>
      <c r="I53" s="7" t="s">
        <v>35</v>
      </c>
      <c r="J53" s="8">
        <v>6</v>
      </c>
      <c r="K53" s="9" t="s">
        <v>75</v>
      </c>
    </row>
    <row r="54" s="1" customFormat="1" ht="27" customHeight="1" spans="1:11">
      <c r="A54" s="8">
        <v>52</v>
      </c>
      <c r="B54" s="9" t="s">
        <v>12</v>
      </c>
      <c r="C54" s="9" t="s">
        <v>79</v>
      </c>
      <c r="D54" s="9" t="s">
        <v>80</v>
      </c>
      <c r="E54" s="8">
        <v>1</v>
      </c>
      <c r="F54" s="9" t="s">
        <v>81</v>
      </c>
      <c r="G54" s="10"/>
      <c r="H54" s="10">
        <v>69</v>
      </c>
      <c r="I54" s="10">
        <v>69</v>
      </c>
      <c r="J54" s="8">
        <f>_xlfn.RANK.EQ(I54,$I$54:$I$56,0)</f>
        <v>1</v>
      </c>
      <c r="K54" s="9" t="s">
        <v>77</v>
      </c>
    </row>
    <row r="55" s="1" customFormat="1" ht="27" customHeight="1" spans="1:11">
      <c r="A55" s="8">
        <v>53</v>
      </c>
      <c r="B55" s="9" t="s">
        <v>12</v>
      </c>
      <c r="C55" s="9" t="s">
        <v>79</v>
      </c>
      <c r="D55" s="9" t="s">
        <v>80</v>
      </c>
      <c r="E55" s="8">
        <v>1</v>
      </c>
      <c r="F55" s="9" t="s">
        <v>82</v>
      </c>
      <c r="G55" s="10"/>
      <c r="H55" s="10">
        <v>63.6</v>
      </c>
      <c r="I55" s="10">
        <v>63.6</v>
      </c>
      <c r="J55" s="8">
        <f>_xlfn.RANK.EQ(I55,$I$54:$I$56,0)</f>
        <v>2</v>
      </c>
      <c r="K55" s="9" t="s">
        <v>77</v>
      </c>
    </row>
    <row r="56" s="1" customFormat="1" ht="27" customHeight="1" spans="1:11">
      <c r="A56" s="8">
        <v>54</v>
      </c>
      <c r="B56" s="9" t="s">
        <v>12</v>
      </c>
      <c r="C56" s="9" t="s">
        <v>79</v>
      </c>
      <c r="D56" s="9" t="s">
        <v>80</v>
      </c>
      <c r="E56" s="8">
        <v>1</v>
      </c>
      <c r="F56" s="9" t="s">
        <v>83</v>
      </c>
      <c r="G56" s="10"/>
      <c r="H56" s="7" t="s">
        <v>35</v>
      </c>
      <c r="I56" s="7" t="s">
        <v>35</v>
      </c>
      <c r="J56" s="8">
        <v>3</v>
      </c>
      <c r="K56" s="9" t="s">
        <v>77</v>
      </c>
    </row>
    <row r="57" s="2" customFormat="1" ht="27" customHeight="1" spans="1:11">
      <c r="A57" s="8">
        <v>55</v>
      </c>
      <c r="B57" s="11" t="s">
        <v>12</v>
      </c>
      <c r="C57" s="11" t="s">
        <v>84</v>
      </c>
      <c r="D57" s="11" t="str">
        <f>"z2024347"</f>
        <v>z2024347</v>
      </c>
      <c r="E57" s="12">
        <v>1</v>
      </c>
      <c r="F57" s="11" t="s">
        <v>85</v>
      </c>
      <c r="G57" s="10">
        <v>79</v>
      </c>
      <c r="H57" s="13">
        <v>78</v>
      </c>
      <c r="I57" s="13">
        <f t="shared" ref="I57:I62" si="5">G57*0.4+H57*0.6</f>
        <v>78.4</v>
      </c>
      <c r="J57" s="12">
        <v>1</v>
      </c>
      <c r="K57" s="12"/>
    </row>
    <row r="58" s="2" customFormat="1" ht="27" customHeight="1" spans="1:11">
      <c r="A58" s="8">
        <v>56</v>
      </c>
      <c r="B58" s="11" t="s">
        <v>12</v>
      </c>
      <c r="C58" s="11" t="s">
        <v>84</v>
      </c>
      <c r="D58" s="11" t="str">
        <f>"z2024347"</f>
        <v>z2024347</v>
      </c>
      <c r="E58" s="12">
        <v>1</v>
      </c>
      <c r="F58" s="11" t="s">
        <v>86</v>
      </c>
      <c r="G58" s="10">
        <v>73</v>
      </c>
      <c r="H58" s="13">
        <v>78.4</v>
      </c>
      <c r="I58" s="13">
        <f t="shared" si="5"/>
        <v>76.24</v>
      </c>
      <c r="J58" s="12">
        <v>2</v>
      </c>
      <c r="K58" s="12"/>
    </row>
    <row r="59" s="2" customFormat="1" ht="27" customHeight="1" spans="1:11">
      <c r="A59" s="8">
        <v>57</v>
      </c>
      <c r="B59" s="11" t="s">
        <v>12</v>
      </c>
      <c r="C59" s="11" t="s">
        <v>84</v>
      </c>
      <c r="D59" s="11" t="str">
        <f>"z2024347"</f>
        <v>z2024347</v>
      </c>
      <c r="E59" s="12">
        <v>1</v>
      </c>
      <c r="F59" s="11" t="s">
        <v>87</v>
      </c>
      <c r="G59" s="10">
        <v>73</v>
      </c>
      <c r="H59" s="13">
        <v>72.2</v>
      </c>
      <c r="I59" s="13">
        <f t="shared" si="5"/>
        <v>72.52</v>
      </c>
      <c r="J59" s="12">
        <v>3</v>
      </c>
      <c r="K59" s="12"/>
    </row>
    <row r="60" s="2" customFormat="1" ht="27" customHeight="1" spans="1:11">
      <c r="A60" s="8">
        <v>58</v>
      </c>
      <c r="B60" s="11" t="s">
        <v>12</v>
      </c>
      <c r="C60" s="11" t="s">
        <v>45</v>
      </c>
      <c r="D60" s="11" t="str">
        <f>"z2024348"</f>
        <v>z2024348</v>
      </c>
      <c r="E60" s="12">
        <v>1</v>
      </c>
      <c r="F60" s="11" t="s">
        <v>88</v>
      </c>
      <c r="G60" s="10">
        <v>83</v>
      </c>
      <c r="H60" s="13">
        <v>80.6</v>
      </c>
      <c r="I60" s="13">
        <f t="shared" si="5"/>
        <v>81.56</v>
      </c>
      <c r="J60" s="12">
        <f>_xlfn.RANK.EQ(I60,$I$60:$I$62,0)</f>
        <v>1</v>
      </c>
      <c r="K60" s="12"/>
    </row>
    <row r="61" s="2" customFormat="1" ht="27" customHeight="1" spans="1:11">
      <c r="A61" s="8">
        <v>59</v>
      </c>
      <c r="B61" s="11" t="s">
        <v>12</v>
      </c>
      <c r="C61" s="11" t="s">
        <v>45</v>
      </c>
      <c r="D61" s="11" t="str">
        <f>"z2024348"</f>
        <v>z2024348</v>
      </c>
      <c r="E61" s="12">
        <v>1</v>
      </c>
      <c r="F61" s="11" t="s">
        <v>89</v>
      </c>
      <c r="G61" s="10">
        <v>87</v>
      </c>
      <c r="H61" s="13">
        <v>74.8</v>
      </c>
      <c r="I61" s="13">
        <f t="shared" si="5"/>
        <v>79.68</v>
      </c>
      <c r="J61" s="12">
        <f>_xlfn.RANK.EQ(I61,$I$60:$I$62,0)</f>
        <v>2</v>
      </c>
      <c r="K61" s="12"/>
    </row>
    <row r="62" s="2" customFormat="1" ht="27" customHeight="1" spans="1:11">
      <c r="A62" s="8">
        <v>60</v>
      </c>
      <c r="B62" s="11" t="s">
        <v>12</v>
      </c>
      <c r="C62" s="11" t="s">
        <v>45</v>
      </c>
      <c r="D62" s="11" t="str">
        <f>"z2024348"</f>
        <v>z2024348</v>
      </c>
      <c r="E62" s="12">
        <v>1</v>
      </c>
      <c r="F62" s="11" t="s">
        <v>90</v>
      </c>
      <c r="G62" s="10">
        <v>83</v>
      </c>
      <c r="H62" s="13">
        <v>66.6</v>
      </c>
      <c r="I62" s="13">
        <f t="shared" si="5"/>
        <v>73.16</v>
      </c>
      <c r="J62" s="12">
        <f>_xlfn.RANK.EQ(I62,$I$60:$I$62,0)</f>
        <v>3</v>
      </c>
      <c r="K62" s="12"/>
    </row>
    <row r="63" s="1" customFormat="1" ht="27" customHeight="1" spans="1:11">
      <c r="A63" s="8">
        <v>61</v>
      </c>
      <c r="B63" s="9" t="s">
        <v>91</v>
      </c>
      <c r="C63" s="9" t="s">
        <v>92</v>
      </c>
      <c r="D63" s="9" t="str">
        <f>"z2024352"</f>
        <v>z2024352</v>
      </c>
      <c r="E63" s="8">
        <v>1</v>
      </c>
      <c r="F63" s="9" t="s">
        <v>93</v>
      </c>
      <c r="G63" s="10"/>
      <c r="H63" s="10">
        <v>74.56</v>
      </c>
      <c r="I63" s="10">
        <v>74.56</v>
      </c>
      <c r="J63" s="8">
        <f>_xlfn.RANK.EQ(I63,$I$63:$I$65,0)</f>
        <v>1</v>
      </c>
      <c r="K63" s="8"/>
    </row>
    <row r="64" s="1" customFormat="1" ht="27" customHeight="1" spans="1:11">
      <c r="A64" s="8">
        <v>62</v>
      </c>
      <c r="B64" s="9" t="s">
        <v>91</v>
      </c>
      <c r="C64" s="9" t="s">
        <v>92</v>
      </c>
      <c r="D64" s="9" t="str">
        <f>"z2024352"</f>
        <v>z2024352</v>
      </c>
      <c r="E64" s="8">
        <v>1</v>
      </c>
      <c r="F64" s="9" t="s">
        <v>94</v>
      </c>
      <c r="G64" s="10"/>
      <c r="H64" s="10">
        <v>72.68</v>
      </c>
      <c r="I64" s="10">
        <v>72.68</v>
      </c>
      <c r="J64" s="8">
        <f>_xlfn.RANK.EQ(I64,$I$63:$I$65,0)</f>
        <v>2</v>
      </c>
      <c r="K64" s="8"/>
    </row>
    <row r="65" s="1" customFormat="1" ht="27" customHeight="1" spans="1:11">
      <c r="A65" s="8">
        <v>63</v>
      </c>
      <c r="B65" s="9" t="s">
        <v>91</v>
      </c>
      <c r="C65" s="9" t="s">
        <v>92</v>
      </c>
      <c r="D65" s="9" t="s">
        <v>95</v>
      </c>
      <c r="E65" s="8">
        <v>1</v>
      </c>
      <c r="F65" s="9" t="s">
        <v>96</v>
      </c>
      <c r="G65" s="10"/>
      <c r="H65" s="7" t="s">
        <v>35</v>
      </c>
      <c r="I65" s="7" t="s">
        <v>35</v>
      </c>
      <c r="J65" s="8">
        <v>3</v>
      </c>
      <c r="K65" s="9" t="s">
        <v>16</v>
      </c>
    </row>
    <row r="66" s="2" customFormat="1" ht="27" customHeight="1" spans="1:11">
      <c r="A66" s="8">
        <v>64</v>
      </c>
      <c r="B66" s="11" t="s">
        <v>91</v>
      </c>
      <c r="C66" s="11" t="s">
        <v>97</v>
      </c>
      <c r="D66" s="11" t="str">
        <f>"z2024353"</f>
        <v>z2024353</v>
      </c>
      <c r="E66" s="12">
        <v>1</v>
      </c>
      <c r="F66" s="11" t="s">
        <v>98</v>
      </c>
      <c r="G66" s="10">
        <v>83</v>
      </c>
      <c r="H66" s="13">
        <v>66.6</v>
      </c>
      <c r="I66" s="13">
        <f t="shared" ref="I66:I86" si="6">G66*0.4+H66*0.6</f>
        <v>73.16</v>
      </c>
      <c r="J66" s="8">
        <f>_xlfn.RANK.EQ(I66,$I$66:$I$69,0)</f>
        <v>1</v>
      </c>
      <c r="K66" s="12"/>
    </row>
    <row r="67" s="2" customFormat="1" ht="27" customHeight="1" spans="1:11">
      <c r="A67" s="8">
        <v>65</v>
      </c>
      <c r="B67" s="11" t="s">
        <v>91</v>
      </c>
      <c r="C67" s="11" t="s">
        <v>97</v>
      </c>
      <c r="D67" s="11" t="str">
        <f>"z2024353"</f>
        <v>z2024353</v>
      </c>
      <c r="E67" s="12">
        <v>1</v>
      </c>
      <c r="F67" s="11" t="s">
        <v>99</v>
      </c>
      <c r="G67" s="10">
        <v>82</v>
      </c>
      <c r="H67" s="13">
        <v>66.4</v>
      </c>
      <c r="I67" s="13">
        <f t="shared" si="6"/>
        <v>72.64</v>
      </c>
      <c r="J67" s="8">
        <f>_xlfn.RANK.EQ(I67,$I$66:$I$69,0)</f>
        <v>2</v>
      </c>
      <c r="K67" s="12"/>
    </row>
    <row r="68" s="2" customFormat="1" ht="27" customHeight="1" spans="1:11">
      <c r="A68" s="8">
        <v>66</v>
      </c>
      <c r="B68" s="11" t="s">
        <v>91</v>
      </c>
      <c r="C68" s="11" t="s">
        <v>97</v>
      </c>
      <c r="D68" s="11" t="str">
        <f>"z2024353"</f>
        <v>z2024353</v>
      </c>
      <c r="E68" s="12">
        <v>1</v>
      </c>
      <c r="F68" s="11" t="s">
        <v>100</v>
      </c>
      <c r="G68" s="10">
        <v>88</v>
      </c>
      <c r="H68" s="13">
        <v>58.4</v>
      </c>
      <c r="I68" s="13">
        <f t="shared" si="6"/>
        <v>70.24</v>
      </c>
      <c r="J68" s="8">
        <f>_xlfn.RANK.EQ(I68,$I$66:$I$69,0)</f>
        <v>3</v>
      </c>
      <c r="K68" s="12"/>
    </row>
    <row r="69" s="2" customFormat="1" ht="27" customHeight="1" spans="1:11">
      <c r="A69" s="8">
        <v>67</v>
      </c>
      <c r="B69" s="11" t="s">
        <v>91</v>
      </c>
      <c r="C69" s="11" t="s">
        <v>97</v>
      </c>
      <c r="D69" s="11" t="str">
        <f>"z2024353"</f>
        <v>z2024353</v>
      </c>
      <c r="E69" s="12">
        <v>1</v>
      </c>
      <c r="F69" s="11" t="s">
        <v>101</v>
      </c>
      <c r="G69" s="10">
        <v>82</v>
      </c>
      <c r="H69" s="13">
        <v>59.6</v>
      </c>
      <c r="I69" s="13">
        <f t="shared" si="6"/>
        <v>68.56</v>
      </c>
      <c r="J69" s="8">
        <f>_xlfn.RANK.EQ(I69,$I$66:$I$69,0)</f>
        <v>4</v>
      </c>
      <c r="K69" s="12"/>
    </row>
    <row r="70" s="2" customFormat="1" ht="27" customHeight="1" spans="1:11">
      <c r="A70" s="8">
        <v>68</v>
      </c>
      <c r="B70" s="11" t="s">
        <v>102</v>
      </c>
      <c r="C70" s="11" t="s">
        <v>103</v>
      </c>
      <c r="D70" s="11" t="str">
        <f>"z2024355"</f>
        <v>z2024355</v>
      </c>
      <c r="E70" s="12">
        <v>1</v>
      </c>
      <c r="F70" s="11" t="s">
        <v>104</v>
      </c>
      <c r="G70" s="10">
        <v>78</v>
      </c>
      <c r="H70" s="13">
        <v>77</v>
      </c>
      <c r="I70" s="13">
        <f t="shared" si="6"/>
        <v>77.4</v>
      </c>
      <c r="J70" s="12">
        <v>1</v>
      </c>
      <c r="K70" s="12"/>
    </row>
    <row r="71" s="2" customFormat="1" ht="27" customHeight="1" spans="1:11">
      <c r="A71" s="8">
        <v>69</v>
      </c>
      <c r="B71" s="11" t="s">
        <v>102</v>
      </c>
      <c r="C71" s="11" t="s">
        <v>103</v>
      </c>
      <c r="D71" s="11" t="str">
        <f>"z2024355"</f>
        <v>z2024355</v>
      </c>
      <c r="E71" s="12">
        <v>1</v>
      </c>
      <c r="F71" s="11" t="s">
        <v>105</v>
      </c>
      <c r="G71" s="10">
        <v>76</v>
      </c>
      <c r="H71" s="13">
        <v>69.6</v>
      </c>
      <c r="I71" s="13">
        <f t="shared" si="6"/>
        <v>72.16</v>
      </c>
      <c r="J71" s="12">
        <v>2</v>
      </c>
      <c r="K71" s="12"/>
    </row>
    <row r="72" s="2" customFormat="1" ht="27" customHeight="1" spans="1:11">
      <c r="A72" s="8">
        <v>70</v>
      </c>
      <c r="B72" s="11" t="s">
        <v>102</v>
      </c>
      <c r="C72" s="11" t="s">
        <v>103</v>
      </c>
      <c r="D72" s="11" t="str">
        <f>"z2024355"</f>
        <v>z2024355</v>
      </c>
      <c r="E72" s="12">
        <v>1</v>
      </c>
      <c r="F72" s="11" t="s">
        <v>106</v>
      </c>
      <c r="G72" s="10">
        <v>73</v>
      </c>
      <c r="H72" s="13">
        <v>70</v>
      </c>
      <c r="I72" s="13">
        <f t="shared" si="6"/>
        <v>71.2</v>
      </c>
      <c r="J72" s="12">
        <v>3</v>
      </c>
      <c r="K72" s="12"/>
    </row>
    <row r="73" s="2" customFormat="1" ht="27" customHeight="1" spans="1:11">
      <c r="A73" s="8">
        <v>71</v>
      </c>
      <c r="B73" s="11" t="s">
        <v>102</v>
      </c>
      <c r="C73" s="11" t="s">
        <v>107</v>
      </c>
      <c r="D73" s="11" t="str">
        <f>"z2024356"</f>
        <v>z2024356</v>
      </c>
      <c r="E73" s="12">
        <v>1</v>
      </c>
      <c r="F73" s="11" t="s">
        <v>108</v>
      </c>
      <c r="G73" s="10">
        <v>85.5</v>
      </c>
      <c r="H73" s="13">
        <v>74.9</v>
      </c>
      <c r="I73" s="13">
        <f t="shared" si="6"/>
        <v>79.14</v>
      </c>
      <c r="J73" s="12">
        <f>_xlfn.RANK.EQ(I73,$I$73:$I$75,0)</f>
        <v>1</v>
      </c>
      <c r="K73" s="12"/>
    </row>
    <row r="74" s="2" customFormat="1" ht="27" customHeight="1" spans="1:11">
      <c r="A74" s="8">
        <v>72</v>
      </c>
      <c r="B74" s="11" t="s">
        <v>102</v>
      </c>
      <c r="C74" s="11" t="s">
        <v>107</v>
      </c>
      <c r="D74" s="11" t="str">
        <f>"z2024356"</f>
        <v>z2024356</v>
      </c>
      <c r="E74" s="12">
        <v>1</v>
      </c>
      <c r="F74" s="11" t="s">
        <v>109</v>
      </c>
      <c r="G74" s="10">
        <v>86</v>
      </c>
      <c r="H74" s="13">
        <v>69.9</v>
      </c>
      <c r="I74" s="13">
        <f t="shared" si="6"/>
        <v>76.34</v>
      </c>
      <c r="J74" s="12">
        <f>_xlfn.RANK.EQ(I74,$I$73:$I$75,0)</f>
        <v>2</v>
      </c>
      <c r="K74" s="12"/>
    </row>
    <row r="75" s="2" customFormat="1" ht="27" customHeight="1" spans="1:11">
      <c r="A75" s="8">
        <v>73</v>
      </c>
      <c r="B75" s="11" t="s">
        <v>102</v>
      </c>
      <c r="C75" s="11" t="s">
        <v>107</v>
      </c>
      <c r="D75" s="11" t="str">
        <f>"z2024356"</f>
        <v>z2024356</v>
      </c>
      <c r="E75" s="12">
        <v>1</v>
      </c>
      <c r="F75" s="11" t="s">
        <v>110</v>
      </c>
      <c r="G75" s="10">
        <v>88.5</v>
      </c>
      <c r="H75" s="13">
        <v>65.4</v>
      </c>
      <c r="I75" s="13">
        <f t="shared" si="6"/>
        <v>74.64</v>
      </c>
      <c r="J75" s="12">
        <f>_xlfn.RANK.EQ(I75,$I$73:$I$75,0)</f>
        <v>3</v>
      </c>
      <c r="K75" s="12"/>
    </row>
    <row r="76" s="2" customFormat="1" ht="27" customHeight="1" spans="1:11">
      <c r="A76" s="8">
        <v>74</v>
      </c>
      <c r="B76" s="11" t="s">
        <v>111</v>
      </c>
      <c r="C76" s="11" t="s">
        <v>112</v>
      </c>
      <c r="D76" s="11" t="str">
        <f>"z2024357"</f>
        <v>z2024357</v>
      </c>
      <c r="E76" s="12">
        <v>1</v>
      </c>
      <c r="F76" s="11" t="s">
        <v>113</v>
      </c>
      <c r="G76" s="10">
        <v>74</v>
      </c>
      <c r="H76" s="13">
        <v>66.5</v>
      </c>
      <c r="I76" s="13">
        <f t="shared" si="6"/>
        <v>69.5</v>
      </c>
      <c r="J76" s="12">
        <v>1</v>
      </c>
      <c r="K76" s="12"/>
    </row>
    <row r="77" s="2" customFormat="1" ht="27" customHeight="1" spans="1:11">
      <c r="A77" s="8">
        <v>75</v>
      </c>
      <c r="B77" s="11" t="s">
        <v>111</v>
      </c>
      <c r="C77" s="11" t="s">
        <v>112</v>
      </c>
      <c r="D77" s="11" t="str">
        <f>"z2024357"</f>
        <v>z2024357</v>
      </c>
      <c r="E77" s="12">
        <v>1</v>
      </c>
      <c r="F77" s="11" t="s">
        <v>114</v>
      </c>
      <c r="G77" s="10">
        <v>65.5</v>
      </c>
      <c r="H77" s="13">
        <v>64.4</v>
      </c>
      <c r="I77" s="13">
        <f t="shared" si="6"/>
        <v>64.84</v>
      </c>
      <c r="J77" s="12">
        <v>2</v>
      </c>
      <c r="K77" s="12"/>
    </row>
    <row r="78" s="2" customFormat="1" ht="27" customHeight="1" spans="1:11">
      <c r="A78" s="8">
        <v>76</v>
      </c>
      <c r="B78" s="11" t="s">
        <v>111</v>
      </c>
      <c r="C78" s="11" t="s">
        <v>68</v>
      </c>
      <c r="D78" s="11" t="str">
        <f>"z2024358"</f>
        <v>z2024358</v>
      </c>
      <c r="E78" s="12">
        <v>1</v>
      </c>
      <c r="F78" s="11" t="s">
        <v>115</v>
      </c>
      <c r="G78" s="10">
        <v>63.5</v>
      </c>
      <c r="H78" s="13">
        <v>75.6</v>
      </c>
      <c r="I78" s="13">
        <f t="shared" si="6"/>
        <v>70.76</v>
      </c>
      <c r="J78" s="12">
        <v>1</v>
      </c>
      <c r="K78" s="12"/>
    </row>
    <row r="79" s="2" customFormat="1" ht="27" customHeight="1" spans="1:11">
      <c r="A79" s="8">
        <v>77</v>
      </c>
      <c r="B79" s="11" t="s">
        <v>111</v>
      </c>
      <c r="C79" s="11" t="s">
        <v>68</v>
      </c>
      <c r="D79" s="11" t="str">
        <f>"z2024358"</f>
        <v>z2024358</v>
      </c>
      <c r="E79" s="12">
        <v>1</v>
      </c>
      <c r="F79" s="11" t="s">
        <v>116</v>
      </c>
      <c r="G79" s="10">
        <v>71</v>
      </c>
      <c r="H79" s="13">
        <v>67.6</v>
      </c>
      <c r="I79" s="13">
        <f t="shared" si="6"/>
        <v>68.96</v>
      </c>
      <c r="J79" s="12">
        <v>2</v>
      </c>
      <c r="K79" s="12"/>
    </row>
    <row r="80" s="2" customFormat="1" ht="27" customHeight="1" spans="1:11">
      <c r="A80" s="8">
        <v>78</v>
      </c>
      <c r="B80" s="11" t="s">
        <v>111</v>
      </c>
      <c r="C80" s="11" t="s">
        <v>68</v>
      </c>
      <c r="D80" s="11" t="str">
        <f>"z2024358"</f>
        <v>z2024358</v>
      </c>
      <c r="E80" s="12">
        <v>1</v>
      </c>
      <c r="F80" s="11" t="s">
        <v>117</v>
      </c>
      <c r="G80" s="10">
        <v>68.5</v>
      </c>
      <c r="H80" s="13">
        <v>63</v>
      </c>
      <c r="I80" s="13">
        <f t="shared" si="6"/>
        <v>65.2</v>
      </c>
      <c r="J80" s="12">
        <v>3</v>
      </c>
      <c r="K80" s="12"/>
    </row>
    <row r="81" s="2" customFormat="1" ht="27" customHeight="1" spans="1:11">
      <c r="A81" s="8">
        <v>79</v>
      </c>
      <c r="B81" s="11" t="s">
        <v>111</v>
      </c>
      <c r="C81" s="11" t="s">
        <v>45</v>
      </c>
      <c r="D81" s="11" t="str">
        <f>"z2024359"</f>
        <v>z2024359</v>
      </c>
      <c r="E81" s="12">
        <v>1</v>
      </c>
      <c r="F81" s="11" t="s">
        <v>118</v>
      </c>
      <c r="G81" s="10">
        <v>88</v>
      </c>
      <c r="H81" s="13">
        <v>82.4</v>
      </c>
      <c r="I81" s="13">
        <f t="shared" si="6"/>
        <v>84.64</v>
      </c>
      <c r="J81" s="12">
        <f>_xlfn.RANK.EQ(I81,$I$81:$I$83,0)</f>
        <v>1</v>
      </c>
      <c r="K81" s="12"/>
    </row>
    <row r="82" s="2" customFormat="1" ht="27" customHeight="1" spans="1:11">
      <c r="A82" s="8">
        <v>80</v>
      </c>
      <c r="B82" s="11" t="s">
        <v>111</v>
      </c>
      <c r="C82" s="11" t="s">
        <v>45</v>
      </c>
      <c r="D82" s="11" t="str">
        <f>"z2024359"</f>
        <v>z2024359</v>
      </c>
      <c r="E82" s="12">
        <v>1</v>
      </c>
      <c r="F82" s="11" t="s">
        <v>119</v>
      </c>
      <c r="G82" s="10">
        <v>89</v>
      </c>
      <c r="H82" s="13">
        <v>76.6</v>
      </c>
      <c r="I82" s="13">
        <f t="shared" si="6"/>
        <v>81.56</v>
      </c>
      <c r="J82" s="12">
        <f>_xlfn.RANK.EQ(I82,$I$81:$I$83,0)</f>
        <v>2</v>
      </c>
      <c r="K82" s="12"/>
    </row>
    <row r="83" s="2" customFormat="1" ht="27" customHeight="1" spans="1:11">
      <c r="A83" s="8">
        <v>81</v>
      </c>
      <c r="B83" s="11" t="s">
        <v>111</v>
      </c>
      <c r="C83" s="11" t="s">
        <v>45</v>
      </c>
      <c r="D83" s="11" t="str">
        <f>"z2024359"</f>
        <v>z2024359</v>
      </c>
      <c r="E83" s="12">
        <v>1</v>
      </c>
      <c r="F83" s="11" t="s">
        <v>120</v>
      </c>
      <c r="G83" s="10">
        <v>88</v>
      </c>
      <c r="H83" s="13">
        <v>76.5</v>
      </c>
      <c r="I83" s="13">
        <f t="shared" si="6"/>
        <v>81.1</v>
      </c>
      <c r="J83" s="12">
        <f>_xlfn.RANK.EQ(I83,$I$81:$I$83,0)</f>
        <v>3</v>
      </c>
      <c r="K83" s="12"/>
    </row>
    <row r="84" s="2" customFormat="1" ht="27" customHeight="1" spans="1:11">
      <c r="A84" s="8">
        <v>82</v>
      </c>
      <c r="B84" s="11" t="s">
        <v>111</v>
      </c>
      <c r="C84" s="11" t="s">
        <v>121</v>
      </c>
      <c r="D84" s="11" t="str">
        <f>"z2024360"</f>
        <v>z2024360</v>
      </c>
      <c r="E84" s="12">
        <v>1</v>
      </c>
      <c r="F84" s="11" t="s">
        <v>122</v>
      </c>
      <c r="G84" s="10">
        <v>77.5</v>
      </c>
      <c r="H84" s="13">
        <v>73.26</v>
      </c>
      <c r="I84" s="13">
        <f t="shared" si="6"/>
        <v>74.956</v>
      </c>
      <c r="J84" s="12">
        <v>1</v>
      </c>
      <c r="K84" s="12"/>
    </row>
    <row r="85" s="2" customFormat="1" ht="27" customHeight="1" spans="1:11">
      <c r="A85" s="8">
        <v>83</v>
      </c>
      <c r="B85" s="11" t="s">
        <v>111</v>
      </c>
      <c r="C85" s="11" t="s">
        <v>121</v>
      </c>
      <c r="D85" s="11" t="str">
        <f>"z2024360"</f>
        <v>z2024360</v>
      </c>
      <c r="E85" s="12">
        <v>1</v>
      </c>
      <c r="F85" s="11" t="s">
        <v>123</v>
      </c>
      <c r="G85" s="10">
        <v>83</v>
      </c>
      <c r="H85" s="13">
        <v>64.2</v>
      </c>
      <c r="I85" s="13">
        <f t="shared" si="6"/>
        <v>71.72</v>
      </c>
      <c r="J85" s="12">
        <v>2</v>
      </c>
      <c r="K85" s="12"/>
    </row>
    <row r="86" s="2" customFormat="1" ht="27" customHeight="1" spans="1:11">
      <c r="A86" s="8">
        <v>84</v>
      </c>
      <c r="B86" s="11" t="s">
        <v>111</v>
      </c>
      <c r="C86" s="11" t="s">
        <v>121</v>
      </c>
      <c r="D86" s="11" t="str">
        <f>"z2024360"</f>
        <v>z2024360</v>
      </c>
      <c r="E86" s="12">
        <v>1</v>
      </c>
      <c r="F86" s="11" t="s">
        <v>124</v>
      </c>
      <c r="G86" s="10">
        <v>78.5</v>
      </c>
      <c r="H86" s="16" t="s">
        <v>35</v>
      </c>
      <c r="I86" s="13">
        <v>31.4</v>
      </c>
      <c r="J86" s="12">
        <v>3</v>
      </c>
      <c r="K86" s="12"/>
    </row>
    <row r="87" s="1" customFormat="1" ht="27" customHeight="1" spans="1:11">
      <c r="A87" s="8">
        <v>85</v>
      </c>
      <c r="B87" s="9" t="s">
        <v>125</v>
      </c>
      <c r="C87" s="9" t="s">
        <v>112</v>
      </c>
      <c r="D87" s="9" t="str">
        <f>"z2024361"</f>
        <v>z2024361</v>
      </c>
      <c r="E87" s="8">
        <v>4</v>
      </c>
      <c r="F87" s="9" t="s">
        <v>126</v>
      </c>
      <c r="G87" s="10"/>
      <c r="H87" s="10">
        <v>73.88</v>
      </c>
      <c r="I87" s="10">
        <v>73.88</v>
      </c>
      <c r="J87" s="8">
        <v>1</v>
      </c>
      <c r="K87" s="8"/>
    </row>
    <row r="88" s="1" customFormat="1" ht="27" customHeight="1" spans="1:11">
      <c r="A88" s="8">
        <v>86</v>
      </c>
      <c r="B88" s="9" t="s">
        <v>125</v>
      </c>
      <c r="C88" s="9" t="s">
        <v>112</v>
      </c>
      <c r="D88" s="9" t="str">
        <f>"z2024361"</f>
        <v>z2024361</v>
      </c>
      <c r="E88" s="8">
        <v>4</v>
      </c>
      <c r="F88" s="9" t="s">
        <v>127</v>
      </c>
      <c r="G88" s="10"/>
      <c r="H88" s="10">
        <v>72.5</v>
      </c>
      <c r="I88" s="10">
        <v>72.5</v>
      </c>
      <c r="J88" s="8">
        <v>2</v>
      </c>
      <c r="K88" s="8"/>
    </row>
    <row r="89" s="1" customFormat="1" ht="27" customHeight="1" spans="1:11">
      <c r="A89" s="8">
        <v>87</v>
      </c>
      <c r="B89" s="9" t="s">
        <v>125</v>
      </c>
      <c r="C89" s="9" t="s">
        <v>112</v>
      </c>
      <c r="D89" s="9" t="s">
        <v>128</v>
      </c>
      <c r="E89" s="8">
        <v>4</v>
      </c>
      <c r="F89" s="9" t="s">
        <v>129</v>
      </c>
      <c r="G89" s="10"/>
      <c r="H89" s="10">
        <v>72.2</v>
      </c>
      <c r="I89" s="10">
        <v>72.2</v>
      </c>
      <c r="J89" s="8">
        <v>3</v>
      </c>
      <c r="K89" s="9" t="s">
        <v>67</v>
      </c>
    </row>
    <row r="90" s="1" customFormat="1" ht="27" customHeight="1" spans="1:11">
      <c r="A90" s="8">
        <v>88</v>
      </c>
      <c r="B90" s="9" t="s">
        <v>125</v>
      </c>
      <c r="C90" s="9" t="s">
        <v>112</v>
      </c>
      <c r="D90" s="9" t="str">
        <f t="shared" ref="D90:D101" si="7">"z2024361"</f>
        <v>z2024361</v>
      </c>
      <c r="E90" s="8">
        <v>4</v>
      </c>
      <c r="F90" s="9" t="s">
        <v>130</v>
      </c>
      <c r="G90" s="10"/>
      <c r="H90" s="10">
        <v>69.6</v>
      </c>
      <c r="I90" s="10">
        <v>69.6</v>
      </c>
      <c r="J90" s="8">
        <v>4</v>
      </c>
      <c r="K90" s="8"/>
    </row>
    <row r="91" s="1" customFormat="1" ht="27" customHeight="1" spans="1:11">
      <c r="A91" s="8">
        <v>89</v>
      </c>
      <c r="B91" s="9" t="s">
        <v>125</v>
      </c>
      <c r="C91" s="9" t="s">
        <v>112</v>
      </c>
      <c r="D91" s="9" t="str">
        <f t="shared" si="7"/>
        <v>z2024361</v>
      </c>
      <c r="E91" s="8">
        <v>4</v>
      </c>
      <c r="F91" s="9" t="s">
        <v>131</v>
      </c>
      <c r="G91" s="10"/>
      <c r="H91" s="10">
        <v>67.26</v>
      </c>
      <c r="I91" s="10">
        <v>67.26</v>
      </c>
      <c r="J91" s="8">
        <v>5</v>
      </c>
      <c r="K91" s="8"/>
    </row>
    <row r="92" s="1" customFormat="1" ht="27" customHeight="1" spans="1:11">
      <c r="A92" s="8">
        <v>90</v>
      </c>
      <c r="B92" s="9" t="s">
        <v>125</v>
      </c>
      <c r="C92" s="9" t="s">
        <v>112</v>
      </c>
      <c r="D92" s="9" t="str">
        <f t="shared" si="7"/>
        <v>z2024361</v>
      </c>
      <c r="E92" s="8">
        <v>4</v>
      </c>
      <c r="F92" s="9" t="s">
        <v>132</v>
      </c>
      <c r="G92" s="10"/>
      <c r="H92" s="10">
        <v>66.06</v>
      </c>
      <c r="I92" s="10">
        <v>66.06</v>
      </c>
      <c r="J92" s="8">
        <v>6</v>
      </c>
      <c r="K92" s="8"/>
    </row>
    <row r="93" s="1" customFormat="1" ht="27" customHeight="1" spans="1:11">
      <c r="A93" s="8">
        <v>91</v>
      </c>
      <c r="B93" s="9" t="s">
        <v>125</v>
      </c>
      <c r="C93" s="9" t="s">
        <v>112</v>
      </c>
      <c r="D93" s="9" t="str">
        <f t="shared" si="7"/>
        <v>z2024361</v>
      </c>
      <c r="E93" s="8">
        <v>4</v>
      </c>
      <c r="F93" s="9" t="s">
        <v>133</v>
      </c>
      <c r="G93" s="10"/>
      <c r="H93" s="10">
        <v>65.2</v>
      </c>
      <c r="I93" s="10">
        <v>65.2</v>
      </c>
      <c r="J93" s="8">
        <v>7</v>
      </c>
      <c r="K93" s="8"/>
    </row>
    <row r="94" s="1" customFormat="1" ht="27" customHeight="1" spans="1:11">
      <c r="A94" s="8">
        <v>92</v>
      </c>
      <c r="B94" s="9" t="s">
        <v>125</v>
      </c>
      <c r="C94" s="9" t="s">
        <v>112</v>
      </c>
      <c r="D94" s="9" t="str">
        <f t="shared" si="7"/>
        <v>z2024361</v>
      </c>
      <c r="E94" s="8">
        <v>4</v>
      </c>
      <c r="F94" s="9" t="s">
        <v>134</v>
      </c>
      <c r="G94" s="10"/>
      <c r="H94" s="10">
        <v>64.8</v>
      </c>
      <c r="I94" s="10">
        <v>64.8</v>
      </c>
      <c r="J94" s="8">
        <v>8</v>
      </c>
      <c r="K94" s="8"/>
    </row>
    <row r="95" s="1" customFormat="1" ht="27" customHeight="1" spans="1:11">
      <c r="A95" s="8">
        <v>93</v>
      </c>
      <c r="B95" s="9" t="s">
        <v>125</v>
      </c>
      <c r="C95" s="9" t="s">
        <v>112</v>
      </c>
      <c r="D95" s="9" t="str">
        <f t="shared" si="7"/>
        <v>z2024361</v>
      </c>
      <c r="E95" s="8">
        <v>4</v>
      </c>
      <c r="F95" s="9" t="s">
        <v>135</v>
      </c>
      <c r="G95" s="10"/>
      <c r="H95" s="10">
        <v>64.18</v>
      </c>
      <c r="I95" s="10">
        <v>64.18</v>
      </c>
      <c r="J95" s="8">
        <v>9</v>
      </c>
      <c r="K95" s="8"/>
    </row>
    <row r="96" s="1" customFormat="1" ht="27" customHeight="1" spans="1:11">
      <c r="A96" s="8">
        <v>94</v>
      </c>
      <c r="B96" s="9" t="s">
        <v>125</v>
      </c>
      <c r="C96" s="9" t="s">
        <v>112</v>
      </c>
      <c r="D96" s="9" t="str">
        <f t="shared" si="7"/>
        <v>z2024361</v>
      </c>
      <c r="E96" s="8">
        <v>4</v>
      </c>
      <c r="F96" s="9" t="s">
        <v>136</v>
      </c>
      <c r="G96" s="10"/>
      <c r="H96" s="10">
        <v>64</v>
      </c>
      <c r="I96" s="10">
        <v>64</v>
      </c>
      <c r="J96" s="8">
        <v>10</v>
      </c>
      <c r="K96" s="8"/>
    </row>
    <row r="97" s="1" customFormat="1" ht="27" customHeight="1" spans="1:11">
      <c r="A97" s="8">
        <v>95</v>
      </c>
      <c r="B97" s="9" t="s">
        <v>125</v>
      </c>
      <c r="C97" s="9" t="s">
        <v>112</v>
      </c>
      <c r="D97" s="9" t="str">
        <f t="shared" si="7"/>
        <v>z2024361</v>
      </c>
      <c r="E97" s="8">
        <v>4</v>
      </c>
      <c r="F97" s="9" t="s">
        <v>137</v>
      </c>
      <c r="G97" s="10"/>
      <c r="H97" s="10">
        <v>63.24</v>
      </c>
      <c r="I97" s="10">
        <v>63.24</v>
      </c>
      <c r="J97" s="8">
        <v>11</v>
      </c>
      <c r="K97" s="8"/>
    </row>
    <row r="98" s="1" customFormat="1" ht="27" customHeight="1" spans="1:11">
      <c r="A98" s="8">
        <v>96</v>
      </c>
      <c r="B98" s="9" t="s">
        <v>125</v>
      </c>
      <c r="C98" s="9" t="s">
        <v>112</v>
      </c>
      <c r="D98" s="9" t="str">
        <f t="shared" si="7"/>
        <v>z2024361</v>
      </c>
      <c r="E98" s="8">
        <v>4</v>
      </c>
      <c r="F98" s="9" t="s">
        <v>138</v>
      </c>
      <c r="G98" s="10"/>
      <c r="H98" s="10">
        <v>62.4</v>
      </c>
      <c r="I98" s="10">
        <v>62.4</v>
      </c>
      <c r="J98" s="8">
        <v>12</v>
      </c>
      <c r="K98" s="8"/>
    </row>
    <row r="99" s="1" customFormat="1" ht="27" customHeight="1" spans="1:11">
      <c r="A99" s="8">
        <v>97</v>
      </c>
      <c r="B99" s="9" t="s">
        <v>125</v>
      </c>
      <c r="C99" s="9" t="s">
        <v>112</v>
      </c>
      <c r="D99" s="9" t="str">
        <f t="shared" si="7"/>
        <v>z2024361</v>
      </c>
      <c r="E99" s="8">
        <v>4</v>
      </c>
      <c r="F99" s="9" t="s">
        <v>139</v>
      </c>
      <c r="G99" s="10"/>
      <c r="H99" s="7" t="s">
        <v>35</v>
      </c>
      <c r="I99" s="7" t="s">
        <v>35</v>
      </c>
      <c r="J99" s="8">
        <v>13</v>
      </c>
      <c r="K99" s="8"/>
    </row>
    <row r="100" s="1" customFormat="1" ht="27" customHeight="1" spans="1:11">
      <c r="A100" s="8">
        <v>98</v>
      </c>
      <c r="B100" s="9" t="s">
        <v>125</v>
      </c>
      <c r="C100" s="9" t="s">
        <v>112</v>
      </c>
      <c r="D100" s="9" t="str">
        <f t="shared" si="7"/>
        <v>z2024361</v>
      </c>
      <c r="E100" s="8">
        <v>4</v>
      </c>
      <c r="F100" s="9" t="s">
        <v>140</v>
      </c>
      <c r="G100" s="10"/>
      <c r="H100" s="7" t="s">
        <v>35</v>
      </c>
      <c r="I100" s="7" t="s">
        <v>35</v>
      </c>
      <c r="J100" s="8">
        <v>13</v>
      </c>
      <c r="K100" s="8"/>
    </row>
    <row r="101" s="1" customFormat="1" ht="27" customHeight="1" spans="1:11">
      <c r="A101" s="8">
        <v>99</v>
      </c>
      <c r="B101" s="9" t="s">
        <v>125</v>
      </c>
      <c r="C101" s="9" t="s">
        <v>112</v>
      </c>
      <c r="D101" s="9" t="str">
        <f t="shared" si="7"/>
        <v>z2024361</v>
      </c>
      <c r="E101" s="8">
        <v>4</v>
      </c>
      <c r="F101" s="9" t="s">
        <v>141</v>
      </c>
      <c r="G101" s="10"/>
      <c r="H101" s="7" t="s">
        <v>35</v>
      </c>
      <c r="I101" s="7" t="s">
        <v>35</v>
      </c>
      <c r="J101" s="8">
        <v>13</v>
      </c>
      <c r="K101" s="8"/>
    </row>
    <row r="102" s="2" customFormat="1" ht="27" customHeight="1" spans="1:11">
      <c r="A102" s="8">
        <v>100</v>
      </c>
      <c r="B102" s="11" t="s">
        <v>125</v>
      </c>
      <c r="C102" s="11" t="s">
        <v>68</v>
      </c>
      <c r="D102" s="11" t="str">
        <f>"z2024362"</f>
        <v>z2024362</v>
      </c>
      <c r="E102" s="12">
        <v>1</v>
      </c>
      <c r="F102" s="11" t="s">
        <v>142</v>
      </c>
      <c r="G102" s="10">
        <v>64.5</v>
      </c>
      <c r="H102" s="13">
        <v>82.8</v>
      </c>
      <c r="I102" s="13">
        <f>G102*0.4+H102*0.6</f>
        <v>75.48</v>
      </c>
      <c r="J102" s="12">
        <v>1</v>
      </c>
      <c r="K102" s="12"/>
    </row>
    <row r="103" s="2" customFormat="1" ht="27" customHeight="1" spans="1:11">
      <c r="A103" s="8">
        <v>101</v>
      </c>
      <c r="B103" s="11" t="s">
        <v>125</v>
      </c>
      <c r="C103" s="11" t="s">
        <v>68</v>
      </c>
      <c r="D103" s="11" t="str">
        <f>"z2024362"</f>
        <v>z2024362</v>
      </c>
      <c r="E103" s="12">
        <v>1</v>
      </c>
      <c r="F103" s="11" t="s">
        <v>143</v>
      </c>
      <c r="G103" s="10">
        <v>69</v>
      </c>
      <c r="H103" s="13">
        <v>76.4</v>
      </c>
      <c r="I103" s="13">
        <f>G103*0.4+H103*0.6</f>
        <v>73.44</v>
      </c>
      <c r="J103" s="12">
        <v>2</v>
      </c>
      <c r="K103" s="12"/>
    </row>
    <row r="104" s="2" customFormat="1" ht="27" customHeight="1" spans="1:11">
      <c r="A104" s="8">
        <v>102</v>
      </c>
      <c r="B104" s="11" t="s">
        <v>125</v>
      </c>
      <c r="C104" s="11" t="s">
        <v>68</v>
      </c>
      <c r="D104" s="11" t="str">
        <f>"z2024362"</f>
        <v>z2024362</v>
      </c>
      <c r="E104" s="12">
        <v>1</v>
      </c>
      <c r="F104" s="11" t="s">
        <v>144</v>
      </c>
      <c r="G104" s="10">
        <v>77.5</v>
      </c>
      <c r="H104" s="13">
        <v>65.2</v>
      </c>
      <c r="I104" s="13">
        <f>G104*0.4+H104*0.6</f>
        <v>70.12</v>
      </c>
      <c r="J104" s="12">
        <v>3</v>
      </c>
      <c r="K104" s="12"/>
    </row>
    <row r="105" s="1" customFormat="1" ht="27" customHeight="1" spans="1:11">
      <c r="A105" s="8">
        <v>103</v>
      </c>
      <c r="B105" s="9" t="s">
        <v>125</v>
      </c>
      <c r="C105" s="9" t="s">
        <v>45</v>
      </c>
      <c r="D105" s="9" t="str">
        <f>"z2024363"</f>
        <v>z2024363</v>
      </c>
      <c r="E105" s="8">
        <v>3</v>
      </c>
      <c r="F105" s="9" t="s">
        <v>145</v>
      </c>
      <c r="G105" s="10"/>
      <c r="H105" s="10">
        <v>85.4</v>
      </c>
      <c r="I105" s="10">
        <v>85.4</v>
      </c>
      <c r="J105" s="8">
        <f t="shared" ref="J105:J117" si="8">_xlfn.RANK.EQ(I105,$I$105:$I$117,0)</f>
        <v>1</v>
      </c>
      <c r="K105" s="8"/>
    </row>
    <row r="106" s="1" customFormat="1" ht="27" customHeight="1" spans="1:11">
      <c r="A106" s="8">
        <v>104</v>
      </c>
      <c r="B106" s="9" t="s">
        <v>125</v>
      </c>
      <c r="C106" s="9" t="s">
        <v>45</v>
      </c>
      <c r="D106" s="9" t="str">
        <f>"z2024363"</f>
        <v>z2024363</v>
      </c>
      <c r="E106" s="8">
        <v>3</v>
      </c>
      <c r="F106" s="9" t="s">
        <v>146</v>
      </c>
      <c r="G106" s="10"/>
      <c r="H106" s="10">
        <v>84.9</v>
      </c>
      <c r="I106" s="10">
        <v>84.9</v>
      </c>
      <c r="J106" s="8">
        <f t="shared" si="8"/>
        <v>2</v>
      </c>
      <c r="K106" s="8"/>
    </row>
    <row r="107" s="1" customFormat="1" ht="27" customHeight="1" spans="1:11">
      <c r="A107" s="8">
        <v>105</v>
      </c>
      <c r="B107" s="9" t="s">
        <v>125</v>
      </c>
      <c r="C107" s="9" t="s">
        <v>45</v>
      </c>
      <c r="D107" s="9" t="s">
        <v>147</v>
      </c>
      <c r="E107" s="8">
        <v>3</v>
      </c>
      <c r="F107" s="9" t="s">
        <v>148</v>
      </c>
      <c r="G107" s="10"/>
      <c r="H107" s="10">
        <v>82</v>
      </c>
      <c r="I107" s="10">
        <v>82</v>
      </c>
      <c r="J107" s="8">
        <f t="shared" si="8"/>
        <v>3</v>
      </c>
      <c r="K107" s="9" t="s">
        <v>67</v>
      </c>
    </row>
    <row r="108" s="1" customFormat="1" ht="27" customHeight="1" spans="1:11">
      <c r="A108" s="8">
        <v>106</v>
      </c>
      <c r="B108" s="9" t="s">
        <v>125</v>
      </c>
      <c r="C108" s="9" t="s">
        <v>45</v>
      </c>
      <c r="D108" s="9" t="s">
        <v>147</v>
      </c>
      <c r="E108" s="8">
        <v>3</v>
      </c>
      <c r="F108" s="9" t="s">
        <v>149</v>
      </c>
      <c r="G108" s="10"/>
      <c r="H108" s="10">
        <v>81.4</v>
      </c>
      <c r="I108" s="10">
        <v>81.4</v>
      </c>
      <c r="J108" s="8">
        <f t="shared" si="8"/>
        <v>4</v>
      </c>
      <c r="K108" s="9" t="s">
        <v>67</v>
      </c>
    </row>
    <row r="109" s="1" customFormat="1" ht="27" customHeight="1" spans="1:11">
      <c r="A109" s="8">
        <v>107</v>
      </c>
      <c r="B109" s="9" t="s">
        <v>125</v>
      </c>
      <c r="C109" s="9" t="s">
        <v>45</v>
      </c>
      <c r="D109" s="9" t="str">
        <f t="shared" ref="D109:D115" si="9">"z2024363"</f>
        <v>z2024363</v>
      </c>
      <c r="E109" s="8">
        <v>3</v>
      </c>
      <c r="F109" s="9" t="s">
        <v>150</v>
      </c>
      <c r="G109" s="10"/>
      <c r="H109" s="10">
        <v>80</v>
      </c>
      <c r="I109" s="10">
        <v>80</v>
      </c>
      <c r="J109" s="8">
        <f t="shared" si="8"/>
        <v>5</v>
      </c>
      <c r="K109" s="8"/>
    </row>
    <row r="110" s="1" customFormat="1" ht="27" customHeight="1" spans="1:11">
      <c r="A110" s="8">
        <v>108</v>
      </c>
      <c r="B110" s="9" t="s">
        <v>125</v>
      </c>
      <c r="C110" s="9" t="s">
        <v>45</v>
      </c>
      <c r="D110" s="9" t="str">
        <f t="shared" si="9"/>
        <v>z2024363</v>
      </c>
      <c r="E110" s="8">
        <v>3</v>
      </c>
      <c r="F110" s="9" t="s">
        <v>151</v>
      </c>
      <c r="G110" s="10"/>
      <c r="H110" s="10">
        <v>79.6</v>
      </c>
      <c r="I110" s="10">
        <v>79.6</v>
      </c>
      <c r="J110" s="8">
        <f t="shared" si="8"/>
        <v>6</v>
      </c>
      <c r="K110" s="8"/>
    </row>
    <row r="111" s="1" customFormat="1" ht="27" customHeight="1" spans="1:11">
      <c r="A111" s="8">
        <v>109</v>
      </c>
      <c r="B111" s="9" t="s">
        <v>125</v>
      </c>
      <c r="C111" s="9" t="s">
        <v>45</v>
      </c>
      <c r="D111" s="9" t="str">
        <f t="shared" si="9"/>
        <v>z2024363</v>
      </c>
      <c r="E111" s="8">
        <v>3</v>
      </c>
      <c r="F111" s="9" t="s">
        <v>152</v>
      </c>
      <c r="G111" s="10"/>
      <c r="H111" s="10">
        <v>79</v>
      </c>
      <c r="I111" s="10">
        <v>79</v>
      </c>
      <c r="J111" s="8">
        <f t="shared" si="8"/>
        <v>7</v>
      </c>
      <c r="K111" s="8"/>
    </row>
    <row r="112" s="1" customFormat="1" ht="27" customHeight="1" spans="1:11">
      <c r="A112" s="8">
        <v>110</v>
      </c>
      <c r="B112" s="9" t="s">
        <v>125</v>
      </c>
      <c r="C112" s="9" t="s">
        <v>45</v>
      </c>
      <c r="D112" s="9" t="str">
        <f t="shared" si="9"/>
        <v>z2024363</v>
      </c>
      <c r="E112" s="8">
        <v>3</v>
      </c>
      <c r="F112" s="9" t="s">
        <v>153</v>
      </c>
      <c r="G112" s="10"/>
      <c r="H112" s="10">
        <v>74.8</v>
      </c>
      <c r="I112" s="10">
        <v>74.8</v>
      </c>
      <c r="J112" s="8">
        <f t="shared" si="8"/>
        <v>8</v>
      </c>
      <c r="K112" s="8"/>
    </row>
    <row r="113" s="1" customFormat="1" ht="27" customHeight="1" spans="1:11">
      <c r="A113" s="8">
        <v>111</v>
      </c>
      <c r="B113" s="9" t="s">
        <v>125</v>
      </c>
      <c r="C113" s="9" t="s">
        <v>45</v>
      </c>
      <c r="D113" s="9" t="str">
        <f t="shared" si="9"/>
        <v>z2024363</v>
      </c>
      <c r="E113" s="8">
        <v>3</v>
      </c>
      <c r="F113" s="9" t="s">
        <v>154</v>
      </c>
      <c r="G113" s="10"/>
      <c r="H113" s="10">
        <v>72.7</v>
      </c>
      <c r="I113" s="10">
        <v>72.7</v>
      </c>
      <c r="J113" s="8">
        <f t="shared" si="8"/>
        <v>9</v>
      </c>
      <c r="K113" s="8"/>
    </row>
    <row r="114" s="1" customFormat="1" ht="27" customHeight="1" spans="1:11">
      <c r="A114" s="8">
        <v>112</v>
      </c>
      <c r="B114" s="9" t="s">
        <v>125</v>
      </c>
      <c r="C114" s="9" t="s">
        <v>45</v>
      </c>
      <c r="D114" s="9" t="str">
        <f t="shared" si="9"/>
        <v>z2024363</v>
      </c>
      <c r="E114" s="8">
        <v>3</v>
      </c>
      <c r="F114" s="9" t="s">
        <v>155</v>
      </c>
      <c r="G114" s="10"/>
      <c r="H114" s="10">
        <v>70.6</v>
      </c>
      <c r="I114" s="10">
        <v>70.6</v>
      </c>
      <c r="J114" s="8">
        <f t="shared" si="8"/>
        <v>10</v>
      </c>
      <c r="K114" s="8"/>
    </row>
    <row r="115" s="1" customFormat="1" ht="27" customHeight="1" spans="1:11">
      <c r="A115" s="8">
        <v>113</v>
      </c>
      <c r="B115" s="9" t="s">
        <v>125</v>
      </c>
      <c r="C115" s="9" t="s">
        <v>45</v>
      </c>
      <c r="D115" s="9" t="str">
        <f t="shared" si="9"/>
        <v>z2024363</v>
      </c>
      <c r="E115" s="8">
        <v>3</v>
      </c>
      <c r="F115" s="9" t="s">
        <v>156</v>
      </c>
      <c r="G115" s="10"/>
      <c r="H115" s="10">
        <v>68.2</v>
      </c>
      <c r="I115" s="10">
        <v>68.2</v>
      </c>
      <c r="J115" s="8">
        <f t="shared" si="8"/>
        <v>11</v>
      </c>
      <c r="K115" s="8"/>
    </row>
    <row r="116" s="1" customFormat="1" ht="27" customHeight="1" spans="1:11">
      <c r="A116" s="8">
        <v>114</v>
      </c>
      <c r="B116" s="9" t="s">
        <v>125</v>
      </c>
      <c r="C116" s="9" t="s">
        <v>45</v>
      </c>
      <c r="D116" s="9" t="s">
        <v>147</v>
      </c>
      <c r="E116" s="8">
        <v>3</v>
      </c>
      <c r="F116" s="9" t="s">
        <v>157</v>
      </c>
      <c r="G116" s="10"/>
      <c r="H116" s="10">
        <v>67.2</v>
      </c>
      <c r="I116" s="10">
        <v>67.2</v>
      </c>
      <c r="J116" s="8">
        <f t="shared" si="8"/>
        <v>12</v>
      </c>
      <c r="K116" s="9" t="s">
        <v>67</v>
      </c>
    </row>
    <row r="117" s="1" customFormat="1" ht="27" customHeight="1" spans="1:11">
      <c r="A117" s="8">
        <v>115</v>
      </c>
      <c r="B117" s="9" t="s">
        <v>125</v>
      </c>
      <c r="C117" s="9" t="s">
        <v>45</v>
      </c>
      <c r="D117" s="9" t="s">
        <v>147</v>
      </c>
      <c r="E117" s="8">
        <v>3</v>
      </c>
      <c r="F117" s="9" t="s">
        <v>158</v>
      </c>
      <c r="G117" s="10"/>
      <c r="H117" s="7" t="s">
        <v>35</v>
      </c>
      <c r="I117" s="7" t="s">
        <v>35</v>
      </c>
      <c r="J117" s="8">
        <v>13</v>
      </c>
      <c r="K117" s="9" t="s">
        <v>67</v>
      </c>
    </row>
    <row r="118" s="1" customFormat="1" ht="27" customHeight="1" spans="1:11">
      <c r="A118" s="8">
        <v>116</v>
      </c>
      <c r="B118" s="9" t="s">
        <v>159</v>
      </c>
      <c r="C118" s="9" t="s">
        <v>45</v>
      </c>
      <c r="D118" s="9" t="str">
        <f>"z2024364"</f>
        <v>z2024364</v>
      </c>
      <c r="E118" s="8">
        <v>1</v>
      </c>
      <c r="F118" s="9" t="s">
        <v>160</v>
      </c>
      <c r="G118" s="10"/>
      <c r="H118" s="10">
        <v>86</v>
      </c>
      <c r="I118" s="10">
        <v>86</v>
      </c>
      <c r="J118" s="8">
        <f>_xlfn.RANK.EQ(I118,$I$118:$I$121,0)</f>
        <v>1</v>
      </c>
      <c r="K118" s="8"/>
    </row>
    <row r="119" s="1" customFormat="1" ht="27" customHeight="1" spans="1:11">
      <c r="A119" s="8">
        <v>117</v>
      </c>
      <c r="B119" s="9" t="s">
        <v>159</v>
      </c>
      <c r="C119" s="9" t="s">
        <v>45</v>
      </c>
      <c r="D119" s="9" t="str">
        <f>"z2024364"</f>
        <v>z2024364</v>
      </c>
      <c r="E119" s="8">
        <v>1</v>
      </c>
      <c r="F119" s="9" t="s">
        <v>161</v>
      </c>
      <c r="G119" s="10"/>
      <c r="H119" s="10">
        <v>77.2</v>
      </c>
      <c r="I119" s="10">
        <v>77.2</v>
      </c>
      <c r="J119" s="8">
        <f>_xlfn.RANK.EQ(I119,$I$118:$I$121,0)</f>
        <v>2</v>
      </c>
      <c r="K119" s="8"/>
    </row>
    <row r="120" s="1" customFormat="1" ht="27" customHeight="1" spans="1:11">
      <c r="A120" s="8">
        <v>118</v>
      </c>
      <c r="B120" s="9" t="s">
        <v>159</v>
      </c>
      <c r="C120" s="9" t="s">
        <v>45</v>
      </c>
      <c r="D120" s="9" t="str">
        <f>"z2024364"</f>
        <v>z2024364</v>
      </c>
      <c r="E120" s="8">
        <v>1</v>
      </c>
      <c r="F120" s="9" t="s">
        <v>162</v>
      </c>
      <c r="G120" s="10"/>
      <c r="H120" s="10">
        <v>76.2</v>
      </c>
      <c r="I120" s="10">
        <v>76.2</v>
      </c>
      <c r="J120" s="8">
        <f>_xlfn.RANK.EQ(I120,$I$118:$I$121,0)</f>
        <v>3</v>
      </c>
      <c r="K120" s="8"/>
    </row>
    <row r="121" s="1" customFormat="1" ht="27" customHeight="1" spans="1:11">
      <c r="A121" s="8">
        <v>119</v>
      </c>
      <c r="B121" s="9" t="s">
        <v>159</v>
      </c>
      <c r="C121" s="9" t="s">
        <v>45</v>
      </c>
      <c r="D121" s="9" t="s">
        <v>163</v>
      </c>
      <c r="E121" s="8">
        <v>1</v>
      </c>
      <c r="F121" s="9" t="s">
        <v>164</v>
      </c>
      <c r="G121" s="10"/>
      <c r="H121" s="7" t="s">
        <v>35</v>
      </c>
      <c r="I121" s="7" t="s">
        <v>35</v>
      </c>
      <c r="J121" s="8">
        <v>4</v>
      </c>
      <c r="K121" s="9" t="s">
        <v>67</v>
      </c>
    </row>
    <row r="122" s="2" customFormat="1" ht="27" customHeight="1" spans="1:11">
      <c r="A122" s="8">
        <v>120</v>
      </c>
      <c r="B122" s="11" t="s">
        <v>159</v>
      </c>
      <c r="C122" s="11" t="s">
        <v>107</v>
      </c>
      <c r="D122" s="11" t="str">
        <f>"z2024365"</f>
        <v>z2024365</v>
      </c>
      <c r="E122" s="12">
        <v>1</v>
      </c>
      <c r="F122" s="11" t="s">
        <v>165</v>
      </c>
      <c r="G122" s="10">
        <v>91.5</v>
      </c>
      <c r="H122" s="13">
        <v>77.12</v>
      </c>
      <c r="I122" s="13">
        <f t="shared" ref="I122:I147" si="10">G122*0.4+H122*0.6</f>
        <v>82.872</v>
      </c>
      <c r="J122" s="12">
        <f>_xlfn.RANK.EQ(I122,$I$122:$I$124,0)</f>
        <v>1</v>
      </c>
      <c r="K122" s="12"/>
    </row>
    <row r="123" s="2" customFormat="1" ht="27" customHeight="1" spans="1:11">
      <c r="A123" s="8">
        <v>121</v>
      </c>
      <c r="B123" s="11" t="s">
        <v>159</v>
      </c>
      <c r="C123" s="11" t="s">
        <v>107</v>
      </c>
      <c r="D123" s="11" t="str">
        <f>"z2024365"</f>
        <v>z2024365</v>
      </c>
      <c r="E123" s="12">
        <v>1</v>
      </c>
      <c r="F123" s="11" t="s">
        <v>166</v>
      </c>
      <c r="G123" s="10">
        <v>81</v>
      </c>
      <c r="H123" s="13">
        <v>78.8</v>
      </c>
      <c r="I123" s="13">
        <f t="shared" si="10"/>
        <v>79.68</v>
      </c>
      <c r="J123" s="12">
        <f>_xlfn.RANK.EQ(I123,$I$122:$I$124,0)</f>
        <v>2</v>
      </c>
      <c r="K123" s="12"/>
    </row>
    <row r="124" s="2" customFormat="1" ht="27" customHeight="1" spans="1:11">
      <c r="A124" s="8">
        <v>122</v>
      </c>
      <c r="B124" s="11" t="s">
        <v>159</v>
      </c>
      <c r="C124" s="11" t="s">
        <v>107</v>
      </c>
      <c r="D124" s="11" t="str">
        <f>"z2024365"</f>
        <v>z2024365</v>
      </c>
      <c r="E124" s="12">
        <v>1</v>
      </c>
      <c r="F124" s="11" t="s">
        <v>167</v>
      </c>
      <c r="G124" s="10">
        <v>83.5</v>
      </c>
      <c r="H124" s="13">
        <v>69.9</v>
      </c>
      <c r="I124" s="13">
        <f t="shared" si="10"/>
        <v>75.34</v>
      </c>
      <c r="J124" s="12">
        <f>_xlfn.RANK.EQ(I124,$I$122:$I$124,0)</f>
        <v>3</v>
      </c>
      <c r="K124" s="12"/>
    </row>
    <row r="125" s="2" customFormat="1" ht="27" customHeight="1" spans="1:11">
      <c r="A125" s="8">
        <v>123</v>
      </c>
      <c r="B125" s="11" t="s">
        <v>168</v>
      </c>
      <c r="C125" s="11" t="s">
        <v>112</v>
      </c>
      <c r="D125" s="11" t="str">
        <f>"z2024366"</f>
        <v>z2024366</v>
      </c>
      <c r="E125" s="12">
        <v>1</v>
      </c>
      <c r="F125" s="11" t="s">
        <v>169</v>
      </c>
      <c r="G125" s="10">
        <v>75.5</v>
      </c>
      <c r="H125" s="13">
        <v>77.3</v>
      </c>
      <c r="I125" s="13">
        <f t="shared" si="10"/>
        <v>76.58</v>
      </c>
      <c r="J125" s="12">
        <f>_xlfn.RANK.EQ(I125,$I$125:$I$127,0)</f>
        <v>1</v>
      </c>
      <c r="K125" s="12"/>
    </row>
    <row r="126" s="2" customFormat="1" ht="27" customHeight="1" spans="1:11">
      <c r="A126" s="8">
        <v>124</v>
      </c>
      <c r="B126" s="11" t="s">
        <v>168</v>
      </c>
      <c r="C126" s="11" t="s">
        <v>112</v>
      </c>
      <c r="D126" s="11" t="str">
        <f>"z2024366"</f>
        <v>z2024366</v>
      </c>
      <c r="E126" s="12">
        <v>1</v>
      </c>
      <c r="F126" s="11" t="s">
        <v>170</v>
      </c>
      <c r="G126" s="10">
        <v>66.5</v>
      </c>
      <c r="H126" s="13">
        <v>65.8</v>
      </c>
      <c r="I126" s="13">
        <f t="shared" si="10"/>
        <v>66.08</v>
      </c>
      <c r="J126" s="12">
        <f>_xlfn.RANK.EQ(I126,$I$125:$I$127,0)</f>
        <v>2</v>
      </c>
      <c r="K126" s="12"/>
    </row>
    <row r="127" s="2" customFormat="1" ht="27" customHeight="1" spans="1:11">
      <c r="A127" s="8">
        <v>125</v>
      </c>
      <c r="B127" s="11" t="s">
        <v>168</v>
      </c>
      <c r="C127" s="11" t="s">
        <v>112</v>
      </c>
      <c r="D127" s="11" t="str">
        <f>"z2024366"</f>
        <v>z2024366</v>
      </c>
      <c r="E127" s="12">
        <v>1</v>
      </c>
      <c r="F127" s="11" t="s">
        <v>171</v>
      </c>
      <c r="G127" s="10">
        <v>67</v>
      </c>
      <c r="H127" s="13">
        <v>47.3</v>
      </c>
      <c r="I127" s="13">
        <f t="shared" si="10"/>
        <v>55.18</v>
      </c>
      <c r="J127" s="12">
        <f>_xlfn.RANK.EQ(I127,$I$125:$I$127,0)</f>
        <v>3</v>
      </c>
      <c r="K127" s="12"/>
    </row>
    <row r="128" s="2" customFormat="1" ht="27" customHeight="1" spans="1:11">
      <c r="A128" s="8">
        <v>126</v>
      </c>
      <c r="B128" s="11" t="s">
        <v>168</v>
      </c>
      <c r="C128" s="11" t="s">
        <v>172</v>
      </c>
      <c r="D128" s="11" t="str">
        <f>"z2024367"</f>
        <v>z2024367</v>
      </c>
      <c r="E128" s="12">
        <v>1</v>
      </c>
      <c r="F128" s="11" t="s">
        <v>173</v>
      </c>
      <c r="G128" s="10">
        <v>76</v>
      </c>
      <c r="H128" s="13">
        <v>77.6</v>
      </c>
      <c r="I128" s="13">
        <f t="shared" si="10"/>
        <v>76.96</v>
      </c>
      <c r="J128" s="12">
        <f>_xlfn.RANK.EQ(I128,$I$128:$I$130,0)</f>
        <v>1</v>
      </c>
      <c r="K128" s="12"/>
    </row>
    <row r="129" s="2" customFormat="1" ht="27" customHeight="1" spans="1:11">
      <c r="A129" s="8">
        <v>127</v>
      </c>
      <c r="B129" s="11" t="s">
        <v>168</v>
      </c>
      <c r="C129" s="11" t="s">
        <v>172</v>
      </c>
      <c r="D129" s="11" t="str">
        <f>"z2024367"</f>
        <v>z2024367</v>
      </c>
      <c r="E129" s="12">
        <v>1</v>
      </c>
      <c r="F129" s="11" t="s">
        <v>174</v>
      </c>
      <c r="G129" s="10">
        <v>78</v>
      </c>
      <c r="H129" s="13">
        <v>66.6</v>
      </c>
      <c r="I129" s="13">
        <f t="shared" si="10"/>
        <v>71.16</v>
      </c>
      <c r="J129" s="12">
        <f>_xlfn.RANK.EQ(I129,$I$128:$I$130,0)</f>
        <v>2</v>
      </c>
      <c r="K129" s="12"/>
    </row>
    <row r="130" s="2" customFormat="1" ht="27" customHeight="1" spans="1:11">
      <c r="A130" s="8">
        <v>128</v>
      </c>
      <c r="B130" s="11" t="s">
        <v>168</v>
      </c>
      <c r="C130" s="11" t="s">
        <v>172</v>
      </c>
      <c r="D130" s="11" t="str">
        <f>"z2024367"</f>
        <v>z2024367</v>
      </c>
      <c r="E130" s="12">
        <v>1</v>
      </c>
      <c r="F130" s="11" t="s">
        <v>175</v>
      </c>
      <c r="G130" s="10">
        <v>75</v>
      </c>
      <c r="H130" s="13">
        <v>67</v>
      </c>
      <c r="I130" s="13">
        <f t="shared" si="10"/>
        <v>70.2</v>
      </c>
      <c r="J130" s="12">
        <f>_xlfn.RANK.EQ(I130,$I$128:$I$130,0)</f>
        <v>3</v>
      </c>
      <c r="K130" s="12"/>
    </row>
    <row r="131" s="2" customFormat="1" ht="27" customHeight="1" spans="1:11">
      <c r="A131" s="8">
        <v>129</v>
      </c>
      <c r="B131" s="11" t="s">
        <v>168</v>
      </c>
      <c r="C131" s="11" t="s">
        <v>45</v>
      </c>
      <c r="D131" s="11" t="str">
        <f>"z2024368"</f>
        <v>z2024368</v>
      </c>
      <c r="E131" s="12">
        <v>1</v>
      </c>
      <c r="F131" s="11" t="s">
        <v>176</v>
      </c>
      <c r="G131" s="10">
        <v>84</v>
      </c>
      <c r="H131" s="13">
        <v>78.2</v>
      </c>
      <c r="I131" s="13">
        <f t="shared" si="10"/>
        <v>80.52</v>
      </c>
      <c r="J131" s="12">
        <f>_xlfn.RANK.EQ(I131,$I$131:$I$133,0)</f>
        <v>1</v>
      </c>
      <c r="K131" s="12"/>
    </row>
    <row r="132" s="2" customFormat="1" ht="27" customHeight="1" spans="1:11">
      <c r="A132" s="8">
        <v>130</v>
      </c>
      <c r="B132" s="11" t="s">
        <v>168</v>
      </c>
      <c r="C132" s="11" t="s">
        <v>45</v>
      </c>
      <c r="D132" s="11" t="str">
        <f>"z2024368"</f>
        <v>z2024368</v>
      </c>
      <c r="E132" s="12">
        <v>1</v>
      </c>
      <c r="F132" s="11" t="s">
        <v>177</v>
      </c>
      <c r="G132" s="10">
        <v>83</v>
      </c>
      <c r="H132" s="13">
        <v>75.4</v>
      </c>
      <c r="I132" s="13">
        <f t="shared" si="10"/>
        <v>78.44</v>
      </c>
      <c r="J132" s="12">
        <f>_xlfn.RANK.EQ(I132,$I$131:$I$133,0)</f>
        <v>2</v>
      </c>
      <c r="K132" s="12"/>
    </row>
    <row r="133" s="2" customFormat="1" ht="27" customHeight="1" spans="1:11">
      <c r="A133" s="8">
        <v>131</v>
      </c>
      <c r="B133" s="11" t="s">
        <v>168</v>
      </c>
      <c r="C133" s="11" t="s">
        <v>45</v>
      </c>
      <c r="D133" s="11" t="str">
        <f>"z2024368"</f>
        <v>z2024368</v>
      </c>
      <c r="E133" s="12">
        <v>1</v>
      </c>
      <c r="F133" s="11" t="s">
        <v>178</v>
      </c>
      <c r="G133" s="10">
        <v>84</v>
      </c>
      <c r="H133" s="13">
        <v>74.6</v>
      </c>
      <c r="I133" s="13">
        <f t="shared" si="10"/>
        <v>78.36</v>
      </c>
      <c r="J133" s="12">
        <f>_xlfn.RANK.EQ(I133,$I$131:$I$133,0)</f>
        <v>3</v>
      </c>
      <c r="K133" s="12"/>
    </row>
    <row r="134" s="2" customFormat="1" ht="27" customHeight="1" spans="1:11">
      <c r="A134" s="8">
        <v>132</v>
      </c>
      <c r="B134" s="11" t="s">
        <v>179</v>
      </c>
      <c r="C134" s="11" t="s">
        <v>45</v>
      </c>
      <c r="D134" s="11" t="str">
        <f t="shared" ref="D134:D140" si="11">"z2024369"</f>
        <v>z2024369</v>
      </c>
      <c r="E134" s="12">
        <v>2</v>
      </c>
      <c r="F134" s="11" t="s">
        <v>180</v>
      </c>
      <c r="G134" s="10">
        <v>90</v>
      </c>
      <c r="H134" s="13">
        <v>81.4</v>
      </c>
      <c r="I134" s="13">
        <f t="shared" si="10"/>
        <v>84.84</v>
      </c>
      <c r="J134" s="12">
        <f t="shared" ref="J134:J140" si="12">_xlfn.RANK.EQ(I134,$I$134:$I$140,0)</f>
        <v>1</v>
      </c>
      <c r="K134" s="12"/>
    </row>
    <row r="135" s="2" customFormat="1" ht="27" customHeight="1" spans="1:11">
      <c r="A135" s="8">
        <v>133</v>
      </c>
      <c r="B135" s="11" t="s">
        <v>179</v>
      </c>
      <c r="C135" s="11" t="s">
        <v>45</v>
      </c>
      <c r="D135" s="11" t="str">
        <f t="shared" si="11"/>
        <v>z2024369</v>
      </c>
      <c r="E135" s="12">
        <v>2</v>
      </c>
      <c r="F135" s="11" t="s">
        <v>181</v>
      </c>
      <c r="G135" s="10">
        <v>84</v>
      </c>
      <c r="H135" s="13">
        <v>74.8</v>
      </c>
      <c r="I135" s="13">
        <f t="shared" si="10"/>
        <v>78.48</v>
      </c>
      <c r="J135" s="12">
        <f t="shared" si="12"/>
        <v>2</v>
      </c>
      <c r="K135" s="12"/>
    </row>
    <row r="136" s="2" customFormat="1" ht="27" customHeight="1" spans="1:11">
      <c r="A136" s="8">
        <v>134</v>
      </c>
      <c r="B136" s="11" t="s">
        <v>179</v>
      </c>
      <c r="C136" s="11" t="s">
        <v>45</v>
      </c>
      <c r="D136" s="11" t="str">
        <f t="shared" si="11"/>
        <v>z2024369</v>
      </c>
      <c r="E136" s="12">
        <v>2</v>
      </c>
      <c r="F136" s="11" t="s">
        <v>182</v>
      </c>
      <c r="G136" s="10">
        <v>79</v>
      </c>
      <c r="H136" s="13">
        <v>73.6</v>
      </c>
      <c r="I136" s="13">
        <f t="shared" si="10"/>
        <v>75.76</v>
      </c>
      <c r="J136" s="12">
        <f t="shared" si="12"/>
        <v>3</v>
      </c>
      <c r="K136" s="12"/>
    </row>
    <row r="137" s="2" customFormat="1" ht="27" customHeight="1" spans="1:11">
      <c r="A137" s="8">
        <v>135</v>
      </c>
      <c r="B137" s="11" t="s">
        <v>179</v>
      </c>
      <c r="C137" s="11" t="s">
        <v>45</v>
      </c>
      <c r="D137" s="11" t="str">
        <f t="shared" si="11"/>
        <v>z2024369</v>
      </c>
      <c r="E137" s="12">
        <v>2</v>
      </c>
      <c r="F137" s="11" t="s">
        <v>183</v>
      </c>
      <c r="G137" s="10">
        <v>80</v>
      </c>
      <c r="H137" s="13">
        <v>72.6</v>
      </c>
      <c r="I137" s="13">
        <f t="shared" si="10"/>
        <v>75.56</v>
      </c>
      <c r="J137" s="12">
        <f t="shared" si="12"/>
        <v>4</v>
      </c>
      <c r="K137" s="12"/>
    </row>
    <row r="138" s="2" customFormat="1" ht="27" customHeight="1" spans="1:11">
      <c r="A138" s="8">
        <v>136</v>
      </c>
      <c r="B138" s="11" t="s">
        <v>179</v>
      </c>
      <c r="C138" s="11" t="s">
        <v>45</v>
      </c>
      <c r="D138" s="11" t="str">
        <f t="shared" si="11"/>
        <v>z2024369</v>
      </c>
      <c r="E138" s="12">
        <v>2</v>
      </c>
      <c r="F138" s="11" t="s">
        <v>184</v>
      </c>
      <c r="G138" s="10">
        <v>93</v>
      </c>
      <c r="H138" s="13">
        <v>61.4</v>
      </c>
      <c r="I138" s="13">
        <f t="shared" si="10"/>
        <v>74.04</v>
      </c>
      <c r="J138" s="12">
        <f t="shared" si="12"/>
        <v>5</v>
      </c>
      <c r="K138" s="12"/>
    </row>
    <row r="139" s="2" customFormat="1" ht="27" customHeight="1" spans="1:11">
      <c r="A139" s="8">
        <v>137</v>
      </c>
      <c r="B139" s="11" t="s">
        <v>179</v>
      </c>
      <c r="C139" s="11" t="s">
        <v>45</v>
      </c>
      <c r="D139" s="11" t="str">
        <f t="shared" si="11"/>
        <v>z2024369</v>
      </c>
      <c r="E139" s="12">
        <v>2</v>
      </c>
      <c r="F139" s="11" t="s">
        <v>185</v>
      </c>
      <c r="G139" s="10">
        <v>79</v>
      </c>
      <c r="H139" s="13">
        <v>60</v>
      </c>
      <c r="I139" s="13">
        <f t="shared" si="10"/>
        <v>67.6</v>
      </c>
      <c r="J139" s="12">
        <f t="shared" si="12"/>
        <v>6</v>
      </c>
      <c r="K139" s="12"/>
    </row>
    <row r="140" s="2" customFormat="1" ht="27" customHeight="1" spans="1:11">
      <c r="A140" s="8">
        <v>138</v>
      </c>
      <c r="B140" s="11" t="s">
        <v>179</v>
      </c>
      <c r="C140" s="11" t="s">
        <v>45</v>
      </c>
      <c r="D140" s="11" t="str">
        <f t="shared" si="11"/>
        <v>z2024369</v>
      </c>
      <c r="E140" s="12">
        <v>2</v>
      </c>
      <c r="F140" s="11" t="s">
        <v>186</v>
      </c>
      <c r="G140" s="10">
        <v>83</v>
      </c>
      <c r="H140" s="16" t="s">
        <v>35</v>
      </c>
      <c r="I140" s="13">
        <v>33.2</v>
      </c>
      <c r="J140" s="12">
        <v>7</v>
      </c>
      <c r="K140" s="12"/>
    </row>
    <row r="141" s="2" customFormat="1" ht="27" customHeight="1" spans="1:11">
      <c r="A141" s="8">
        <v>139</v>
      </c>
      <c r="B141" s="11" t="s">
        <v>187</v>
      </c>
      <c r="C141" s="11" t="s">
        <v>188</v>
      </c>
      <c r="D141" s="11" t="str">
        <f>"z2024372"</f>
        <v>z2024372</v>
      </c>
      <c r="E141" s="12">
        <v>1</v>
      </c>
      <c r="F141" s="11" t="s">
        <v>189</v>
      </c>
      <c r="G141" s="10">
        <v>85.5</v>
      </c>
      <c r="H141" s="13">
        <v>75.2</v>
      </c>
      <c r="I141" s="13">
        <f t="shared" si="10"/>
        <v>79.32</v>
      </c>
      <c r="J141" s="12">
        <f>_xlfn.RANK.EQ(I141,$I$141:$I$142,0)</f>
        <v>1</v>
      </c>
      <c r="K141" s="12"/>
    </row>
    <row r="142" s="2" customFormat="1" ht="27" customHeight="1" spans="1:11">
      <c r="A142" s="8">
        <v>140</v>
      </c>
      <c r="B142" s="11" t="s">
        <v>187</v>
      </c>
      <c r="C142" s="11" t="s">
        <v>188</v>
      </c>
      <c r="D142" s="11" t="str">
        <f>"z2024372"</f>
        <v>z2024372</v>
      </c>
      <c r="E142" s="12">
        <v>1</v>
      </c>
      <c r="F142" s="11" t="s">
        <v>190</v>
      </c>
      <c r="G142" s="10">
        <v>60.5</v>
      </c>
      <c r="H142" s="13">
        <v>65.8</v>
      </c>
      <c r="I142" s="13">
        <f t="shared" si="10"/>
        <v>63.68</v>
      </c>
      <c r="J142" s="12">
        <f>_xlfn.RANK.EQ(I142,$I$141:$I$142,0)</f>
        <v>2</v>
      </c>
      <c r="K142" s="12"/>
    </row>
    <row r="143" s="2" customFormat="1" ht="27" customHeight="1" spans="1:11">
      <c r="A143" s="8">
        <v>141</v>
      </c>
      <c r="B143" s="11" t="s">
        <v>191</v>
      </c>
      <c r="C143" s="11" t="s">
        <v>192</v>
      </c>
      <c r="D143" s="11" t="str">
        <f>"z2024373"</f>
        <v>z2024373</v>
      </c>
      <c r="E143" s="12">
        <v>2</v>
      </c>
      <c r="F143" s="11" t="s">
        <v>193</v>
      </c>
      <c r="G143" s="10">
        <v>73</v>
      </c>
      <c r="H143" s="13">
        <v>74</v>
      </c>
      <c r="I143" s="13">
        <f t="shared" si="10"/>
        <v>73.6</v>
      </c>
      <c r="J143" s="12">
        <f>_xlfn.RANK.EQ(I143,$I$143:$I$147,0)</f>
        <v>1</v>
      </c>
      <c r="K143" s="12"/>
    </row>
    <row r="144" s="2" customFormat="1" ht="27" customHeight="1" spans="1:11">
      <c r="A144" s="8">
        <v>142</v>
      </c>
      <c r="B144" s="11" t="s">
        <v>191</v>
      </c>
      <c r="C144" s="11" t="s">
        <v>192</v>
      </c>
      <c r="D144" s="11" t="str">
        <f>"z2024373"</f>
        <v>z2024373</v>
      </c>
      <c r="E144" s="12">
        <v>2</v>
      </c>
      <c r="F144" s="11" t="s">
        <v>194</v>
      </c>
      <c r="G144" s="13">
        <v>67</v>
      </c>
      <c r="H144" s="13">
        <v>78</v>
      </c>
      <c r="I144" s="13">
        <f t="shared" si="10"/>
        <v>73.6</v>
      </c>
      <c r="J144" s="12">
        <f>_xlfn.RANK.EQ(I144,$I$143:$I$147,0)</f>
        <v>1</v>
      </c>
      <c r="K144" s="12"/>
    </row>
    <row r="145" s="2" customFormat="1" ht="27" customHeight="1" spans="1:11">
      <c r="A145" s="8">
        <v>143</v>
      </c>
      <c r="B145" s="11" t="s">
        <v>191</v>
      </c>
      <c r="C145" s="11" t="s">
        <v>192</v>
      </c>
      <c r="D145" s="11" t="str">
        <f>"z2024373"</f>
        <v>z2024373</v>
      </c>
      <c r="E145" s="12">
        <v>2</v>
      </c>
      <c r="F145" s="11" t="s">
        <v>195</v>
      </c>
      <c r="G145" s="10">
        <v>60</v>
      </c>
      <c r="H145" s="13">
        <v>66</v>
      </c>
      <c r="I145" s="13">
        <f t="shared" si="10"/>
        <v>63.6</v>
      </c>
      <c r="J145" s="12">
        <f>_xlfn.RANK.EQ(I145,$I$143:$I$147,0)</f>
        <v>3</v>
      </c>
      <c r="K145" s="12"/>
    </row>
    <row r="146" s="2" customFormat="1" ht="27" customHeight="1" spans="1:11">
      <c r="A146" s="8">
        <v>144</v>
      </c>
      <c r="B146" s="11" t="s">
        <v>191</v>
      </c>
      <c r="C146" s="11" t="s">
        <v>192</v>
      </c>
      <c r="D146" s="11" t="str">
        <f>"z2024373"</f>
        <v>z2024373</v>
      </c>
      <c r="E146" s="12">
        <v>2</v>
      </c>
      <c r="F146" s="11" t="s">
        <v>196</v>
      </c>
      <c r="G146" s="10">
        <v>64.5</v>
      </c>
      <c r="H146" s="13">
        <v>62.8</v>
      </c>
      <c r="I146" s="13">
        <f t="shared" si="10"/>
        <v>63.48</v>
      </c>
      <c r="J146" s="12">
        <f>_xlfn.RANK.EQ(I146,$I$143:$I$147,0)</f>
        <v>4</v>
      </c>
      <c r="K146" s="12"/>
    </row>
    <row r="147" s="2" customFormat="1" ht="27" customHeight="1" spans="1:11">
      <c r="A147" s="8">
        <v>145</v>
      </c>
      <c r="B147" s="11" t="s">
        <v>191</v>
      </c>
      <c r="C147" s="11" t="s">
        <v>192</v>
      </c>
      <c r="D147" s="11" t="str">
        <f>"z2024373"</f>
        <v>z2024373</v>
      </c>
      <c r="E147" s="12">
        <v>2</v>
      </c>
      <c r="F147" s="11" t="s">
        <v>197</v>
      </c>
      <c r="G147" s="10">
        <v>60</v>
      </c>
      <c r="H147" s="13">
        <v>62.2</v>
      </c>
      <c r="I147" s="13">
        <f t="shared" si="10"/>
        <v>61.32</v>
      </c>
      <c r="J147" s="12">
        <f>_xlfn.RANK.EQ(I147,$I$143:$I$147,0)</f>
        <v>5</v>
      </c>
      <c r="K147" s="12"/>
    </row>
    <row r="148" s="1" customFormat="1" ht="27" customHeight="1" spans="1:11">
      <c r="A148" s="8">
        <v>146</v>
      </c>
      <c r="B148" s="9" t="s">
        <v>198</v>
      </c>
      <c r="C148" s="9" t="s">
        <v>199</v>
      </c>
      <c r="D148" s="9" t="str">
        <f>"z2024374"</f>
        <v>z2024374</v>
      </c>
      <c r="E148" s="8">
        <v>2</v>
      </c>
      <c r="F148" s="9" t="s">
        <v>200</v>
      </c>
      <c r="G148" s="10"/>
      <c r="H148" s="10">
        <v>78.4</v>
      </c>
      <c r="I148" s="10">
        <v>78.4</v>
      </c>
      <c r="J148" s="8">
        <v>1</v>
      </c>
      <c r="K148" s="8"/>
    </row>
    <row r="149" s="1" customFormat="1" ht="27" customHeight="1" spans="1:11">
      <c r="A149" s="8">
        <v>147</v>
      </c>
      <c r="B149" s="9" t="s">
        <v>198</v>
      </c>
      <c r="C149" s="9" t="s">
        <v>199</v>
      </c>
      <c r="D149" s="9" t="s">
        <v>201</v>
      </c>
      <c r="E149" s="8">
        <v>2</v>
      </c>
      <c r="F149" s="9" t="s">
        <v>202</v>
      </c>
      <c r="G149" s="10"/>
      <c r="H149" s="10">
        <v>76</v>
      </c>
      <c r="I149" s="10">
        <v>76</v>
      </c>
      <c r="J149" s="8">
        <v>2</v>
      </c>
      <c r="K149" s="9" t="s">
        <v>77</v>
      </c>
    </row>
    <row r="150" s="1" customFormat="1" ht="27" customHeight="1" spans="1:11">
      <c r="A150" s="8">
        <v>148</v>
      </c>
      <c r="B150" s="9" t="s">
        <v>198</v>
      </c>
      <c r="C150" s="9" t="s">
        <v>199</v>
      </c>
      <c r="D150" s="9" t="str">
        <f>"z2024374"</f>
        <v>z2024374</v>
      </c>
      <c r="E150" s="8">
        <v>2</v>
      </c>
      <c r="F150" s="9" t="s">
        <v>203</v>
      </c>
      <c r="G150" s="10"/>
      <c r="H150" s="10">
        <v>74.6</v>
      </c>
      <c r="I150" s="10">
        <v>74.6</v>
      </c>
      <c r="J150" s="8">
        <v>3</v>
      </c>
      <c r="K150" s="8"/>
    </row>
    <row r="151" s="1" customFormat="1" ht="27" customHeight="1" spans="1:11">
      <c r="A151" s="8">
        <v>149</v>
      </c>
      <c r="B151" s="9" t="s">
        <v>198</v>
      </c>
      <c r="C151" s="9" t="s">
        <v>199</v>
      </c>
      <c r="D151" s="9" t="str">
        <f>"z2024374"</f>
        <v>z2024374</v>
      </c>
      <c r="E151" s="8">
        <v>2</v>
      </c>
      <c r="F151" s="9" t="s">
        <v>204</v>
      </c>
      <c r="G151" s="10"/>
      <c r="H151" s="10">
        <v>73.4</v>
      </c>
      <c r="I151" s="10">
        <v>73.4</v>
      </c>
      <c r="J151" s="8">
        <v>4</v>
      </c>
      <c r="K151" s="8"/>
    </row>
    <row r="152" s="1" customFormat="1" ht="27" customHeight="1" spans="1:11">
      <c r="A152" s="8">
        <v>150</v>
      </c>
      <c r="B152" s="9" t="s">
        <v>198</v>
      </c>
      <c r="C152" s="9" t="s">
        <v>199</v>
      </c>
      <c r="D152" s="9" t="str">
        <f>"z2024374"</f>
        <v>z2024374</v>
      </c>
      <c r="E152" s="8">
        <v>2</v>
      </c>
      <c r="F152" s="9" t="s">
        <v>205</v>
      </c>
      <c r="G152" s="10"/>
      <c r="H152" s="10">
        <v>72.4</v>
      </c>
      <c r="I152" s="10">
        <v>72.4</v>
      </c>
      <c r="J152" s="8">
        <v>5</v>
      </c>
      <c r="K152" s="8"/>
    </row>
    <row r="153" s="1" customFormat="1" ht="27" customHeight="1" spans="1:11">
      <c r="A153" s="8">
        <v>151</v>
      </c>
      <c r="B153" s="9" t="s">
        <v>198</v>
      </c>
      <c r="C153" s="9" t="s">
        <v>199</v>
      </c>
      <c r="D153" s="9" t="str">
        <f>"z2024374"</f>
        <v>z2024374</v>
      </c>
      <c r="E153" s="8">
        <v>2</v>
      </c>
      <c r="F153" s="9" t="s">
        <v>206</v>
      </c>
      <c r="G153" s="10"/>
      <c r="H153" s="10">
        <v>71</v>
      </c>
      <c r="I153" s="10">
        <v>71</v>
      </c>
      <c r="J153" s="8">
        <v>6</v>
      </c>
      <c r="K153" s="8"/>
    </row>
    <row r="154" s="1" customFormat="1" ht="27" customHeight="1" spans="1:11">
      <c r="A154" s="8">
        <v>152</v>
      </c>
      <c r="B154" s="9" t="s">
        <v>198</v>
      </c>
      <c r="C154" s="9" t="s">
        <v>199</v>
      </c>
      <c r="D154" s="9" t="str">
        <f>"z2024374"</f>
        <v>z2024374</v>
      </c>
      <c r="E154" s="8">
        <v>2</v>
      </c>
      <c r="F154" s="9" t="s">
        <v>207</v>
      </c>
      <c r="G154" s="10"/>
      <c r="H154" s="10">
        <v>59.6</v>
      </c>
      <c r="I154" s="10">
        <v>59.6</v>
      </c>
      <c r="J154" s="8">
        <v>7</v>
      </c>
      <c r="K154" s="8"/>
    </row>
    <row r="155" s="1" customFormat="1" ht="27" customHeight="1" spans="1:11">
      <c r="A155" s="8">
        <v>153</v>
      </c>
      <c r="B155" s="9" t="s">
        <v>198</v>
      </c>
      <c r="C155" s="9" t="s">
        <v>199</v>
      </c>
      <c r="D155" s="9" t="s">
        <v>201</v>
      </c>
      <c r="E155" s="8">
        <v>2</v>
      </c>
      <c r="F155" s="9" t="s">
        <v>208</v>
      </c>
      <c r="G155" s="10"/>
      <c r="H155" s="7" t="s">
        <v>35</v>
      </c>
      <c r="I155" s="7" t="s">
        <v>35</v>
      </c>
      <c r="J155" s="8">
        <v>8</v>
      </c>
      <c r="K155" s="9" t="s">
        <v>77</v>
      </c>
    </row>
    <row r="156" s="1" customFormat="1" ht="27" customHeight="1" spans="1:11">
      <c r="A156" s="8">
        <v>154</v>
      </c>
      <c r="B156" s="9" t="s">
        <v>198</v>
      </c>
      <c r="C156" s="9" t="s">
        <v>199</v>
      </c>
      <c r="D156" s="9" t="s">
        <v>201</v>
      </c>
      <c r="E156" s="8">
        <v>2</v>
      </c>
      <c r="F156" s="9" t="s">
        <v>209</v>
      </c>
      <c r="G156" s="10"/>
      <c r="H156" s="7" t="s">
        <v>35</v>
      </c>
      <c r="I156" s="7" t="s">
        <v>35</v>
      </c>
      <c r="J156" s="8">
        <v>8</v>
      </c>
      <c r="K156" s="9" t="s">
        <v>77</v>
      </c>
    </row>
    <row r="157" s="2" customFormat="1" ht="27" customHeight="1" spans="1:11">
      <c r="A157" s="8">
        <v>155</v>
      </c>
      <c r="B157" s="11" t="s">
        <v>210</v>
      </c>
      <c r="C157" s="11" t="s">
        <v>211</v>
      </c>
      <c r="D157" s="11" t="str">
        <f>"z2024380"</f>
        <v>z2024380</v>
      </c>
      <c r="E157" s="12">
        <v>1</v>
      </c>
      <c r="F157" s="11" t="s">
        <v>212</v>
      </c>
      <c r="G157" s="10">
        <v>71</v>
      </c>
      <c r="H157" s="13">
        <v>81.52</v>
      </c>
      <c r="I157" s="13">
        <v>77.312</v>
      </c>
      <c r="J157" s="12">
        <v>1</v>
      </c>
      <c r="K157" s="12"/>
    </row>
    <row r="158" s="2" customFormat="1" ht="27" customHeight="1" spans="1:11">
      <c r="A158" s="8">
        <v>156</v>
      </c>
      <c r="B158" s="11" t="s">
        <v>210</v>
      </c>
      <c r="C158" s="11" t="s">
        <v>211</v>
      </c>
      <c r="D158" s="11" t="str">
        <f>"z2024380"</f>
        <v>z2024380</v>
      </c>
      <c r="E158" s="12">
        <v>1</v>
      </c>
      <c r="F158" s="11" t="s">
        <v>213</v>
      </c>
      <c r="G158" s="10">
        <v>68</v>
      </c>
      <c r="H158" s="13">
        <v>76.48</v>
      </c>
      <c r="I158" s="13">
        <v>73.088</v>
      </c>
      <c r="J158" s="12">
        <v>2</v>
      </c>
      <c r="K158" s="12"/>
    </row>
    <row r="159" s="2" customFormat="1" ht="27" customHeight="1" spans="1:11">
      <c r="A159" s="8">
        <v>157</v>
      </c>
      <c r="B159" s="11" t="s">
        <v>210</v>
      </c>
      <c r="C159" s="11" t="s">
        <v>211</v>
      </c>
      <c r="D159" s="11" t="str">
        <f>"z2024380"</f>
        <v>z2024380</v>
      </c>
      <c r="E159" s="12">
        <v>1</v>
      </c>
      <c r="F159" s="11" t="s">
        <v>214</v>
      </c>
      <c r="G159" s="10">
        <v>70</v>
      </c>
      <c r="H159" s="16" t="s">
        <v>35</v>
      </c>
      <c r="I159" s="13">
        <v>28</v>
      </c>
      <c r="J159" s="12">
        <v>3</v>
      </c>
      <c r="K159" s="12"/>
    </row>
    <row r="160" s="1" customFormat="1" ht="27" customHeight="1" spans="1:11">
      <c r="A160" s="8">
        <v>158</v>
      </c>
      <c r="B160" s="9" t="s">
        <v>215</v>
      </c>
      <c r="C160" s="9" t="s">
        <v>216</v>
      </c>
      <c r="D160" s="9" t="str">
        <f>"z2024381"</f>
        <v>z2024381</v>
      </c>
      <c r="E160" s="8">
        <v>1</v>
      </c>
      <c r="F160" s="9" t="s">
        <v>217</v>
      </c>
      <c r="G160" s="10"/>
      <c r="H160" s="10">
        <v>88.3</v>
      </c>
      <c r="I160" s="10">
        <v>88.3</v>
      </c>
      <c r="J160" s="8">
        <v>1</v>
      </c>
      <c r="K160" s="8"/>
    </row>
    <row r="161" s="1" customFormat="1" ht="27" customHeight="1" spans="1:11">
      <c r="A161" s="8">
        <v>159</v>
      </c>
      <c r="B161" s="9" t="s">
        <v>215</v>
      </c>
      <c r="C161" s="9" t="s">
        <v>216</v>
      </c>
      <c r="D161" s="9" t="s">
        <v>218</v>
      </c>
      <c r="E161" s="8">
        <v>1</v>
      </c>
      <c r="F161" s="9" t="s">
        <v>219</v>
      </c>
      <c r="G161" s="10"/>
      <c r="H161" s="10">
        <v>80.8</v>
      </c>
      <c r="I161" s="10">
        <v>80.8</v>
      </c>
      <c r="J161" s="8">
        <v>2</v>
      </c>
      <c r="K161" s="9" t="s">
        <v>77</v>
      </c>
    </row>
    <row r="162" s="1" customFormat="1" ht="27" customHeight="1" spans="1:11">
      <c r="A162" s="8">
        <v>160</v>
      </c>
      <c r="B162" s="9" t="s">
        <v>215</v>
      </c>
      <c r="C162" s="9" t="s">
        <v>216</v>
      </c>
      <c r="D162" s="9" t="s">
        <v>218</v>
      </c>
      <c r="E162" s="8">
        <v>1</v>
      </c>
      <c r="F162" s="9" t="s">
        <v>220</v>
      </c>
      <c r="G162" s="10"/>
      <c r="H162" s="10">
        <v>80.34</v>
      </c>
      <c r="I162" s="10">
        <v>80.34</v>
      </c>
      <c r="J162" s="8">
        <v>3</v>
      </c>
      <c r="K162" s="9" t="s">
        <v>77</v>
      </c>
    </row>
    <row r="163" s="1" customFormat="1" ht="27" customHeight="1" spans="1:11">
      <c r="A163" s="8">
        <v>161</v>
      </c>
      <c r="B163" s="9" t="s">
        <v>215</v>
      </c>
      <c r="C163" s="9" t="s">
        <v>216</v>
      </c>
      <c r="D163" s="9" t="s">
        <v>218</v>
      </c>
      <c r="E163" s="8">
        <v>1</v>
      </c>
      <c r="F163" s="9" t="s">
        <v>221</v>
      </c>
      <c r="G163" s="10"/>
      <c r="H163" s="10">
        <v>78.52</v>
      </c>
      <c r="I163" s="10">
        <v>78.52</v>
      </c>
      <c r="J163" s="8">
        <v>4</v>
      </c>
      <c r="K163" s="9" t="s">
        <v>77</v>
      </c>
    </row>
    <row r="164" s="1" customFormat="1" ht="27" customHeight="1" spans="1:11">
      <c r="A164" s="8">
        <v>162</v>
      </c>
      <c r="B164" s="9" t="s">
        <v>215</v>
      </c>
      <c r="C164" s="9" t="s">
        <v>216</v>
      </c>
      <c r="D164" s="9" t="s">
        <v>218</v>
      </c>
      <c r="E164" s="8">
        <v>1</v>
      </c>
      <c r="F164" s="9" t="s">
        <v>222</v>
      </c>
      <c r="G164" s="10"/>
      <c r="H164" s="10">
        <v>77.7</v>
      </c>
      <c r="I164" s="10">
        <v>77.7</v>
      </c>
      <c r="J164" s="8">
        <v>5</v>
      </c>
      <c r="K164" s="9" t="s">
        <v>77</v>
      </c>
    </row>
    <row r="165" s="1" customFormat="1" ht="27" customHeight="1" spans="1:11">
      <c r="A165" s="8">
        <v>163</v>
      </c>
      <c r="B165" s="9" t="s">
        <v>215</v>
      </c>
      <c r="C165" s="9" t="s">
        <v>216</v>
      </c>
      <c r="D165" s="9" t="str">
        <f>"z2024381"</f>
        <v>z2024381</v>
      </c>
      <c r="E165" s="8">
        <v>1</v>
      </c>
      <c r="F165" s="9" t="s">
        <v>223</v>
      </c>
      <c r="G165" s="10"/>
      <c r="H165" s="10">
        <v>74.64</v>
      </c>
      <c r="I165" s="10">
        <v>74.64</v>
      </c>
      <c r="J165" s="8">
        <v>6</v>
      </c>
      <c r="K165" s="8"/>
    </row>
    <row r="166" s="1" customFormat="1" ht="27" customHeight="1" spans="1:11">
      <c r="A166" s="8">
        <v>164</v>
      </c>
      <c r="B166" s="9" t="s">
        <v>215</v>
      </c>
      <c r="C166" s="9" t="s">
        <v>216</v>
      </c>
      <c r="D166" s="9" t="s">
        <v>218</v>
      </c>
      <c r="E166" s="8">
        <v>1</v>
      </c>
      <c r="F166" s="9" t="s">
        <v>224</v>
      </c>
      <c r="G166" s="10"/>
      <c r="H166" s="10">
        <v>68.96</v>
      </c>
      <c r="I166" s="10">
        <v>68.96</v>
      </c>
      <c r="J166" s="8">
        <v>7</v>
      </c>
      <c r="K166" s="9" t="s">
        <v>77</v>
      </c>
    </row>
    <row r="167" s="1" customFormat="1" ht="27" customHeight="1" spans="1:11">
      <c r="A167" s="8">
        <v>165</v>
      </c>
      <c r="B167" s="9" t="s">
        <v>215</v>
      </c>
      <c r="C167" s="9" t="s">
        <v>216</v>
      </c>
      <c r="D167" s="9" t="str">
        <f>"z2024381"</f>
        <v>z2024381</v>
      </c>
      <c r="E167" s="8">
        <v>1</v>
      </c>
      <c r="F167" s="9" t="s">
        <v>225</v>
      </c>
      <c r="G167" s="10"/>
      <c r="H167" s="7" t="s">
        <v>35</v>
      </c>
      <c r="I167" s="7" t="s">
        <v>35</v>
      </c>
      <c r="J167" s="8">
        <v>8</v>
      </c>
      <c r="K167" s="8"/>
    </row>
    <row r="168" s="1" customFormat="1" ht="27" customHeight="1" spans="1:11">
      <c r="A168" s="8">
        <v>166</v>
      </c>
      <c r="B168" s="9" t="s">
        <v>215</v>
      </c>
      <c r="C168" s="9" t="s">
        <v>216</v>
      </c>
      <c r="D168" s="9" t="s">
        <v>218</v>
      </c>
      <c r="E168" s="8">
        <v>1</v>
      </c>
      <c r="F168" s="9" t="s">
        <v>226</v>
      </c>
      <c r="G168" s="10"/>
      <c r="H168" s="7" t="s">
        <v>35</v>
      </c>
      <c r="I168" s="7" t="s">
        <v>35</v>
      </c>
      <c r="J168" s="8">
        <v>8</v>
      </c>
      <c r="K168" s="9" t="s">
        <v>77</v>
      </c>
    </row>
    <row r="169" s="1" customFormat="1" ht="27" customHeight="1" spans="1:11">
      <c r="A169" s="8">
        <v>167</v>
      </c>
      <c r="B169" s="9" t="s">
        <v>215</v>
      </c>
      <c r="C169" s="9" t="s">
        <v>216</v>
      </c>
      <c r="D169" s="9" t="s">
        <v>218</v>
      </c>
      <c r="E169" s="8">
        <v>1</v>
      </c>
      <c r="F169" s="9" t="s">
        <v>227</v>
      </c>
      <c r="G169" s="10"/>
      <c r="H169" s="7" t="s">
        <v>35</v>
      </c>
      <c r="I169" s="7" t="s">
        <v>35</v>
      </c>
      <c r="J169" s="8">
        <v>8</v>
      </c>
      <c r="K169" s="9" t="s">
        <v>77</v>
      </c>
    </row>
    <row r="170" s="1" customFormat="1" ht="27" customHeight="1" spans="1:11">
      <c r="A170" s="8">
        <v>168</v>
      </c>
      <c r="B170" s="9" t="s">
        <v>215</v>
      </c>
      <c r="C170" s="9" t="s">
        <v>216</v>
      </c>
      <c r="D170" s="9" t="s">
        <v>218</v>
      </c>
      <c r="E170" s="8">
        <v>1</v>
      </c>
      <c r="F170" s="9" t="s">
        <v>228</v>
      </c>
      <c r="G170" s="10"/>
      <c r="H170" s="7" t="s">
        <v>35</v>
      </c>
      <c r="I170" s="7" t="s">
        <v>35</v>
      </c>
      <c r="J170" s="8">
        <v>8</v>
      </c>
      <c r="K170" s="9" t="s">
        <v>77</v>
      </c>
    </row>
    <row r="171" s="1" customFormat="1" ht="27" customHeight="1" spans="1:11">
      <c r="A171" s="8">
        <v>169</v>
      </c>
      <c r="B171" s="9" t="s">
        <v>229</v>
      </c>
      <c r="C171" s="9" t="s">
        <v>230</v>
      </c>
      <c r="D171" s="9" t="s">
        <v>231</v>
      </c>
      <c r="E171" s="8">
        <v>1</v>
      </c>
      <c r="F171" s="9" t="s">
        <v>232</v>
      </c>
      <c r="G171" s="10"/>
      <c r="H171" s="10">
        <v>80.4</v>
      </c>
      <c r="I171" s="10">
        <v>80.4</v>
      </c>
      <c r="J171" s="8">
        <v>1</v>
      </c>
      <c r="K171" s="9" t="s">
        <v>77</v>
      </c>
    </row>
    <row r="172" s="1" customFormat="1" ht="27" customHeight="1" spans="1:11">
      <c r="A172" s="8">
        <v>170</v>
      </c>
      <c r="B172" s="9" t="s">
        <v>229</v>
      </c>
      <c r="C172" s="9" t="s">
        <v>230</v>
      </c>
      <c r="D172" s="9" t="s">
        <v>231</v>
      </c>
      <c r="E172" s="8">
        <v>1</v>
      </c>
      <c r="F172" s="9" t="s">
        <v>233</v>
      </c>
      <c r="G172" s="10"/>
      <c r="H172" s="10">
        <v>75.5</v>
      </c>
      <c r="I172" s="10">
        <v>75.5</v>
      </c>
      <c r="J172" s="8">
        <v>2</v>
      </c>
      <c r="K172" s="9" t="s">
        <v>77</v>
      </c>
    </row>
    <row r="173" s="1" customFormat="1" ht="27" customHeight="1" spans="1:11">
      <c r="A173" s="8">
        <v>171</v>
      </c>
      <c r="B173" s="9" t="s">
        <v>229</v>
      </c>
      <c r="C173" s="9" t="s">
        <v>230</v>
      </c>
      <c r="D173" s="9" t="s">
        <v>231</v>
      </c>
      <c r="E173" s="8">
        <v>1</v>
      </c>
      <c r="F173" s="9" t="s">
        <v>234</v>
      </c>
      <c r="G173" s="10"/>
      <c r="H173" s="10">
        <v>74.8</v>
      </c>
      <c r="I173" s="10">
        <v>74.8</v>
      </c>
      <c r="J173" s="8">
        <v>3</v>
      </c>
      <c r="K173" s="9" t="s">
        <v>77</v>
      </c>
    </row>
    <row r="174" s="1" customFormat="1" ht="27" customHeight="1" spans="1:11">
      <c r="A174" s="8">
        <v>172</v>
      </c>
      <c r="B174" s="9" t="s">
        <v>229</v>
      </c>
      <c r="C174" s="9" t="s">
        <v>230</v>
      </c>
      <c r="D174" s="9" t="s">
        <v>231</v>
      </c>
      <c r="E174" s="8">
        <v>1</v>
      </c>
      <c r="F174" s="9" t="s">
        <v>235</v>
      </c>
      <c r="G174" s="10"/>
      <c r="H174" s="7" t="s">
        <v>35</v>
      </c>
      <c r="I174" s="7" t="s">
        <v>35</v>
      </c>
      <c r="J174" s="8">
        <v>4</v>
      </c>
      <c r="K174" s="9" t="s">
        <v>77</v>
      </c>
    </row>
    <row r="175" s="1" customFormat="1" ht="27" customHeight="1" spans="1:11">
      <c r="A175" s="8">
        <v>173</v>
      </c>
      <c r="B175" s="9" t="s">
        <v>229</v>
      </c>
      <c r="C175" s="9" t="s">
        <v>230</v>
      </c>
      <c r="D175" s="9" t="s">
        <v>231</v>
      </c>
      <c r="E175" s="8">
        <v>1</v>
      </c>
      <c r="F175" s="9" t="s">
        <v>236</v>
      </c>
      <c r="G175" s="10"/>
      <c r="H175" s="7" t="s">
        <v>35</v>
      </c>
      <c r="I175" s="7" t="s">
        <v>35</v>
      </c>
      <c r="J175" s="8">
        <v>4</v>
      </c>
      <c r="K175" s="9" t="s">
        <v>77</v>
      </c>
    </row>
    <row r="176" s="1" customFormat="1" ht="27" customHeight="1" spans="1:11">
      <c r="A176" s="8">
        <v>174</v>
      </c>
      <c r="B176" s="9" t="s">
        <v>229</v>
      </c>
      <c r="C176" s="9" t="s">
        <v>230</v>
      </c>
      <c r="D176" s="9" t="s">
        <v>231</v>
      </c>
      <c r="E176" s="8">
        <v>1</v>
      </c>
      <c r="F176" s="9" t="s">
        <v>237</v>
      </c>
      <c r="G176" s="10"/>
      <c r="H176" s="7" t="s">
        <v>35</v>
      </c>
      <c r="I176" s="7" t="s">
        <v>35</v>
      </c>
      <c r="J176" s="8">
        <v>4</v>
      </c>
      <c r="K176" s="9" t="s">
        <v>77</v>
      </c>
    </row>
    <row r="177" s="1" customFormat="1" ht="27" customHeight="1" spans="1:11">
      <c r="A177" s="8">
        <v>175</v>
      </c>
      <c r="B177" s="9" t="s">
        <v>229</v>
      </c>
      <c r="C177" s="9" t="s">
        <v>230</v>
      </c>
      <c r="D177" s="9" t="s">
        <v>231</v>
      </c>
      <c r="E177" s="8">
        <v>1</v>
      </c>
      <c r="F177" s="9" t="s">
        <v>238</v>
      </c>
      <c r="G177" s="10"/>
      <c r="H177" s="7" t="s">
        <v>35</v>
      </c>
      <c r="I177" s="7" t="s">
        <v>35</v>
      </c>
      <c r="J177" s="8">
        <v>4</v>
      </c>
      <c r="K177" s="9" t="s">
        <v>77</v>
      </c>
    </row>
    <row r="178" s="1" customFormat="1" ht="27" customHeight="1" spans="1:11">
      <c r="A178" s="8">
        <v>176</v>
      </c>
      <c r="B178" s="9" t="s">
        <v>229</v>
      </c>
      <c r="C178" s="9" t="s">
        <v>230</v>
      </c>
      <c r="D178" s="9" t="s">
        <v>231</v>
      </c>
      <c r="E178" s="8">
        <v>1</v>
      </c>
      <c r="F178" s="9" t="s">
        <v>239</v>
      </c>
      <c r="G178" s="10"/>
      <c r="H178" s="7" t="s">
        <v>35</v>
      </c>
      <c r="I178" s="7" t="s">
        <v>35</v>
      </c>
      <c r="J178" s="8">
        <v>4</v>
      </c>
      <c r="K178" s="9" t="s">
        <v>77</v>
      </c>
    </row>
    <row r="179" s="1" customFormat="1" ht="27" customHeight="1" spans="1:11">
      <c r="A179" s="8">
        <v>177</v>
      </c>
      <c r="B179" s="9" t="s">
        <v>229</v>
      </c>
      <c r="C179" s="9" t="s">
        <v>230</v>
      </c>
      <c r="D179" s="9" t="s">
        <v>231</v>
      </c>
      <c r="E179" s="8">
        <v>1</v>
      </c>
      <c r="F179" s="9" t="s">
        <v>240</v>
      </c>
      <c r="G179" s="10"/>
      <c r="H179" s="7" t="s">
        <v>35</v>
      </c>
      <c r="I179" s="7" t="s">
        <v>35</v>
      </c>
      <c r="J179" s="8">
        <v>4</v>
      </c>
      <c r="K179" s="9" t="s">
        <v>77</v>
      </c>
    </row>
    <row r="180" s="1" customFormat="1" ht="27" customHeight="1" spans="1:11">
      <c r="A180" s="8">
        <v>178</v>
      </c>
      <c r="B180" s="9" t="s">
        <v>229</v>
      </c>
      <c r="C180" s="9" t="s">
        <v>241</v>
      </c>
      <c r="D180" s="9" t="str">
        <f>"z2024383"</f>
        <v>z2024383</v>
      </c>
      <c r="E180" s="8">
        <v>1</v>
      </c>
      <c r="F180" s="9" t="s">
        <v>242</v>
      </c>
      <c r="G180" s="10"/>
      <c r="H180" s="10">
        <v>85.9</v>
      </c>
      <c r="I180" s="10">
        <v>85.9</v>
      </c>
      <c r="J180" s="8">
        <v>1</v>
      </c>
      <c r="K180" s="8"/>
    </row>
    <row r="181" s="1" customFormat="1" ht="27" customHeight="1" spans="1:11">
      <c r="A181" s="8">
        <v>179</v>
      </c>
      <c r="B181" s="9" t="s">
        <v>229</v>
      </c>
      <c r="C181" s="9" t="s">
        <v>241</v>
      </c>
      <c r="D181" s="9" t="str">
        <f>"z2024383"</f>
        <v>z2024383</v>
      </c>
      <c r="E181" s="8">
        <v>1</v>
      </c>
      <c r="F181" s="9" t="s">
        <v>243</v>
      </c>
      <c r="G181" s="10"/>
      <c r="H181" s="10">
        <v>83.8</v>
      </c>
      <c r="I181" s="10">
        <v>83.8</v>
      </c>
      <c r="J181" s="8">
        <v>2</v>
      </c>
      <c r="K181" s="8"/>
    </row>
    <row r="182" s="1" customFormat="1" ht="27" customHeight="1" spans="1:11">
      <c r="A182" s="8">
        <v>180</v>
      </c>
      <c r="B182" s="9" t="s">
        <v>229</v>
      </c>
      <c r="C182" s="9" t="s">
        <v>241</v>
      </c>
      <c r="D182" s="9" t="s">
        <v>244</v>
      </c>
      <c r="E182" s="8">
        <v>1</v>
      </c>
      <c r="F182" s="9" t="s">
        <v>245</v>
      </c>
      <c r="G182" s="10"/>
      <c r="H182" s="10">
        <v>81.4</v>
      </c>
      <c r="I182" s="10">
        <v>81.4</v>
      </c>
      <c r="J182" s="8">
        <v>3</v>
      </c>
      <c r="K182" s="9" t="s">
        <v>77</v>
      </c>
    </row>
    <row r="183" s="1" customFormat="1" ht="27" customHeight="1" spans="1:11">
      <c r="A183" s="8">
        <v>181</v>
      </c>
      <c r="B183" s="9" t="s">
        <v>229</v>
      </c>
      <c r="C183" s="9" t="s">
        <v>241</v>
      </c>
      <c r="D183" s="9" t="str">
        <f>"z2024383"</f>
        <v>z2024383</v>
      </c>
      <c r="E183" s="8">
        <v>1</v>
      </c>
      <c r="F183" s="9" t="s">
        <v>246</v>
      </c>
      <c r="G183" s="10"/>
      <c r="H183" s="10">
        <v>77.2</v>
      </c>
      <c r="I183" s="10">
        <v>77.2</v>
      </c>
      <c r="J183" s="8">
        <v>4</v>
      </c>
      <c r="K183" s="8"/>
    </row>
    <row r="184" s="1" customFormat="1" ht="27" customHeight="1" spans="1:11">
      <c r="A184" s="8">
        <v>182</v>
      </c>
      <c r="B184" s="9" t="s">
        <v>229</v>
      </c>
      <c r="C184" s="9" t="s">
        <v>241</v>
      </c>
      <c r="D184" s="9" t="str">
        <f>"z2024383"</f>
        <v>z2024383</v>
      </c>
      <c r="E184" s="8">
        <v>1</v>
      </c>
      <c r="F184" s="9" t="s">
        <v>247</v>
      </c>
      <c r="G184" s="10"/>
      <c r="H184" s="7" t="s">
        <v>35</v>
      </c>
      <c r="I184" s="7" t="s">
        <v>35</v>
      </c>
      <c r="J184" s="8">
        <v>5</v>
      </c>
      <c r="K184" s="8"/>
    </row>
  </sheetData>
  <sheetProtection password="CE28" sheet="1" objects="1"/>
  <sortState ref="B70:K72">
    <sortCondition ref="I70:I72" descending="1"/>
  </sortState>
  <mergeCells count="1">
    <mergeCell ref="A1:K1"/>
  </mergeCells>
  <conditionalFormatting sqref="F2:F184">
    <cfRule type="duplicateValues" dxfId="0" priority="1"/>
    <cfRule type="duplicateValues" dxfId="0" priority="3"/>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zy</cp:lastModifiedBy>
  <dcterms:created xsi:type="dcterms:W3CDTF">2024-06-27T02:43:00Z</dcterms:created>
  <dcterms:modified xsi:type="dcterms:W3CDTF">2024-07-20T08:58:57Z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EC08D6AF6F5C4103BD575AF2184CBE7F_13</vt:lpwstr>
  </property>
  <property fmtid="{D5CDD505-2E9C-101B-9397-08002B2CF9AE}" pid="3" name="KSOProductBuildVer">
    <vt:lpwstr>2052-12.1.0.17147</vt:lpwstr>
  </property>
</Properties>
</file>