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6201_665ed3cda4a76" sheetId="1" r:id="rId1"/>
  </sheets>
  <definedNames>
    <definedName name="_xlnm._FilterDatabase" localSheetId="0" hidden="1">'6201_665ed3cda4a76'!$A$3:$J$159</definedName>
    <definedName name="_xlnm.Print_Titles" localSheetId="0">'6201_665ed3cda4a76'!$2:$3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<sst xmlns="http://schemas.openxmlformats.org/spreadsheetml/2006/main" count="278" uniqueCount="17">
  <si>
    <t>附件1</t>
  </si>
  <si>
    <t>海口市秀英区司法局2024年公开招聘工作人员笔试成绩表</t>
  </si>
  <si>
    <t>序号</t>
  </si>
  <si>
    <t>岗位代码</t>
  </si>
  <si>
    <t>岗位名称</t>
  </si>
  <si>
    <t>姓名</t>
  </si>
  <si>
    <t>准考证号</t>
  </si>
  <si>
    <t>考场号</t>
  </si>
  <si>
    <t>座位号</t>
  </si>
  <si>
    <t>成绩</t>
  </si>
  <si>
    <t>排名</t>
  </si>
  <si>
    <t>备注</t>
  </si>
  <si>
    <t>法治岗工作人员</t>
  </si>
  <si>
    <t>-</t>
  </si>
  <si>
    <t>缺考</t>
  </si>
  <si>
    <t>社区矫正专职社会工作者</t>
  </si>
  <si>
    <t>专职人民调解员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</si>
</sst>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9"/>
  <sheetViews>
    <sheetView tabSelected="1" view="pageBreakPreview" zoomScaleNormal="100" workbookViewId="0">
      <pane ySplit="3" topLeftCell="A3" activePane="bottomLeft" state="frozen"/>
      <selection/>
      <selection pane="bottomLeft" activeCell="H4" sqref="H4"/>
    </sheetView>
  </sheetViews>
  <sheetFormatPr defaultColWidth="9" defaultRowHeight="13.5"/>
  <cols>
    <col min="2" max="2" width="10.8083333333333" customWidth="1"/>
    <col min="3" max="3" width="25.4416666666667" customWidth="1"/>
    <col min="4" max="4" width="10.8166666666667" customWidth="1"/>
    <col min="5" max="5" width="14.7416666666667" customWidth="1"/>
    <col min="8" max="8" width="14.075" customWidth="1"/>
    <col min="9" max="9" width="15.8" customWidth="1"/>
    <col min="10" max="10" width="18.825" customWidth="1"/>
  </cols>
  <sheetData>
    <row r="1" ht="18" customHeight="1" spans="1:1">
      <c r="A1" t="s">
        <v>0</v>
      </c>
    </row>
    <row r="2" ht="32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27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30" customHeight="1" spans="1:10">
      <c r="A4" s="3">
        <v>1</v>
      </c>
      <c r="B4" s="3" t="str">
        <f t="shared" ref="B4:B13" si="0">"01"</f>
        <v>01</v>
      </c>
      <c r="C4" s="3" t="s">
        <v>12</v>
      </c>
      <c r="D4" s="3" t="str">
        <f>"王诗杰"</f>
        <v>王诗杰</v>
      </c>
      <c r="E4" s="3" t="str">
        <f>"202406070209"</f>
        <v>202406070209</v>
      </c>
      <c r="F4" s="3" t="str">
        <f t="shared" ref="F4:F13" si="1">"02"</f>
        <v>02</v>
      </c>
      <c r="G4" s="3" t="str">
        <f>"09"</f>
        <v>09</v>
      </c>
      <c r="H4" s="4">
        <v>64.5</v>
      </c>
      <c r="I4" s="3">
        <v>1</v>
      </c>
      <c r="J4" s="3"/>
    </row>
    <row r="5" ht="30" customHeight="1" spans="1:10">
      <c r="A5" s="3">
        <v>2</v>
      </c>
      <c r="B5" s="3" t="str">
        <f t="shared" si="0"/>
        <v>01</v>
      </c>
      <c r="C5" s="3" t="s">
        <v>12</v>
      </c>
      <c r="D5" s="3" t="str">
        <f>"许菁菁"</f>
        <v>许菁菁</v>
      </c>
      <c r="E5" s="3" t="str">
        <f>"202406070202"</f>
        <v>202406070202</v>
      </c>
      <c r="F5" s="3" t="str">
        <f t="shared" si="1"/>
        <v>02</v>
      </c>
      <c r="G5" s="3" t="str">
        <f>"02"</f>
        <v>02</v>
      </c>
      <c r="H5" s="4">
        <v>64</v>
      </c>
      <c r="I5" s="3">
        <v>2</v>
      </c>
      <c r="J5" s="3"/>
    </row>
    <row r="6" ht="30" customHeight="1" spans="1:10">
      <c r="A6" s="3">
        <v>3</v>
      </c>
      <c r="B6" s="3" t="str">
        <f t="shared" si="0"/>
        <v>01</v>
      </c>
      <c r="C6" s="3" t="s">
        <v>12</v>
      </c>
      <c r="D6" s="3" t="str">
        <f>"冯心乔"</f>
        <v>冯心乔</v>
      </c>
      <c r="E6" s="3" t="str">
        <f>"202406070201"</f>
        <v>202406070201</v>
      </c>
      <c r="F6" s="3" t="str">
        <f t="shared" si="1"/>
        <v>02</v>
      </c>
      <c r="G6" s="3" t="str">
        <f>"01"</f>
        <v>01</v>
      </c>
      <c r="H6" s="4">
        <v>61.5</v>
      </c>
      <c r="I6" s="3">
        <v>3</v>
      </c>
      <c r="J6" s="3"/>
    </row>
    <row r="7" ht="30" customHeight="1" spans="1:10">
      <c r="A7" s="3">
        <v>4</v>
      </c>
      <c r="B7" s="3" t="str">
        <f t="shared" si="0"/>
        <v>01</v>
      </c>
      <c r="C7" s="3" t="s">
        <v>12</v>
      </c>
      <c r="D7" s="3" t="str">
        <f>"李雨婷"</f>
        <v>李雨婷</v>
      </c>
      <c r="E7" s="3" t="str">
        <f>"202406070205"</f>
        <v>202406070205</v>
      </c>
      <c r="F7" s="3" t="str">
        <f t="shared" si="1"/>
        <v>02</v>
      </c>
      <c r="G7" s="3" t="str">
        <f>"05"</f>
        <v>05</v>
      </c>
      <c r="H7" s="4">
        <v>57.5</v>
      </c>
      <c r="I7" s="3">
        <v>4</v>
      </c>
      <c r="J7" s="3"/>
    </row>
    <row r="8" ht="30" customHeight="1" spans="1:10">
      <c r="A8" s="3">
        <v>5</v>
      </c>
      <c r="B8" s="3" t="str">
        <f t="shared" si="0"/>
        <v>01</v>
      </c>
      <c r="C8" s="3" t="s">
        <v>12</v>
      </c>
      <c r="D8" s="3" t="str">
        <f>"王施润"</f>
        <v>王施润</v>
      </c>
      <c r="E8" s="3" t="str">
        <f>"202406070204"</f>
        <v>202406070204</v>
      </c>
      <c r="F8" s="3" t="str">
        <f t="shared" si="1"/>
        <v>02</v>
      </c>
      <c r="G8" s="3" t="str">
        <f>"04"</f>
        <v>04</v>
      </c>
      <c r="H8" s="4">
        <v>55.5</v>
      </c>
      <c r="I8" s="3">
        <v>5</v>
      </c>
      <c r="J8" s="3"/>
    </row>
    <row r="9" ht="30" customHeight="1" spans="1:10">
      <c r="A9" s="3">
        <v>6</v>
      </c>
      <c r="B9" s="3" t="str">
        <f t="shared" si="0"/>
        <v>01</v>
      </c>
      <c r="C9" s="3" t="s">
        <v>12</v>
      </c>
      <c r="D9" s="3" t="str">
        <f>"陈洁"</f>
        <v>陈洁</v>
      </c>
      <c r="E9" s="3" t="str">
        <f>"202406070210"</f>
        <v>202406070210</v>
      </c>
      <c r="F9" s="3" t="str">
        <f t="shared" si="1"/>
        <v>02</v>
      </c>
      <c r="G9" s="3" t="str">
        <f>"10"</f>
        <v>10</v>
      </c>
      <c r="H9" s="4">
        <v>52.5</v>
      </c>
      <c r="I9" s="3">
        <v>6</v>
      </c>
      <c r="J9" s="3"/>
    </row>
    <row r="10" ht="30" customHeight="1" spans="1:10">
      <c r="A10" s="3">
        <v>7</v>
      </c>
      <c r="B10" s="3" t="str">
        <f t="shared" si="0"/>
        <v>01</v>
      </c>
      <c r="C10" s="3" t="s">
        <v>12</v>
      </c>
      <c r="D10" s="3" t="str">
        <f>"王云"</f>
        <v>王云</v>
      </c>
      <c r="E10" s="3" t="str">
        <f>"202406070206"</f>
        <v>202406070206</v>
      </c>
      <c r="F10" s="3" t="str">
        <f t="shared" si="1"/>
        <v>02</v>
      </c>
      <c r="G10" s="3" t="str">
        <f>"06"</f>
        <v>06</v>
      </c>
      <c r="H10" s="4">
        <v>47.5</v>
      </c>
      <c r="I10" s="3">
        <v>7</v>
      </c>
      <c r="J10" s="3"/>
    </row>
    <row r="11" ht="30" customHeight="1" spans="1:10">
      <c r="A11" s="3">
        <v>8</v>
      </c>
      <c r="B11" s="3" t="str">
        <f t="shared" si="0"/>
        <v>01</v>
      </c>
      <c r="C11" s="3" t="s">
        <v>12</v>
      </c>
      <c r="D11" s="3" t="str">
        <f>"汤丽芳"</f>
        <v>汤丽芳</v>
      </c>
      <c r="E11" s="3" t="str">
        <f>"202406070208"</f>
        <v>202406070208</v>
      </c>
      <c r="F11" s="3" t="str">
        <f t="shared" si="1"/>
        <v>02</v>
      </c>
      <c r="G11" s="3" t="str">
        <f>"08"</f>
        <v>08</v>
      </c>
      <c r="H11" s="4">
        <v>43.5</v>
      </c>
      <c r="I11" s="3">
        <v>8</v>
      </c>
      <c r="J11" s="3"/>
    </row>
    <row r="12" ht="30" customHeight="1" spans="1:10">
      <c r="A12" s="3">
        <v>9</v>
      </c>
      <c r="B12" s="3" t="str">
        <f t="shared" si="0"/>
        <v>01</v>
      </c>
      <c r="C12" s="3" t="s">
        <v>12</v>
      </c>
      <c r="D12" s="3" t="str">
        <f>"吴芳菲"</f>
        <v>吴芳菲</v>
      </c>
      <c r="E12" s="3" t="str">
        <f>"202406070203"</f>
        <v>202406070203</v>
      </c>
      <c r="F12" s="3" t="str">
        <f t="shared" si="1"/>
        <v>02</v>
      </c>
      <c r="G12" s="3" t="str">
        <f>"03"</f>
        <v>03</v>
      </c>
      <c r="H12" s="4">
        <v>40.5</v>
      </c>
      <c r="I12" s="3">
        <v>9</v>
      </c>
      <c r="J12" s="3"/>
    </row>
    <row r="13" ht="30" customHeight="1" spans="1:10">
      <c r="A13" s="3">
        <v>10</v>
      </c>
      <c r="B13" s="3" t="str">
        <f t="shared" si="0"/>
        <v>01</v>
      </c>
      <c r="C13" s="3" t="s">
        <v>12</v>
      </c>
      <c r="D13" s="3" t="str">
        <f>"方婧婧"</f>
        <v>方婧婧</v>
      </c>
      <c r="E13" s="3" t="str">
        <f>"202406070207"</f>
        <v>202406070207</v>
      </c>
      <c r="F13" s="3" t="str">
        <f t="shared" si="1"/>
        <v>02</v>
      </c>
      <c r="G13" s="3" t="str">
        <f>"07"</f>
        <v>07</v>
      </c>
      <c r="H13" s="4">
        <v>0</v>
      </c>
      <c r="I13" s="3" t="s">
        <v>13</v>
      </c>
      <c r="J13" s="3" t="s">
        <v>14</v>
      </c>
    </row>
    <row r="14" ht="30" customHeight="1" spans="1:10">
      <c r="A14" s="3">
        <v>11</v>
      </c>
      <c r="B14" s="3" t="str">
        <f t="shared" ref="B14:B77" si="2">"02"</f>
        <v>02</v>
      </c>
      <c r="C14" s="3" t="s">
        <v>15</v>
      </c>
      <c r="D14" s="3" t="str">
        <f>"谭雪珍"</f>
        <v>谭雪珍</v>
      </c>
      <c r="E14" s="3" t="str">
        <f>"202406070118"</f>
        <v>202406070118</v>
      </c>
      <c r="F14" s="3" t="str">
        <f t="shared" ref="F14:F34" si="3">"01"</f>
        <v>01</v>
      </c>
      <c r="G14" s="3" t="str">
        <f>"18"</f>
        <v>18</v>
      </c>
      <c r="H14" s="4">
        <v>78</v>
      </c>
      <c r="I14" s="3">
        <v>1</v>
      </c>
      <c r="J14" s="3"/>
    </row>
    <row r="15" ht="30" customHeight="1" spans="1:10">
      <c r="A15" s="3">
        <v>12</v>
      </c>
      <c r="B15" s="3" t="str">
        <f t="shared" si="2"/>
        <v>02</v>
      </c>
      <c r="C15" s="3" t="s">
        <v>15</v>
      </c>
      <c r="D15" s="3" t="str">
        <f>"庄娴娴"</f>
        <v>庄娴娴</v>
      </c>
      <c r="E15" s="3" t="str">
        <f>"202406070146"</f>
        <v>202406070146</v>
      </c>
      <c r="F15" s="3" t="str">
        <f t="shared" si="3"/>
        <v>01</v>
      </c>
      <c r="G15" s="3" t="str">
        <f>"46"</f>
        <v>46</v>
      </c>
      <c r="H15" s="4">
        <v>77</v>
      </c>
      <c r="I15" s="3">
        <v>2</v>
      </c>
      <c r="J15" s="3"/>
    </row>
    <row r="16" ht="30" customHeight="1" spans="1:10">
      <c r="A16" s="3">
        <v>13</v>
      </c>
      <c r="B16" s="3" t="str">
        <f t="shared" si="2"/>
        <v>02</v>
      </c>
      <c r="C16" s="3" t="s">
        <v>15</v>
      </c>
      <c r="D16" s="3" t="str">
        <f>"黄绍兴"</f>
        <v>黄绍兴</v>
      </c>
      <c r="E16" s="3" t="str">
        <f>"202406070182"</f>
        <v>202406070182</v>
      </c>
      <c r="F16" s="3" t="str">
        <f t="shared" si="3"/>
        <v>01</v>
      </c>
      <c r="G16" s="3" t="str">
        <f>"82"</f>
        <v>82</v>
      </c>
      <c r="H16" s="4">
        <v>76.5</v>
      </c>
      <c r="I16" s="3">
        <v>3</v>
      </c>
      <c r="J16" s="3"/>
    </row>
    <row r="17" ht="30" customHeight="1" spans="1:10">
      <c r="A17" s="3">
        <v>14</v>
      </c>
      <c r="B17" s="3" t="str">
        <f t="shared" si="2"/>
        <v>02</v>
      </c>
      <c r="C17" s="3" t="s">
        <v>15</v>
      </c>
      <c r="D17" s="3" t="str">
        <f>"余虹"</f>
        <v>余虹</v>
      </c>
      <c r="E17" s="3" t="str">
        <f>"202406070112"</f>
        <v>202406070112</v>
      </c>
      <c r="F17" s="3" t="str">
        <f t="shared" si="3"/>
        <v>01</v>
      </c>
      <c r="G17" s="3" t="str">
        <f>"12"</f>
        <v>12</v>
      </c>
      <c r="H17" s="4">
        <v>75.5</v>
      </c>
      <c r="I17" s="3">
        <v>4</v>
      </c>
      <c r="J17" s="3"/>
    </row>
    <row r="18" ht="30" customHeight="1" spans="1:10">
      <c r="A18" s="3">
        <v>15</v>
      </c>
      <c r="B18" s="3" t="str">
        <f t="shared" si="2"/>
        <v>02</v>
      </c>
      <c r="C18" s="3" t="s">
        <v>15</v>
      </c>
      <c r="D18" s="3" t="str">
        <f>"万磊鑫"</f>
        <v>万磊鑫</v>
      </c>
      <c r="E18" s="3" t="str">
        <f>"202406070164"</f>
        <v>202406070164</v>
      </c>
      <c r="F18" s="3" t="str">
        <f t="shared" si="3"/>
        <v>01</v>
      </c>
      <c r="G18" s="3" t="str">
        <f>"64"</f>
        <v>64</v>
      </c>
      <c r="H18" s="4">
        <v>69.5</v>
      </c>
      <c r="I18" s="3">
        <v>5</v>
      </c>
      <c r="J18" s="3"/>
    </row>
    <row r="19" ht="30" customHeight="1" spans="1:10">
      <c r="A19" s="3">
        <v>16</v>
      </c>
      <c r="B19" s="3" t="str">
        <f t="shared" si="2"/>
        <v>02</v>
      </c>
      <c r="C19" s="3" t="s">
        <v>15</v>
      </c>
      <c r="D19" s="3" t="str">
        <f>"黄春妮"</f>
        <v>黄春妮</v>
      </c>
      <c r="E19" s="3" t="str">
        <f>"202406070126"</f>
        <v>202406070126</v>
      </c>
      <c r="F19" s="3" t="str">
        <f t="shared" si="3"/>
        <v>01</v>
      </c>
      <c r="G19" s="3" t="str">
        <f>"26"</f>
        <v>26</v>
      </c>
      <c r="H19" s="4">
        <v>67.5</v>
      </c>
      <c r="I19" s="3">
        <v>6</v>
      </c>
      <c r="J19" s="3"/>
    </row>
    <row r="20" ht="30" customHeight="1" spans="1:10">
      <c r="A20" s="3">
        <v>17</v>
      </c>
      <c r="B20" s="3" t="str">
        <f t="shared" si="2"/>
        <v>02</v>
      </c>
      <c r="C20" s="3" t="s">
        <v>15</v>
      </c>
      <c r="D20" s="3" t="str">
        <f>"李翼扶"</f>
        <v>李翼扶</v>
      </c>
      <c r="E20" s="3" t="str">
        <f>"202406070113"</f>
        <v>202406070113</v>
      </c>
      <c r="F20" s="3" t="str">
        <f t="shared" si="3"/>
        <v>01</v>
      </c>
      <c r="G20" s="3" t="str">
        <f>"13"</f>
        <v>13</v>
      </c>
      <c r="H20" s="4">
        <v>67</v>
      </c>
      <c r="I20" s="3">
        <v>7</v>
      </c>
      <c r="J20" s="3"/>
    </row>
    <row r="21" ht="30" customHeight="1" spans="1:10">
      <c r="A21" s="3">
        <v>18</v>
      </c>
      <c r="B21" s="3" t="str">
        <f t="shared" si="2"/>
        <v>02</v>
      </c>
      <c r="C21" s="3" t="s">
        <v>15</v>
      </c>
      <c r="D21" s="3" t="str">
        <f>"符启燕"</f>
        <v>符启燕</v>
      </c>
      <c r="E21" s="3" t="str">
        <f>"202406070133"</f>
        <v>202406070133</v>
      </c>
      <c r="F21" s="3" t="str">
        <f t="shared" si="3"/>
        <v>01</v>
      </c>
      <c r="G21" s="3" t="str">
        <f>"33"</f>
        <v>33</v>
      </c>
      <c r="H21" s="4">
        <v>64</v>
      </c>
      <c r="I21" s="3">
        <v>8</v>
      </c>
      <c r="J21" s="3"/>
    </row>
    <row r="22" ht="30" customHeight="1" spans="1:10">
      <c r="A22" s="3">
        <v>19</v>
      </c>
      <c r="B22" s="3" t="str">
        <f t="shared" si="2"/>
        <v>02</v>
      </c>
      <c r="C22" s="3" t="s">
        <v>15</v>
      </c>
      <c r="D22" s="3" t="str">
        <f>"符万花"</f>
        <v>符万花</v>
      </c>
      <c r="E22" s="3" t="str">
        <f>"202406070129"</f>
        <v>202406070129</v>
      </c>
      <c r="F22" s="3" t="str">
        <f t="shared" si="3"/>
        <v>01</v>
      </c>
      <c r="G22" s="3" t="str">
        <f>"29"</f>
        <v>29</v>
      </c>
      <c r="H22" s="4">
        <v>63</v>
      </c>
      <c r="I22" s="3">
        <v>9</v>
      </c>
      <c r="J22" s="3"/>
    </row>
    <row r="23" ht="30" customHeight="1" spans="1:10">
      <c r="A23" s="3">
        <v>20</v>
      </c>
      <c r="B23" s="3" t="str">
        <f t="shared" si="2"/>
        <v>02</v>
      </c>
      <c r="C23" s="3" t="s">
        <v>15</v>
      </c>
      <c r="D23" s="3" t="str">
        <f>"白艳"</f>
        <v>白艳</v>
      </c>
      <c r="E23" s="3" t="str">
        <f>"202406070123"</f>
        <v>202406070123</v>
      </c>
      <c r="F23" s="3" t="str">
        <f t="shared" si="3"/>
        <v>01</v>
      </c>
      <c r="G23" s="3" t="str">
        <f>"23"</f>
        <v>23</v>
      </c>
      <c r="H23" s="4">
        <v>62.5</v>
      </c>
      <c r="I23" s="3">
        <v>10</v>
      </c>
      <c r="J23" s="3"/>
    </row>
    <row r="24" ht="30" customHeight="1" spans="1:10">
      <c r="A24" s="3">
        <v>21</v>
      </c>
      <c r="B24" s="3" t="str">
        <f t="shared" si="2"/>
        <v>02</v>
      </c>
      <c r="C24" s="3" t="s">
        <v>15</v>
      </c>
      <c r="D24" s="3" t="str">
        <f>"韦海珍"</f>
        <v>韦海珍</v>
      </c>
      <c r="E24" s="3" t="str">
        <f>"202406070122"</f>
        <v>202406070122</v>
      </c>
      <c r="F24" s="3" t="str">
        <f t="shared" si="3"/>
        <v>01</v>
      </c>
      <c r="G24" s="3" t="str">
        <f>"22"</f>
        <v>22</v>
      </c>
      <c r="H24" s="4">
        <v>59.5</v>
      </c>
      <c r="I24" s="3">
        <v>11</v>
      </c>
      <c r="J24" s="3"/>
    </row>
    <row r="25" ht="30" customHeight="1" spans="1:10">
      <c r="A25" s="3">
        <v>22</v>
      </c>
      <c r="B25" s="3" t="str">
        <f t="shared" si="2"/>
        <v>02</v>
      </c>
      <c r="C25" s="3" t="s">
        <v>15</v>
      </c>
      <c r="D25" s="3" t="str">
        <f>"王福兴"</f>
        <v>王福兴</v>
      </c>
      <c r="E25" s="3" t="str">
        <f>"202406070163"</f>
        <v>202406070163</v>
      </c>
      <c r="F25" s="3" t="str">
        <f t="shared" si="3"/>
        <v>01</v>
      </c>
      <c r="G25" s="3">
        <v>63</v>
      </c>
      <c r="H25" s="4">
        <v>57.5</v>
      </c>
      <c r="I25" s="3">
        <v>12</v>
      </c>
      <c r="J25" s="3"/>
    </row>
    <row r="26" ht="30" customHeight="1" spans="1:10">
      <c r="A26" s="3">
        <v>23</v>
      </c>
      <c r="B26" s="3" t="str">
        <f t="shared" si="2"/>
        <v>02</v>
      </c>
      <c r="C26" s="3" t="s">
        <v>15</v>
      </c>
      <c r="D26" s="3" t="str">
        <f>"孙诗瑶"</f>
        <v>孙诗瑶</v>
      </c>
      <c r="E26" s="3" t="str">
        <f>"202406070155"</f>
        <v>202406070155</v>
      </c>
      <c r="F26" s="3" t="str">
        <f t="shared" si="3"/>
        <v>01</v>
      </c>
      <c r="G26" s="3" t="str">
        <f>"55"</f>
        <v>55</v>
      </c>
      <c r="H26" s="4">
        <v>57</v>
      </c>
      <c r="I26" s="3">
        <v>13</v>
      </c>
      <c r="J26" s="3"/>
    </row>
    <row r="27" ht="30" customHeight="1" spans="1:10">
      <c r="A27" s="3">
        <v>24</v>
      </c>
      <c r="B27" s="3" t="str">
        <f t="shared" si="2"/>
        <v>02</v>
      </c>
      <c r="C27" s="3" t="s">
        <v>15</v>
      </c>
      <c r="D27" s="3" t="str">
        <f>"符式军"</f>
        <v>符式军</v>
      </c>
      <c r="E27" s="3" t="str">
        <f>"202406070166"</f>
        <v>202406070166</v>
      </c>
      <c r="F27" s="3" t="str">
        <f t="shared" si="3"/>
        <v>01</v>
      </c>
      <c r="G27" s="3" t="str">
        <f>"66"</f>
        <v>66</v>
      </c>
      <c r="H27" s="4">
        <v>56.5</v>
      </c>
      <c r="I27" s="3">
        <v>14</v>
      </c>
      <c r="J27" s="3"/>
    </row>
    <row r="28" ht="30" customHeight="1" spans="1:10">
      <c r="A28" s="3">
        <v>25</v>
      </c>
      <c r="B28" s="3" t="str">
        <f t="shared" si="2"/>
        <v>02</v>
      </c>
      <c r="C28" s="3" t="s">
        <v>15</v>
      </c>
      <c r="D28" s="3" t="str">
        <f>"黄世慧"</f>
        <v>黄世慧</v>
      </c>
      <c r="E28" s="3" t="str">
        <f>"202406070172"</f>
        <v>202406070172</v>
      </c>
      <c r="F28" s="3" t="str">
        <f t="shared" si="3"/>
        <v>01</v>
      </c>
      <c r="G28" s="3" t="str">
        <f>"72"</f>
        <v>72</v>
      </c>
      <c r="H28" s="4">
        <v>54.5</v>
      </c>
      <c r="I28" s="3">
        <v>15</v>
      </c>
      <c r="J28" s="3"/>
    </row>
    <row r="29" ht="30" customHeight="1" spans="1:10">
      <c r="A29" s="3">
        <v>26</v>
      </c>
      <c r="B29" s="3" t="str">
        <f t="shared" si="2"/>
        <v>02</v>
      </c>
      <c r="C29" s="3" t="s">
        <v>15</v>
      </c>
      <c r="D29" s="3" t="str">
        <f>"吴金玲"</f>
        <v>吴金玲</v>
      </c>
      <c r="E29" s="3" t="str">
        <f>"202406070193"</f>
        <v>202406070193</v>
      </c>
      <c r="F29" s="3" t="str">
        <f t="shared" si="3"/>
        <v>01</v>
      </c>
      <c r="G29" s="3" t="str">
        <f>"93"</f>
        <v>93</v>
      </c>
      <c r="H29" s="4">
        <v>53.5</v>
      </c>
      <c r="I29" s="3">
        <v>16</v>
      </c>
      <c r="J29" s="3"/>
    </row>
    <row r="30" ht="30" customHeight="1" spans="1:10">
      <c r="A30" s="3">
        <v>27</v>
      </c>
      <c r="B30" s="3" t="str">
        <f t="shared" si="2"/>
        <v>02</v>
      </c>
      <c r="C30" s="3" t="s">
        <v>15</v>
      </c>
      <c r="D30" s="3" t="str">
        <f>"王桂玉"</f>
        <v>王桂玉</v>
      </c>
      <c r="E30" s="3" t="str">
        <f>"202406070184"</f>
        <v>202406070184</v>
      </c>
      <c r="F30" s="3" t="str">
        <f t="shared" si="3"/>
        <v>01</v>
      </c>
      <c r="G30" s="3" t="str">
        <f>"84"</f>
        <v>84</v>
      </c>
      <c r="H30" s="4">
        <v>52</v>
      </c>
      <c r="I30" s="3">
        <v>17</v>
      </c>
      <c r="J30" s="3"/>
    </row>
    <row r="31" ht="30" customHeight="1" spans="1:10">
      <c r="A31" s="3">
        <v>28</v>
      </c>
      <c r="B31" s="3" t="str">
        <f t="shared" si="2"/>
        <v>02</v>
      </c>
      <c r="C31" s="3" t="s">
        <v>15</v>
      </c>
      <c r="D31" s="3" t="str">
        <f>"毛小菁"</f>
        <v>毛小菁</v>
      </c>
      <c r="E31" s="3" t="str">
        <f>"202406070104"</f>
        <v>202406070104</v>
      </c>
      <c r="F31" s="3" t="str">
        <f t="shared" si="3"/>
        <v>01</v>
      </c>
      <c r="G31" s="3" t="str">
        <f>"04"</f>
        <v>04</v>
      </c>
      <c r="H31" s="4">
        <v>51.5</v>
      </c>
      <c r="I31" s="3">
        <v>18</v>
      </c>
      <c r="J31" s="3"/>
    </row>
    <row r="32" ht="30" customHeight="1" spans="1:10">
      <c r="A32" s="3">
        <v>29</v>
      </c>
      <c r="B32" s="3" t="str">
        <f t="shared" si="2"/>
        <v>02</v>
      </c>
      <c r="C32" s="3" t="s">
        <v>15</v>
      </c>
      <c r="D32" s="3" t="str">
        <f>"吴新娜"</f>
        <v>吴新娜</v>
      </c>
      <c r="E32" s="3" t="str">
        <f>"202406070109"</f>
        <v>202406070109</v>
      </c>
      <c r="F32" s="3" t="str">
        <f t="shared" si="3"/>
        <v>01</v>
      </c>
      <c r="G32" s="3" t="str">
        <f>"09"</f>
        <v>09</v>
      </c>
      <c r="H32" s="4">
        <v>51.5</v>
      </c>
      <c r="I32" s="3">
        <v>18</v>
      </c>
      <c r="J32" s="3"/>
    </row>
    <row r="33" ht="30" customHeight="1" spans="1:10">
      <c r="A33" s="3">
        <v>30</v>
      </c>
      <c r="B33" s="3" t="str">
        <f t="shared" si="2"/>
        <v>02</v>
      </c>
      <c r="C33" s="3" t="s">
        <v>15</v>
      </c>
      <c r="D33" s="3" t="str">
        <f>"李虹"</f>
        <v>李虹</v>
      </c>
      <c r="E33" s="3" t="str">
        <f>"202406070141"</f>
        <v>202406070141</v>
      </c>
      <c r="F33" s="3" t="str">
        <f t="shared" si="3"/>
        <v>01</v>
      </c>
      <c r="G33" s="3" t="str">
        <f>"41"</f>
        <v>41</v>
      </c>
      <c r="H33" s="4">
        <v>51</v>
      </c>
      <c r="I33" s="3">
        <v>20</v>
      </c>
      <c r="J33" s="3"/>
    </row>
    <row r="34" ht="30" customHeight="1" spans="1:10">
      <c r="A34" s="3">
        <v>31</v>
      </c>
      <c r="B34" s="3" t="str">
        <f t="shared" si="2"/>
        <v>02</v>
      </c>
      <c r="C34" s="3" t="s">
        <v>15</v>
      </c>
      <c r="D34" s="3" t="str">
        <f>"关山巍"</f>
        <v>关山巍</v>
      </c>
      <c r="E34" s="3" t="str">
        <f>"202406070168"</f>
        <v>202406070168</v>
      </c>
      <c r="F34" s="3" t="str">
        <f t="shared" si="3"/>
        <v>01</v>
      </c>
      <c r="G34" s="3" t="str">
        <f>"68"</f>
        <v>68</v>
      </c>
      <c r="H34" s="4">
        <v>50.5</v>
      </c>
      <c r="I34" s="3">
        <v>21</v>
      </c>
      <c r="J34" s="3"/>
    </row>
    <row r="35" ht="30" customHeight="1" spans="1:10">
      <c r="A35" s="3">
        <v>32</v>
      </c>
      <c r="B35" s="3" t="str">
        <f t="shared" si="2"/>
        <v>02</v>
      </c>
      <c r="C35" s="3" t="s">
        <v>15</v>
      </c>
      <c r="D35" s="3" t="str">
        <f>"陈韵佳"</f>
        <v>陈韵佳</v>
      </c>
      <c r="E35" s="3" t="str">
        <f>"202406070260"</f>
        <v>202406070260</v>
      </c>
      <c r="F35" s="3" t="str">
        <f>"02"</f>
        <v>02</v>
      </c>
      <c r="G35" s="3" t="str">
        <f>"60"</f>
        <v>60</v>
      </c>
      <c r="H35" s="4">
        <v>50.5</v>
      </c>
      <c r="I35" s="3">
        <v>21</v>
      </c>
      <c r="J35" s="3"/>
    </row>
    <row r="36" ht="30" customHeight="1" spans="1:10">
      <c r="A36" s="3">
        <v>33</v>
      </c>
      <c r="B36" s="3" t="str">
        <f t="shared" si="2"/>
        <v>02</v>
      </c>
      <c r="C36" s="3" t="s">
        <v>15</v>
      </c>
      <c r="D36" s="3" t="str">
        <f>"吴金霞"</f>
        <v>吴金霞</v>
      </c>
      <c r="E36" s="3" t="str">
        <f>"202406070117"</f>
        <v>202406070117</v>
      </c>
      <c r="F36" s="3" t="str">
        <f>"01"</f>
        <v>01</v>
      </c>
      <c r="G36" s="3" t="str">
        <f>"17"</f>
        <v>17</v>
      </c>
      <c r="H36" s="4">
        <v>48</v>
      </c>
      <c r="I36" s="3">
        <v>23</v>
      </c>
      <c r="J36" s="3"/>
    </row>
    <row r="37" ht="30" customHeight="1" spans="1:10">
      <c r="A37" s="3">
        <v>34</v>
      </c>
      <c r="B37" s="3" t="str">
        <f t="shared" si="2"/>
        <v>02</v>
      </c>
      <c r="C37" s="3" t="s">
        <v>15</v>
      </c>
      <c r="D37" s="3" t="str">
        <f>"符旭"</f>
        <v>符旭</v>
      </c>
      <c r="E37" s="3" t="str">
        <f>"202406070247"</f>
        <v>202406070247</v>
      </c>
      <c r="F37" s="3" t="str">
        <f>"02"</f>
        <v>02</v>
      </c>
      <c r="G37" s="3" t="str">
        <f>"47"</f>
        <v>47</v>
      </c>
      <c r="H37" s="4">
        <v>48</v>
      </c>
      <c r="I37" s="3">
        <v>23</v>
      </c>
      <c r="J37" s="3"/>
    </row>
    <row r="38" ht="30" customHeight="1" spans="1:10">
      <c r="A38" s="3">
        <v>35</v>
      </c>
      <c r="B38" s="3" t="str">
        <f t="shared" si="2"/>
        <v>02</v>
      </c>
      <c r="C38" s="3" t="s">
        <v>15</v>
      </c>
      <c r="D38" s="3" t="str">
        <f>"唐春燕"</f>
        <v>唐春燕</v>
      </c>
      <c r="E38" s="3" t="str">
        <f>"202406070125"</f>
        <v>202406070125</v>
      </c>
      <c r="F38" s="3" t="str">
        <f>"01"</f>
        <v>01</v>
      </c>
      <c r="G38" s="3" t="str">
        <f>"25"</f>
        <v>25</v>
      </c>
      <c r="H38" s="4">
        <v>47.5</v>
      </c>
      <c r="I38" s="3">
        <v>25</v>
      </c>
      <c r="J38" s="3"/>
    </row>
    <row r="39" ht="30" customHeight="1" spans="1:10">
      <c r="A39" s="3">
        <v>36</v>
      </c>
      <c r="B39" s="3" t="str">
        <f t="shared" si="2"/>
        <v>02</v>
      </c>
      <c r="C39" s="3" t="s">
        <v>15</v>
      </c>
      <c r="D39" s="3" t="str">
        <f>"巩宇星"</f>
        <v>巩宇星</v>
      </c>
      <c r="E39" s="3" t="str">
        <f>"202406070128"</f>
        <v>202406070128</v>
      </c>
      <c r="F39" s="3" t="str">
        <f>"01"</f>
        <v>01</v>
      </c>
      <c r="G39" s="3" t="str">
        <f>"28"</f>
        <v>28</v>
      </c>
      <c r="H39" s="4">
        <v>47.5</v>
      </c>
      <c r="I39" s="3">
        <v>25</v>
      </c>
      <c r="J39" s="3"/>
    </row>
    <row r="40" ht="30" customHeight="1" spans="1:10">
      <c r="A40" s="3">
        <v>37</v>
      </c>
      <c r="B40" s="3" t="str">
        <f t="shared" si="2"/>
        <v>02</v>
      </c>
      <c r="C40" s="3" t="s">
        <v>15</v>
      </c>
      <c r="D40" s="3" t="str">
        <f>"肖少芬"</f>
        <v>肖少芬</v>
      </c>
      <c r="E40" s="3" t="str">
        <f>"202406070170"</f>
        <v>202406070170</v>
      </c>
      <c r="F40" s="3" t="str">
        <f>"01"</f>
        <v>01</v>
      </c>
      <c r="G40" s="3" t="str">
        <f>"70"</f>
        <v>70</v>
      </c>
      <c r="H40" s="4">
        <v>47.5</v>
      </c>
      <c r="I40" s="3">
        <v>25</v>
      </c>
      <c r="J40" s="3"/>
    </row>
    <row r="41" ht="30" customHeight="1" spans="1:10">
      <c r="A41" s="3">
        <v>38</v>
      </c>
      <c r="B41" s="3" t="str">
        <f t="shared" si="2"/>
        <v>02</v>
      </c>
      <c r="C41" s="3" t="s">
        <v>15</v>
      </c>
      <c r="D41" s="3" t="str">
        <f>"刘婉芬"</f>
        <v>刘婉芬</v>
      </c>
      <c r="E41" s="3" t="str">
        <f>"202406070106"</f>
        <v>202406070106</v>
      </c>
      <c r="F41" s="3" t="str">
        <f>"01"</f>
        <v>01</v>
      </c>
      <c r="G41" s="3" t="str">
        <f>"06"</f>
        <v>06</v>
      </c>
      <c r="H41" s="4">
        <v>47</v>
      </c>
      <c r="I41" s="3">
        <v>28</v>
      </c>
      <c r="J41" s="3"/>
    </row>
    <row r="42" ht="30" customHeight="1" spans="1:10">
      <c r="A42" s="3">
        <v>39</v>
      </c>
      <c r="B42" s="3" t="str">
        <f t="shared" si="2"/>
        <v>02</v>
      </c>
      <c r="C42" s="3" t="s">
        <v>15</v>
      </c>
      <c r="D42" s="3" t="str">
        <f>"李旺宗"</f>
        <v>李旺宗</v>
      </c>
      <c r="E42" s="3" t="str">
        <f>"202406070169"</f>
        <v>202406070169</v>
      </c>
      <c r="F42" s="3" t="str">
        <f>"01"</f>
        <v>01</v>
      </c>
      <c r="G42" s="3" t="str">
        <f>"69"</f>
        <v>69</v>
      </c>
      <c r="H42" s="4">
        <v>47</v>
      </c>
      <c r="I42" s="3">
        <v>28</v>
      </c>
      <c r="J42" s="3"/>
    </row>
    <row r="43" ht="30" customHeight="1" spans="1:10">
      <c r="A43" s="3">
        <v>40</v>
      </c>
      <c r="B43" s="3" t="str">
        <f t="shared" si="2"/>
        <v>02</v>
      </c>
      <c r="C43" s="3" t="s">
        <v>15</v>
      </c>
      <c r="D43" s="3" t="str">
        <f>"周湘湘"</f>
        <v>周湘湘</v>
      </c>
      <c r="E43" s="3" t="str">
        <f>"202406070252"</f>
        <v>202406070252</v>
      </c>
      <c r="F43" s="3" t="str">
        <f>"02"</f>
        <v>02</v>
      </c>
      <c r="G43" s="3" t="str">
        <f>"52"</f>
        <v>52</v>
      </c>
      <c r="H43" s="4">
        <v>47</v>
      </c>
      <c r="I43" s="3">
        <v>28</v>
      </c>
      <c r="J43" s="3"/>
    </row>
    <row r="44" ht="30" customHeight="1" spans="1:10">
      <c r="A44" s="3">
        <v>41</v>
      </c>
      <c r="B44" s="3" t="str">
        <f t="shared" si="2"/>
        <v>02</v>
      </c>
      <c r="C44" s="3" t="s">
        <v>15</v>
      </c>
      <c r="D44" s="3" t="str">
        <f>"符圣夫"</f>
        <v>符圣夫</v>
      </c>
      <c r="E44" s="3" t="str">
        <f>"202406070102"</f>
        <v>202406070102</v>
      </c>
      <c r="F44" s="3" t="str">
        <f t="shared" ref="F44:F54" si="4">"01"</f>
        <v>01</v>
      </c>
      <c r="G44" s="3" t="str">
        <f>"02"</f>
        <v>02</v>
      </c>
      <c r="H44" s="4">
        <v>46.5</v>
      </c>
      <c r="I44" s="3">
        <v>31</v>
      </c>
      <c r="J44" s="3"/>
    </row>
    <row r="45" ht="30" customHeight="1" spans="1:10">
      <c r="A45" s="3">
        <v>42</v>
      </c>
      <c r="B45" s="3" t="str">
        <f t="shared" si="2"/>
        <v>02</v>
      </c>
      <c r="C45" s="3" t="s">
        <v>15</v>
      </c>
      <c r="D45" s="3" t="str">
        <f>"吴茹萍"</f>
        <v>吴茹萍</v>
      </c>
      <c r="E45" s="3" t="str">
        <f>"202406070111"</f>
        <v>202406070111</v>
      </c>
      <c r="F45" s="3" t="str">
        <f t="shared" si="4"/>
        <v>01</v>
      </c>
      <c r="G45" s="3" t="str">
        <f>"11"</f>
        <v>11</v>
      </c>
      <c r="H45" s="4">
        <v>46.5</v>
      </c>
      <c r="I45" s="3">
        <v>31</v>
      </c>
      <c r="J45" s="3"/>
    </row>
    <row r="46" ht="30" customHeight="1" spans="1:10">
      <c r="A46" s="3">
        <v>43</v>
      </c>
      <c r="B46" s="3" t="str">
        <f t="shared" si="2"/>
        <v>02</v>
      </c>
      <c r="C46" s="3" t="s">
        <v>15</v>
      </c>
      <c r="D46" s="3" t="str">
        <f>"方丽雪"</f>
        <v>方丽雪</v>
      </c>
      <c r="E46" s="3" t="str">
        <f>"202406070134"</f>
        <v>202406070134</v>
      </c>
      <c r="F46" s="3" t="str">
        <f t="shared" si="4"/>
        <v>01</v>
      </c>
      <c r="G46" s="3" t="str">
        <f>"34"</f>
        <v>34</v>
      </c>
      <c r="H46" s="4">
        <v>46.5</v>
      </c>
      <c r="I46" s="3">
        <v>31</v>
      </c>
      <c r="J46" s="3"/>
    </row>
    <row r="47" ht="30" customHeight="1" spans="1:10">
      <c r="A47" s="3">
        <v>44</v>
      </c>
      <c r="B47" s="3" t="str">
        <f t="shared" si="2"/>
        <v>02</v>
      </c>
      <c r="C47" s="3" t="s">
        <v>15</v>
      </c>
      <c r="D47" s="3" t="str">
        <f>"陈燕菊"</f>
        <v>陈燕菊</v>
      </c>
      <c r="E47" s="3" t="str">
        <f>"202406070135"</f>
        <v>202406070135</v>
      </c>
      <c r="F47" s="3" t="str">
        <f t="shared" si="4"/>
        <v>01</v>
      </c>
      <c r="G47" s="3" t="str">
        <f>"35"</f>
        <v>35</v>
      </c>
      <c r="H47" s="4">
        <v>46.5</v>
      </c>
      <c r="I47" s="3">
        <v>31</v>
      </c>
      <c r="J47" s="3"/>
    </row>
    <row r="48" ht="30" customHeight="1" spans="1:10">
      <c r="A48" s="3">
        <v>45</v>
      </c>
      <c r="B48" s="3" t="str">
        <f t="shared" si="2"/>
        <v>02</v>
      </c>
      <c r="C48" s="3" t="s">
        <v>15</v>
      </c>
      <c r="D48" s="3" t="str">
        <f>"王艺桦"</f>
        <v>王艺桦</v>
      </c>
      <c r="E48" s="3" t="str">
        <f>"202406070143"</f>
        <v>202406070143</v>
      </c>
      <c r="F48" s="3" t="str">
        <f t="shared" si="4"/>
        <v>01</v>
      </c>
      <c r="G48" s="3" t="str">
        <f>"43"</f>
        <v>43</v>
      </c>
      <c r="H48" s="4">
        <v>46.5</v>
      </c>
      <c r="I48" s="3">
        <v>31</v>
      </c>
      <c r="J48" s="3"/>
    </row>
    <row r="49" ht="30" customHeight="1" spans="1:10">
      <c r="A49" s="3">
        <v>46</v>
      </c>
      <c r="B49" s="3" t="str">
        <f t="shared" si="2"/>
        <v>02</v>
      </c>
      <c r="C49" s="3" t="s">
        <v>15</v>
      </c>
      <c r="D49" s="3" t="str">
        <f>"符诗才"</f>
        <v>符诗才</v>
      </c>
      <c r="E49" s="3" t="str">
        <f>"202406070186"</f>
        <v>202406070186</v>
      </c>
      <c r="F49" s="3" t="str">
        <f t="shared" si="4"/>
        <v>01</v>
      </c>
      <c r="G49" s="3" t="str">
        <f>"86"</f>
        <v>86</v>
      </c>
      <c r="H49" s="4">
        <v>46</v>
      </c>
      <c r="I49" s="3">
        <v>36</v>
      </c>
      <c r="J49" s="3"/>
    </row>
    <row r="50" ht="30" customHeight="1" spans="1:10">
      <c r="A50" s="3">
        <v>47</v>
      </c>
      <c r="B50" s="3" t="str">
        <f t="shared" si="2"/>
        <v>02</v>
      </c>
      <c r="C50" s="3" t="s">
        <v>15</v>
      </c>
      <c r="D50" s="3" t="str">
        <f>"陈伟林"</f>
        <v>陈伟林</v>
      </c>
      <c r="E50" s="3" t="str">
        <f>"202406070165"</f>
        <v>202406070165</v>
      </c>
      <c r="F50" s="3" t="str">
        <f t="shared" si="4"/>
        <v>01</v>
      </c>
      <c r="G50" s="3" t="str">
        <f>"65"</f>
        <v>65</v>
      </c>
      <c r="H50" s="4">
        <v>45.5</v>
      </c>
      <c r="I50" s="3">
        <v>37</v>
      </c>
      <c r="J50" s="3"/>
    </row>
    <row r="51" ht="30" customHeight="1" spans="1:10">
      <c r="A51" s="3">
        <v>48</v>
      </c>
      <c r="B51" s="3" t="str">
        <f t="shared" si="2"/>
        <v>02</v>
      </c>
      <c r="C51" s="3" t="s">
        <v>15</v>
      </c>
      <c r="D51" s="3" t="str">
        <f>"林丽红"</f>
        <v>林丽红</v>
      </c>
      <c r="E51" s="3" t="str">
        <f>"202406070181"</f>
        <v>202406070181</v>
      </c>
      <c r="F51" s="3" t="str">
        <f t="shared" si="4"/>
        <v>01</v>
      </c>
      <c r="G51" s="3" t="str">
        <f>"81"</f>
        <v>81</v>
      </c>
      <c r="H51" s="4">
        <v>45.5</v>
      </c>
      <c r="I51" s="3">
        <v>37</v>
      </c>
      <c r="J51" s="3"/>
    </row>
    <row r="52" ht="30" customHeight="1" spans="1:10">
      <c r="A52" s="3">
        <v>49</v>
      </c>
      <c r="B52" s="3" t="str">
        <f t="shared" si="2"/>
        <v>02</v>
      </c>
      <c r="C52" s="3" t="s">
        <v>15</v>
      </c>
      <c r="D52" s="3" t="str">
        <f>"董丽君"</f>
        <v>董丽君</v>
      </c>
      <c r="E52" s="3" t="str">
        <f>"202406070177"</f>
        <v>202406070177</v>
      </c>
      <c r="F52" s="3" t="str">
        <f t="shared" si="4"/>
        <v>01</v>
      </c>
      <c r="G52" s="3" t="str">
        <f>"77"</f>
        <v>77</v>
      </c>
      <c r="H52" s="4">
        <v>45</v>
      </c>
      <c r="I52" s="3">
        <v>39</v>
      </c>
      <c r="J52" s="3"/>
    </row>
    <row r="53" ht="30" customHeight="1" spans="1:10">
      <c r="A53" s="3">
        <v>50</v>
      </c>
      <c r="B53" s="3" t="str">
        <f t="shared" si="2"/>
        <v>02</v>
      </c>
      <c r="C53" s="3" t="s">
        <v>15</v>
      </c>
      <c r="D53" s="3" t="str">
        <f>"王小玲"</f>
        <v>王小玲</v>
      </c>
      <c r="E53" s="3" t="str">
        <f>"202406070178"</f>
        <v>202406070178</v>
      </c>
      <c r="F53" s="3" t="str">
        <f t="shared" si="4"/>
        <v>01</v>
      </c>
      <c r="G53" s="3" t="str">
        <f>"78"</f>
        <v>78</v>
      </c>
      <c r="H53" s="4">
        <v>45</v>
      </c>
      <c r="I53" s="3">
        <v>39</v>
      </c>
      <c r="J53" s="3"/>
    </row>
    <row r="54" ht="30" customHeight="1" spans="1:10">
      <c r="A54" s="3">
        <v>51</v>
      </c>
      <c r="B54" s="3" t="str">
        <f t="shared" si="2"/>
        <v>02</v>
      </c>
      <c r="C54" s="3" t="s">
        <v>15</v>
      </c>
      <c r="D54" s="3" t="str">
        <f>"陈妮娃"</f>
        <v>陈妮娃</v>
      </c>
      <c r="E54" s="3" t="str">
        <f>"202406070191"</f>
        <v>202406070191</v>
      </c>
      <c r="F54" s="3" t="str">
        <f t="shared" si="4"/>
        <v>01</v>
      </c>
      <c r="G54" s="3" t="str">
        <f>"91"</f>
        <v>91</v>
      </c>
      <c r="H54" s="4">
        <v>44.5</v>
      </c>
      <c r="I54" s="3">
        <v>41</v>
      </c>
      <c r="J54" s="3"/>
    </row>
    <row r="55" ht="30" customHeight="1" spans="1:10">
      <c r="A55" s="3">
        <v>52</v>
      </c>
      <c r="B55" s="3" t="str">
        <f t="shared" si="2"/>
        <v>02</v>
      </c>
      <c r="C55" s="3" t="s">
        <v>15</v>
      </c>
      <c r="D55" s="3" t="str">
        <f>"万东尼"</f>
        <v>万东尼</v>
      </c>
      <c r="E55" s="3" t="str">
        <f>"202406070246"</f>
        <v>202406070246</v>
      </c>
      <c r="F55" s="3" t="str">
        <f>"02"</f>
        <v>02</v>
      </c>
      <c r="G55" s="3" t="str">
        <f>"46"</f>
        <v>46</v>
      </c>
      <c r="H55" s="4">
        <v>44.5</v>
      </c>
      <c r="I55" s="3">
        <v>41</v>
      </c>
      <c r="J55" s="3"/>
    </row>
    <row r="56" ht="30" customHeight="1" spans="1:10">
      <c r="A56" s="3">
        <v>53</v>
      </c>
      <c r="B56" s="3" t="str">
        <f t="shared" si="2"/>
        <v>02</v>
      </c>
      <c r="C56" s="3" t="s">
        <v>15</v>
      </c>
      <c r="D56" s="3" t="str">
        <f>"陈帅丞"</f>
        <v>陈帅丞</v>
      </c>
      <c r="E56" s="3" t="str">
        <f>"202406070255"</f>
        <v>202406070255</v>
      </c>
      <c r="F56" s="3" t="str">
        <f>"02"</f>
        <v>02</v>
      </c>
      <c r="G56" s="3" t="str">
        <f>"55"</f>
        <v>55</v>
      </c>
      <c r="H56" s="4">
        <v>44.5</v>
      </c>
      <c r="I56" s="3">
        <v>41</v>
      </c>
      <c r="J56" s="3"/>
    </row>
    <row r="57" ht="30" customHeight="1" spans="1:10">
      <c r="A57" s="3">
        <v>54</v>
      </c>
      <c r="B57" s="3" t="str">
        <f t="shared" si="2"/>
        <v>02</v>
      </c>
      <c r="C57" s="3" t="s">
        <v>15</v>
      </c>
      <c r="D57" s="3" t="str">
        <f>"杨宇航"</f>
        <v>杨宇航</v>
      </c>
      <c r="E57" s="3" t="str">
        <f>"202406070183"</f>
        <v>202406070183</v>
      </c>
      <c r="F57" s="3" t="str">
        <f t="shared" ref="F57:F64" si="5">"01"</f>
        <v>01</v>
      </c>
      <c r="G57" s="3" t="str">
        <f>"83"</f>
        <v>83</v>
      </c>
      <c r="H57" s="4">
        <v>43</v>
      </c>
      <c r="I57" s="3">
        <v>44</v>
      </c>
      <c r="J57" s="3"/>
    </row>
    <row r="58" ht="30" customHeight="1" spans="1:10">
      <c r="A58" s="3">
        <v>55</v>
      </c>
      <c r="B58" s="3" t="str">
        <f t="shared" si="2"/>
        <v>02</v>
      </c>
      <c r="C58" s="3" t="s">
        <v>15</v>
      </c>
      <c r="D58" s="3" t="str">
        <f>"郑开琳"</f>
        <v>郑开琳</v>
      </c>
      <c r="E58" s="3" t="str">
        <f>"202406070105"</f>
        <v>202406070105</v>
      </c>
      <c r="F58" s="3" t="str">
        <f t="shared" si="5"/>
        <v>01</v>
      </c>
      <c r="G58" s="3" t="str">
        <f>"05"</f>
        <v>05</v>
      </c>
      <c r="H58" s="4">
        <v>42.5</v>
      </c>
      <c r="I58" s="3">
        <v>45</v>
      </c>
      <c r="J58" s="3"/>
    </row>
    <row r="59" ht="30" customHeight="1" spans="1:10">
      <c r="A59" s="3">
        <v>56</v>
      </c>
      <c r="B59" s="3" t="str">
        <f t="shared" si="2"/>
        <v>02</v>
      </c>
      <c r="C59" s="3" t="s">
        <v>15</v>
      </c>
      <c r="D59" s="3" t="str">
        <f>"苏永军"</f>
        <v>苏永军</v>
      </c>
      <c r="E59" s="3" t="str">
        <f>"202406070171"</f>
        <v>202406070171</v>
      </c>
      <c r="F59" s="3" t="str">
        <f t="shared" si="5"/>
        <v>01</v>
      </c>
      <c r="G59" s="3" t="str">
        <f>"71"</f>
        <v>71</v>
      </c>
      <c r="H59" s="4">
        <v>42.5</v>
      </c>
      <c r="I59" s="3">
        <v>45</v>
      </c>
      <c r="J59" s="3"/>
    </row>
    <row r="60" ht="30" customHeight="1" spans="1:10">
      <c r="A60" s="3">
        <v>57</v>
      </c>
      <c r="B60" s="3" t="str">
        <f t="shared" si="2"/>
        <v>02</v>
      </c>
      <c r="C60" s="3" t="s">
        <v>15</v>
      </c>
      <c r="D60" s="3" t="str">
        <f>"林嘉嘉"</f>
        <v>林嘉嘉</v>
      </c>
      <c r="E60" s="3" t="str">
        <f>"202406070174"</f>
        <v>202406070174</v>
      </c>
      <c r="F60" s="3" t="str">
        <f t="shared" si="5"/>
        <v>01</v>
      </c>
      <c r="G60" s="3" t="str">
        <f>"74"</f>
        <v>74</v>
      </c>
      <c r="H60" s="4">
        <v>42.5</v>
      </c>
      <c r="I60" s="3">
        <v>45</v>
      </c>
      <c r="J60" s="3"/>
    </row>
    <row r="61" ht="30" customHeight="1" spans="1:10">
      <c r="A61" s="3">
        <v>58</v>
      </c>
      <c r="B61" s="3" t="str">
        <f t="shared" si="2"/>
        <v>02</v>
      </c>
      <c r="C61" s="3" t="s">
        <v>15</v>
      </c>
      <c r="D61" s="3" t="str">
        <f>"黄莉霞"</f>
        <v>黄莉霞</v>
      </c>
      <c r="E61" s="3" t="str">
        <f>"202406070187"</f>
        <v>202406070187</v>
      </c>
      <c r="F61" s="3" t="str">
        <f t="shared" si="5"/>
        <v>01</v>
      </c>
      <c r="G61" s="3" t="str">
        <f>"87"</f>
        <v>87</v>
      </c>
      <c r="H61" s="4">
        <v>42</v>
      </c>
      <c r="I61" s="3">
        <v>48</v>
      </c>
      <c r="J61" s="3"/>
    </row>
    <row r="62" ht="30" customHeight="1" spans="1:10">
      <c r="A62" s="3">
        <v>59</v>
      </c>
      <c r="B62" s="3" t="str">
        <f t="shared" si="2"/>
        <v>02</v>
      </c>
      <c r="C62" s="3" t="s">
        <v>15</v>
      </c>
      <c r="D62" s="3" t="str">
        <f>"刘家同"</f>
        <v>刘家同</v>
      </c>
      <c r="E62" s="3" t="str">
        <f>"202406070167"</f>
        <v>202406070167</v>
      </c>
      <c r="F62" s="3" t="str">
        <f t="shared" si="5"/>
        <v>01</v>
      </c>
      <c r="G62" s="3" t="str">
        <f>"67"</f>
        <v>67</v>
      </c>
      <c r="H62" s="4">
        <v>41</v>
      </c>
      <c r="I62" s="3">
        <v>49</v>
      </c>
      <c r="J62" s="3"/>
    </row>
    <row r="63" ht="30" customHeight="1" spans="1:10">
      <c r="A63" s="3">
        <v>60</v>
      </c>
      <c r="B63" s="3" t="str">
        <f t="shared" si="2"/>
        <v>02</v>
      </c>
      <c r="C63" s="3" t="s">
        <v>15</v>
      </c>
      <c r="D63" s="3" t="str">
        <f>"刘思琦"</f>
        <v>刘思琦</v>
      </c>
      <c r="E63" s="3" t="str">
        <f>"202406070176"</f>
        <v>202406070176</v>
      </c>
      <c r="F63" s="3" t="str">
        <f t="shared" si="5"/>
        <v>01</v>
      </c>
      <c r="G63" s="3" t="str">
        <f>"76"</f>
        <v>76</v>
      </c>
      <c r="H63" s="4">
        <v>41</v>
      </c>
      <c r="I63" s="3">
        <v>49</v>
      </c>
      <c r="J63" s="3"/>
    </row>
    <row r="64" ht="30" customHeight="1" spans="1:10">
      <c r="A64" s="3">
        <v>61</v>
      </c>
      <c r="B64" s="3" t="str">
        <f t="shared" si="2"/>
        <v>02</v>
      </c>
      <c r="C64" s="3" t="s">
        <v>15</v>
      </c>
      <c r="D64" s="3" t="str">
        <f>"符祥福"</f>
        <v>符祥福</v>
      </c>
      <c r="E64" s="3" t="str">
        <f>"202406070190"</f>
        <v>202406070190</v>
      </c>
      <c r="F64" s="3" t="str">
        <f t="shared" si="5"/>
        <v>01</v>
      </c>
      <c r="G64" s="3" t="str">
        <f>"90"</f>
        <v>90</v>
      </c>
      <c r="H64" s="4">
        <v>41</v>
      </c>
      <c r="I64" s="3">
        <v>49</v>
      </c>
      <c r="J64" s="3"/>
    </row>
    <row r="65" ht="30" customHeight="1" spans="1:10">
      <c r="A65" s="3">
        <v>62</v>
      </c>
      <c r="B65" s="3" t="str">
        <f t="shared" si="2"/>
        <v>02</v>
      </c>
      <c r="C65" s="3" t="s">
        <v>15</v>
      </c>
      <c r="D65" s="3" t="str">
        <f>"梁昌松"</f>
        <v>梁昌松</v>
      </c>
      <c r="E65" s="3" t="str">
        <f>"202406070253"</f>
        <v>202406070253</v>
      </c>
      <c r="F65" s="3" t="str">
        <f>"02"</f>
        <v>02</v>
      </c>
      <c r="G65" s="3" t="str">
        <f>"53"</f>
        <v>53</v>
      </c>
      <c r="H65" s="4">
        <v>41</v>
      </c>
      <c r="I65" s="3">
        <v>49</v>
      </c>
      <c r="J65" s="3"/>
    </row>
    <row r="66" ht="30" customHeight="1" spans="1:10">
      <c r="A66" s="3">
        <v>63</v>
      </c>
      <c r="B66" s="3" t="str">
        <f t="shared" si="2"/>
        <v>02</v>
      </c>
      <c r="C66" s="3" t="s">
        <v>15</v>
      </c>
      <c r="D66" s="3" t="str">
        <f>"陈之楷"</f>
        <v>陈之楷</v>
      </c>
      <c r="E66" s="3" t="str">
        <f>"202406070188"</f>
        <v>202406070188</v>
      </c>
      <c r="F66" s="3" t="str">
        <f>"01"</f>
        <v>01</v>
      </c>
      <c r="G66" s="3" t="str">
        <f>"88"</f>
        <v>88</v>
      </c>
      <c r="H66" s="4">
        <v>40.5</v>
      </c>
      <c r="I66" s="3">
        <v>53</v>
      </c>
      <c r="J66" s="3"/>
    </row>
    <row r="67" ht="30" customHeight="1" spans="1:10">
      <c r="A67" s="3">
        <v>64</v>
      </c>
      <c r="B67" s="3" t="str">
        <f t="shared" si="2"/>
        <v>02</v>
      </c>
      <c r="C67" s="3" t="s">
        <v>15</v>
      </c>
      <c r="D67" s="3" t="str">
        <f>"吴玉琴"</f>
        <v>吴玉琴</v>
      </c>
      <c r="E67" s="3" t="str">
        <f>"202406070257"</f>
        <v>202406070257</v>
      </c>
      <c r="F67" s="3" t="str">
        <f>"02"</f>
        <v>02</v>
      </c>
      <c r="G67" s="3" t="str">
        <f>"57"</f>
        <v>57</v>
      </c>
      <c r="H67" s="4">
        <v>40.5</v>
      </c>
      <c r="I67" s="3">
        <v>53</v>
      </c>
      <c r="J67" s="3"/>
    </row>
    <row r="68" ht="30" customHeight="1" spans="1:10">
      <c r="A68" s="3">
        <v>65</v>
      </c>
      <c r="B68" s="3" t="str">
        <f t="shared" si="2"/>
        <v>02</v>
      </c>
      <c r="C68" s="3" t="s">
        <v>15</v>
      </c>
      <c r="D68" s="3" t="str">
        <f>"林志鑫"</f>
        <v>林志鑫</v>
      </c>
      <c r="E68" s="3" t="str">
        <f>"202406070110"</f>
        <v>202406070110</v>
      </c>
      <c r="F68" s="3" t="str">
        <f>"01"</f>
        <v>01</v>
      </c>
      <c r="G68" s="3" t="str">
        <f>"10"</f>
        <v>10</v>
      </c>
      <c r="H68" s="4">
        <v>40</v>
      </c>
      <c r="I68" s="3">
        <v>55</v>
      </c>
      <c r="J68" s="3"/>
    </row>
    <row r="69" ht="30" customHeight="1" spans="1:10">
      <c r="A69" s="3">
        <v>66</v>
      </c>
      <c r="B69" s="3" t="str">
        <f t="shared" si="2"/>
        <v>02</v>
      </c>
      <c r="C69" s="3" t="s">
        <v>15</v>
      </c>
      <c r="D69" s="3" t="str">
        <f>"李兴成"</f>
        <v>李兴成</v>
      </c>
      <c r="E69" s="3" t="str">
        <f>"202406070150"</f>
        <v>202406070150</v>
      </c>
      <c r="F69" s="3" t="str">
        <f>"01"</f>
        <v>01</v>
      </c>
      <c r="G69" s="3" t="str">
        <f>"50"</f>
        <v>50</v>
      </c>
      <c r="H69" s="4">
        <v>40</v>
      </c>
      <c r="I69" s="3">
        <v>55</v>
      </c>
      <c r="J69" s="3"/>
    </row>
    <row r="70" ht="30" customHeight="1" spans="1:10">
      <c r="A70" s="3">
        <v>67</v>
      </c>
      <c r="B70" s="3" t="str">
        <f t="shared" si="2"/>
        <v>02</v>
      </c>
      <c r="C70" s="3" t="s">
        <v>15</v>
      </c>
      <c r="D70" s="3" t="str">
        <f>"孙小玲"</f>
        <v>孙小玲</v>
      </c>
      <c r="E70" s="3" t="str">
        <f>"202406070132"</f>
        <v>202406070132</v>
      </c>
      <c r="F70" s="3" t="str">
        <f>"01"</f>
        <v>01</v>
      </c>
      <c r="G70" s="3" t="str">
        <f>"32"</f>
        <v>32</v>
      </c>
      <c r="H70" s="4">
        <v>39.5</v>
      </c>
      <c r="I70" s="3">
        <v>57</v>
      </c>
      <c r="J70" s="3"/>
    </row>
    <row r="71" ht="30" customHeight="1" spans="1:10">
      <c r="A71" s="3">
        <v>68</v>
      </c>
      <c r="B71" s="3" t="str">
        <f t="shared" si="2"/>
        <v>02</v>
      </c>
      <c r="C71" s="3" t="s">
        <v>15</v>
      </c>
      <c r="D71" s="3" t="str">
        <f>"许俊"</f>
        <v>许俊</v>
      </c>
      <c r="E71" s="3" t="str">
        <f>"202406070131"</f>
        <v>202406070131</v>
      </c>
      <c r="F71" s="3" t="str">
        <f t="shared" ref="F67:F73" si="6">"01"</f>
        <v>01</v>
      </c>
      <c r="G71" s="3" t="str">
        <f>"31"</f>
        <v>31</v>
      </c>
      <c r="H71" s="4">
        <v>39</v>
      </c>
      <c r="I71" s="3">
        <v>58</v>
      </c>
      <c r="J71" s="3"/>
    </row>
    <row r="72" ht="30" customHeight="1" spans="1:10">
      <c r="A72" s="3">
        <v>69</v>
      </c>
      <c r="B72" s="3" t="str">
        <f t="shared" si="2"/>
        <v>02</v>
      </c>
      <c r="C72" s="3" t="s">
        <v>15</v>
      </c>
      <c r="D72" s="3" t="str">
        <f>"符琼芳"</f>
        <v>符琼芳</v>
      </c>
      <c r="E72" s="3" t="str">
        <f>"202406070149"</f>
        <v>202406070149</v>
      </c>
      <c r="F72" s="3" t="str">
        <f t="shared" si="6"/>
        <v>01</v>
      </c>
      <c r="G72" s="3" t="str">
        <f>"49"</f>
        <v>49</v>
      </c>
      <c r="H72" s="4">
        <v>39</v>
      </c>
      <c r="I72" s="3">
        <v>58</v>
      </c>
      <c r="J72" s="3"/>
    </row>
    <row r="73" ht="30" customHeight="1" spans="1:10">
      <c r="A73" s="3">
        <v>70</v>
      </c>
      <c r="B73" s="3" t="str">
        <f t="shared" si="2"/>
        <v>02</v>
      </c>
      <c r="C73" s="3" t="s">
        <v>15</v>
      </c>
      <c r="D73" s="3" t="str">
        <f>"陈日昱"</f>
        <v>陈日昱</v>
      </c>
      <c r="E73" s="3" t="str">
        <f>"202406070179"</f>
        <v>202406070179</v>
      </c>
      <c r="F73" s="3" t="str">
        <f t="shared" si="6"/>
        <v>01</v>
      </c>
      <c r="G73" s="3" t="str">
        <f>"79"</f>
        <v>79</v>
      </c>
      <c r="H73" s="4">
        <v>38.5</v>
      </c>
      <c r="I73" s="3">
        <v>60</v>
      </c>
      <c r="J73" s="3"/>
    </row>
    <row r="74" ht="30" customHeight="1" spans="1:10">
      <c r="A74" s="3">
        <v>71</v>
      </c>
      <c r="B74" s="3" t="str">
        <f t="shared" si="2"/>
        <v>02</v>
      </c>
      <c r="C74" s="3" t="s">
        <v>15</v>
      </c>
      <c r="D74" s="3" t="str">
        <f>"林慧云"</f>
        <v>林慧云</v>
      </c>
      <c r="E74" s="3" t="str">
        <f>"202406070258"</f>
        <v>202406070258</v>
      </c>
      <c r="F74" s="3" t="str">
        <f>"02"</f>
        <v>02</v>
      </c>
      <c r="G74" s="3" t="str">
        <f>"58"</f>
        <v>58</v>
      </c>
      <c r="H74" s="4">
        <v>38.5</v>
      </c>
      <c r="I74" s="3">
        <v>60</v>
      </c>
      <c r="J74" s="3"/>
    </row>
    <row r="75" ht="30" customHeight="1" spans="1:10">
      <c r="A75" s="3">
        <v>72</v>
      </c>
      <c r="B75" s="3" t="str">
        <f t="shared" si="2"/>
        <v>02</v>
      </c>
      <c r="C75" s="3" t="s">
        <v>15</v>
      </c>
      <c r="D75" s="3" t="str">
        <f>"吴清华"</f>
        <v>吴清华</v>
      </c>
      <c r="E75" s="3" t="str">
        <f>"202406070127"</f>
        <v>202406070127</v>
      </c>
      <c r="F75" s="3" t="str">
        <f t="shared" ref="F75:F80" si="7">"01"</f>
        <v>01</v>
      </c>
      <c r="G75" s="3" t="str">
        <f>"27"</f>
        <v>27</v>
      </c>
      <c r="H75" s="4">
        <v>37.5</v>
      </c>
      <c r="I75" s="3">
        <v>62</v>
      </c>
      <c r="J75" s="3"/>
    </row>
    <row r="76" ht="30" customHeight="1" spans="1:10">
      <c r="A76" s="3">
        <v>73</v>
      </c>
      <c r="B76" s="3" t="str">
        <f t="shared" si="2"/>
        <v>02</v>
      </c>
      <c r="C76" s="3" t="s">
        <v>15</v>
      </c>
      <c r="D76" s="3" t="str">
        <f>"赵平育"</f>
        <v>赵平育</v>
      </c>
      <c r="E76" s="3" t="str">
        <f>"202406070139"</f>
        <v>202406070139</v>
      </c>
      <c r="F76" s="3" t="str">
        <f t="shared" si="7"/>
        <v>01</v>
      </c>
      <c r="G76" s="3" t="str">
        <f>"39"</f>
        <v>39</v>
      </c>
      <c r="H76" s="4">
        <v>36</v>
      </c>
      <c r="I76" s="3">
        <v>63</v>
      </c>
      <c r="J76" s="3"/>
    </row>
    <row r="77" ht="30" customHeight="1" spans="1:10">
      <c r="A77" s="3">
        <v>74</v>
      </c>
      <c r="B77" s="3" t="str">
        <f t="shared" si="2"/>
        <v>02</v>
      </c>
      <c r="C77" s="3" t="s">
        <v>15</v>
      </c>
      <c r="D77" s="3" t="str">
        <f>"沈家民"</f>
        <v>沈家民</v>
      </c>
      <c r="E77" s="3" t="str">
        <f>"202406070175"</f>
        <v>202406070175</v>
      </c>
      <c r="F77" s="3" t="str">
        <f t="shared" si="7"/>
        <v>01</v>
      </c>
      <c r="G77" s="3" t="str">
        <f>"75"</f>
        <v>75</v>
      </c>
      <c r="H77" s="4">
        <v>35</v>
      </c>
      <c r="I77" s="3">
        <v>64</v>
      </c>
      <c r="J77" s="3"/>
    </row>
    <row r="78" ht="30" customHeight="1" spans="1:10">
      <c r="A78" s="3">
        <v>75</v>
      </c>
      <c r="B78" s="3" t="str">
        <f t="shared" ref="B78:B124" si="8">"02"</f>
        <v>02</v>
      </c>
      <c r="C78" s="3" t="s">
        <v>15</v>
      </c>
      <c r="D78" s="3" t="str">
        <f>"冯姝"</f>
        <v>冯姝</v>
      </c>
      <c r="E78" s="3" t="str">
        <f>"202406070147"</f>
        <v>202406070147</v>
      </c>
      <c r="F78" s="3" t="str">
        <f t="shared" si="7"/>
        <v>01</v>
      </c>
      <c r="G78" s="3" t="str">
        <f>"47"</f>
        <v>47</v>
      </c>
      <c r="H78" s="4">
        <v>34.5</v>
      </c>
      <c r="I78" s="3">
        <v>65</v>
      </c>
      <c r="J78" s="3"/>
    </row>
    <row r="79" ht="30" customHeight="1" spans="1:10">
      <c r="A79" s="3">
        <v>76</v>
      </c>
      <c r="B79" s="3" t="str">
        <f t="shared" si="8"/>
        <v>02</v>
      </c>
      <c r="C79" s="3" t="s">
        <v>15</v>
      </c>
      <c r="D79" s="3" t="str">
        <f>"高芳娜"</f>
        <v>高芳娜</v>
      </c>
      <c r="E79" s="3" t="str">
        <f>"202406070114"</f>
        <v>202406070114</v>
      </c>
      <c r="F79" s="3" t="str">
        <f t="shared" si="7"/>
        <v>01</v>
      </c>
      <c r="G79" s="3" t="str">
        <f>"14"</f>
        <v>14</v>
      </c>
      <c r="H79" s="4">
        <v>34</v>
      </c>
      <c r="I79" s="3">
        <v>66</v>
      </c>
      <c r="J79" s="3"/>
    </row>
    <row r="80" ht="30" customHeight="1" spans="1:10">
      <c r="A80" s="3">
        <v>77</v>
      </c>
      <c r="B80" s="3" t="str">
        <f t="shared" si="8"/>
        <v>02</v>
      </c>
      <c r="C80" s="3" t="s">
        <v>15</v>
      </c>
      <c r="D80" s="3" t="str">
        <f>"符欢欢"</f>
        <v>符欢欢</v>
      </c>
      <c r="E80" s="3" t="str">
        <f>"202406070157"</f>
        <v>202406070157</v>
      </c>
      <c r="F80" s="3" t="str">
        <f t="shared" si="7"/>
        <v>01</v>
      </c>
      <c r="G80" s="3" t="str">
        <f>"57"</f>
        <v>57</v>
      </c>
      <c r="H80" s="4">
        <v>33.5</v>
      </c>
      <c r="I80" s="3">
        <v>67</v>
      </c>
      <c r="J80" s="3"/>
    </row>
    <row r="81" ht="30" customHeight="1" spans="1:10">
      <c r="A81" s="3">
        <v>78</v>
      </c>
      <c r="B81" s="3" t="str">
        <f t="shared" si="8"/>
        <v>02</v>
      </c>
      <c r="C81" s="3" t="s">
        <v>15</v>
      </c>
      <c r="D81" s="3" t="str">
        <f>"李冬梅"</f>
        <v>李冬梅</v>
      </c>
      <c r="E81" s="3" t="str">
        <f>"202406070248"</f>
        <v>202406070248</v>
      </c>
      <c r="F81" s="3" t="str">
        <f>"02"</f>
        <v>02</v>
      </c>
      <c r="G81" s="3" t="str">
        <f>"48"</f>
        <v>48</v>
      </c>
      <c r="H81" s="4">
        <v>29</v>
      </c>
      <c r="I81" s="3">
        <v>68</v>
      </c>
      <c r="J81" s="3"/>
    </row>
    <row r="82" ht="30" customHeight="1" spans="1:10">
      <c r="A82" s="3">
        <v>79</v>
      </c>
      <c r="B82" s="3" t="str">
        <f t="shared" si="8"/>
        <v>02</v>
      </c>
      <c r="C82" s="3" t="s">
        <v>15</v>
      </c>
      <c r="D82" s="3" t="str">
        <f>"陈娜"</f>
        <v>陈娜</v>
      </c>
      <c r="E82" s="3" t="str">
        <f>"202406070159"</f>
        <v>202406070159</v>
      </c>
      <c r="F82" s="3" t="str">
        <f t="shared" ref="F82:F118" si="9">"01"</f>
        <v>01</v>
      </c>
      <c r="G82" s="3" t="str">
        <f>"59"</f>
        <v>59</v>
      </c>
      <c r="H82" s="4">
        <v>28</v>
      </c>
      <c r="I82" s="3">
        <v>69</v>
      </c>
      <c r="J82" s="3"/>
    </row>
    <row r="83" ht="30" customHeight="1" spans="1:10">
      <c r="A83" s="3">
        <v>80</v>
      </c>
      <c r="B83" s="3" t="str">
        <f t="shared" si="8"/>
        <v>02</v>
      </c>
      <c r="C83" s="3" t="s">
        <v>15</v>
      </c>
      <c r="D83" s="3" t="str">
        <f>"王康柳"</f>
        <v>王康柳</v>
      </c>
      <c r="E83" s="3" t="str">
        <f>"202406070145"</f>
        <v>202406070145</v>
      </c>
      <c r="F83" s="3" t="str">
        <f t="shared" si="9"/>
        <v>01</v>
      </c>
      <c r="G83" s="3" t="str">
        <f>"45"</f>
        <v>45</v>
      </c>
      <c r="H83" s="4">
        <v>25</v>
      </c>
      <c r="I83" s="3">
        <v>70</v>
      </c>
      <c r="J83" s="3"/>
    </row>
    <row r="84" ht="30" customHeight="1" spans="1:10">
      <c r="A84" s="3">
        <v>81</v>
      </c>
      <c r="B84" s="3" t="str">
        <f t="shared" si="8"/>
        <v>02</v>
      </c>
      <c r="C84" s="3" t="s">
        <v>15</v>
      </c>
      <c r="D84" s="3" t="str">
        <f>"吴新柳"</f>
        <v>吴新柳</v>
      </c>
      <c r="E84" s="3" t="str">
        <f>"202406070101"</f>
        <v>202406070101</v>
      </c>
      <c r="F84" s="3" t="str">
        <f t="shared" si="9"/>
        <v>01</v>
      </c>
      <c r="G84" s="3" t="str">
        <f>"01"</f>
        <v>01</v>
      </c>
      <c r="H84" s="4">
        <v>24.5</v>
      </c>
      <c r="I84" s="3">
        <v>71</v>
      </c>
      <c r="J84" s="3"/>
    </row>
    <row r="85" ht="30" customHeight="1" spans="1:10">
      <c r="A85" s="3">
        <v>82</v>
      </c>
      <c r="B85" s="3" t="str">
        <f t="shared" si="8"/>
        <v>02</v>
      </c>
      <c r="C85" s="3" t="s">
        <v>15</v>
      </c>
      <c r="D85" s="3" t="str">
        <f>"龙美轩"</f>
        <v>龙美轩</v>
      </c>
      <c r="E85" s="3" t="str">
        <f>"202406070103"</f>
        <v>202406070103</v>
      </c>
      <c r="F85" s="3" t="str">
        <f t="shared" si="9"/>
        <v>01</v>
      </c>
      <c r="G85" s="3" t="str">
        <f>"03"</f>
        <v>03</v>
      </c>
      <c r="H85" s="4">
        <v>0</v>
      </c>
      <c r="I85" s="3" t="s">
        <v>13</v>
      </c>
      <c r="J85" s="3" t="s">
        <v>14</v>
      </c>
    </row>
    <row r="86" ht="30" customHeight="1" spans="1:10">
      <c r="A86" s="3">
        <v>83</v>
      </c>
      <c r="B86" s="3" t="str">
        <f t="shared" si="8"/>
        <v>02</v>
      </c>
      <c r="C86" s="3" t="s">
        <v>15</v>
      </c>
      <c r="D86" s="3" t="str">
        <f>"王少云"</f>
        <v>王少云</v>
      </c>
      <c r="E86" s="3" t="str">
        <f>"202406070107"</f>
        <v>202406070107</v>
      </c>
      <c r="F86" s="3" t="str">
        <f t="shared" si="9"/>
        <v>01</v>
      </c>
      <c r="G86" s="3" t="str">
        <f>"07"</f>
        <v>07</v>
      </c>
      <c r="H86" s="4">
        <v>0</v>
      </c>
      <c r="I86" s="3" t="s">
        <v>13</v>
      </c>
      <c r="J86" s="3" t="s">
        <v>14</v>
      </c>
    </row>
    <row r="87" ht="30" customHeight="1" spans="1:10">
      <c r="A87" s="3">
        <v>84</v>
      </c>
      <c r="B87" s="3" t="str">
        <f t="shared" si="8"/>
        <v>02</v>
      </c>
      <c r="C87" s="3" t="s">
        <v>15</v>
      </c>
      <c r="D87" s="3" t="str">
        <f>"薛万帝"</f>
        <v>薛万帝</v>
      </c>
      <c r="E87" s="3" t="str">
        <f>"202406070108"</f>
        <v>202406070108</v>
      </c>
      <c r="F87" s="3" t="str">
        <f t="shared" si="9"/>
        <v>01</v>
      </c>
      <c r="G87" s="3" t="str">
        <f>"08"</f>
        <v>08</v>
      </c>
      <c r="H87" s="4">
        <v>0</v>
      </c>
      <c r="I87" s="3" t="s">
        <v>13</v>
      </c>
      <c r="J87" s="3" t="s">
        <v>14</v>
      </c>
    </row>
    <row r="88" ht="30" customHeight="1" spans="1:10">
      <c r="A88" s="3">
        <v>85</v>
      </c>
      <c r="B88" s="3" t="str">
        <f t="shared" si="8"/>
        <v>02</v>
      </c>
      <c r="C88" s="3" t="s">
        <v>15</v>
      </c>
      <c r="D88" s="3" t="str">
        <f>"陈淑桃"</f>
        <v>陈淑桃</v>
      </c>
      <c r="E88" s="3" t="str">
        <f>"202406070115"</f>
        <v>202406070115</v>
      </c>
      <c r="F88" s="3" t="str">
        <f t="shared" si="9"/>
        <v>01</v>
      </c>
      <c r="G88" s="3" t="str">
        <f>"15"</f>
        <v>15</v>
      </c>
      <c r="H88" s="4">
        <v>0</v>
      </c>
      <c r="I88" s="3" t="s">
        <v>13</v>
      </c>
      <c r="J88" s="3" t="s">
        <v>14</v>
      </c>
    </row>
    <row r="89" ht="30" customHeight="1" spans="1:10">
      <c r="A89" s="3">
        <v>86</v>
      </c>
      <c r="B89" s="3" t="str">
        <f t="shared" si="8"/>
        <v>02</v>
      </c>
      <c r="C89" s="3" t="s">
        <v>15</v>
      </c>
      <c r="D89" s="3" t="str">
        <f>"叶琳"</f>
        <v>叶琳</v>
      </c>
      <c r="E89" s="3" t="str">
        <f>"202406070116"</f>
        <v>202406070116</v>
      </c>
      <c r="F89" s="3" t="str">
        <f t="shared" si="9"/>
        <v>01</v>
      </c>
      <c r="G89" s="3" t="str">
        <f>"16"</f>
        <v>16</v>
      </c>
      <c r="H89" s="4">
        <v>0</v>
      </c>
      <c r="I89" s="3" t="s">
        <v>13</v>
      </c>
      <c r="J89" s="3" t="s">
        <v>14</v>
      </c>
    </row>
    <row r="90" ht="30" customHeight="1" spans="1:10">
      <c r="A90" s="3">
        <v>87</v>
      </c>
      <c r="B90" s="3" t="str">
        <f t="shared" si="8"/>
        <v>02</v>
      </c>
      <c r="C90" s="3" t="s">
        <v>15</v>
      </c>
      <c r="D90" s="3" t="str">
        <f>"徐慧君"</f>
        <v>徐慧君</v>
      </c>
      <c r="E90" s="3" t="str">
        <f>"202406070119"</f>
        <v>202406070119</v>
      </c>
      <c r="F90" s="3" t="str">
        <f t="shared" si="9"/>
        <v>01</v>
      </c>
      <c r="G90" s="3" t="str">
        <f>"19"</f>
        <v>19</v>
      </c>
      <c r="H90" s="4">
        <v>0</v>
      </c>
      <c r="I90" s="3" t="s">
        <v>13</v>
      </c>
      <c r="J90" s="3" t="s">
        <v>14</v>
      </c>
    </row>
    <row r="91" ht="30" customHeight="1" spans="1:10">
      <c r="A91" s="3">
        <v>88</v>
      </c>
      <c r="B91" s="3" t="str">
        <f t="shared" si="8"/>
        <v>02</v>
      </c>
      <c r="C91" s="3" t="s">
        <v>15</v>
      </c>
      <c r="D91" s="3" t="str">
        <f>"盘昭海"</f>
        <v>盘昭海</v>
      </c>
      <c r="E91" s="3" t="str">
        <f>"202406070120"</f>
        <v>202406070120</v>
      </c>
      <c r="F91" s="3" t="str">
        <f t="shared" si="9"/>
        <v>01</v>
      </c>
      <c r="G91" s="3" t="str">
        <f>"20"</f>
        <v>20</v>
      </c>
      <c r="H91" s="4">
        <v>0</v>
      </c>
      <c r="I91" s="3" t="s">
        <v>13</v>
      </c>
      <c r="J91" s="3" t="s">
        <v>14</v>
      </c>
    </row>
    <row r="92" ht="30" customHeight="1" spans="1:10">
      <c r="A92" s="3">
        <v>89</v>
      </c>
      <c r="B92" s="3" t="str">
        <f t="shared" si="8"/>
        <v>02</v>
      </c>
      <c r="C92" s="3" t="s">
        <v>15</v>
      </c>
      <c r="D92" s="3" t="str">
        <f>"侯睿"</f>
        <v>侯睿</v>
      </c>
      <c r="E92" s="3" t="str">
        <f>"202406070121"</f>
        <v>202406070121</v>
      </c>
      <c r="F92" s="3" t="str">
        <f t="shared" si="9"/>
        <v>01</v>
      </c>
      <c r="G92" s="3" t="str">
        <f>"21"</f>
        <v>21</v>
      </c>
      <c r="H92" s="4">
        <v>0</v>
      </c>
      <c r="I92" s="3" t="s">
        <v>13</v>
      </c>
      <c r="J92" s="3" t="s">
        <v>14</v>
      </c>
    </row>
    <row r="93" ht="30" customHeight="1" spans="1:10">
      <c r="A93" s="3">
        <v>90</v>
      </c>
      <c r="B93" s="3" t="str">
        <f t="shared" si="8"/>
        <v>02</v>
      </c>
      <c r="C93" s="3" t="s">
        <v>15</v>
      </c>
      <c r="D93" s="3" t="str">
        <f>"徐明麟"</f>
        <v>徐明麟</v>
      </c>
      <c r="E93" s="3" t="str">
        <f>"202406070124"</f>
        <v>202406070124</v>
      </c>
      <c r="F93" s="3" t="str">
        <f t="shared" si="9"/>
        <v>01</v>
      </c>
      <c r="G93" s="3" t="str">
        <f>"24"</f>
        <v>24</v>
      </c>
      <c r="H93" s="4">
        <v>0</v>
      </c>
      <c r="I93" s="3" t="s">
        <v>13</v>
      </c>
      <c r="J93" s="3" t="s">
        <v>14</v>
      </c>
    </row>
    <row r="94" ht="30" customHeight="1" spans="1:10">
      <c r="A94" s="3">
        <v>91</v>
      </c>
      <c r="B94" s="3" t="str">
        <f t="shared" si="8"/>
        <v>02</v>
      </c>
      <c r="C94" s="3" t="s">
        <v>15</v>
      </c>
      <c r="D94" s="3" t="str">
        <f>"张浩数"</f>
        <v>张浩数</v>
      </c>
      <c r="E94" s="3" t="str">
        <f>"202406070130"</f>
        <v>202406070130</v>
      </c>
      <c r="F94" s="3" t="str">
        <f t="shared" si="9"/>
        <v>01</v>
      </c>
      <c r="G94" s="3" t="str">
        <f>"30"</f>
        <v>30</v>
      </c>
      <c r="H94" s="4">
        <v>0</v>
      </c>
      <c r="I94" s="3" t="s">
        <v>13</v>
      </c>
      <c r="J94" s="3" t="s">
        <v>14</v>
      </c>
    </row>
    <row r="95" ht="30" customHeight="1" spans="1:10">
      <c r="A95" s="3">
        <v>92</v>
      </c>
      <c r="B95" s="3" t="str">
        <f t="shared" si="8"/>
        <v>02</v>
      </c>
      <c r="C95" s="3" t="s">
        <v>15</v>
      </c>
      <c r="D95" s="3" t="str">
        <f>"袁昌勇"</f>
        <v>袁昌勇</v>
      </c>
      <c r="E95" s="3" t="str">
        <f>"202406070136"</f>
        <v>202406070136</v>
      </c>
      <c r="F95" s="3" t="str">
        <f t="shared" si="9"/>
        <v>01</v>
      </c>
      <c r="G95" s="3" t="str">
        <f>"36"</f>
        <v>36</v>
      </c>
      <c r="H95" s="4">
        <v>0</v>
      </c>
      <c r="I95" s="3" t="s">
        <v>13</v>
      </c>
      <c r="J95" s="3" t="s">
        <v>14</v>
      </c>
    </row>
    <row r="96" ht="30" customHeight="1" spans="1:10">
      <c r="A96" s="3">
        <v>93</v>
      </c>
      <c r="B96" s="3" t="str">
        <f t="shared" si="8"/>
        <v>02</v>
      </c>
      <c r="C96" s="3" t="s">
        <v>15</v>
      </c>
      <c r="D96" s="3" t="str">
        <f>"翁振睿"</f>
        <v>翁振睿</v>
      </c>
      <c r="E96" s="3" t="str">
        <f>"202406070137"</f>
        <v>202406070137</v>
      </c>
      <c r="F96" s="3" t="str">
        <f t="shared" si="9"/>
        <v>01</v>
      </c>
      <c r="G96" s="3" t="str">
        <f>"37"</f>
        <v>37</v>
      </c>
      <c r="H96" s="4">
        <v>0</v>
      </c>
      <c r="I96" s="3" t="s">
        <v>13</v>
      </c>
      <c r="J96" s="3" t="s">
        <v>14</v>
      </c>
    </row>
    <row r="97" ht="30" customHeight="1" spans="1:10">
      <c r="A97" s="3">
        <v>94</v>
      </c>
      <c r="B97" s="3" t="str">
        <f t="shared" si="8"/>
        <v>02</v>
      </c>
      <c r="C97" s="3" t="s">
        <v>15</v>
      </c>
      <c r="D97" s="3" t="str">
        <f>"林诗怡"</f>
        <v>林诗怡</v>
      </c>
      <c r="E97" s="3" t="str">
        <f>"202406070138"</f>
        <v>202406070138</v>
      </c>
      <c r="F97" s="3" t="str">
        <f t="shared" si="9"/>
        <v>01</v>
      </c>
      <c r="G97" s="3" t="str">
        <f>"38"</f>
        <v>38</v>
      </c>
      <c r="H97" s="4">
        <v>0</v>
      </c>
      <c r="I97" s="3" t="s">
        <v>13</v>
      </c>
      <c r="J97" s="3" t="s">
        <v>14</v>
      </c>
    </row>
    <row r="98" ht="30" customHeight="1" spans="1:10">
      <c r="A98" s="3">
        <v>95</v>
      </c>
      <c r="B98" s="3" t="str">
        <f t="shared" si="8"/>
        <v>02</v>
      </c>
      <c r="C98" s="3" t="s">
        <v>15</v>
      </c>
      <c r="D98" s="3" t="str">
        <f>"陈金敏"</f>
        <v>陈金敏</v>
      </c>
      <c r="E98" s="3" t="str">
        <f>"202406070140"</f>
        <v>202406070140</v>
      </c>
      <c r="F98" s="3" t="str">
        <f t="shared" si="9"/>
        <v>01</v>
      </c>
      <c r="G98" s="3" t="str">
        <f>"40"</f>
        <v>40</v>
      </c>
      <c r="H98" s="4">
        <v>0</v>
      </c>
      <c r="I98" s="3" t="s">
        <v>13</v>
      </c>
      <c r="J98" s="3" t="s">
        <v>14</v>
      </c>
    </row>
    <row r="99" ht="30" customHeight="1" spans="1:10">
      <c r="A99" s="3">
        <v>96</v>
      </c>
      <c r="B99" s="3" t="str">
        <f t="shared" si="8"/>
        <v>02</v>
      </c>
      <c r="C99" s="3" t="s">
        <v>15</v>
      </c>
      <c r="D99" s="3" t="str">
        <f>"邢益春"</f>
        <v>邢益春</v>
      </c>
      <c r="E99" s="3" t="str">
        <f>"202406070142"</f>
        <v>202406070142</v>
      </c>
      <c r="F99" s="3" t="str">
        <f t="shared" si="9"/>
        <v>01</v>
      </c>
      <c r="G99" s="3" t="str">
        <f>"42"</f>
        <v>42</v>
      </c>
      <c r="H99" s="4">
        <v>0</v>
      </c>
      <c r="I99" s="3" t="s">
        <v>13</v>
      </c>
      <c r="J99" s="3" t="s">
        <v>14</v>
      </c>
    </row>
    <row r="100" ht="30" customHeight="1" spans="1:10">
      <c r="A100" s="3">
        <v>97</v>
      </c>
      <c r="B100" s="3" t="str">
        <f t="shared" si="8"/>
        <v>02</v>
      </c>
      <c r="C100" s="3" t="s">
        <v>15</v>
      </c>
      <c r="D100" s="3" t="str">
        <f>"陈彩柳"</f>
        <v>陈彩柳</v>
      </c>
      <c r="E100" s="3" t="str">
        <f>"202406070144"</f>
        <v>202406070144</v>
      </c>
      <c r="F100" s="3" t="str">
        <f t="shared" si="9"/>
        <v>01</v>
      </c>
      <c r="G100" s="3" t="str">
        <f>"44"</f>
        <v>44</v>
      </c>
      <c r="H100" s="4">
        <v>0</v>
      </c>
      <c r="I100" s="3" t="s">
        <v>13</v>
      </c>
      <c r="J100" s="3" t="s">
        <v>14</v>
      </c>
    </row>
    <row r="101" ht="30" customHeight="1" spans="1:10">
      <c r="A101" s="3">
        <v>98</v>
      </c>
      <c r="B101" s="3" t="str">
        <f t="shared" si="8"/>
        <v>02</v>
      </c>
      <c r="C101" s="3" t="s">
        <v>15</v>
      </c>
      <c r="D101" s="3" t="str">
        <f>"蔡兴翔"</f>
        <v>蔡兴翔</v>
      </c>
      <c r="E101" s="3" t="str">
        <f>"202406070148"</f>
        <v>202406070148</v>
      </c>
      <c r="F101" s="3" t="str">
        <f t="shared" si="9"/>
        <v>01</v>
      </c>
      <c r="G101" s="3" t="str">
        <f>"48"</f>
        <v>48</v>
      </c>
      <c r="H101" s="4">
        <v>0</v>
      </c>
      <c r="I101" s="3" t="s">
        <v>13</v>
      </c>
      <c r="J101" s="3" t="s">
        <v>14</v>
      </c>
    </row>
    <row r="102" ht="30" customHeight="1" spans="1:10">
      <c r="A102" s="3">
        <v>99</v>
      </c>
      <c r="B102" s="3" t="str">
        <f t="shared" si="8"/>
        <v>02</v>
      </c>
      <c r="C102" s="3" t="s">
        <v>15</v>
      </c>
      <c r="D102" s="3" t="str">
        <f>"刘甲靖"</f>
        <v>刘甲靖</v>
      </c>
      <c r="E102" s="3" t="str">
        <f>"202406070151"</f>
        <v>202406070151</v>
      </c>
      <c r="F102" s="3" t="str">
        <f t="shared" si="9"/>
        <v>01</v>
      </c>
      <c r="G102" s="3" t="str">
        <f>"51"</f>
        <v>51</v>
      </c>
      <c r="H102" s="4">
        <v>0</v>
      </c>
      <c r="I102" s="3" t="s">
        <v>13</v>
      </c>
      <c r="J102" s="3" t="s">
        <v>14</v>
      </c>
    </row>
    <row r="103" ht="30" customHeight="1" spans="1:10">
      <c r="A103" s="3">
        <v>100</v>
      </c>
      <c r="B103" s="3" t="str">
        <f t="shared" si="8"/>
        <v>02</v>
      </c>
      <c r="C103" s="3" t="s">
        <v>15</v>
      </c>
      <c r="D103" s="3" t="str">
        <f>"司马小燕"</f>
        <v>司马小燕</v>
      </c>
      <c r="E103" s="3" t="str">
        <f>"202406070152"</f>
        <v>202406070152</v>
      </c>
      <c r="F103" s="3" t="str">
        <f t="shared" si="9"/>
        <v>01</v>
      </c>
      <c r="G103" s="3" t="str">
        <f>"52"</f>
        <v>52</v>
      </c>
      <c r="H103" s="4">
        <v>0</v>
      </c>
      <c r="I103" s="3" t="s">
        <v>13</v>
      </c>
      <c r="J103" s="3" t="s">
        <v>14</v>
      </c>
    </row>
    <row r="104" ht="30" customHeight="1" spans="1:10">
      <c r="A104" s="3">
        <v>101</v>
      </c>
      <c r="B104" s="3" t="str">
        <f t="shared" si="8"/>
        <v>02</v>
      </c>
      <c r="C104" s="3" t="s">
        <v>15</v>
      </c>
      <c r="D104" s="3" t="str">
        <f>"符佳琪"</f>
        <v>符佳琪</v>
      </c>
      <c r="E104" s="3" t="str">
        <f>"202406070153"</f>
        <v>202406070153</v>
      </c>
      <c r="F104" s="3" t="str">
        <f t="shared" si="9"/>
        <v>01</v>
      </c>
      <c r="G104" s="3" t="str">
        <f>"53"</f>
        <v>53</v>
      </c>
      <c r="H104" s="4">
        <v>0</v>
      </c>
      <c r="I104" s="3" t="s">
        <v>13</v>
      </c>
      <c r="J104" s="3" t="s">
        <v>14</v>
      </c>
    </row>
    <row r="105" ht="30" customHeight="1" spans="1:10">
      <c r="A105" s="3">
        <v>102</v>
      </c>
      <c r="B105" s="3" t="str">
        <f t="shared" si="8"/>
        <v>02</v>
      </c>
      <c r="C105" s="3" t="s">
        <v>15</v>
      </c>
      <c r="D105" s="3" t="str">
        <f>"李亮"</f>
        <v>李亮</v>
      </c>
      <c r="E105" s="3" t="str">
        <f>"202406070154"</f>
        <v>202406070154</v>
      </c>
      <c r="F105" s="3" t="str">
        <f t="shared" si="9"/>
        <v>01</v>
      </c>
      <c r="G105" s="3" t="str">
        <f>"54"</f>
        <v>54</v>
      </c>
      <c r="H105" s="4">
        <v>0</v>
      </c>
      <c r="I105" s="3" t="s">
        <v>13</v>
      </c>
      <c r="J105" s="3" t="s">
        <v>14</v>
      </c>
    </row>
    <row r="106" ht="30" customHeight="1" spans="1:10">
      <c r="A106" s="3">
        <v>103</v>
      </c>
      <c r="B106" s="3" t="str">
        <f t="shared" si="8"/>
        <v>02</v>
      </c>
      <c r="C106" s="3" t="s">
        <v>15</v>
      </c>
      <c r="D106" s="3" t="str">
        <f>"陈前杰"</f>
        <v>陈前杰</v>
      </c>
      <c r="E106" s="3" t="str">
        <f>"202406070156"</f>
        <v>202406070156</v>
      </c>
      <c r="F106" s="3" t="str">
        <f t="shared" si="9"/>
        <v>01</v>
      </c>
      <c r="G106" s="3" t="str">
        <f>"56"</f>
        <v>56</v>
      </c>
      <c r="H106" s="4">
        <v>0</v>
      </c>
      <c r="I106" s="3" t="s">
        <v>13</v>
      </c>
      <c r="J106" s="3" t="s">
        <v>14</v>
      </c>
    </row>
    <row r="107" ht="30" customHeight="1" spans="1:10">
      <c r="A107" s="3">
        <v>104</v>
      </c>
      <c r="B107" s="3" t="str">
        <f t="shared" si="8"/>
        <v>02</v>
      </c>
      <c r="C107" s="3" t="s">
        <v>15</v>
      </c>
      <c r="D107" s="3" t="str">
        <f>"林声德"</f>
        <v>林声德</v>
      </c>
      <c r="E107" s="3" t="str">
        <f>"202406070158"</f>
        <v>202406070158</v>
      </c>
      <c r="F107" s="3" t="str">
        <f t="shared" si="9"/>
        <v>01</v>
      </c>
      <c r="G107" s="3" t="str">
        <f>"58"</f>
        <v>58</v>
      </c>
      <c r="H107" s="4">
        <v>0</v>
      </c>
      <c r="I107" s="3" t="s">
        <v>13</v>
      </c>
      <c r="J107" s="3" t="s">
        <v>14</v>
      </c>
    </row>
    <row r="108" ht="30" customHeight="1" spans="1:10">
      <c r="A108" s="3">
        <v>105</v>
      </c>
      <c r="B108" s="3" t="str">
        <f t="shared" si="8"/>
        <v>02</v>
      </c>
      <c r="C108" s="3" t="s">
        <v>15</v>
      </c>
      <c r="D108" s="3" t="str">
        <f>"吉增"</f>
        <v>吉增</v>
      </c>
      <c r="E108" s="3" t="str">
        <f>"202406070160"</f>
        <v>202406070160</v>
      </c>
      <c r="F108" s="3" t="str">
        <f t="shared" si="9"/>
        <v>01</v>
      </c>
      <c r="G108" s="3" t="str">
        <f>"60"</f>
        <v>60</v>
      </c>
      <c r="H108" s="4">
        <v>0</v>
      </c>
      <c r="I108" s="3" t="s">
        <v>13</v>
      </c>
      <c r="J108" s="3" t="s">
        <v>14</v>
      </c>
    </row>
    <row r="109" ht="30" customHeight="1" spans="1:10">
      <c r="A109" s="3">
        <v>106</v>
      </c>
      <c r="B109" s="3" t="str">
        <f t="shared" si="8"/>
        <v>02</v>
      </c>
      <c r="C109" s="3" t="s">
        <v>15</v>
      </c>
      <c r="D109" s="3" t="str">
        <f>"陈健"</f>
        <v>陈健</v>
      </c>
      <c r="E109" s="3" t="str">
        <f>"202406070161"</f>
        <v>202406070161</v>
      </c>
      <c r="F109" s="3" t="str">
        <f t="shared" si="9"/>
        <v>01</v>
      </c>
      <c r="G109" s="3" t="str">
        <f>"61"</f>
        <v>61</v>
      </c>
      <c r="H109" s="4">
        <v>0</v>
      </c>
      <c r="I109" s="3" t="s">
        <v>13</v>
      </c>
      <c r="J109" s="3" t="s">
        <v>14</v>
      </c>
    </row>
    <row r="110" ht="30" customHeight="1" spans="1:10">
      <c r="A110" s="3">
        <v>107</v>
      </c>
      <c r="B110" s="3" t="str">
        <f t="shared" si="8"/>
        <v>02</v>
      </c>
      <c r="C110" s="3" t="s">
        <v>15</v>
      </c>
      <c r="D110" s="3" t="str">
        <f>"陈桢章"</f>
        <v>陈桢章</v>
      </c>
      <c r="E110" s="3" t="str">
        <f>"202406070162"</f>
        <v>202406070162</v>
      </c>
      <c r="F110" s="3" t="str">
        <f t="shared" si="9"/>
        <v>01</v>
      </c>
      <c r="G110" s="3" t="str">
        <f>"62"</f>
        <v>62</v>
      </c>
      <c r="H110" s="4">
        <v>0</v>
      </c>
      <c r="I110" s="3" t="s">
        <v>13</v>
      </c>
      <c r="J110" s="3" t="s">
        <v>14</v>
      </c>
    </row>
    <row r="111" ht="30" customHeight="1" spans="1:10">
      <c r="A111" s="3">
        <v>108</v>
      </c>
      <c r="B111" s="3" t="str">
        <f t="shared" si="8"/>
        <v>02</v>
      </c>
      <c r="C111" s="3" t="s">
        <v>15</v>
      </c>
      <c r="D111" s="3" t="str">
        <f>"陈泽锌"</f>
        <v>陈泽锌</v>
      </c>
      <c r="E111" s="3" t="str">
        <f>"202406070173"</f>
        <v>202406070173</v>
      </c>
      <c r="F111" s="3" t="str">
        <f t="shared" si="9"/>
        <v>01</v>
      </c>
      <c r="G111" s="3" t="str">
        <f>"73"</f>
        <v>73</v>
      </c>
      <c r="H111" s="4">
        <v>0</v>
      </c>
      <c r="I111" s="3" t="s">
        <v>13</v>
      </c>
      <c r="J111" s="3" t="s">
        <v>14</v>
      </c>
    </row>
    <row r="112" ht="30" customHeight="1" spans="1:10">
      <c r="A112" s="3">
        <v>109</v>
      </c>
      <c r="B112" s="3" t="str">
        <f t="shared" si="8"/>
        <v>02</v>
      </c>
      <c r="C112" s="3" t="s">
        <v>15</v>
      </c>
      <c r="D112" s="3" t="str">
        <f>"吴淑婵"</f>
        <v>吴淑婵</v>
      </c>
      <c r="E112" s="3" t="str">
        <f>"202406070180"</f>
        <v>202406070180</v>
      </c>
      <c r="F112" s="3" t="str">
        <f t="shared" si="9"/>
        <v>01</v>
      </c>
      <c r="G112" s="3" t="str">
        <f>"80"</f>
        <v>80</v>
      </c>
      <c r="H112" s="4">
        <v>0</v>
      </c>
      <c r="I112" s="3" t="s">
        <v>13</v>
      </c>
      <c r="J112" s="3" t="s">
        <v>14</v>
      </c>
    </row>
    <row r="113" ht="30" customHeight="1" spans="1:10">
      <c r="A113" s="3">
        <v>110</v>
      </c>
      <c r="B113" s="3" t="str">
        <f t="shared" si="8"/>
        <v>02</v>
      </c>
      <c r="C113" s="3" t="s">
        <v>15</v>
      </c>
      <c r="D113" s="3" t="str">
        <f>"林征"</f>
        <v>林征</v>
      </c>
      <c r="E113" s="3" t="str">
        <f>"202406070185"</f>
        <v>202406070185</v>
      </c>
      <c r="F113" s="3" t="str">
        <f t="shared" si="9"/>
        <v>01</v>
      </c>
      <c r="G113" s="3" t="str">
        <f>"85"</f>
        <v>85</v>
      </c>
      <c r="H113" s="4">
        <v>0</v>
      </c>
      <c r="I113" s="3" t="s">
        <v>13</v>
      </c>
      <c r="J113" s="3" t="s">
        <v>14</v>
      </c>
    </row>
    <row r="114" ht="30" customHeight="1" spans="1:10">
      <c r="A114" s="3">
        <v>111</v>
      </c>
      <c r="B114" s="3" t="str">
        <f t="shared" si="8"/>
        <v>02</v>
      </c>
      <c r="C114" s="3" t="s">
        <v>15</v>
      </c>
      <c r="D114" s="3" t="str">
        <f>"吴育婷"</f>
        <v>吴育婷</v>
      </c>
      <c r="E114" s="3" t="str">
        <f>"202406070189"</f>
        <v>202406070189</v>
      </c>
      <c r="F114" s="3" t="str">
        <f t="shared" si="9"/>
        <v>01</v>
      </c>
      <c r="G114" s="3" t="str">
        <f>"89"</f>
        <v>89</v>
      </c>
      <c r="H114" s="4">
        <v>0</v>
      </c>
      <c r="I114" s="3" t="s">
        <v>13</v>
      </c>
      <c r="J114" s="3" t="s">
        <v>14</v>
      </c>
    </row>
    <row r="115" ht="30" customHeight="1" spans="1:10">
      <c r="A115" s="3">
        <v>112</v>
      </c>
      <c r="B115" s="3" t="str">
        <f t="shared" si="8"/>
        <v>02</v>
      </c>
      <c r="C115" s="3" t="s">
        <v>15</v>
      </c>
      <c r="D115" s="3" t="str">
        <f>"刘双双"</f>
        <v>刘双双</v>
      </c>
      <c r="E115" s="3" t="str">
        <f>"202406070192"</f>
        <v>202406070192</v>
      </c>
      <c r="F115" s="3" t="str">
        <f t="shared" si="9"/>
        <v>01</v>
      </c>
      <c r="G115" s="3" t="str">
        <f>"92"</f>
        <v>92</v>
      </c>
      <c r="H115" s="4">
        <v>0</v>
      </c>
      <c r="I115" s="3" t="s">
        <v>13</v>
      </c>
      <c r="J115" s="3" t="s">
        <v>14</v>
      </c>
    </row>
    <row r="116" ht="30" customHeight="1" spans="1:10">
      <c r="A116" s="3">
        <v>113</v>
      </c>
      <c r="B116" s="3" t="str">
        <f t="shared" si="8"/>
        <v>02</v>
      </c>
      <c r="C116" s="3" t="s">
        <v>15</v>
      </c>
      <c r="D116" s="3" t="str">
        <f>"钟小刚"</f>
        <v>钟小刚</v>
      </c>
      <c r="E116" s="3" t="str">
        <f>"202406070194"</f>
        <v>202406070194</v>
      </c>
      <c r="F116" s="3" t="str">
        <f t="shared" si="9"/>
        <v>01</v>
      </c>
      <c r="G116" s="3" t="str">
        <f>"94"</f>
        <v>94</v>
      </c>
      <c r="H116" s="4">
        <v>0</v>
      </c>
      <c r="I116" s="3" t="s">
        <v>13</v>
      </c>
      <c r="J116" s="3" t="s">
        <v>14</v>
      </c>
    </row>
    <row r="117" ht="30" customHeight="1" spans="1:10">
      <c r="A117" s="3">
        <v>114</v>
      </c>
      <c r="B117" s="3" t="str">
        <f t="shared" si="8"/>
        <v>02</v>
      </c>
      <c r="C117" s="3" t="s">
        <v>15</v>
      </c>
      <c r="D117" s="3" t="str">
        <f>"邢增东"</f>
        <v>邢增东</v>
      </c>
      <c r="E117" s="3" t="str">
        <f>"202406070195"</f>
        <v>202406070195</v>
      </c>
      <c r="F117" s="3" t="str">
        <f t="shared" si="9"/>
        <v>01</v>
      </c>
      <c r="G117" s="3" t="str">
        <f>"95"</f>
        <v>95</v>
      </c>
      <c r="H117" s="4">
        <v>0</v>
      </c>
      <c r="I117" s="3" t="s">
        <v>13</v>
      </c>
      <c r="J117" s="3" t="s">
        <v>14</v>
      </c>
    </row>
    <row r="118" ht="30" customHeight="1" spans="1:10">
      <c r="A118" s="3">
        <v>115</v>
      </c>
      <c r="B118" s="3" t="str">
        <f t="shared" si="8"/>
        <v>02</v>
      </c>
      <c r="C118" s="3" t="s">
        <v>15</v>
      </c>
      <c r="D118" s="3" t="str">
        <f>"李儒瑞"</f>
        <v>李儒瑞</v>
      </c>
      <c r="E118" s="3" t="str">
        <f>"202406070196"</f>
        <v>202406070196</v>
      </c>
      <c r="F118" s="3" t="str">
        <f t="shared" si="9"/>
        <v>01</v>
      </c>
      <c r="G118" s="3" t="str">
        <f>"96"</f>
        <v>96</v>
      </c>
      <c r="H118" s="4">
        <v>0</v>
      </c>
      <c r="I118" s="3" t="s">
        <v>13</v>
      </c>
      <c r="J118" s="3" t="s">
        <v>14</v>
      </c>
    </row>
    <row r="119" ht="30" customHeight="1" spans="1:10">
      <c r="A119" s="3">
        <v>116</v>
      </c>
      <c r="B119" s="3" t="str">
        <f t="shared" si="8"/>
        <v>02</v>
      </c>
      <c r="C119" s="3" t="s">
        <v>15</v>
      </c>
      <c r="D119" s="3" t="str">
        <f>"颜妹燕"</f>
        <v>颜妹燕</v>
      </c>
      <c r="E119" s="3" t="str">
        <f>"202406070249"</f>
        <v>202406070249</v>
      </c>
      <c r="F119" s="3" t="str">
        <f t="shared" ref="F119:F159" si="10">"02"</f>
        <v>02</v>
      </c>
      <c r="G119" s="3" t="str">
        <f>"49"</f>
        <v>49</v>
      </c>
      <c r="H119" s="4">
        <v>0</v>
      </c>
      <c r="I119" s="3" t="s">
        <v>13</v>
      </c>
      <c r="J119" s="3" t="s">
        <v>14</v>
      </c>
    </row>
    <row r="120" ht="30" customHeight="1" spans="1:10">
      <c r="A120" s="3">
        <v>117</v>
      </c>
      <c r="B120" s="3" t="str">
        <f t="shared" si="8"/>
        <v>02</v>
      </c>
      <c r="C120" s="3" t="s">
        <v>15</v>
      </c>
      <c r="D120" s="3" t="str">
        <f>"谭春缘"</f>
        <v>谭春缘</v>
      </c>
      <c r="E120" s="3" t="str">
        <f>"202406070250"</f>
        <v>202406070250</v>
      </c>
      <c r="F120" s="3" t="str">
        <f t="shared" si="10"/>
        <v>02</v>
      </c>
      <c r="G120" s="3" t="str">
        <f>"50"</f>
        <v>50</v>
      </c>
      <c r="H120" s="4">
        <v>0</v>
      </c>
      <c r="I120" s="3" t="s">
        <v>13</v>
      </c>
      <c r="J120" s="3" t="s">
        <v>14</v>
      </c>
    </row>
    <row r="121" ht="30" customHeight="1" spans="1:10">
      <c r="A121" s="3">
        <v>118</v>
      </c>
      <c r="B121" s="3" t="str">
        <f t="shared" si="8"/>
        <v>02</v>
      </c>
      <c r="C121" s="3" t="s">
        <v>15</v>
      </c>
      <c r="D121" s="3" t="str">
        <f>"吴华琼"</f>
        <v>吴华琼</v>
      </c>
      <c r="E121" s="3" t="str">
        <f>"202406070251"</f>
        <v>202406070251</v>
      </c>
      <c r="F121" s="3" t="str">
        <f t="shared" si="10"/>
        <v>02</v>
      </c>
      <c r="G121" s="3" t="str">
        <f>"51"</f>
        <v>51</v>
      </c>
      <c r="H121" s="4">
        <v>0</v>
      </c>
      <c r="I121" s="3" t="s">
        <v>13</v>
      </c>
      <c r="J121" s="3" t="s">
        <v>14</v>
      </c>
    </row>
    <row r="122" ht="30" customHeight="1" spans="1:10">
      <c r="A122" s="3">
        <v>119</v>
      </c>
      <c r="B122" s="3" t="str">
        <f t="shared" si="8"/>
        <v>02</v>
      </c>
      <c r="C122" s="3" t="s">
        <v>15</v>
      </c>
      <c r="D122" s="3" t="str">
        <f>"柏国梅"</f>
        <v>柏国梅</v>
      </c>
      <c r="E122" s="3" t="str">
        <f>"202406070254"</f>
        <v>202406070254</v>
      </c>
      <c r="F122" s="3" t="str">
        <f t="shared" si="10"/>
        <v>02</v>
      </c>
      <c r="G122" s="3" t="str">
        <f>"54"</f>
        <v>54</v>
      </c>
      <c r="H122" s="4">
        <v>0</v>
      </c>
      <c r="I122" s="3" t="s">
        <v>13</v>
      </c>
      <c r="J122" s="3" t="s">
        <v>14</v>
      </c>
    </row>
    <row r="123" ht="30" customHeight="1" spans="1:10">
      <c r="A123" s="3">
        <v>120</v>
      </c>
      <c r="B123" s="3" t="str">
        <f t="shared" si="8"/>
        <v>02</v>
      </c>
      <c r="C123" s="3" t="s">
        <v>15</v>
      </c>
      <c r="D123" s="3" t="str">
        <f>"吴英霞"</f>
        <v>吴英霞</v>
      </c>
      <c r="E123" s="3" t="str">
        <f>"202406070256"</f>
        <v>202406070256</v>
      </c>
      <c r="F123" s="3" t="str">
        <f t="shared" si="10"/>
        <v>02</v>
      </c>
      <c r="G123" s="3" t="str">
        <f>"56"</f>
        <v>56</v>
      </c>
      <c r="H123" s="4">
        <v>0</v>
      </c>
      <c r="I123" s="3" t="s">
        <v>13</v>
      </c>
      <c r="J123" s="3" t="s">
        <v>14</v>
      </c>
    </row>
    <row r="124" ht="30" customHeight="1" spans="1:10">
      <c r="A124" s="3">
        <v>121</v>
      </c>
      <c r="B124" s="3" t="str">
        <f t="shared" si="8"/>
        <v>02</v>
      </c>
      <c r="C124" s="3" t="s">
        <v>15</v>
      </c>
      <c r="D124" s="3" t="str">
        <f>"陈祥妙"</f>
        <v>陈祥妙</v>
      </c>
      <c r="E124" s="3" t="str">
        <f>"202406070259"</f>
        <v>202406070259</v>
      </c>
      <c r="F124" s="3" t="str">
        <f t="shared" si="10"/>
        <v>02</v>
      </c>
      <c r="G124" s="3" t="str">
        <f>"59"</f>
        <v>59</v>
      </c>
      <c r="H124" s="4">
        <v>0</v>
      </c>
      <c r="I124" s="3" t="s">
        <v>13</v>
      </c>
      <c r="J124" s="3" t="s">
        <v>14</v>
      </c>
    </row>
    <row r="125" ht="30" customHeight="1" spans="1:10">
      <c r="A125" s="3">
        <v>122</v>
      </c>
      <c r="B125" s="3" t="str">
        <f t="shared" ref="B125:B142" si="11">"03"</f>
        <v>03</v>
      </c>
      <c r="C125" s="3" t="s">
        <v>16</v>
      </c>
      <c r="D125" s="3" t="str">
        <f>"黄其孝"</f>
        <v>黄其孝</v>
      </c>
      <c r="E125" s="3" t="str">
        <f>"202406070239"</f>
        <v>202406070239</v>
      </c>
      <c r="F125" s="3" t="str">
        <f t="shared" si="10"/>
        <v>02</v>
      </c>
      <c r="G125" s="3" t="str">
        <f>"39"</f>
        <v>39</v>
      </c>
      <c r="H125" s="4">
        <v>80</v>
      </c>
      <c r="I125" s="3">
        <v>1</v>
      </c>
      <c r="J125" s="3"/>
    </row>
    <row r="126" ht="30" customHeight="1" spans="1:10">
      <c r="A126" s="3">
        <v>123</v>
      </c>
      <c r="B126" s="3" t="str">
        <f t="shared" si="11"/>
        <v>03</v>
      </c>
      <c r="C126" s="3" t="s">
        <v>16</v>
      </c>
      <c r="D126" s="3" t="str">
        <f>"李春雄"</f>
        <v>李春雄</v>
      </c>
      <c r="E126" s="3" t="str">
        <f>"202406070222"</f>
        <v>202406070222</v>
      </c>
      <c r="F126" s="3" t="str">
        <f t="shared" si="10"/>
        <v>02</v>
      </c>
      <c r="G126" s="3" t="str">
        <f>"22"</f>
        <v>22</v>
      </c>
      <c r="H126" s="4">
        <v>79.5</v>
      </c>
      <c r="I126" s="3">
        <v>2</v>
      </c>
      <c r="J126" s="3"/>
    </row>
    <row r="127" ht="30" customHeight="1" spans="1:10">
      <c r="A127" s="3">
        <v>124</v>
      </c>
      <c r="B127" s="3" t="str">
        <f t="shared" si="11"/>
        <v>03</v>
      </c>
      <c r="C127" s="3" t="s">
        <v>16</v>
      </c>
      <c r="D127" s="3" t="str">
        <f>"李乾达"</f>
        <v>李乾达</v>
      </c>
      <c r="E127" s="3" t="str">
        <f>"202406070229"</f>
        <v>202406070229</v>
      </c>
      <c r="F127" s="3" t="str">
        <f t="shared" si="10"/>
        <v>02</v>
      </c>
      <c r="G127" s="3" t="str">
        <f>"29"</f>
        <v>29</v>
      </c>
      <c r="H127" s="4">
        <v>79</v>
      </c>
      <c r="I127" s="3">
        <v>3</v>
      </c>
      <c r="J127" s="3"/>
    </row>
    <row r="128" ht="30" customHeight="1" spans="1:10">
      <c r="A128" s="3">
        <v>125</v>
      </c>
      <c r="B128" s="3" t="str">
        <f t="shared" si="11"/>
        <v>03</v>
      </c>
      <c r="C128" s="3" t="s">
        <v>16</v>
      </c>
      <c r="D128" s="3" t="str">
        <f>"李颖"</f>
        <v>李颖</v>
      </c>
      <c r="E128" s="3" t="str">
        <f>"202406070238"</f>
        <v>202406070238</v>
      </c>
      <c r="F128" s="3" t="str">
        <f t="shared" si="10"/>
        <v>02</v>
      </c>
      <c r="G128" s="3" t="str">
        <f>"38"</f>
        <v>38</v>
      </c>
      <c r="H128" s="4">
        <v>79</v>
      </c>
      <c r="I128" s="3">
        <v>3</v>
      </c>
      <c r="J128" s="3"/>
    </row>
    <row r="129" ht="30" customHeight="1" spans="1:10">
      <c r="A129" s="3">
        <v>126</v>
      </c>
      <c r="B129" s="3" t="str">
        <f t="shared" si="11"/>
        <v>03</v>
      </c>
      <c r="C129" s="3" t="s">
        <v>16</v>
      </c>
      <c r="D129" s="3" t="str">
        <f>"邱杨杰"</f>
        <v>邱杨杰</v>
      </c>
      <c r="E129" s="3" t="str">
        <f>"202406070214"</f>
        <v>202406070214</v>
      </c>
      <c r="F129" s="3" t="str">
        <f t="shared" si="10"/>
        <v>02</v>
      </c>
      <c r="G129" s="3" t="str">
        <f>"14"</f>
        <v>14</v>
      </c>
      <c r="H129" s="4">
        <v>78.5</v>
      </c>
      <c r="I129" s="3">
        <v>5</v>
      </c>
      <c r="J129" s="3"/>
    </row>
    <row r="130" ht="30" customHeight="1" spans="1:10">
      <c r="A130" s="3">
        <v>127</v>
      </c>
      <c r="B130" s="3" t="str">
        <f t="shared" si="11"/>
        <v>03</v>
      </c>
      <c r="C130" s="3" t="s">
        <v>16</v>
      </c>
      <c r="D130" s="3" t="str">
        <f>"张华娟"</f>
        <v>张华娟</v>
      </c>
      <c r="E130" s="3" t="str">
        <f>"202406070223"</f>
        <v>202406070223</v>
      </c>
      <c r="F130" s="3" t="str">
        <f t="shared" si="10"/>
        <v>02</v>
      </c>
      <c r="G130" s="3" t="str">
        <f>"23"</f>
        <v>23</v>
      </c>
      <c r="H130" s="4">
        <v>78.5</v>
      </c>
      <c r="I130" s="3">
        <v>5</v>
      </c>
      <c r="J130" s="3"/>
    </row>
    <row r="131" ht="30" customHeight="1" spans="1:10">
      <c r="A131" s="3">
        <v>128</v>
      </c>
      <c r="B131" s="3" t="str">
        <f t="shared" si="11"/>
        <v>03</v>
      </c>
      <c r="C131" s="3" t="s">
        <v>16</v>
      </c>
      <c r="D131" s="3" t="str">
        <f>"符策彬"</f>
        <v>符策彬</v>
      </c>
      <c r="E131" s="3" t="str">
        <f>"202406070234"</f>
        <v>202406070234</v>
      </c>
      <c r="F131" s="3" t="str">
        <f t="shared" si="10"/>
        <v>02</v>
      </c>
      <c r="G131" s="3" t="str">
        <f>"34"</f>
        <v>34</v>
      </c>
      <c r="H131" s="4">
        <v>78</v>
      </c>
      <c r="I131" s="3">
        <v>7</v>
      </c>
      <c r="J131" s="3"/>
    </row>
    <row r="132" ht="30" customHeight="1" spans="1:10">
      <c r="A132" s="3">
        <v>129</v>
      </c>
      <c r="B132" s="3" t="str">
        <f t="shared" si="11"/>
        <v>03</v>
      </c>
      <c r="C132" s="3" t="s">
        <v>16</v>
      </c>
      <c r="D132" s="3" t="str">
        <f>"王儒清"</f>
        <v>王儒清</v>
      </c>
      <c r="E132" s="3" t="str">
        <f>"202406070218"</f>
        <v>202406070218</v>
      </c>
      <c r="F132" s="3" t="str">
        <f t="shared" si="10"/>
        <v>02</v>
      </c>
      <c r="G132" s="3" t="str">
        <f>"18"</f>
        <v>18</v>
      </c>
      <c r="H132" s="4">
        <v>59</v>
      </c>
      <c r="I132" s="3">
        <v>8</v>
      </c>
      <c r="J132" s="3"/>
    </row>
    <row r="133" ht="30" customHeight="1" spans="1:10">
      <c r="A133" s="3">
        <v>130</v>
      </c>
      <c r="B133" s="3" t="str">
        <f t="shared" si="11"/>
        <v>03</v>
      </c>
      <c r="C133" s="3" t="s">
        <v>16</v>
      </c>
      <c r="D133" s="3" t="str">
        <f>"陈家璇"</f>
        <v>陈家璇</v>
      </c>
      <c r="E133" s="3" t="str">
        <f>"202406070212"</f>
        <v>202406070212</v>
      </c>
      <c r="F133" s="3" t="str">
        <f t="shared" si="10"/>
        <v>02</v>
      </c>
      <c r="G133" s="3" t="str">
        <f>"12"</f>
        <v>12</v>
      </c>
      <c r="H133" s="4">
        <v>58</v>
      </c>
      <c r="I133" s="3">
        <v>9</v>
      </c>
      <c r="J133" s="3"/>
    </row>
    <row r="134" ht="30" customHeight="1" spans="1:10">
      <c r="A134" s="3">
        <v>131</v>
      </c>
      <c r="B134" s="3" t="str">
        <f t="shared" si="11"/>
        <v>03</v>
      </c>
      <c r="C134" s="3" t="s">
        <v>16</v>
      </c>
      <c r="D134" s="3" t="str">
        <f>"熊紫瑜"</f>
        <v>熊紫瑜</v>
      </c>
      <c r="E134" s="3" t="str">
        <f>"202406070241"</f>
        <v>202406070241</v>
      </c>
      <c r="F134" s="3" t="str">
        <f t="shared" si="10"/>
        <v>02</v>
      </c>
      <c r="G134" s="3" t="str">
        <f>"41"</f>
        <v>41</v>
      </c>
      <c r="H134" s="4">
        <v>52.5</v>
      </c>
      <c r="I134" s="3">
        <v>10</v>
      </c>
      <c r="J134" s="3"/>
    </row>
    <row r="135" ht="30" customHeight="1" spans="1:10">
      <c r="A135" s="3">
        <v>132</v>
      </c>
      <c r="B135" s="3" t="str">
        <f t="shared" si="11"/>
        <v>03</v>
      </c>
      <c r="C135" s="3" t="s">
        <v>16</v>
      </c>
      <c r="D135" s="3" t="str">
        <f>"李金峰"</f>
        <v>李金峰</v>
      </c>
      <c r="E135" s="3" t="str">
        <f>"202406070220"</f>
        <v>202406070220</v>
      </c>
      <c r="F135" s="3" t="str">
        <f t="shared" si="10"/>
        <v>02</v>
      </c>
      <c r="G135" s="3" t="str">
        <f>"20"</f>
        <v>20</v>
      </c>
      <c r="H135" s="4">
        <v>50.9</v>
      </c>
      <c r="I135" s="3">
        <v>11</v>
      </c>
      <c r="J135" s="3"/>
    </row>
    <row r="136" ht="30" customHeight="1" spans="1:10">
      <c r="A136" s="3">
        <v>133</v>
      </c>
      <c r="B136" s="3" t="str">
        <f t="shared" si="11"/>
        <v>03</v>
      </c>
      <c r="C136" s="3" t="s">
        <v>16</v>
      </c>
      <c r="D136" s="3" t="str">
        <f>"罗峥"</f>
        <v>罗峥</v>
      </c>
      <c r="E136" s="3" t="str">
        <f>"202406070217"</f>
        <v>202406070217</v>
      </c>
      <c r="F136" s="3" t="str">
        <f t="shared" si="10"/>
        <v>02</v>
      </c>
      <c r="G136" s="3" t="str">
        <f>"17"</f>
        <v>17</v>
      </c>
      <c r="H136" s="4">
        <v>49.5</v>
      </c>
      <c r="I136" s="3">
        <v>12</v>
      </c>
      <c r="J136" s="3"/>
    </row>
    <row r="137" ht="30" customHeight="1" spans="1:10">
      <c r="A137" s="3">
        <v>134</v>
      </c>
      <c r="B137" s="3" t="str">
        <f t="shared" si="11"/>
        <v>03</v>
      </c>
      <c r="C137" s="3" t="s">
        <v>16</v>
      </c>
      <c r="D137" s="3" t="str">
        <f>"林萍"</f>
        <v>林萍</v>
      </c>
      <c r="E137" s="3" t="str">
        <f>"202406070237"</f>
        <v>202406070237</v>
      </c>
      <c r="F137" s="3" t="str">
        <f t="shared" si="10"/>
        <v>02</v>
      </c>
      <c r="G137" s="3" t="str">
        <f>"37"</f>
        <v>37</v>
      </c>
      <c r="H137" s="4">
        <v>48.5</v>
      </c>
      <c r="I137" s="3">
        <v>13</v>
      </c>
      <c r="J137" s="3"/>
    </row>
    <row r="138" ht="30" customHeight="1" spans="1:10">
      <c r="A138" s="3">
        <v>135</v>
      </c>
      <c r="B138" s="3" t="str">
        <f t="shared" si="11"/>
        <v>03</v>
      </c>
      <c r="C138" s="3" t="s">
        <v>16</v>
      </c>
      <c r="D138" s="3" t="str">
        <f>"岳晓莉"</f>
        <v>岳晓莉</v>
      </c>
      <c r="E138" s="3" t="str">
        <f>"202406070230"</f>
        <v>202406070230</v>
      </c>
      <c r="F138" s="3" t="str">
        <f t="shared" si="10"/>
        <v>02</v>
      </c>
      <c r="G138" s="3" t="str">
        <f>"30"</f>
        <v>30</v>
      </c>
      <c r="H138" s="4">
        <v>46</v>
      </c>
      <c r="I138" s="3">
        <v>14</v>
      </c>
      <c r="J138" s="3"/>
    </row>
    <row r="139" ht="30" customHeight="1" spans="1:10">
      <c r="A139" s="3">
        <v>136</v>
      </c>
      <c r="B139" s="3" t="str">
        <f t="shared" si="11"/>
        <v>03</v>
      </c>
      <c r="C139" s="3" t="s">
        <v>16</v>
      </c>
      <c r="D139" s="3" t="str">
        <f>"王福贵"</f>
        <v>王福贵</v>
      </c>
      <c r="E139" s="3" t="str">
        <f>"202406070242"</f>
        <v>202406070242</v>
      </c>
      <c r="F139" s="3" t="str">
        <f t="shared" si="10"/>
        <v>02</v>
      </c>
      <c r="G139" s="3" t="str">
        <f>"42"</f>
        <v>42</v>
      </c>
      <c r="H139" s="4">
        <v>45.5</v>
      </c>
      <c r="I139" s="3">
        <v>15</v>
      </c>
      <c r="J139" s="3"/>
    </row>
    <row r="140" ht="30" customHeight="1" spans="1:10">
      <c r="A140" s="3">
        <v>137</v>
      </c>
      <c r="B140" s="3" t="str">
        <f t="shared" si="11"/>
        <v>03</v>
      </c>
      <c r="C140" s="3" t="s">
        <v>16</v>
      </c>
      <c r="D140" s="3" t="str">
        <f>"龙腾"</f>
        <v>龙腾</v>
      </c>
      <c r="E140" s="3" t="str">
        <f>"202406070215"</f>
        <v>202406070215</v>
      </c>
      <c r="F140" s="3" t="str">
        <f t="shared" si="10"/>
        <v>02</v>
      </c>
      <c r="G140" s="3" t="str">
        <f>"15"</f>
        <v>15</v>
      </c>
      <c r="H140" s="4">
        <v>44.5</v>
      </c>
      <c r="I140" s="3">
        <v>16</v>
      </c>
      <c r="J140" s="3"/>
    </row>
    <row r="141" ht="30" customHeight="1" spans="1:10">
      <c r="A141" s="3">
        <v>138</v>
      </c>
      <c r="B141" s="3" t="str">
        <f t="shared" si="11"/>
        <v>03</v>
      </c>
      <c r="C141" s="3" t="s">
        <v>16</v>
      </c>
      <c r="D141" s="3" t="str">
        <f>"秦雯"</f>
        <v>秦雯</v>
      </c>
      <c r="E141" s="3" t="str">
        <f>"202406070219"</f>
        <v>202406070219</v>
      </c>
      <c r="F141" s="3" t="str">
        <f t="shared" si="10"/>
        <v>02</v>
      </c>
      <c r="G141" s="3" t="str">
        <f>"19"</f>
        <v>19</v>
      </c>
      <c r="H141" s="4">
        <v>39</v>
      </c>
      <c r="I141" s="3">
        <v>17</v>
      </c>
      <c r="J141" s="3"/>
    </row>
    <row r="142" ht="30" customHeight="1" spans="1:10">
      <c r="A142" s="3">
        <v>139</v>
      </c>
      <c r="B142" s="3" t="str">
        <f t="shared" si="11"/>
        <v>03</v>
      </c>
      <c r="C142" s="3" t="s">
        <v>16</v>
      </c>
      <c r="D142" s="3" t="str">
        <f>"王小宾"</f>
        <v>王小宾</v>
      </c>
      <c r="E142" s="3" t="str">
        <f>"202406070213"</f>
        <v>202406070213</v>
      </c>
      <c r="F142" s="3" t="str">
        <f t="shared" si="10"/>
        <v>02</v>
      </c>
      <c r="G142" s="3" t="str">
        <f>"13"</f>
        <v>13</v>
      </c>
      <c r="H142" s="4">
        <v>38.5</v>
      </c>
      <c r="I142" s="3">
        <v>18</v>
      </c>
      <c r="J142" s="3"/>
    </row>
    <row r="143" ht="30" customHeight="1" spans="1:10">
      <c r="A143" s="3">
        <v>140</v>
      </c>
      <c r="B143" s="3" t="str">
        <f t="shared" ref="B125:B159" si="12">"03"</f>
        <v>03</v>
      </c>
      <c r="C143" s="3" t="s">
        <v>16</v>
      </c>
      <c r="D143" s="3" t="str">
        <f>"王腾毅"</f>
        <v>王腾毅</v>
      </c>
      <c r="E143" s="3" t="str">
        <f>"202406070228"</f>
        <v>202406070228</v>
      </c>
      <c r="F143" s="3" t="str">
        <f t="shared" si="10"/>
        <v>02</v>
      </c>
      <c r="G143" s="3" t="str">
        <f>"28"</f>
        <v>28</v>
      </c>
      <c r="H143" s="4">
        <v>32</v>
      </c>
      <c r="I143" s="3">
        <v>19</v>
      </c>
      <c r="J143" s="3"/>
    </row>
    <row r="144" ht="30" customHeight="1" spans="1:10">
      <c r="A144" s="3">
        <v>141</v>
      </c>
      <c r="B144" s="3" t="str">
        <f t="shared" si="12"/>
        <v>03</v>
      </c>
      <c r="C144" s="3" t="s">
        <v>16</v>
      </c>
      <c r="D144" s="3" t="str">
        <f>"王孟利"</f>
        <v>王孟利</v>
      </c>
      <c r="E144" s="3" t="str">
        <f>"202406070243"</f>
        <v>202406070243</v>
      </c>
      <c r="F144" s="3" t="str">
        <f t="shared" si="10"/>
        <v>02</v>
      </c>
      <c r="G144" s="3" t="str">
        <f>"43"</f>
        <v>43</v>
      </c>
      <c r="H144" s="4">
        <v>29.5</v>
      </c>
      <c r="I144" s="3">
        <v>20</v>
      </c>
      <c r="J144" s="3"/>
    </row>
    <row r="145" ht="30" customHeight="1" spans="1:10">
      <c r="A145" s="3">
        <v>142</v>
      </c>
      <c r="B145" s="3" t="str">
        <f t="shared" si="12"/>
        <v>03</v>
      </c>
      <c r="C145" s="3" t="s">
        <v>16</v>
      </c>
      <c r="D145" s="3" t="str">
        <f>"李婵"</f>
        <v>李婵</v>
      </c>
      <c r="E145" s="3" t="str">
        <f>"202406070245"</f>
        <v>202406070245</v>
      </c>
      <c r="F145" s="3" t="str">
        <f t="shared" si="10"/>
        <v>02</v>
      </c>
      <c r="G145" s="3" t="str">
        <f>"45"</f>
        <v>45</v>
      </c>
      <c r="H145" s="4">
        <v>26.5</v>
      </c>
      <c r="I145" s="3">
        <v>21</v>
      </c>
      <c r="J145" s="3"/>
    </row>
    <row r="146" ht="30" customHeight="1" spans="1:10">
      <c r="A146" s="3">
        <v>143</v>
      </c>
      <c r="B146" s="3" t="str">
        <f t="shared" si="12"/>
        <v>03</v>
      </c>
      <c r="C146" s="3" t="s">
        <v>16</v>
      </c>
      <c r="D146" s="3" t="str">
        <f>"董天琪"</f>
        <v>董天琪</v>
      </c>
      <c r="E146" s="3" t="str">
        <f>"202406070211"</f>
        <v>202406070211</v>
      </c>
      <c r="F146" s="3" t="str">
        <f t="shared" si="10"/>
        <v>02</v>
      </c>
      <c r="G146" s="3" t="str">
        <f>"11"</f>
        <v>11</v>
      </c>
      <c r="H146" s="4">
        <v>0</v>
      </c>
      <c r="I146" s="3" t="s">
        <v>13</v>
      </c>
      <c r="J146" s="3" t="s">
        <v>14</v>
      </c>
    </row>
    <row r="147" ht="30" customHeight="1" spans="1:10">
      <c r="A147" s="3">
        <v>144</v>
      </c>
      <c r="B147" s="3" t="str">
        <f t="shared" si="12"/>
        <v>03</v>
      </c>
      <c r="C147" s="3" t="s">
        <v>16</v>
      </c>
      <c r="D147" s="3" t="str">
        <f>"李梦瑶"</f>
        <v>李梦瑶</v>
      </c>
      <c r="E147" s="3" t="str">
        <f>"202406070216"</f>
        <v>202406070216</v>
      </c>
      <c r="F147" s="3" t="str">
        <f t="shared" si="10"/>
        <v>02</v>
      </c>
      <c r="G147" s="3" t="str">
        <f>"16"</f>
        <v>16</v>
      </c>
      <c r="H147" s="4">
        <v>0</v>
      </c>
      <c r="I147" s="3" t="s">
        <v>13</v>
      </c>
      <c r="J147" s="3" t="s">
        <v>14</v>
      </c>
    </row>
    <row r="148" ht="30" customHeight="1" spans="1:10">
      <c r="A148" s="3">
        <v>145</v>
      </c>
      <c r="B148" s="3" t="str">
        <f t="shared" si="12"/>
        <v>03</v>
      </c>
      <c r="C148" s="3" t="s">
        <v>16</v>
      </c>
      <c r="D148" s="3" t="str">
        <f>"刘薇"</f>
        <v>刘薇</v>
      </c>
      <c r="E148" s="3" t="str">
        <f>"202406070221"</f>
        <v>202406070221</v>
      </c>
      <c r="F148" s="3" t="str">
        <f t="shared" si="10"/>
        <v>02</v>
      </c>
      <c r="G148" s="3" t="str">
        <f>"21"</f>
        <v>21</v>
      </c>
      <c r="H148" s="4">
        <v>0</v>
      </c>
      <c r="I148" s="3" t="s">
        <v>13</v>
      </c>
      <c r="J148" s="3" t="s">
        <v>14</v>
      </c>
    </row>
    <row r="149" ht="30" customHeight="1" spans="1:10">
      <c r="A149" s="3">
        <v>146</v>
      </c>
      <c r="B149" s="3" t="str">
        <f t="shared" si="12"/>
        <v>03</v>
      </c>
      <c r="C149" s="3" t="s">
        <v>16</v>
      </c>
      <c r="D149" s="3" t="str">
        <f>"云维娜"</f>
        <v>云维娜</v>
      </c>
      <c r="E149" s="3" t="str">
        <f>"202406070224"</f>
        <v>202406070224</v>
      </c>
      <c r="F149" s="3" t="str">
        <f t="shared" si="10"/>
        <v>02</v>
      </c>
      <c r="G149" s="3" t="str">
        <f>"24"</f>
        <v>24</v>
      </c>
      <c r="H149" s="4">
        <v>0</v>
      </c>
      <c r="I149" s="3" t="s">
        <v>13</v>
      </c>
      <c r="J149" s="3" t="s">
        <v>14</v>
      </c>
    </row>
    <row r="150" ht="30" customHeight="1" spans="1:10">
      <c r="A150" s="3">
        <v>147</v>
      </c>
      <c r="B150" s="3" t="str">
        <f t="shared" si="12"/>
        <v>03</v>
      </c>
      <c r="C150" s="3" t="s">
        <v>16</v>
      </c>
      <c r="D150" s="3" t="str">
        <f>"黎卓位"</f>
        <v>黎卓位</v>
      </c>
      <c r="E150" s="3" t="str">
        <f>"202406070225"</f>
        <v>202406070225</v>
      </c>
      <c r="F150" s="3" t="str">
        <f t="shared" si="10"/>
        <v>02</v>
      </c>
      <c r="G150" s="3" t="str">
        <f>"25"</f>
        <v>25</v>
      </c>
      <c r="H150" s="4">
        <v>0</v>
      </c>
      <c r="I150" s="3" t="s">
        <v>13</v>
      </c>
      <c r="J150" s="3" t="s">
        <v>14</v>
      </c>
    </row>
    <row r="151" ht="30" customHeight="1" spans="1:10">
      <c r="A151" s="3">
        <v>148</v>
      </c>
      <c r="B151" s="3" t="str">
        <f t="shared" si="12"/>
        <v>03</v>
      </c>
      <c r="C151" s="3" t="s">
        <v>16</v>
      </c>
      <c r="D151" s="3" t="str">
        <f>"王安平"</f>
        <v>王安平</v>
      </c>
      <c r="E151" s="3" t="str">
        <f>"202406070226"</f>
        <v>202406070226</v>
      </c>
      <c r="F151" s="3" t="str">
        <f t="shared" si="10"/>
        <v>02</v>
      </c>
      <c r="G151" s="3" t="str">
        <f>"26"</f>
        <v>26</v>
      </c>
      <c r="H151" s="4">
        <v>0</v>
      </c>
      <c r="I151" s="3" t="s">
        <v>13</v>
      </c>
      <c r="J151" s="3" t="s">
        <v>14</v>
      </c>
    </row>
    <row r="152" ht="30" customHeight="1" spans="1:10">
      <c r="A152" s="3">
        <v>149</v>
      </c>
      <c r="B152" s="3" t="str">
        <f t="shared" si="12"/>
        <v>03</v>
      </c>
      <c r="C152" s="3" t="s">
        <v>16</v>
      </c>
      <c r="D152" s="3" t="str">
        <f>"刘如英"</f>
        <v>刘如英</v>
      </c>
      <c r="E152" s="3" t="str">
        <f>"202406070227"</f>
        <v>202406070227</v>
      </c>
      <c r="F152" s="3" t="str">
        <f t="shared" si="10"/>
        <v>02</v>
      </c>
      <c r="G152" s="3" t="str">
        <f>"27"</f>
        <v>27</v>
      </c>
      <c r="H152" s="4">
        <v>0</v>
      </c>
      <c r="I152" s="3" t="s">
        <v>13</v>
      </c>
      <c r="J152" s="3" t="s">
        <v>14</v>
      </c>
    </row>
    <row r="153" ht="30" customHeight="1" spans="1:10">
      <c r="A153" s="3">
        <v>150</v>
      </c>
      <c r="B153" s="3" t="str">
        <f t="shared" si="12"/>
        <v>03</v>
      </c>
      <c r="C153" s="3" t="s">
        <v>16</v>
      </c>
      <c r="D153" s="3" t="str">
        <f>"林保康"</f>
        <v>林保康</v>
      </c>
      <c r="E153" s="3" t="str">
        <f>"202406070231"</f>
        <v>202406070231</v>
      </c>
      <c r="F153" s="3" t="str">
        <f t="shared" si="10"/>
        <v>02</v>
      </c>
      <c r="G153" s="3" t="str">
        <f>"31"</f>
        <v>31</v>
      </c>
      <c r="H153" s="4">
        <v>0</v>
      </c>
      <c r="I153" s="3" t="s">
        <v>13</v>
      </c>
      <c r="J153" s="3" t="s">
        <v>14</v>
      </c>
    </row>
    <row r="154" ht="30" customHeight="1" spans="1:10">
      <c r="A154" s="3">
        <v>151</v>
      </c>
      <c r="B154" s="3" t="str">
        <f t="shared" si="12"/>
        <v>03</v>
      </c>
      <c r="C154" s="3" t="s">
        <v>16</v>
      </c>
      <c r="D154" s="3" t="str">
        <f>"林琼花"</f>
        <v>林琼花</v>
      </c>
      <c r="E154" s="3" t="str">
        <f>"202406070232"</f>
        <v>202406070232</v>
      </c>
      <c r="F154" s="3" t="str">
        <f t="shared" si="10"/>
        <v>02</v>
      </c>
      <c r="G154" s="3" t="str">
        <f>"32"</f>
        <v>32</v>
      </c>
      <c r="H154" s="4">
        <v>0</v>
      </c>
      <c r="I154" s="3" t="s">
        <v>13</v>
      </c>
      <c r="J154" s="3" t="s">
        <v>14</v>
      </c>
    </row>
    <row r="155" ht="30" customHeight="1" spans="1:10">
      <c r="A155" s="3">
        <v>152</v>
      </c>
      <c r="B155" s="3" t="str">
        <f t="shared" si="12"/>
        <v>03</v>
      </c>
      <c r="C155" s="3" t="s">
        <v>16</v>
      </c>
      <c r="D155" s="3" t="str">
        <f>"吴惠丽"</f>
        <v>吴惠丽</v>
      </c>
      <c r="E155" s="3" t="str">
        <f>"202406070233"</f>
        <v>202406070233</v>
      </c>
      <c r="F155" s="3" t="str">
        <f t="shared" si="10"/>
        <v>02</v>
      </c>
      <c r="G155" s="3" t="str">
        <f>"33"</f>
        <v>33</v>
      </c>
      <c r="H155" s="4">
        <v>0</v>
      </c>
      <c r="I155" s="3" t="s">
        <v>13</v>
      </c>
      <c r="J155" s="3" t="s">
        <v>14</v>
      </c>
    </row>
    <row r="156" ht="30" customHeight="1" spans="1:10">
      <c r="A156" s="3">
        <v>153</v>
      </c>
      <c r="B156" s="3" t="str">
        <f t="shared" si="12"/>
        <v>03</v>
      </c>
      <c r="C156" s="3" t="s">
        <v>16</v>
      </c>
      <c r="D156" s="3" t="str">
        <f>"冼川杰"</f>
        <v>冼川杰</v>
      </c>
      <c r="E156" s="3" t="str">
        <f>"202406070235"</f>
        <v>202406070235</v>
      </c>
      <c r="F156" s="3" t="str">
        <f t="shared" si="10"/>
        <v>02</v>
      </c>
      <c r="G156" s="3" t="str">
        <f>"35"</f>
        <v>35</v>
      </c>
      <c r="H156" s="4">
        <v>0</v>
      </c>
      <c r="I156" s="3" t="s">
        <v>13</v>
      </c>
      <c r="J156" s="3" t="s">
        <v>14</v>
      </c>
    </row>
    <row r="157" ht="30" customHeight="1" spans="1:10">
      <c r="A157" s="3">
        <v>154</v>
      </c>
      <c r="B157" s="3" t="str">
        <f t="shared" si="12"/>
        <v>03</v>
      </c>
      <c r="C157" s="3" t="s">
        <v>16</v>
      </c>
      <c r="D157" s="3" t="str">
        <f>"谢文杨"</f>
        <v>谢文杨</v>
      </c>
      <c r="E157" s="3" t="str">
        <f>"202406070236"</f>
        <v>202406070236</v>
      </c>
      <c r="F157" s="3" t="str">
        <f t="shared" si="10"/>
        <v>02</v>
      </c>
      <c r="G157" s="3" t="str">
        <f>"36"</f>
        <v>36</v>
      </c>
      <c r="H157" s="4">
        <v>0</v>
      </c>
      <c r="I157" s="3" t="s">
        <v>13</v>
      </c>
      <c r="J157" s="3" t="s">
        <v>14</v>
      </c>
    </row>
    <row r="158" ht="30" customHeight="1" spans="1:10">
      <c r="A158" s="3">
        <v>155</v>
      </c>
      <c r="B158" s="3" t="str">
        <f t="shared" si="12"/>
        <v>03</v>
      </c>
      <c r="C158" s="3" t="s">
        <v>16</v>
      </c>
      <c r="D158" s="3" t="str">
        <f>"崔娟娟"</f>
        <v>崔娟娟</v>
      </c>
      <c r="E158" s="3" t="str">
        <f>"202406070240"</f>
        <v>202406070240</v>
      </c>
      <c r="F158" s="3" t="str">
        <f t="shared" si="10"/>
        <v>02</v>
      </c>
      <c r="G158" s="3" t="str">
        <f>"40"</f>
        <v>40</v>
      </c>
      <c r="H158" s="4">
        <v>0</v>
      </c>
      <c r="I158" s="3" t="s">
        <v>13</v>
      </c>
      <c r="J158" s="3" t="s">
        <v>14</v>
      </c>
    </row>
    <row r="159" ht="30" customHeight="1" spans="1:10">
      <c r="A159" s="3">
        <v>156</v>
      </c>
      <c r="B159" s="3" t="str">
        <f t="shared" si="12"/>
        <v>03</v>
      </c>
      <c r="C159" s="3" t="s">
        <v>16</v>
      </c>
      <c r="D159" s="3" t="str">
        <f>"钱婷婷"</f>
        <v>钱婷婷</v>
      </c>
      <c r="E159" s="3" t="str">
        <f>"202406070244"</f>
        <v>202406070244</v>
      </c>
      <c r="F159" s="3" t="str">
        <f t="shared" si="10"/>
        <v>02</v>
      </c>
      <c r="G159" s="3" t="str">
        <f>"44"</f>
        <v>44</v>
      </c>
      <c r="H159" s="4">
        <v>0</v>
      </c>
      <c r="I159" s="3" t="s">
        <v>13</v>
      </c>
      <c r="J159" s="3" t="s">
        <v>14</v>
      </c>
    </row>
  </sheetData>
  <sortState ref="A3:J158">
    <sortCondition ref="B3:B158"/>
    <sortCondition ref="H3:H158" descending="1"/>
  </sortState>
  <mergeCells count="1">
    <mergeCell ref="A2:J2"/>
  </mergeCells>
  <pageMargins left="0.314583333333333" right="0.275" top="0.314583333333333" bottom="0.354166666666667" header="0.5" footer="0.0388888888888889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6201_665ed3cda4a76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考务部</cp:lastModifiedBy>
  <dcterms:created xsi:type="dcterms:W3CDTF">2024-06-04T08:44:00Z</dcterms:created>
  <dcterms:modified xsi:type="dcterms:W3CDTF">2024-06-14T08:09:54Z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4C674472EA9848DAB2056C5D95FF42C8_13</vt:lpwstr>
  </property>
  <property fmtid="{D5CDD505-2E9C-101B-9397-08002B2CF9AE}" pid="3" name="KSOProductBuildVer">
    <vt:lpwstr>2052-12.1.0.17133</vt:lpwstr>
  </property>
</Properties>
</file>