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activeTab="0"/>
  </bookViews>
  <sheets>
    <sheet name="表" sheetId="1" r:id="rId1"/>
  </sheets>
  <definedNames/>
  <calcPr fullCalcOnLoad="1"/>
</workbook>
</file>

<file path=xl/sharedStrings.xml><?xml version="1.0" encoding="utf-8"?>
<sst xmlns="http://schemas.openxmlformats.org/spreadsheetml/2006/main" count="1653" uniqueCount="435">
  <si>
    <t>2024年三亚口腔医学中心公开招聘员额制工作人员资格初审合格人员名单</t>
  </si>
  <si>
    <t>序号</t>
  </si>
  <si>
    <t>报考号</t>
  </si>
  <si>
    <t>报考岗位</t>
  </si>
  <si>
    <t>姓名</t>
  </si>
  <si>
    <t>性别</t>
  </si>
  <si>
    <t>身份证号码</t>
  </si>
  <si>
    <t>招聘方式</t>
  </si>
  <si>
    <t>备注</t>
  </si>
  <si>
    <t>0101_口腔医师（一）</t>
  </si>
  <si>
    <t>152********012</t>
  </si>
  <si>
    <t>考核招聘岗位</t>
  </si>
  <si>
    <t>150********92X</t>
  </si>
  <si>
    <t>460********561</t>
  </si>
  <si>
    <t>360********994</t>
  </si>
  <si>
    <t>150********328</t>
  </si>
  <si>
    <t>460********219</t>
  </si>
  <si>
    <t>460********051</t>
  </si>
  <si>
    <t>150********040</t>
  </si>
  <si>
    <t>152********027</t>
  </si>
  <si>
    <t>152********02X</t>
  </si>
  <si>
    <t>150********624</t>
  </si>
  <si>
    <t>460********436</t>
  </si>
  <si>
    <t>130********921</t>
  </si>
  <si>
    <t>421********021</t>
  </si>
  <si>
    <t>0102_口腔医师（二）</t>
  </si>
  <si>
    <t>360********72X</t>
  </si>
  <si>
    <t>430********032</t>
  </si>
  <si>
    <t>220********034</t>
  </si>
  <si>
    <t>142********969</t>
  </si>
  <si>
    <t>231********310</t>
  </si>
  <si>
    <t>130********632</t>
  </si>
  <si>
    <t>232********459</t>
  </si>
  <si>
    <t>432********555</t>
  </si>
  <si>
    <t>460********961</t>
  </si>
  <si>
    <t>352********115</t>
  </si>
  <si>
    <t>340********038</t>
  </si>
  <si>
    <t>460********342</t>
  </si>
  <si>
    <t>220********227</t>
  </si>
  <si>
    <t>130********165</t>
  </si>
  <si>
    <t>441********042</t>
  </si>
  <si>
    <t>460********031</t>
  </si>
  <si>
    <t>232********21X</t>
  </si>
  <si>
    <t>340********415</t>
  </si>
  <si>
    <t>350********02X</t>
  </si>
  <si>
    <t>232********426</t>
  </si>
  <si>
    <t>230********316</t>
  </si>
  <si>
    <t>460********62X</t>
  </si>
  <si>
    <t>460********624</t>
  </si>
  <si>
    <t>410********104</t>
  </si>
  <si>
    <t>110********520</t>
  </si>
  <si>
    <t>0103_护理人员</t>
  </si>
  <si>
    <t>460********205</t>
  </si>
  <si>
    <t>公开招聘岗位</t>
  </si>
  <si>
    <t>230********618</t>
  </si>
  <si>
    <t>220********829</t>
  </si>
  <si>
    <t>460********822</t>
  </si>
  <si>
    <t>460********028</t>
  </si>
  <si>
    <t>460********348</t>
  </si>
  <si>
    <t>469********72X</t>
  </si>
  <si>
    <t>230********421</t>
  </si>
  <si>
    <t>460********782</t>
  </si>
  <si>
    <t>460********023</t>
  </si>
  <si>
    <t>460********869</t>
  </si>
  <si>
    <t>231********524</t>
  </si>
  <si>
    <t>460********114</t>
  </si>
  <si>
    <t>231********626</t>
  </si>
  <si>
    <t>460********626</t>
  </si>
  <si>
    <t>460********84X</t>
  </si>
  <si>
    <t>469********711</t>
  </si>
  <si>
    <t>469********524</t>
  </si>
  <si>
    <t>460********666</t>
  </si>
  <si>
    <t>460********052</t>
  </si>
  <si>
    <t>513********521</t>
  </si>
  <si>
    <t>460********224</t>
  </si>
  <si>
    <t>460********88X</t>
  </si>
  <si>
    <t>460********346</t>
  </si>
  <si>
    <t>460********226</t>
  </si>
  <si>
    <t>460********502</t>
  </si>
  <si>
    <t>460********826</t>
  </si>
  <si>
    <t>460********222</t>
  </si>
  <si>
    <t>460********029</t>
  </si>
  <si>
    <t>460********184</t>
  </si>
  <si>
    <t>469********38X</t>
  </si>
  <si>
    <t>460********446</t>
  </si>
  <si>
    <t>469********965</t>
  </si>
  <si>
    <t>469********929</t>
  </si>
  <si>
    <t>460********880</t>
  </si>
  <si>
    <t>460********789</t>
  </si>
  <si>
    <t>460********141</t>
  </si>
  <si>
    <t>460********272</t>
  </si>
  <si>
    <t>460********228</t>
  </si>
  <si>
    <t>460********162</t>
  </si>
  <si>
    <t>460********285</t>
  </si>
  <si>
    <t>520********224</t>
  </si>
  <si>
    <t>370********266</t>
  </si>
  <si>
    <t>460********628</t>
  </si>
  <si>
    <t>460********619</t>
  </si>
  <si>
    <t>460********225</t>
  </si>
  <si>
    <t>460********689</t>
  </si>
  <si>
    <t>460********340</t>
  </si>
  <si>
    <t>460********501</t>
  </si>
  <si>
    <t>460********28X</t>
  </si>
  <si>
    <t>460********829</t>
  </si>
  <si>
    <t>412********725</t>
  </si>
  <si>
    <t>460********920</t>
  </si>
  <si>
    <t>469********022</t>
  </si>
  <si>
    <t>460********425</t>
  </si>
  <si>
    <t>460********262</t>
  </si>
  <si>
    <t>460********841</t>
  </si>
  <si>
    <t>511********825</t>
  </si>
  <si>
    <t>460********24X</t>
  </si>
  <si>
    <t>460********585</t>
  </si>
  <si>
    <t>610********528</t>
  </si>
  <si>
    <t>469********227</t>
  </si>
  <si>
    <t>410********724</t>
  </si>
  <si>
    <t>460********929</t>
  </si>
  <si>
    <t>460********318</t>
  </si>
  <si>
    <t>460********825</t>
  </si>
  <si>
    <t>469********801</t>
  </si>
  <si>
    <t>440********029</t>
  </si>
  <si>
    <t>460********086</t>
  </si>
  <si>
    <t>460********080</t>
  </si>
  <si>
    <t>469********162</t>
  </si>
  <si>
    <t>460********022</t>
  </si>
  <si>
    <t>130********08X</t>
  </si>
  <si>
    <t>460********211</t>
  </si>
  <si>
    <t>460********809</t>
  </si>
  <si>
    <t>460********849</t>
  </si>
  <si>
    <t>460********004</t>
  </si>
  <si>
    <t>469********326</t>
  </si>
  <si>
    <t>460********02X</t>
  </si>
  <si>
    <t>460********867</t>
  </si>
  <si>
    <t>469********103</t>
  </si>
  <si>
    <t>460********580</t>
  </si>
  <si>
    <t>460********902</t>
  </si>
  <si>
    <t>460********223</t>
  </si>
  <si>
    <t>431********680</t>
  </si>
  <si>
    <t>460********265</t>
  </si>
  <si>
    <t>460********289</t>
  </si>
  <si>
    <t>460********828</t>
  </si>
  <si>
    <t>460********439</t>
  </si>
  <si>
    <t>460********847</t>
  </si>
  <si>
    <t>460********785</t>
  </si>
  <si>
    <t>460********045</t>
  </si>
  <si>
    <t>469********36X</t>
  </si>
  <si>
    <t>460********629</t>
  </si>
  <si>
    <t>460********08X</t>
  </si>
  <si>
    <t>460********240</t>
  </si>
  <si>
    <t>460********680</t>
  </si>
  <si>
    <t>460********824</t>
  </si>
  <si>
    <t>460********277</t>
  </si>
  <si>
    <t>469********962</t>
  </si>
  <si>
    <t>460********523</t>
  </si>
  <si>
    <t>433********469</t>
  </si>
  <si>
    <t>460********443</t>
  </si>
  <si>
    <t>610********645</t>
  </si>
  <si>
    <t>460********522</t>
  </si>
  <si>
    <t>460********447</t>
  </si>
  <si>
    <t>460********41X</t>
  </si>
  <si>
    <t>460********625</t>
  </si>
  <si>
    <t>460********700</t>
  </si>
  <si>
    <t>460********429</t>
  </si>
  <si>
    <t>220********616</t>
  </si>
  <si>
    <t>460********768</t>
  </si>
  <si>
    <t>460********025</t>
  </si>
  <si>
    <t>460********481</t>
  </si>
  <si>
    <t>469********008</t>
  </si>
  <si>
    <t>370********238</t>
  </si>
  <si>
    <t>460********102</t>
  </si>
  <si>
    <t>460********503</t>
  </si>
  <si>
    <t>460********474</t>
  </si>
  <si>
    <t>460********78X</t>
  </si>
  <si>
    <t>411********623</t>
  </si>
  <si>
    <t>460********42X</t>
  </si>
  <si>
    <t>460********614</t>
  </si>
  <si>
    <t>460********441</t>
  </si>
  <si>
    <t>460********980</t>
  </si>
  <si>
    <t>469********186</t>
  </si>
  <si>
    <t>460********82X</t>
  </si>
  <si>
    <t>460********082</t>
  </si>
  <si>
    <t>460********509</t>
  </si>
  <si>
    <t>460********227</t>
  </si>
  <si>
    <t>469********787</t>
  </si>
  <si>
    <t>460********486</t>
  </si>
  <si>
    <t>140********029</t>
  </si>
  <si>
    <t>460********283</t>
  </si>
  <si>
    <t>460********842</t>
  </si>
  <si>
    <t>460********92X</t>
  </si>
  <si>
    <t>469********347</t>
  </si>
  <si>
    <t>460********460</t>
  </si>
  <si>
    <t>460********009</t>
  </si>
  <si>
    <t>460********361</t>
  </si>
  <si>
    <t>460********806</t>
  </si>
  <si>
    <t>469********778</t>
  </si>
  <si>
    <t>460********145</t>
  </si>
  <si>
    <t>460********861</t>
  </si>
  <si>
    <t>460********904</t>
  </si>
  <si>
    <t>460********108</t>
  </si>
  <si>
    <t>460********083</t>
  </si>
  <si>
    <t>230********028</t>
  </si>
  <si>
    <t>510********52X</t>
  </si>
  <si>
    <t>460********040</t>
  </si>
  <si>
    <t>460********220</t>
  </si>
  <si>
    <t>460********22X</t>
  </si>
  <si>
    <t>460********021</t>
  </si>
  <si>
    <t>460********229</t>
  </si>
  <si>
    <t>469********82X</t>
  </si>
  <si>
    <t>460********923</t>
  </si>
  <si>
    <t>469********420</t>
  </si>
  <si>
    <t>469********505</t>
  </si>
  <si>
    <t>231********42X</t>
  </si>
  <si>
    <t>469********16X</t>
  </si>
  <si>
    <t>460********345</t>
  </si>
  <si>
    <t>460********589</t>
  </si>
  <si>
    <t>469********025</t>
  </si>
  <si>
    <t>460********263</t>
  </si>
  <si>
    <t>460********924</t>
  </si>
  <si>
    <t>460********767</t>
  </si>
  <si>
    <t>460********762</t>
  </si>
  <si>
    <t>460********217</t>
  </si>
  <si>
    <t>460********843</t>
  </si>
  <si>
    <t>460********788</t>
  </si>
  <si>
    <t>460********802</t>
  </si>
  <si>
    <t>460********169</t>
  </si>
  <si>
    <t>411********925</t>
  </si>
  <si>
    <t>360********520</t>
  </si>
  <si>
    <t>445********222</t>
  </si>
  <si>
    <t>469********343</t>
  </si>
  <si>
    <t>460********245</t>
  </si>
  <si>
    <t>522********047</t>
  </si>
  <si>
    <t>469********485</t>
  </si>
  <si>
    <t>469********125</t>
  </si>
  <si>
    <t>230********427</t>
  </si>
  <si>
    <t>460********34X</t>
  </si>
  <si>
    <t>460********244</t>
  </si>
  <si>
    <t>460********020</t>
  </si>
  <si>
    <t>460********784</t>
  </si>
  <si>
    <t>222********420</t>
  </si>
  <si>
    <t>140********226</t>
  </si>
  <si>
    <t>142********325</t>
  </si>
  <si>
    <t>460********015</t>
  </si>
  <si>
    <t>460********863</t>
  </si>
  <si>
    <t>460********212</t>
  </si>
  <si>
    <t>460********887</t>
  </si>
  <si>
    <t>460********663</t>
  </si>
  <si>
    <t>460********488</t>
  </si>
  <si>
    <t>130********924</t>
  </si>
  <si>
    <t>460********487</t>
  </si>
  <si>
    <t>620********024</t>
  </si>
  <si>
    <t>460********243</t>
  </si>
  <si>
    <t>460********109</t>
  </si>
  <si>
    <t>469********988</t>
  </si>
  <si>
    <t>460********70X</t>
  </si>
  <si>
    <t>460********627</t>
  </si>
  <si>
    <t>460********925</t>
  </si>
  <si>
    <t>460********725</t>
  </si>
  <si>
    <t>460********702</t>
  </si>
  <si>
    <t>230********516</t>
  </si>
  <si>
    <t>460********968</t>
  </si>
  <si>
    <t>460********682</t>
  </si>
  <si>
    <t>460********483</t>
  </si>
  <si>
    <t>460********786</t>
  </si>
  <si>
    <t>469********624</t>
  </si>
  <si>
    <t>460********526</t>
  </si>
  <si>
    <t>140********027</t>
  </si>
  <si>
    <t>469********625</t>
  </si>
  <si>
    <t>469********523</t>
  </si>
  <si>
    <t>460********461</t>
  </si>
  <si>
    <t>460********640</t>
  </si>
  <si>
    <t>230********827</t>
  </si>
  <si>
    <t>469********628</t>
  </si>
  <si>
    <t>460********927</t>
  </si>
  <si>
    <t>460********566</t>
  </si>
  <si>
    <t>460********064</t>
  </si>
  <si>
    <t>371********028</t>
  </si>
  <si>
    <t>469********027</t>
  </si>
  <si>
    <t>460********122</t>
  </si>
  <si>
    <t>460********840</t>
  </si>
  <si>
    <t>460********777</t>
  </si>
  <si>
    <t>460********269</t>
  </si>
  <si>
    <t>460********428</t>
  </si>
  <si>
    <t>460********081</t>
  </si>
  <si>
    <t>469********423</t>
  </si>
  <si>
    <t>371********023</t>
  </si>
  <si>
    <t>430********645</t>
  </si>
  <si>
    <t>460********724</t>
  </si>
  <si>
    <t>460********404</t>
  </si>
  <si>
    <t>460********807</t>
  </si>
  <si>
    <t>460********36X</t>
  </si>
  <si>
    <t>460********024</t>
  </si>
  <si>
    <t>460********207</t>
  </si>
  <si>
    <t>460********405</t>
  </si>
  <si>
    <t>460********424</t>
  </si>
  <si>
    <t>469********209</t>
  </si>
  <si>
    <t>412********147</t>
  </si>
  <si>
    <t>460********046</t>
  </si>
  <si>
    <t>460********926</t>
  </si>
  <si>
    <t>460********620</t>
  </si>
  <si>
    <t>460********882</t>
  </si>
  <si>
    <t>469********421</t>
  </si>
  <si>
    <t>210********78X</t>
  </si>
  <si>
    <t>460********364</t>
  </si>
  <si>
    <t>460********248</t>
  </si>
  <si>
    <t>460********704</t>
  </si>
  <si>
    <t>469********923</t>
  </si>
  <si>
    <t>469********320</t>
  </si>
  <si>
    <t>460********221</t>
  </si>
  <si>
    <t>460********623</t>
  </si>
  <si>
    <t>469********220</t>
  </si>
  <si>
    <t>513********724</t>
  </si>
  <si>
    <t>220********121</t>
  </si>
  <si>
    <t>460********362</t>
  </si>
  <si>
    <t>460********206</t>
  </si>
  <si>
    <t>460********264</t>
  </si>
  <si>
    <t>460********988</t>
  </si>
  <si>
    <t>460********442</t>
  </si>
  <si>
    <t>469********648</t>
  </si>
  <si>
    <t>460********928</t>
  </si>
  <si>
    <t>460********886</t>
  </si>
  <si>
    <t>460********100</t>
  </si>
  <si>
    <t>460********466</t>
  </si>
  <si>
    <t>460********448</t>
  </si>
  <si>
    <t>0104_药师</t>
  </si>
  <si>
    <t>460********063</t>
  </si>
  <si>
    <t>460********985</t>
  </si>
  <si>
    <t>460********909</t>
  </si>
  <si>
    <t>460********282</t>
  </si>
  <si>
    <t>460********258</t>
  </si>
  <si>
    <t>430********064</t>
  </si>
  <si>
    <t>460********287</t>
  </si>
  <si>
    <t>0105_技师</t>
  </si>
  <si>
    <t>460********81X</t>
  </si>
  <si>
    <t>460********215</t>
  </si>
  <si>
    <t>0201_办公室职员（一）</t>
  </si>
  <si>
    <t>460********496</t>
  </si>
  <si>
    <t>460********218</t>
  </si>
  <si>
    <t>460********026</t>
  </si>
  <si>
    <t>460********946</t>
  </si>
  <si>
    <t>140********016</t>
  </si>
  <si>
    <t>460********701</t>
  </si>
  <si>
    <t>460********644</t>
  </si>
  <si>
    <t>460********12X</t>
  </si>
  <si>
    <t>469********638</t>
  </si>
  <si>
    <t>460********817</t>
  </si>
  <si>
    <t>230********515</t>
  </si>
  <si>
    <t>460********111</t>
  </si>
  <si>
    <t>460********127</t>
  </si>
  <si>
    <t>511********023</t>
  </si>
  <si>
    <t>460********518</t>
  </si>
  <si>
    <t>460********821</t>
  </si>
  <si>
    <t>460********611</t>
  </si>
  <si>
    <t>370********501</t>
  </si>
  <si>
    <t>460********214</t>
  </si>
  <si>
    <t>460********04X</t>
  </si>
  <si>
    <t>412********847</t>
  </si>
  <si>
    <t>230********415</t>
  </si>
  <si>
    <t>460********49X</t>
  </si>
  <si>
    <t>532********322</t>
  </si>
  <si>
    <t>460********510</t>
  </si>
  <si>
    <t>460********781</t>
  </si>
  <si>
    <t>460********473</t>
  </si>
  <si>
    <t>372********828</t>
  </si>
  <si>
    <t>0202_办公室职员（二）</t>
  </si>
  <si>
    <t>460********426</t>
  </si>
  <si>
    <t>410********581</t>
  </si>
  <si>
    <t>370********023</t>
  </si>
  <si>
    <t>220********12X</t>
  </si>
  <si>
    <t>460********718</t>
  </si>
  <si>
    <t>460********401</t>
  </si>
  <si>
    <t>421********412</t>
  </si>
  <si>
    <t>632********013</t>
  </si>
  <si>
    <t>460********123</t>
  </si>
  <si>
    <t>460********012</t>
  </si>
  <si>
    <t>622********011</t>
  </si>
  <si>
    <t>460********525</t>
  </si>
  <si>
    <t>140********025</t>
  </si>
  <si>
    <t>632********023</t>
  </si>
  <si>
    <t>460********775</t>
  </si>
  <si>
    <t>460********276</t>
  </si>
  <si>
    <t>460********373</t>
  </si>
  <si>
    <t>0203_运维工程师</t>
  </si>
  <si>
    <t>460********872</t>
  </si>
  <si>
    <t>460********338</t>
  </si>
  <si>
    <t>230********010</t>
  </si>
  <si>
    <t>230********727</t>
  </si>
  <si>
    <t>460********379</t>
  </si>
  <si>
    <t>0301_财务岗（一）</t>
  </si>
  <si>
    <t>460********648</t>
  </si>
  <si>
    <t>460********636</t>
  </si>
  <si>
    <t>460********21X</t>
  </si>
  <si>
    <t>450********44X</t>
  </si>
  <si>
    <t>230********565</t>
  </si>
  <si>
    <t>230********92X</t>
  </si>
  <si>
    <t>460********058</t>
  </si>
  <si>
    <t>460********411</t>
  </si>
  <si>
    <t>460********288</t>
  </si>
  <si>
    <t>460********120</t>
  </si>
  <si>
    <t>460********232</t>
  </si>
  <si>
    <t>460********529</t>
  </si>
  <si>
    <t>460********524</t>
  </si>
  <si>
    <t>430********12X</t>
  </si>
  <si>
    <t>460********140</t>
  </si>
  <si>
    <t>460********547</t>
  </si>
  <si>
    <t>210********822</t>
  </si>
  <si>
    <t>460********274</t>
  </si>
  <si>
    <t>460********527</t>
  </si>
  <si>
    <t>460********548</t>
  </si>
  <si>
    <t>420********021</t>
  </si>
  <si>
    <t>460********469</t>
  </si>
  <si>
    <t>460********416</t>
  </si>
  <si>
    <t>460********683</t>
  </si>
  <si>
    <t>469********521</t>
  </si>
  <si>
    <t>460********714</t>
  </si>
  <si>
    <t>460********780</t>
  </si>
  <si>
    <t>230********227</t>
  </si>
  <si>
    <t>152********224</t>
  </si>
  <si>
    <t>230********428</t>
  </si>
  <si>
    <t>230********622</t>
  </si>
  <si>
    <t>460********427</t>
  </si>
  <si>
    <t>460********581</t>
  </si>
  <si>
    <t>460********541</t>
  </si>
  <si>
    <t>460********655</t>
  </si>
  <si>
    <t>460********44X</t>
  </si>
  <si>
    <t>460********121</t>
  </si>
  <si>
    <t>152********821</t>
  </si>
  <si>
    <t>460********528</t>
  </si>
  <si>
    <t>0302_财务岗（二）</t>
  </si>
  <si>
    <t>460********129</t>
  </si>
  <si>
    <t>460********881</t>
  </si>
  <si>
    <t>460********537</t>
  </si>
  <si>
    <t>460********341</t>
  </si>
  <si>
    <t>460********497</t>
  </si>
  <si>
    <t>140********045</t>
  </si>
  <si>
    <t>460********584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</si>
</sst>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20"/>
      <color indexed="8"/>
      <name val="宋体"/>
      <family val="0"/>
    </font>
    <font>
      <b/>
      <sz val="11"/>
      <color indexed="8"/>
      <name val="宋体"/>
      <family val="0"/>
    </font>
    <font>
      <b/>
      <sz val="18"/>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20"/>
      <color theme="1"/>
      <name val="Calibri"/>
      <family val="0"/>
    </font>
    <font>
      <b/>
      <sz val="18"/>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4" applyNumberFormat="0" applyAlignment="0" applyProtection="0"/>
    <xf numFmtId="0" fontId="32" fillId="4" borderId="5" applyNumberFormat="0" applyAlignment="0" applyProtection="0"/>
    <xf numFmtId="0" fontId="33" fillId="4" borderId="4" applyNumberFormat="0" applyAlignment="0" applyProtection="0"/>
    <xf numFmtId="0" fontId="34" fillId="5" borderId="6"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11">
    <xf numFmtId="0" fontId="0" fillId="0" borderId="0" xfId="0" applyFont="1" applyAlignment="1">
      <alignment vertical="center"/>
    </xf>
    <xf numFmtId="0" fontId="41" fillId="0" borderId="0" xfId="0" applyFont="1" applyAlignment="1">
      <alignment horizontal="center" vertical="center" wrapText="1"/>
    </xf>
    <xf numFmtId="0" fontId="3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2" fillId="0" borderId="9"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9" xfId="0" applyFont="1" applyBorder="1" applyAlignment="1">
      <alignment horizontal="center" vertical="center"/>
    </xf>
    <xf numFmtId="0" fontId="36"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50"/>
  <sheetViews>
    <sheetView tabSelected="1" zoomScale="90" zoomScaleNormal="90" workbookViewId="0" topLeftCell="A1">
      <selection activeCell="L3" sqref="L3"/>
    </sheetView>
  </sheetViews>
  <sheetFormatPr defaultColWidth="9.00390625" defaultRowHeight="34.5" customHeight="1"/>
  <cols>
    <col min="1" max="1" width="6.421875" style="3" customWidth="1"/>
    <col min="2" max="2" width="30.8515625" style="4" customWidth="1"/>
    <col min="3" max="3" width="27.140625" style="4" customWidth="1"/>
    <col min="4" max="4" width="11.00390625" style="4" customWidth="1"/>
    <col min="5" max="5" width="12.00390625" style="4" customWidth="1"/>
    <col min="6" max="6" width="23.57421875" style="4" customWidth="1"/>
    <col min="7" max="7" width="19.8515625" style="3" customWidth="1"/>
    <col min="8" max="8" width="13.140625" style="3" customWidth="1"/>
    <col min="9" max="16384" width="9.00390625" style="3" customWidth="1"/>
  </cols>
  <sheetData>
    <row r="1" spans="1:8" s="1" customFormat="1" ht="34.5" customHeight="1">
      <c r="A1" s="5" t="s">
        <v>0</v>
      </c>
      <c r="B1" s="5"/>
      <c r="C1" s="5"/>
      <c r="D1" s="5"/>
      <c r="E1" s="5"/>
      <c r="F1" s="5"/>
      <c r="G1" s="5"/>
      <c r="H1" s="5"/>
    </row>
    <row r="2" spans="1:8" s="2" customFormat="1" ht="34.5" customHeight="1">
      <c r="A2" s="6" t="s">
        <v>1</v>
      </c>
      <c r="B2" s="7" t="s">
        <v>2</v>
      </c>
      <c r="C2" s="7" t="s">
        <v>3</v>
      </c>
      <c r="D2" s="7" t="s">
        <v>4</v>
      </c>
      <c r="E2" s="7" t="s">
        <v>5</v>
      </c>
      <c r="F2" s="7" t="s">
        <v>6</v>
      </c>
      <c r="G2" s="6" t="s">
        <v>7</v>
      </c>
      <c r="H2" s="8" t="s">
        <v>8</v>
      </c>
    </row>
    <row r="3" spans="1:8" ht="34.5" customHeight="1">
      <c r="A3" s="9">
        <v>1</v>
      </c>
      <c r="B3" s="10" t="str">
        <f>"60892024021912342153962"</f>
        <v>60892024021912342153962</v>
      </c>
      <c r="C3" s="10" t="s">
        <v>9</v>
      </c>
      <c r="D3" s="10" t="str">
        <f>"李兆益"</f>
        <v>李兆益</v>
      </c>
      <c r="E3" s="10" t="str">
        <f>"男"</f>
        <v>男</v>
      </c>
      <c r="F3" s="9" t="s">
        <v>10</v>
      </c>
      <c r="G3" s="9" t="s">
        <v>11</v>
      </c>
      <c r="H3" s="9"/>
    </row>
    <row r="4" spans="1:8" ht="34.5" customHeight="1">
      <c r="A4" s="9">
        <v>2</v>
      </c>
      <c r="B4" s="10" t="str">
        <f>"60892024021918025254201"</f>
        <v>60892024021918025254201</v>
      </c>
      <c r="C4" s="10" t="s">
        <v>9</v>
      </c>
      <c r="D4" s="10" t="str">
        <f>"袁芳"</f>
        <v>袁芳</v>
      </c>
      <c r="E4" s="10" t="str">
        <f>"女"</f>
        <v>女</v>
      </c>
      <c r="F4" s="9" t="s">
        <v>12</v>
      </c>
      <c r="G4" s="9" t="s">
        <v>11</v>
      </c>
      <c r="H4" s="9"/>
    </row>
    <row r="5" spans="1:8" ht="34.5" customHeight="1">
      <c r="A5" s="9">
        <v>3</v>
      </c>
      <c r="B5" s="10" t="str">
        <f>"60892024022022200354635"</f>
        <v>60892024022022200354635</v>
      </c>
      <c r="C5" s="10" t="s">
        <v>9</v>
      </c>
      <c r="D5" s="10" t="str">
        <f>"关万娜"</f>
        <v>关万娜</v>
      </c>
      <c r="E5" s="10" t="str">
        <f>"女"</f>
        <v>女</v>
      </c>
      <c r="F5" s="9" t="s">
        <v>13</v>
      </c>
      <c r="G5" s="9" t="s">
        <v>11</v>
      </c>
      <c r="H5" s="9"/>
    </row>
    <row r="6" spans="1:8" ht="34.5" customHeight="1">
      <c r="A6" s="9">
        <v>4</v>
      </c>
      <c r="B6" s="10" t="str">
        <f>"60892024022209124755090"</f>
        <v>60892024022209124755090</v>
      </c>
      <c r="C6" s="10" t="s">
        <v>9</v>
      </c>
      <c r="D6" s="10" t="str">
        <f>"熊振文"</f>
        <v>熊振文</v>
      </c>
      <c r="E6" s="10" t="str">
        <f>"男"</f>
        <v>男</v>
      </c>
      <c r="F6" s="9" t="s">
        <v>14</v>
      </c>
      <c r="G6" s="9" t="s">
        <v>11</v>
      </c>
      <c r="H6" s="9"/>
    </row>
    <row r="7" spans="1:8" ht="34.5" customHeight="1">
      <c r="A7" s="9">
        <v>5</v>
      </c>
      <c r="B7" s="10" t="str">
        <f>"60892024022010241454397"</f>
        <v>60892024022010241454397</v>
      </c>
      <c r="C7" s="10" t="s">
        <v>9</v>
      </c>
      <c r="D7" s="10" t="str">
        <f>"张双阳"</f>
        <v>张双阳</v>
      </c>
      <c r="E7" s="10" t="str">
        <f>"女"</f>
        <v>女</v>
      </c>
      <c r="F7" s="9" t="s">
        <v>15</v>
      </c>
      <c r="G7" s="9" t="s">
        <v>11</v>
      </c>
      <c r="H7" s="9"/>
    </row>
    <row r="8" spans="1:8" ht="34.5" customHeight="1">
      <c r="A8" s="9">
        <v>6</v>
      </c>
      <c r="B8" s="10" t="str">
        <f>"60892024022314090155389"</f>
        <v>60892024022314090155389</v>
      </c>
      <c r="C8" s="10" t="s">
        <v>9</v>
      </c>
      <c r="D8" s="10" t="str">
        <f>"陈善炽"</f>
        <v>陈善炽</v>
      </c>
      <c r="E8" s="10" t="str">
        <f>"男"</f>
        <v>男</v>
      </c>
      <c r="F8" s="9" t="s">
        <v>16</v>
      </c>
      <c r="G8" s="9" t="s">
        <v>11</v>
      </c>
      <c r="H8" s="9"/>
    </row>
    <row r="9" spans="1:8" ht="34.5" customHeight="1">
      <c r="A9" s="9">
        <v>7</v>
      </c>
      <c r="B9" s="10" t="str">
        <f>"60892024022501310555573"</f>
        <v>60892024022501310555573</v>
      </c>
      <c r="C9" s="10" t="s">
        <v>9</v>
      </c>
      <c r="D9" s="10" t="str">
        <f>"莫礼文"</f>
        <v>莫礼文</v>
      </c>
      <c r="E9" s="10" t="str">
        <f>"男"</f>
        <v>男</v>
      </c>
      <c r="F9" s="9" t="s">
        <v>17</v>
      </c>
      <c r="G9" s="9" t="s">
        <v>11</v>
      </c>
      <c r="H9" s="9"/>
    </row>
    <row r="10" spans="1:8" ht="34.5" customHeight="1">
      <c r="A10" s="9">
        <v>8</v>
      </c>
      <c r="B10" s="10" t="str">
        <f>"60892024022416520055533"</f>
        <v>60892024022416520055533</v>
      </c>
      <c r="C10" s="10" t="s">
        <v>9</v>
      </c>
      <c r="D10" s="10" t="str">
        <f>"钱芳"</f>
        <v>钱芳</v>
      </c>
      <c r="E10" s="10" t="str">
        <f>"女"</f>
        <v>女</v>
      </c>
      <c r="F10" s="9" t="s">
        <v>18</v>
      </c>
      <c r="G10" s="9" t="s">
        <v>11</v>
      </c>
      <c r="H10" s="9"/>
    </row>
    <row r="11" spans="1:8" ht="34.5" customHeight="1">
      <c r="A11" s="9">
        <v>9</v>
      </c>
      <c r="B11" s="10" t="str">
        <f>"60892024022522395055667"</f>
        <v>60892024022522395055667</v>
      </c>
      <c r="C11" s="10" t="s">
        <v>9</v>
      </c>
      <c r="D11" s="10" t="str">
        <f>"张悦"</f>
        <v>张悦</v>
      </c>
      <c r="E11" s="10" t="str">
        <f>"女"</f>
        <v>女</v>
      </c>
      <c r="F11" s="9" t="s">
        <v>19</v>
      </c>
      <c r="G11" s="9" t="s">
        <v>11</v>
      </c>
      <c r="H11" s="9"/>
    </row>
    <row r="12" spans="1:8" ht="34.5" customHeight="1">
      <c r="A12" s="9">
        <v>10</v>
      </c>
      <c r="B12" s="10" t="str">
        <f>"60892024022522402055668"</f>
        <v>60892024022522402055668</v>
      </c>
      <c r="C12" s="10" t="s">
        <v>9</v>
      </c>
      <c r="D12" s="10" t="str">
        <f>"吴迪"</f>
        <v>吴迪</v>
      </c>
      <c r="E12" s="10" t="str">
        <f>"女"</f>
        <v>女</v>
      </c>
      <c r="F12" s="9" t="s">
        <v>20</v>
      </c>
      <c r="G12" s="9" t="s">
        <v>11</v>
      </c>
      <c r="H12" s="9"/>
    </row>
    <row r="13" spans="1:8" ht="34.5" customHeight="1">
      <c r="A13" s="9">
        <v>11</v>
      </c>
      <c r="B13" s="10" t="str">
        <f>"60892024021912195153952"</f>
        <v>60892024021912195153952</v>
      </c>
      <c r="C13" s="10" t="s">
        <v>9</v>
      </c>
      <c r="D13" s="10" t="str">
        <f>"罗茜"</f>
        <v>罗茜</v>
      </c>
      <c r="E13" s="10" t="str">
        <f>"女"</f>
        <v>女</v>
      </c>
      <c r="F13" s="9" t="s">
        <v>21</v>
      </c>
      <c r="G13" s="9" t="s">
        <v>11</v>
      </c>
      <c r="H13" s="9"/>
    </row>
    <row r="14" spans="1:8" ht="34.5" customHeight="1">
      <c r="A14" s="9">
        <v>12</v>
      </c>
      <c r="B14" s="10" t="str">
        <f>"60892024022622394955950"</f>
        <v>60892024022622394955950</v>
      </c>
      <c r="C14" s="10" t="s">
        <v>9</v>
      </c>
      <c r="D14" s="10" t="str">
        <f>"孙发福"</f>
        <v>孙发福</v>
      </c>
      <c r="E14" s="10" t="str">
        <f>"男"</f>
        <v>男</v>
      </c>
      <c r="F14" s="9" t="s">
        <v>22</v>
      </c>
      <c r="G14" s="9" t="s">
        <v>11</v>
      </c>
      <c r="H14" s="9"/>
    </row>
    <row r="15" spans="1:8" ht="34.5" customHeight="1">
      <c r="A15" s="9">
        <v>13</v>
      </c>
      <c r="B15" s="10" t="str">
        <f>"60892024022419233755547"</f>
        <v>60892024022419233755547</v>
      </c>
      <c r="C15" s="10" t="s">
        <v>9</v>
      </c>
      <c r="D15" s="10" t="str">
        <f>"张少梅"</f>
        <v>张少梅</v>
      </c>
      <c r="E15" s="10" t="str">
        <f>"女"</f>
        <v>女</v>
      </c>
      <c r="F15" s="9" t="s">
        <v>23</v>
      </c>
      <c r="G15" s="9" t="s">
        <v>11</v>
      </c>
      <c r="H15" s="9"/>
    </row>
    <row r="16" spans="1:8" ht="34.5" customHeight="1">
      <c r="A16" s="9">
        <v>14</v>
      </c>
      <c r="B16" s="10" t="str">
        <f>"60892024022711334656089"</f>
        <v>60892024022711334656089</v>
      </c>
      <c r="C16" s="10" t="s">
        <v>9</v>
      </c>
      <c r="D16" s="10" t="str">
        <f>"万妮"</f>
        <v>万妮</v>
      </c>
      <c r="E16" s="10" t="str">
        <f>"女"</f>
        <v>女</v>
      </c>
      <c r="F16" s="9" t="s">
        <v>24</v>
      </c>
      <c r="G16" s="9" t="s">
        <v>11</v>
      </c>
      <c r="H16" s="9"/>
    </row>
    <row r="17" spans="1:8" ht="34.5" customHeight="1">
      <c r="A17" s="9">
        <v>15</v>
      </c>
      <c r="B17" s="10" t="str">
        <f>"60892024021911595953942"</f>
        <v>60892024021911595953942</v>
      </c>
      <c r="C17" s="10" t="s">
        <v>25</v>
      </c>
      <c r="D17" s="10" t="str">
        <f>"单吟芳"</f>
        <v>单吟芳</v>
      </c>
      <c r="E17" s="10" t="str">
        <f>"女"</f>
        <v>女</v>
      </c>
      <c r="F17" s="9" t="s">
        <v>26</v>
      </c>
      <c r="G17" s="9" t="s">
        <v>11</v>
      </c>
      <c r="H17" s="9"/>
    </row>
    <row r="18" spans="1:8" ht="34.5" customHeight="1">
      <c r="A18" s="9">
        <v>16</v>
      </c>
      <c r="B18" s="10" t="str">
        <f>"60892024021910382753861"</f>
        <v>60892024021910382753861</v>
      </c>
      <c r="C18" s="10" t="s">
        <v>25</v>
      </c>
      <c r="D18" s="10" t="str">
        <f>"陈硕"</f>
        <v>陈硕</v>
      </c>
      <c r="E18" s="10" t="str">
        <f>"男"</f>
        <v>男</v>
      </c>
      <c r="F18" s="9" t="s">
        <v>27</v>
      </c>
      <c r="G18" s="9" t="s">
        <v>11</v>
      </c>
      <c r="H18" s="9"/>
    </row>
    <row r="19" spans="1:8" ht="34.5" customHeight="1">
      <c r="A19" s="9">
        <v>17</v>
      </c>
      <c r="B19" s="10" t="str">
        <f>"60892024021919094754219"</f>
        <v>60892024021919094754219</v>
      </c>
      <c r="C19" s="10" t="s">
        <v>25</v>
      </c>
      <c r="D19" s="10" t="str">
        <f>"廉舒博"</f>
        <v>廉舒博</v>
      </c>
      <c r="E19" s="10" t="str">
        <f>"男"</f>
        <v>男</v>
      </c>
      <c r="F19" s="9" t="s">
        <v>28</v>
      </c>
      <c r="G19" s="9" t="s">
        <v>11</v>
      </c>
      <c r="H19" s="9"/>
    </row>
    <row r="20" spans="1:8" ht="34.5" customHeight="1">
      <c r="A20" s="9">
        <v>18</v>
      </c>
      <c r="B20" s="10" t="str">
        <f>"60892024021919433254235"</f>
        <v>60892024021919433254235</v>
      </c>
      <c r="C20" s="10" t="s">
        <v>25</v>
      </c>
      <c r="D20" s="10" t="str">
        <f>"杜文娟"</f>
        <v>杜文娟</v>
      </c>
      <c r="E20" s="10" t="str">
        <f>"女"</f>
        <v>女</v>
      </c>
      <c r="F20" s="9" t="s">
        <v>29</v>
      </c>
      <c r="G20" s="9" t="s">
        <v>11</v>
      </c>
      <c r="H20" s="9"/>
    </row>
    <row r="21" spans="1:8" ht="34.5" customHeight="1">
      <c r="A21" s="9">
        <v>19</v>
      </c>
      <c r="B21" s="10" t="str">
        <f>"60892024021915570454118"</f>
        <v>60892024021915570454118</v>
      </c>
      <c r="C21" s="10" t="s">
        <v>25</v>
      </c>
      <c r="D21" s="10" t="str">
        <f>"金圣博"</f>
        <v>金圣博</v>
      </c>
      <c r="E21" s="10" t="str">
        <f>"男"</f>
        <v>男</v>
      </c>
      <c r="F21" s="9" t="s">
        <v>30</v>
      </c>
      <c r="G21" s="9" t="s">
        <v>11</v>
      </c>
      <c r="H21" s="9"/>
    </row>
    <row r="22" spans="1:8" ht="34.5" customHeight="1">
      <c r="A22" s="9">
        <v>20</v>
      </c>
      <c r="B22" s="10" t="str">
        <f>"60892024021922493854288"</f>
        <v>60892024021922493854288</v>
      </c>
      <c r="C22" s="10" t="s">
        <v>25</v>
      </c>
      <c r="D22" s="10" t="str">
        <f>"郝伯昆"</f>
        <v>郝伯昆</v>
      </c>
      <c r="E22" s="10" t="str">
        <f>"男"</f>
        <v>男</v>
      </c>
      <c r="F22" s="9" t="s">
        <v>31</v>
      </c>
      <c r="G22" s="9" t="s">
        <v>11</v>
      </c>
      <c r="H22" s="9"/>
    </row>
    <row r="23" spans="1:8" ht="34.5" customHeight="1">
      <c r="A23" s="9">
        <v>21</v>
      </c>
      <c r="B23" s="10" t="str">
        <f>"60892024022010081154384"</f>
        <v>60892024022010081154384</v>
      </c>
      <c r="C23" s="10" t="s">
        <v>25</v>
      </c>
      <c r="D23" s="10" t="str">
        <f>"刘绅"</f>
        <v>刘绅</v>
      </c>
      <c r="E23" s="10" t="str">
        <f>"男"</f>
        <v>男</v>
      </c>
      <c r="F23" s="9" t="s">
        <v>32</v>
      </c>
      <c r="G23" s="9" t="s">
        <v>11</v>
      </c>
      <c r="H23" s="9"/>
    </row>
    <row r="24" spans="1:8" ht="34.5" customHeight="1">
      <c r="A24" s="9">
        <v>22</v>
      </c>
      <c r="B24" s="10" t="str">
        <f>"60892024021915091854062"</f>
        <v>60892024021915091854062</v>
      </c>
      <c r="C24" s="10" t="s">
        <v>25</v>
      </c>
      <c r="D24" s="10" t="str">
        <f>"李定昌"</f>
        <v>李定昌</v>
      </c>
      <c r="E24" s="10" t="str">
        <f>"男"</f>
        <v>男</v>
      </c>
      <c r="F24" s="9" t="s">
        <v>33</v>
      </c>
      <c r="G24" s="9" t="s">
        <v>11</v>
      </c>
      <c r="H24" s="9"/>
    </row>
    <row r="25" spans="1:8" ht="34.5" customHeight="1">
      <c r="A25" s="9">
        <v>23</v>
      </c>
      <c r="B25" s="10" t="str">
        <f>"60892024021920313254251"</f>
        <v>60892024021920313254251</v>
      </c>
      <c r="C25" s="10" t="s">
        <v>25</v>
      </c>
      <c r="D25" s="10" t="str">
        <f>"郑燕萍"</f>
        <v>郑燕萍</v>
      </c>
      <c r="E25" s="10" t="str">
        <f>"女"</f>
        <v>女</v>
      </c>
      <c r="F25" s="9" t="s">
        <v>34</v>
      </c>
      <c r="G25" s="9" t="s">
        <v>11</v>
      </c>
      <c r="H25" s="9"/>
    </row>
    <row r="26" spans="1:8" ht="34.5" customHeight="1">
      <c r="A26" s="9">
        <v>24</v>
      </c>
      <c r="B26" s="10" t="str">
        <f>"60892024022119475254931"</f>
        <v>60892024022119475254931</v>
      </c>
      <c r="C26" s="10" t="s">
        <v>25</v>
      </c>
      <c r="D26" s="10" t="str">
        <f>"黄余淮"</f>
        <v>黄余淮</v>
      </c>
      <c r="E26" s="10" t="str">
        <f>"男"</f>
        <v>男</v>
      </c>
      <c r="F26" s="9" t="s">
        <v>35</v>
      </c>
      <c r="G26" s="9" t="s">
        <v>11</v>
      </c>
      <c r="H26" s="9"/>
    </row>
    <row r="27" spans="1:8" ht="34.5" customHeight="1">
      <c r="A27" s="9">
        <v>25</v>
      </c>
      <c r="B27" s="10" t="str">
        <f>"60892024022216554955226"</f>
        <v>60892024022216554955226</v>
      </c>
      <c r="C27" s="10" t="s">
        <v>25</v>
      </c>
      <c r="D27" s="10" t="str">
        <f>"丁亮亮"</f>
        <v>丁亮亮</v>
      </c>
      <c r="E27" s="10" t="str">
        <f>"男"</f>
        <v>男</v>
      </c>
      <c r="F27" s="9" t="s">
        <v>36</v>
      </c>
      <c r="G27" s="9" t="s">
        <v>11</v>
      </c>
      <c r="H27" s="9"/>
    </row>
    <row r="28" spans="1:8" ht="34.5" customHeight="1">
      <c r="A28" s="9">
        <v>26</v>
      </c>
      <c r="B28" s="10" t="str">
        <f>"60892024022011395554446"</f>
        <v>60892024022011395554446</v>
      </c>
      <c r="C28" s="10" t="s">
        <v>25</v>
      </c>
      <c r="D28" s="10" t="str">
        <f>"张范"</f>
        <v>张范</v>
      </c>
      <c r="E28" s="10" t="str">
        <f>"女"</f>
        <v>女</v>
      </c>
      <c r="F28" s="9" t="s">
        <v>37</v>
      </c>
      <c r="G28" s="9" t="s">
        <v>11</v>
      </c>
      <c r="H28" s="9"/>
    </row>
    <row r="29" spans="1:8" ht="34.5" customHeight="1">
      <c r="A29" s="9">
        <v>27</v>
      </c>
      <c r="B29" s="10" t="str">
        <f>"60892024022221312755272"</f>
        <v>60892024022221312755272</v>
      </c>
      <c r="C29" s="10" t="s">
        <v>25</v>
      </c>
      <c r="D29" s="10" t="str">
        <f>"孙宇新"</f>
        <v>孙宇新</v>
      </c>
      <c r="E29" s="10" t="str">
        <f>"女"</f>
        <v>女</v>
      </c>
      <c r="F29" s="9" t="s">
        <v>38</v>
      </c>
      <c r="G29" s="9" t="s">
        <v>11</v>
      </c>
      <c r="H29" s="9"/>
    </row>
    <row r="30" spans="1:8" ht="34.5" customHeight="1">
      <c r="A30" s="9">
        <v>28</v>
      </c>
      <c r="B30" s="10" t="str">
        <f>"60892024022315072255413"</f>
        <v>60892024022315072255413</v>
      </c>
      <c r="C30" s="10" t="s">
        <v>25</v>
      </c>
      <c r="D30" s="10" t="str">
        <f>"付杰"</f>
        <v>付杰</v>
      </c>
      <c r="E30" s="10" t="str">
        <f>"女"</f>
        <v>女</v>
      </c>
      <c r="F30" s="9" t="s">
        <v>39</v>
      </c>
      <c r="G30" s="9" t="s">
        <v>11</v>
      </c>
      <c r="H30" s="9"/>
    </row>
    <row r="31" spans="1:8" ht="34.5" customHeight="1">
      <c r="A31" s="9">
        <v>29</v>
      </c>
      <c r="B31" s="10" t="str">
        <f>"60892024022322003355473"</f>
        <v>60892024022322003355473</v>
      </c>
      <c r="C31" s="10" t="s">
        <v>25</v>
      </c>
      <c r="D31" s="10" t="str">
        <f>"沈雨洁"</f>
        <v>沈雨洁</v>
      </c>
      <c r="E31" s="10" t="str">
        <f>"女"</f>
        <v>女</v>
      </c>
      <c r="F31" s="9" t="s">
        <v>40</v>
      </c>
      <c r="G31" s="9" t="s">
        <v>11</v>
      </c>
      <c r="H31" s="9"/>
    </row>
    <row r="32" spans="1:8" ht="34.5" customHeight="1">
      <c r="A32" s="9">
        <v>30</v>
      </c>
      <c r="B32" s="10" t="str">
        <f>"60892024022117165354894"</f>
        <v>60892024022117165354894</v>
      </c>
      <c r="C32" s="10" t="s">
        <v>25</v>
      </c>
      <c r="D32" s="10" t="str">
        <f>"崔家钧"</f>
        <v>崔家钧</v>
      </c>
      <c r="E32" s="10" t="str">
        <f>"男"</f>
        <v>男</v>
      </c>
      <c r="F32" s="9" t="s">
        <v>41</v>
      </c>
      <c r="G32" s="9" t="s">
        <v>11</v>
      </c>
      <c r="H32" s="9"/>
    </row>
    <row r="33" spans="1:8" ht="34.5" customHeight="1">
      <c r="A33" s="9">
        <v>31</v>
      </c>
      <c r="B33" s="10" t="str">
        <f>"60892024022412131155512"</f>
        <v>60892024022412131155512</v>
      </c>
      <c r="C33" s="10" t="s">
        <v>25</v>
      </c>
      <c r="D33" s="10" t="str">
        <f>"王宁"</f>
        <v>王宁</v>
      </c>
      <c r="E33" s="10" t="str">
        <f>"男"</f>
        <v>男</v>
      </c>
      <c r="F33" s="9" t="s">
        <v>42</v>
      </c>
      <c r="G33" s="9" t="s">
        <v>11</v>
      </c>
      <c r="H33" s="9"/>
    </row>
    <row r="34" spans="1:8" ht="34.5" customHeight="1">
      <c r="A34" s="9">
        <v>32</v>
      </c>
      <c r="B34" s="10" t="str">
        <f>"60892024022323081155477"</f>
        <v>60892024022323081155477</v>
      </c>
      <c r="C34" s="10" t="s">
        <v>25</v>
      </c>
      <c r="D34" s="10" t="str">
        <f>"刘康杰"</f>
        <v>刘康杰</v>
      </c>
      <c r="E34" s="10" t="str">
        <f>"男"</f>
        <v>男</v>
      </c>
      <c r="F34" s="9" t="s">
        <v>43</v>
      </c>
      <c r="G34" s="9" t="s">
        <v>11</v>
      </c>
      <c r="H34" s="9"/>
    </row>
    <row r="35" spans="1:8" ht="34.5" customHeight="1">
      <c r="A35" s="9">
        <v>33</v>
      </c>
      <c r="B35" s="10" t="str">
        <f>"60892024021909353953749"</f>
        <v>60892024021909353953749</v>
      </c>
      <c r="C35" s="10" t="s">
        <v>25</v>
      </c>
      <c r="D35" s="10" t="str">
        <f>"杜智敏"</f>
        <v>杜智敏</v>
      </c>
      <c r="E35" s="10" t="str">
        <f>"女"</f>
        <v>女</v>
      </c>
      <c r="F35" s="9" t="s">
        <v>44</v>
      </c>
      <c r="G35" s="9" t="s">
        <v>11</v>
      </c>
      <c r="H35" s="9"/>
    </row>
    <row r="36" spans="1:8" ht="34.5" customHeight="1">
      <c r="A36" s="9">
        <v>34</v>
      </c>
      <c r="B36" s="10" t="str">
        <f>"60892024022521481355656"</f>
        <v>60892024022521481355656</v>
      </c>
      <c r="C36" s="10" t="s">
        <v>25</v>
      </c>
      <c r="D36" s="10" t="str">
        <f>"孙飞"</f>
        <v>孙飞</v>
      </c>
      <c r="E36" s="10" t="str">
        <f>"女"</f>
        <v>女</v>
      </c>
      <c r="F36" s="9" t="s">
        <v>45</v>
      </c>
      <c r="G36" s="9" t="s">
        <v>11</v>
      </c>
      <c r="H36" s="9"/>
    </row>
    <row r="37" spans="1:8" ht="34.5" customHeight="1">
      <c r="A37" s="9">
        <v>35</v>
      </c>
      <c r="B37" s="10" t="str">
        <f>"60892024022522323755666"</f>
        <v>60892024022522323755666</v>
      </c>
      <c r="C37" s="10" t="s">
        <v>25</v>
      </c>
      <c r="D37" s="10" t="str">
        <f>"密东祥"</f>
        <v>密东祥</v>
      </c>
      <c r="E37" s="10" t="str">
        <f>"男"</f>
        <v>男</v>
      </c>
      <c r="F37" s="9" t="s">
        <v>46</v>
      </c>
      <c r="G37" s="9" t="s">
        <v>11</v>
      </c>
      <c r="H37" s="9"/>
    </row>
    <row r="38" spans="1:8" ht="34.5" customHeight="1">
      <c r="A38" s="9">
        <v>36</v>
      </c>
      <c r="B38" s="10" t="str">
        <f>"60892024022610282255746"</f>
        <v>60892024022610282255746</v>
      </c>
      <c r="C38" s="10" t="s">
        <v>25</v>
      </c>
      <c r="D38" s="10" t="str">
        <f>"陈雅园"</f>
        <v>陈雅园</v>
      </c>
      <c r="E38" s="10" t="str">
        <f>"女"</f>
        <v>女</v>
      </c>
      <c r="F38" s="9" t="s">
        <v>47</v>
      </c>
      <c r="G38" s="9" t="s">
        <v>11</v>
      </c>
      <c r="H38" s="9"/>
    </row>
    <row r="39" spans="1:8" ht="34.5" customHeight="1">
      <c r="A39" s="9">
        <v>37</v>
      </c>
      <c r="B39" s="10" t="str">
        <f>"60892024022622462155952"</f>
        <v>60892024022622462155952</v>
      </c>
      <c r="C39" s="10" t="s">
        <v>25</v>
      </c>
      <c r="D39" s="10" t="str">
        <f>"高锦娜"</f>
        <v>高锦娜</v>
      </c>
      <c r="E39" s="10" t="str">
        <f>"女"</f>
        <v>女</v>
      </c>
      <c r="F39" s="9" t="s">
        <v>48</v>
      </c>
      <c r="G39" s="9" t="s">
        <v>11</v>
      </c>
      <c r="H39" s="9"/>
    </row>
    <row r="40" spans="1:8" ht="34.5" customHeight="1">
      <c r="A40" s="9">
        <v>38</v>
      </c>
      <c r="B40" s="10" t="str">
        <f>"60892024022706503155986"</f>
        <v>60892024022706503155986</v>
      </c>
      <c r="C40" s="10" t="s">
        <v>25</v>
      </c>
      <c r="D40" s="10" t="str">
        <f>"吴琳"</f>
        <v>吴琳</v>
      </c>
      <c r="E40" s="10" t="str">
        <f>"女"</f>
        <v>女</v>
      </c>
      <c r="F40" s="9" t="s">
        <v>49</v>
      </c>
      <c r="G40" s="9" t="s">
        <v>11</v>
      </c>
      <c r="H40" s="9"/>
    </row>
    <row r="41" spans="1:8" ht="34.5" customHeight="1">
      <c r="A41" s="9">
        <v>39</v>
      </c>
      <c r="B41" s="10" t="str">
        <f>"60892024022711550156100"</f>
        <v>60892024022711550156100</v>
      </c>
      <c r="C41" s="10" t="s">
        <v>25</v>
      </c>
      <c r="D41" s="10" t="str">
        <f>"陈媛媛"</f>
        <v>陈媛媛</v>
      </c>
      <c r="E41" s="10" t="str">
        <f>"女"</f>
        <v>女</v>
      </c>
      <c r="F41" s="9" t="s">
        <v>50</v>
      </c>
      <c r="G41" s="9" t="s">
        <v>11</v>
      </c>
      <c r="H41" s="9"/>
    </row>
    <row r="42" spans="1:8" ht="34.5" customHeight="1">
      <c r="A42" s="9">
        <v>40</v>
      </c>
      <c r="B42" s="10" t="str">
        <f>"60892024021909052153677"</f>
        <v>60892024021909052153677</v>
      </c>
      <c r="C42" s="10" t="s">
        <v>51</v>
      </c>
      <c r="D42" s="10" t="str">
        <f>"周建清"</f>
        <v>周建清</v>
      </c>
      <c r="E42" s="10" t="str">
        <f>"女"</f>
        <v>女</v>
      </c>
      <c r="F42" s="9" t="s">
        <v>52</v>
      </c>
      <c r="G42" s="9" t="s">
        <v>53</v>
      </c>
      <c r="H42" s="9"/>
    </row>
    <row r="43" spans="1:8" ht="34.5" customHeight="1">
      <c r="A43" s="9">
        <v>41</v>
      </c>
      <c r="B43" s="10" t="str">
        <f>"60892024021909272453728"</f>
        <v>60892024021909272453728</v>
      </c>
      <c r="C43" s="10" t="s">
        <v>51</v>
      </c>
      <c r="D43" s="10" t="str">
        <f>"岳百达"</f>
        <v>岳百达</v>
      </c>
      <c r="E43" s="10" t="str">
        <f>"男"</f>
        <v>男</v>
      </c>
      <c r="F43" s="9" t="s">
        <v>54</v>
      </c>
      <c r="G43" s="9" t="s">
        <v>53</v>
      </c>
      <c r="H43" s="9"/>
    </row>
    <row r="44" spans="1:8" ht="34.5" customHeight="1">
      <c r="A44" s="9">
        <v>42</v>
      </c>
      <c r="B44" s="10" t="str">
        <f>"60892024021909395653756"</f>
        <v>60892024021909395653756</v>
      </c>
      <c r="C44" s="10" t="s">
        <v>51</v>
      </c>
      <c r="D44" s="10" t="str">
        <f>"郭慧"</f>
        <v>郭慧</v>
      </c>
      <c r="E44" s="10" t="str">
        <f aca="true" t="shared" si="0" ref="E44:E53">"女"</f>
        <v>女</v>
      </c>
      <c r="F44" s="9" t="s">
        <v>55</v>
      </c>
      <c r="G44" s="9" t="s">
        <v>53</v>
      </c>
      <c r="H44" s="9"/>
    </row>
    <row r="45" spans="1:8" ht="34.5" customHeight="1">
      <c r="A45" s="9">
        <v>43</v>
      </c>
      <c r="B45" s="10" t="str">
        <f>"60892024021910070053814"</f>
        <v>60892024021910070053814</v>
      </c>
      <c r="C45" s="10" t="s">
        <v>51</v>
      </c>
      <c r="D45" s="10" t="str">
        <f>"董子莹"</f>
        <v>董子莹</v>
      </c>
      <c r="E45" s="10" t="str">
        <f t="shared" si="0"/>
        <v>女</v>
      </c>
      <c r="F45" s="9" t="s">
        <v>56</v>
      </c>
      <c r="G45" s="9" t="s">
        <v>53</v>
      </c>
      <c r="H45" s="9"/>
    </row>
    <row r="46" spans="1:8" ht="34.5" customHeight="1">
      <c r="A46" s="9">
        <v>44</v>
      </c>
      <c r="B46" s="10" t="str">
        <f>"60892024021909555253792"</f>
        <v>60892024021909555253792</v>
      </c>
      <c r="C46" s="10" t="s">
        <v>51</v>
      </c>
      <c r="D46" s="10" t="str">
        <f>"黄佳佳"</f>
        <v>黄佳佳</v>
      </c>
      <c r="E46" s="10" t="str">
        <f t="shared" si="0"/>
        <v>女</v>
      </c>
      <c r="F46" s="9" t="s">
        <v>57</v>
      </c>
      <c r="G46" s="9" t="s">
        <v>53</v>
      </c>
      <c r="H46" s="9"/>
    </row>
    <row r="47" spans="1:8" ht="34.5" customHeight="1">
      <c r="A47" s="9">
        <v>45</v>
      </c>
      <c r="B47" s="10" t="str">
        <f>"60892024021910035353808"</f>
        <v>60892024021910035353808</v>
      </c>
      <c r="C47" s="10" t="s">
        <v>51</v>
      </c>
      <c r="D47" s="10" t="str">
        <f>"王惠"</f>
        <v>王惠</v>
      </c>
      <c r="E47" s="10" t="str">
        <f t="shared" si="0"/>
        <v>女</v>
      </c>
      <c r="F47" s="9" t="s">
        <v>58</v>
      </c>
      <c r="G47" s="9" t="s">
        <v>53</v>
      </c>
      <c r="H47" s="9"/>
    </row>
    <row r="48" spans="1:8" ht="34.5" customHeight="1">
      <c r="A48" s="9">
        <v>46</v>
      </c>
      <c r="B48" s="10" t="str">
        <f>"60892024021909151553703"</f>
        <v>60892024021909151553703</v>
      </c>
      <c r="C48" s="10" t="s">
        <v>51</v>
      </c>
      <c r="D48" s="10" t="str">
        <f>"梁海婉"</f>
        <v>梁海婉</v>
      </c>
      <c r="E48" s="10" t="str">
        <f t="shared" si="0"/>
        <v>女</v>
      </c>
      <c r="F48" s="9" t="s">
        <v>59</v>
      </c>
      <c r="G48" s="9" t="s">
        <v>53</v>
      </c>
      <c r="H48" s="9"/>
    </row>
    <row r="49" spans="1:8" ht="34.5" customHeight="1">
      <c r="A49" s="9">
        <v>47</v>
      </c>
      <c r="B49" s="10" t="str">
        <f>"60892024021910024853805"</f>
        <v>60892024021910024853805</v>
      </c>
      <c r="C49" s="10" t="s">
        <v>51</v>
      </c>
      <c r="D49" s="10" t="str">
        <f>"王若鑫"</f>
        <v>王若鑫</v>
      </c>
      <c r="E49" s="10" t="str">
        <f t="shared" si="0"/>
        <v>女</v>
      </c>
      <c r="F49" s="9" t="s">
        <v>60</v>
      </c>
      <c r="G49" s="9" t="s">
        <v>53</v>
      </c>
      <c r="H49" s="9"/>
    </row>
    <row r="50" spans="1:8" ht="34.5" customHeight="1">
      <c r="A50" s="9">
        <v>48</v>
      </c>
      <c r="B50" s="10" t="str">
        <f>"60892024021910534953880"</f>
        <v>60892024021910534953880</v>
      </c>
      <c r="C50" s="10" t="s">
        <v>51</v>
      </c>
      <c r="D50" s="10" t="str">
        <f>"洪雅倩"</f>
        <v>洪雅倩</v>
      </c>
      <c r="E50" s="10" t="str">
        <f t="shared" si="0"/>
        <v>女</v>
      </c>
      <c r="F50" s="9" t="s">
        <v>61</v>
      </c>
      <c r="G50" s="9" t="s">
        <v>53</v>
      </c>
      <c r="H50" s="9"/>
    </row>
    <row r="51" spans="1:8" ht="34.5" customHeight="1">
      <c r="A51" s="9">
        <v>49</v>
      </c>
      <c r="B51" s="10" t="str">
        <f>"60892024021911020553895"</f>
        <v>60892024021911020553895</v>
      </c>
      <c r="C51" s="10" t="s">
        <v>51</v>
      </c>
      <c r="D51" s="10" t="str">
        <f>"柳雨欣"</f>
        <v>柳雨欣</v>
      </c>
      <c r="E51" s="10" t="str">
        <f t="shared" si="0"/>
        <v>女</v>
      </c>
      <c r="F51" s="9" t="s">
        <v>62</v>
      </c>
      <c r="G51" s="9" t="s">
        <v>53</v>
      </c>
      <c r="H51" s="9"/>
    </row>
    <row r="52" spans="1:8" ht="34.5" customHeight="1">
      <c r="A52" s="9">
        <v>50</v>
      </c>
      <c r="B52" s="10" t="str">
        <f>"60892024021909403553758"</f>
        <v>60892024021909403553758</v>
      </c>
      <c r="C52" s="10" t="s">
        <v>51</v>
      </c>
      <c r="D52" s="10" t="str">
        <f>"唐尽"</f>
        <v>唐尽</v>
      </c>
      <c r="E52" s="10" t="str">
        <f t="shared" si="0"/>
        <v>女</v>
      </c>
      <c r="F52" s="9" t="s">
        <v>63</v>
      </c>
      <c r="G52" s="9" t="s">
        <v>53</v>
      </c>
      <c r="H52" s="9"/>
    </row>
    <row r="53" spans="1:8" ht="34.5" customHeight="1">
      <c r="A53" s="9">
        <v>51</v>
      </c>
      <c r="B53" s="10" t="str">
        <f>"60892024021911451653931"</f>
        <v>60892024021911451653931</v>
      </c>
      <c r="C53" s="10" t="s">
        <v>51</v>
      </c>
      <c r="D53" s="10" t="str">
        <f>"刘巍"</f>
        <v>刘巍</v>
      </c>
      <c r="E53" s="10" t="str">
        <f t="shared" si="0"/>
        <v>女</v>
      </c>
      <c r="F53" s="9" t="s">
        <v>64</v>
      </c>
      <c r="G53" s="9" t="s">
        <v>53</v>
      </c>
      <c r="H53" s="9"/>
    </row>
    <row r="54" spans="1:8" ht="34.5" customHeight="1">
      <c r="A54" s="9">
        <v>52</v>
      </c>
      <c r="B54" s="10" t="str">
        <f>"60892024021911283653919"</f>
        <v>60892024021911283653919</v>
      </c>
      <c r="C54" s="10" t="s">
        <v>51</v>
      </c>
      <c r="D54" s="10" t="str">
        <f>"莫治贤"</f>
        <v>莫治贤</v>
      </c>
      <c r="E54" s="10" t="str">
        <f>"男"</f>
        <v>男</v>
      </c>
      <c r="F54" s="9" t="s">
        <v>65</v>
      </c>
      <c r="G54" s="9" t="s">
        <v>53</v>
      </c>
      <c r="H54" s="9"/>
    </row>
    <row r="55" spans="1:8" ht="34.5" customHeight="1">
      <c r="A55" s="9">
        <v>53</v>
      </c>
      <c r="B55" s="10" t="str">
        <f>"60892024021911544653937"</f>
        <v>60892024021911544653937</v>
      </c>
      <c r="C55" s="10" t="s">
        <v>51</v>
      </c>
      <c r="D55" s="10" t="str">
        <f>"乔可心"</f>
        <v>乔可心</v>
      </c>
      <c r="E55" s="10" t="str">
        <f>"女"</f>
        <v>女</v>
      </c>
      <c r="F55" s="9" t="s">
        <v>66</v>
      </c>
      <c r="G55" s="9" t="s">
        <v>53</v>
      </c>
      <c r="H55" s="9"/>
    </row>
    <row r="56" spans="1:8" ht="34.5" customHeight="1">
      <c r="A56" s="9">
        <v>54</v>
      </c>
      <c r="B56" s="10" t="str">
        <f>"60892024021912455753965"</f>
        <v>60892024021912455753965</v>
      </c>
      <c r="C56" s="10" t="s">
        <v>51</v>
      </c>
      <c r="D56" s="10" t="str">
        <f>"叶珍"</f>
        <v>叶珍</v>
      </c>
      <c r="E56" s="10" t="str">
        <f>"女"</f>
        <v>女</v>
      </c>
      <c r="F56" s="9" t="s">
        <v>67</v>
      </c>
      <c r="G56" s="9" t="s">
        <v>53</v>
      </c>
      <c r="H56" s="9"/>
    </row>
    <row r="57" spans="1:8" ht="34.5" customHeight="1">
      <c r="A57" s="9">
        <v>55</v>
      </c>
      <c r="B57" s="10" t="str">
        <f>"60892024021911475153933"</f>
        <v>60892024021911475153933</v>
      </c>
      <c r="C57" s="10" t="s">
        <v>51</v>
      </c>
      <c r="D57" s="10" t="str">
        <f>"容蓉"</f>
        <v>容蓉</v>
      </c>
      <c r="E57" s="10" t="str">
        <f>"女"</f>
        <v>女</v>
      </c>
      <c r="F57" s="9" t="s">
        <v>68</v>
      </c>
      <c r="G57" s="9" t="s">
        <v>53</v>
      </c>
      <c r="H57" s="9"/>
    </row>
    <row r="58" spans="1:8" ht="34.5" customHeight="1">
      <c r="A58" s="9">
        <v>56</v>
      </c>
      <c r="B58" s="10" t="str">
        <f>"60892024021912194053951"</f>
        <v>60892024021912194053951</v>
      </c>
      <c r="C58" s="10" t="s">
        <v>51</v>
      </c>
      <c r="D58" s="10" t="str">
        <f>"蔡家诚"</f>
        <v>蔡家诚</v>
      </c>
      <c r="E58" s="10" t="str">
        <f>"男"</f>
        <v>男</v>
      </c>
      <c r="F58" s="9" t="s">
        <v>69</v>
      </c>
      <c r="G58" s="9" t="s">
        <v>53</v>
      </c>
      <c r="H58" s="9"/>
    </row>
    <row r="59" spans="1:8" ht="34.5" customHeight="1">
      <c r="A59" s="9">
        <v>57</v>
      </c>
      <c r="B59" s="10" t="str">
        <f>"60892024021913135153982"</f>
        <v>60892024021913135153982</v>
      </c>
      <c r="C59" s="10" t="s">
        <v>51</v>
      </c>
      <c r="D59" s="10" t="str">
        <f>"卓文静"</f>
        <v>卓文静</v>
      </c>
      <c r="E59" s="10" t="str">
        <f>"女"</f>
        <v>女</v>
      </c>
      <c r="F59" s="9" t="s">
        <v>70</v>
      </c>
      <c r="G59" s="9" t="s">
        <v>53</v>
      </c>
      <c r="H59" s="9"/>
    </row>
    <row r="60" spans="1:8" ht="34.5" customHeight="1">
      <c r="A60" s="9">
        <v>58</v>
      </c>
      <c r="B60" s="10" t="str">
        <f>"60892024021912315153959"</f>
        <v>60892024021912315153959</v>
      </c>
      <c r="C60" s="10" t="s">
        <v>51</v>
      </c>
      <c r="D60" s="10" t="str">
        <f>"廖思怡"</f>
        <v>廖思怡</v>
      </c>
      <c r="E60" s="10" t="str">
        <f>"女"</f>
        <v>女</v>
      </c>
      <c r="F60" s="9" t="s">
        <v>71</v>
      </c>
      <c r="G60" s="9" t="s">
        <v>53</v>
      </c>
      <c r="H60" s="9"/>
    </row>
    <row r="61" spans="1:8" ht="34.5" customHeight="1">
      <c r="A61" s="9">
        <v>59</v>
      </c>
      <c r="B61" s="10" t="str">
        <f>"60892024021911563653941"</f>
        <v>60892024021911563653941</v>
      </c>
      <c r="C61" s="10" t="s">
        <v>51</v>
      </c>
      <c r="D61" s="10" t="str">
        <f>"唐发进"</f>
        <v>唐发进</v>
      </c>
      <c r="E61" s="10" t="str">
        <f>"男"</f>
        <v>男</v>
      </c>
      <c r="F61" s="9" t="s">
        <v>72</v>
      </c>
      <c r="G61" s="9" t="s">
        <v>53</v>
      </c>
      <c r="H61" s="9"/>
    </row>
    <row r="62" spans="1:8" ht="34.5" customHeight="1">
      <c r="A62" s="9">
        <v>60</v>
      </c>
      <c r="B62" s="10" t="str">
        <f>"60892024021913351653997"</f>
        <v>60892024021913351653997</v>
      </c>
      <c r="C62" s="10" t="s">
        <v>51</v>
      </c>
      <c r="D62" s="10" t="str">
        <f>"张成珍"</f>
        <v>张成珍</v>
      </c>
      <c r="E62" s="10" t="str">
        <f aca="true" t="shared" si="1" ref="E62:E78">"女"</f>
        <v>女</v>
      </c>
      <c r="F62" s="9" t="s">
        <v>73</v>
      </c>
      <c r="G62" s="9" t="s">
        <v>53</v>
      </c>
      <c r="H62" s="9"/>
    </row>
    <row r="63" spans="1:8" ht="34.5" customHeight="1">
      <c r="A63" s="9">
        <v>61</v>
      </c>
      <c r="B63" s="10" t="str">
        <f>"60892024021914113254017"</f>
        <v>60892024021914113254017</v>
      </c>
      <c r="C63" s="10" t="s">
        <v>51</v>
      </c>
      <c r="D63" s="10" t="str">
        <f>"陈冬莹"</f>
        <v>陈冬莹</v>
      </c>
      <c r="E63" s="10" t="str">
        <f t="shared" si="1"/>
        <v>女</v>
      </c>
      <c r="F63" s="9" t="s">
        <v>74</v>
      </c>
      <c r="G63" s="9" t="s">
        <v>53</v>
      </c>
      <c r="H63" s="9"/>
    </row>
    <row r="64" spans="1:8" ht="34.5" customHeight="1">
      <c r="A64" s="9">
        <v>62</v>
      </c>
      <c r="B64" s="10" t="str">
        <f>"60892024021914374154031"</f>
        <v>60892024021914374154031</v>
      </c>
      <c r="C64" s="10" t="s">
        <v>51</v>
      </c>
      <c r="D64" s="10" t="str">
        <f>"王槐萍"</f>
        <v>王槐萍</v>
      </c>
      <c r="E64" s="10" t="str">
        <f t="shared" si="1"/>
        <v>女</v>
      </c>
      <c r="F64" s="9" t="s">
        <v>75</v>
      </c>
      <c r="G64" s="9" t="s">
        <v>53</v>
      </c>
      <c r="H64" s="9"/>
    </row>
    <row r="65" spans="1:8" ht="34.5" customHeight="1">
      <c r="A65" s="9">
        <v>63</v>
      </c>
      <c r="B65" s="10" t="str">
        <f>"60892024021911074753899"</f>
        <v>60892024021911074753899</v>
      </c>
      <c r="C65" s="10" t="s">
        <v>51</v>
      </c>
      <c r="D65" s="10" t="str">
        <f>"邢贞鸾"</f>
        <v>邢贞鸾</v>
      </c>
      <c r="E65" s="10" t="str">
        <f t="shared" si="1"/>
        <v>女</v>
      </c>
      <c r="F65" s="9" t="s">
        <v>76</v>
      </c>
      <c r="G65" s="9" t="s">
        <v>53</v>
      </c>
      <c r="H65" s="9"/>
    </row>
    <row r="66" spans="1:8" ht="34.5" customHeight="1">
      <c r="A66" s="9">
        <v>64</v>
      </c>
      <c r="B66" s="10" t="str">
        <f>"60892024021910082953817"</f>
        <v>60892024021910082953817</v>
      </c>
      <c r="C66" s="10" t="s">
        <v>51</v>
      </c>
      <c r="D66" s="10" t="str">
        <f>"张华味"</f>
        <v>张华味</v>
      </c>
      <c r="E66" s="10" t="str">
        <f t="shared" si="1"/>
        <v>女</v>
      </c>
      <c r="F66" s="9" t="s">
        <v>77</v>
      </c>
      <c r="G66" s="9" t="s">
        <v>53</v>
      </c>
      <c r="H66" s="9"/>
    </row>
    <row r="67" spans="1:8" ht="34.5" customHeight="1">
      <c r="A67" s="9">
        <v>65</v>
      </c>
      <c r="B67" s="10" t="str">
        <f>"60892024021915100454063"</f>
        <v>60892024021915100454063</v>
      </c>
      <c r="C67" s="10" t="s">
        <v>51</v>
      </c>
      <c r="D67" s="10" t="str">
        <f>"周启娜"</f>
        <v>周启娜</v>
      </c>
      <c r="E67" s="10" t="str">
        <f t="shared" si="1"/>
        <v>女</v>
      </c>
      <c r="F67" s="9" t="s">
        <v>78</v>
      </c>
      <c r="G67" s="9" t="s">
        <v>53</v>
      </c>
      <c r="H67" s="9"/>
    </row>
    <row r="68" spans="1:8" ht="34.5" customHeight="1">
      <c r="A68" s="9">
        <v>66</v>
      </c>
      <c r="B68" s="10" t="str">
        <f>"60892024021915062654057"</f>
        <v>60892024021915062654057</v>
      </c>
      <c r="C68" s="10" t="s">
        <v>51</v>
      </c>
      <c r="D68" s="10" t="str">
        <f>"袁如娴"</f>
        <v>袁如娴</v>
      </c>
      <c r="E68" s="10" t="str">
        <f t="shared" si="1"/>
        <v>女</v>
      </c>
      <c r="F68" s="9" t="s">
        <v>79</v>
      </c>
      <c r="G68" s="9" t="s">
        <v>53</v>
      </c>
      <c r="H68" s="9"/>
    </row>
    <row r="69" spans="1:8" ht="34.5" customHeight="1">
      <c r="A69" s="9">
        <v>67</v>
      </c>
      <c r="B69" s="10" t="str">
        <f>"60892024021915591154123"</f>
        <v>60892024021915591154123</v>
      </c>
      <c r="C69" s="10" t="s">
        <v>51</v>
      </c>
      <c r="D69" s="10" t="str">
        <f>"羊映虹"</f>
        <v>羊映虹</v>
      </c>
      <c r="E69" s="10" t="str">
        <f t="shared" si="1"/>
        <v>女</v>
      </c>
      <c r="F69" s="9" t="s">
        <v>80</v>
      </c>
      <c r="G69" s="9" t="s">
        <v>53</v>
      </c>
      <c r="H69" s="9"/>
    </row>
    <row r="70" spans="1:8" ht="34.5" customHeight="1">
      <c r="A70" s="9">
        <v>68</v>
      </c>
      <c r="B70" s="10" t="str">
        <f>"60892024021915420454098"</f>
        <v>60892024021915420454098</v>
      </c>
      <c r="C70" s="10" t="s">
        <v>51</v>
      </c>
      <c r="D70" s="10" t="str">
        <f>"吉文英"</f>
        <v>吉文英</v>
      </c>
      <c r="E70" s="10" t="str">
        <f t="shared" si="1"/>
        <v>女</v>
      </c>
      <c r="F70" s="9" t="s">
        <v>81</v>
      </c>
      <c r="G70" s="9" t="s">
        <v>53</v>
      </c>
      <c r="H70" s="9"/>
    </row>
    <row r="71" spans="1:8" ht="34.5" customHeight="1">
      <c r="A71" s="9">
        <v>69</v>
      </c>
      <c r="B71" s="10" t="str">
        <f>"60892024021915310154081"</f>
        <v>60892024021915310154081</v>
      </c>
      <c r="C71" s="10" t="s">
        <v>51</v>
      </c>
      <c r="D71" s="10" t="str">
        <f>"杨圆"</f>
        <v>杨圆</v>
      </c>
      <c r="E71" s="10" t="str">
        <f t="shared" si="1"/>
        <v>女</v>
      </c>
      <c r="F71" s="9" t="s">
        <v>82</v>
      </c>
      <c r="G71" s="9" t="s">
        <v>53</v>
      </c>
      <c r="H71" s="9"/>
    </row>
    <row r="72" spans="1:8" ht="34.5" customHeight="1">
      <c r="A72" s="9">
        <v>70</v>
      </c>
      <c r="B72" s="10" t="str">
        <f>"60892024021917154454184"</f>
        <v>60892024021917154454184</v>
      </c>
      <c r="C72" s="10" t="s">
        <v>51</v>
      </c>
      <c r="D72" s="10" t="str">
        <f>"韦吏子"</f>
        <v>韦吏子</v>
      </c>
      <c r="E72" s="10" t="str">
        <f t="shared" si="1"/>
        <v>女</v>
      </c>
      <c r="F72" s="9" t="s">
        <v>83</v>
      </c>
      <c r="G72" s="9" t="s">
        <v>53</v>
      </c>
      <c r="H72" s="9"/>
    </row>
    <row r="73" spans="1:8" ht="34.5" customHeight="1">
      <c r="A73" s="9">
        <v>71</v>
      </c>
      <c r="B73" s="10" t="str">
        <f>"60892024021916463654165"</f>
        <v>60892024021916463654165</v>
      </c>
      <c r="C73" s="10" t="s">
        <v>51</v>
      </c>
      <c r="D73" s="10" t="str">
        <f>"杨温"</f>
        <v>杨温</v>
      </c>
      <c r="E73" s="10" t="str">
        <f t="shared" si="1"/>
        <v>女</v>
      </c>
      <c r="F73" s="9" t="s">
        <v>84</v>
      </c>
      <c r="G73" s="9" t="s">
        <v>53</v>
      </c>
      <c r="H73" s="9"/>
    </row>
    <row r="74" spans="1:8" ht="34.5" customHeight="1">
      <c r="A74" s="9">
        <v>72</v>
      </c>
      <c r="B74" s="10" t="str">
        <f>"60892024021917283354191"</f>
        <v>60892024021917283354191</v>
      </c>
      <c r="C74" s="10" t="s">
        <v>51</v>
      </c>
      <c r="D74" s="10" t="str">
        <f>"符爱慧"</f>
        <v>符爱慧</v>
      </c>
      <c r="E74" s="10" t="str">
        <f t="shared" si="1"/>
        <v>女</v>
      </c>
      <c r="F74" s="9" t="s">
        <v>85</v>
      </c>
      <c r="G74" s="9" t="s">
        <v>53</v>
      </c>
      <c r="H74" s="9"/>
    </row>
    <row r="75" spans="1:8" ht="34.5" customHeight="1">
      <c r="A75" s="9">
        <v>73</v>
      </c>
      <c r="B75" s="10" t="str">
        <f>"60892024021918284454207"</f>
        <v>60892024021918284454207</v>
      </c>
      <c r="C75" s="10" t="s">
        <v>51</v>
      </c>
      <c r="D75" s="10" t="str">
        <f>"唐益兰"</f>
        <v>唐益兰</v>
      </c>
      <c r="E75" s="10" t="str">
        <f t="shared" si="1"/>
        <v>女</v>
      </c>
      <c r="F75" s="9" t="s">
        <v>86</v>
      </c>
      <c r="G75" s="9" t="s">
        <v>53</v>
      </c>
      <c r="H75" s="9"/>
    </row>
    <row r="76" spans="1:8" ht="34.5" customHeight="1">
      <c r="A76" s="9">
        <v>74</v>
      </c>
      <c r="B76" s="10" t="str">
        <f>"60892024021915494154109"</f>
        <v>60892024021915494154109</v>
      </c>
      <c r="C76" s="10" t="s">
        <v>51</v>
      </c>
      <c r="D76" s="10" t="str">
        <f>"陈恩婷"</f>
        <v>陈恩婷</v>
      </c>
      <c r="E76" s="10" t="str">
        <f t="shared" si="1"/>
        <v>女</v>
      </c>
      <c r="F76" s="9" t="s">
        <v>87</v>
      </c>
      <c r="G76" s="9" t="s">
        <v>53</v>
      </c>
      <c r="H76" s="9"/>
    </row>
    <row r="77" spans="1:8" ht="34.5" customHeight="1">
      <c r="A77" s="9">
        <v>75</v>
      </c>
      <c r="B77" s="10" t="str">
        <f>"60892024021913474254004"</f>
        <v>60892024021913474254004</v>
      </c>
      <c r="C77" s="10" t="s">
        <v>51</v>
      </c>
      <c r="D77" s="10" t="str">
        <f>"黎馨"</f>
        <v>黎馨</v>
      </c>
      <c r="E77" s="10" t="str">
        <f t="shared" si="1"/>
        <v>女</v>
      </c>
      <c r="F77" s="9" t="s">
        <v>88</v>
      </c>
      <c r="G77" s="9" t="s">
        <v>53</v>
      </c>
      <c r="H77" s="9"/>
    </row>
    <row r="78" spans="1:8" ht="34.5" customHeight="1">
      <c r="A78" s="9">
        <v>76</v>
      </c>
      <c r="B78" s="10" t="str">
        <f>"60892024021920465154255"</f>
        <v>60892024021920465154255</v>
      </c>
      <c r="C78" s="10" t="s">
        <v>51</v>
      </c>
      <c r="D78" s="10" t="str">
        <f>"蒲赶"</f>
        <v>蒲赶</v>
      </c>
      <c r="E78" s="10" t="str">
        <f t="shared" si="1"/>
        <v>女</v>
      </c>
      <c r="F78" s="9" t="s">
        <v>89</v>
      </c>
      <c r="G78" s="9" t="s">
        <v>53</v>
      </c>
      <c r="H78" s="9"/>
    </row>
    <row r="79" spans="1:8" ht="34.5" customHeight="1">
      <c r="A79" s="9">
        <v>77</v>
      </c>
      <c r="B79" s="10" t="str">
        <f>"60892024021919451754236"</f>
        <v>60892024021919451754236</v>
      </c>
      <c r="C79" s="10" t="s">
        <v>51</v>
      </c>
      <c r="D79" s="10" t="str">
        <f>"陈日煌"</f>
        <v>陈日煌</v>
      </c>
      <c r="E79" s="10" t="str">
        <f>"男"</f>
        <v>男</v>
      </c>
      <c r="F79" s="9" t="s">
        <v>90</v>
      </c>
      <c r="G79" s="9" t="s">
        <v>53</v>
      </c>
      <c r="H79" s="9"/>
    </row>
    <row r="80" spans="1:8" ht="34.5" customHeight="1">
      <c r="A80" s="9">
        <v>78</v>
      </c>
      <c r="B80" s="10" t="str">
        <f>"60892024021915212154075"</f>
        <v>60892024021915212154075</v>
      </c>
      <c r="C80" s="10" t="s">
        <v>51</v>
      </c>
      <c r="D80" s="10" t="str">
        <f>"陈丽茜"</f>
        <v>陈丽茜</v>
      </c>
      <c r="E80" s="10" t="str">
        <f aca="true" t="shared" si="2" ref="E80:E85">"女"</f>
        <v>女</v>
      </c>
      <c r="F80" s="9" t="s">
        <v>91</v>
      </c>
      <c r="G80" s="9" t="s">
        <v>53</v>
      </c>
      <c r="H80" s="9"/>
    </row>
    <row r="81" spans="1:8" ht="34.5" customHeight="1">
      <c r="A81" s="9">
        <v>79</v>
      </c>
      <c r="B81" s="10" t="str">
        <f>"60892024021913125453981"</f>
        <v>60892024021913125453981</v>
      </c>
      <c r="C81" s="10" t="s">
        <v>51</v>
      </c>
      <c r="D81" s="10" t="str">
        <f>"施桥"</f>
        <v>施桥</v>
      </c>
      <c r="E81" s="10" t="str">
        <f t="shared" si="2"/>
        <v>女</v>
      </c>
      <c r="F81" s="9" t="s">
        <v>92</v>
      </c>
      <c r="G81" s="9" t="s">
        <v>53</v>
      </c>
      <c r="H81" s="9"/>
    </row>
    <row r="82" spans="1:8" ht="34.5" customHeight="1">
      <c r="A82" s="9">
        <v>80</v>
      </c>
      <c r="B82" s="10" t="str">
        <f>"60892024021921384054271"</f>
        <v>60892024021921384054271</v>
      </c>
      <c r="C82" s="10" t="s">
        <v>51</v>
      </c>
      <c r="D82" s="10" t="str">
        <f>"卢桂梅"</f>
        <v>卢桂梅</v>
      </c>
      <c r="E82" s="10" t="str">
        <f t="shared" si="2"/>
        <v>女</v>
      </c>
      <c r="F82" s="9" t="s">
        <v>93</v>
      </c>
      <c r="G82" s="9" t="s">
        <v>53</v>
      </c>
      <c r="H82" s="9"/>
    </row>
    <row r="83" spans="1:8" ht="34.5" customHeight="1">
      <c r="A83" s="9">
        <v>81</v>
      </c>
      <c r="B83" s="10" t="str">
        <f>"60892024021922140354279"</f>
        <v>60892024021922140354279</v>
      </c>
      <c r="C83" s="10" t="s">
        <v>51</v>
      </c>
      <c r="D83" s="10" t="str">
        <f>"江宇苹"</f>
        <v>江宇苹</v>
      </c>
      <c r="E83" s="10" t="str">
        <f t="shared" si="2"/>
        <v>女</v>
      </c>
      <c r="F83" s="9" t="s">
        <v>94</v>
      </c>
      <c r="G83" s="9" t="s">
        <v>53</v>
      </c>
      <c r="H83" s="9"/>
    </row>
    <row r="84" spans="1:8" ht="34.5" customHeight="1">
      <c r="A84" s="9">
        <v>82</v>
      </c>
      <c r="B84" s="10" t="str">
        <f>"60892024021911121053903"</f>
        <v>60892024021911121053903</v>
      </c>
      <c r="C84" s="10" t="s">
        <v>51</v>
      </c>
      <c r="D84" s="10" t="str">
        <f>"赵路路"</f>
        <v>赵路路</v>
      </c>
      <c r="E84" s="10" t="str">
        <f t="shared" si="2"/>
        <v>女</v>
      </c>
      <c r="F84" s="9" t="s">
        <v>95</v>
      </c>
      <c r="G84" s="9" t="s">
        <v>53</v>
      </c>
      <c r="H84" s="9"/>
    </row>
    <row r="85" spans="1:8" ht="34.5" customHeight="1">
      <c r="A85" s="9">
        <v>83</v>
      </c>
      <c r="B85" s="10" t="str">
        <f>"60892024021923044154291"</f>
        <v>60892024021923044154291</v>
      </c>
      <c r="C85" s="10" t="s">
        <v>51</v>
      </c>
      <c r="D85" s="10" t="str">
        <f>"杨玉连"</f>
        <v>杨玉连</v>
      </c>
      <c r="E85" s="10" t="str">
        <f t="shared" si="2"/>
        <v>女</v>
      </c>
      <c r="F85" s="9" t="s">
        <v>96</v>
      </c>
      <c r="G85" s="9" t="s">
        <v>53</v>
      </c>
      <c r="H85" s="9"/>
    </row>
    <row r="86" spans="1:8" ht="34.5" customHeight="1">
      <c r="A86" s="9">
        <v>84</v>
      </c>
      <c r="B86" s="10" t="str">
        <f>"60892024021923174454293"</f>
        <v>60892024021923174454293</v>
      </c>
      <c r="C86" s="10" t="s">
        <v>51</v>
      </c>
      <c r="D86" s="10" t="str">
        <f>"蔡康平"</f>
        <v>蔡康平</v>
      </c>
      <c r="E86" s="10" t="str">
        <f>"男"</f>
        <v>男</v>
      </c>
      <c r="F86" s="9" t="s">
        <v>97</v>
      </c>
      <c r="G86" s="9" t="s">
        <v>53</v>
      </c>
      <c r="H86" s="9"/>
    </row>
    <row r="87" spans="1:8" ht="34.5" customHeight="1">
      <c r="A87" s="9">
        <v>85</v>
      </c>
      <c r="B87" s="10" t="str">
        <f>"60892024022008472654319"</f>
        <v>60892024022008472654319</v>
      </c>
      <c r="C87" s="10" t="s">
        <v>51</v>
      </c>
      <c r="D87" s="10" t="str">
        <f>"王欣欣"</f>
        <v>王欣欣</v>
      </c>
      <c r="E87" s="10" t="str">
        <f aca="true" t="shared" si="3" ref="E87:E107">"女"</f>
        <v>女</v>
      </c>
      <c r="F87" s="9" t="s">
        <v>98</v>
      </c>
      <c r="G87" s="9" t="s">
        <v>53</v>
      </c>
      <c r="H87" s="9"/>
    </row>
    <row r="88" spans="1:8" ht="34.5" customHeight="1">
      <c r="A88" s="9">
        <v>86</v>
      </c>
      <c r="B88" s="10" t="str">
        <f>"60892024022009305754359"</f>
        <v>60892024022009305754359</v>
      </c>
      <c r="C88" s="10" t="s">
        <v>51</v>
      </c>
      <c r="D88" s="10" t="str">
        <f>"周笑笑"</f>
        <v>周笑笑</v>
      </c>
      <c r="E88" s="10" t="str">
        <f t="shared" si="3"/>
        <v>女</v>
      </c>
      <c r="F88" s="9" t="s">
        <v>99</v>
      </c>
      <c r="G88" s="9" t="s">
        <v>53</v>
      </c>
      <c r="H88" s="9"/>
    </row>
    <row r="89" spans="1:8" ht="34.5" customHeight="1">
      <c r="A89" s="9">
        <v>87</v>
      </c>
      <c r="B89" s="10" t="str">
        <f>"60892024021916432754160"</f>
        <v>60892024021916432754160</v>
      </c>
      <c r="C89" s="10" t="s">
        <v>51</v>
      </c>
      <c r="D89" s="10" t="str">
        <f>"高佳"</f>
        <v>高佳</v>
      </c>
      <c r="E89" s="10" t="str">
        <f t="shared" si="3"/>
        <v>女</v>
      </c>
      <c r="F89" s="9" t="s">
        <v>100</v>
      </c>
      <c r="G89" s="9" t="s">
        <v>53</v>
      </c>
      <c r="H89" s="9"/>
    </row>
    <row r="90" spans="1:8" ht="34.5" customHeight="1">
      <c r="A90" s="9">
        <v>88</v>
      </c>
      <c r="B90" s="10" t="str">
        <f>"60892024021917165854185"</f>
        <v>60892024021917165854185</v>
      </c>
      <c r="C90" s="10" t="s">
        <v>51</v>
      </c>
      <c r="D90" s="10" t="str">
        <f>"孙玉红"</f>
        <v>孙玉红</v>
      </c>
      <c r="E90" s="10" t="str">
        <f t="shared" si="3"/>
        <v>女</v>
      </c>
      <c r="F90" s="9" t="s">
        <v>101</v>
      </c>
      <c r="G90" s="9" t="s">
        <v>53</v>
      </c>
      <c r="H90" s="9"/>
    </row>
    <row r="91" spans="1:8" ht="34.5" customHeight="1">
      <c r="A91" s="9">
        <v>89</v>
      </c>
      <c r="B91" s="10" t="str">
        <f>"60892024021909323253741"</f>
        <v>60892024021909323253741</v>
      </c>
      <c r="C91" s="10" t="s">
        <v>51</v>
      </c>
      <c r="D91" s="10" t="str">
        <f>"吴元虹"</f>
        <v>吴元虹</v>
      </c>
      <c r="E91" s="10" t="str">
        <f t="shared" si="3"/>
        <v>女</v>
      </c>
      <c r="F91" s="9" t="s">
        <v>102</v>
      </c>
      <c r="G91" s="9" t="s">
        <v>53</v>
      </c>
      <c r="H91" s="9"/>
    </row>
    <row r="92" spans="1:8" ht="34.5" customHeight="1">
      <c r="A92" s="9">
        <v>90</v>
      </c>
      <c r="B92" s="10" t="str">
        <f>"60892024022010514454413"</f>
        <v>60892024022010514454413</v>
      </c>
      <c r="C92" s="10" t="s">
        <v>51</v>
      </c>
      <c r="D92" s="10" t="str">
        <f>"钟诗燕"</f>
        <v>钟诗燕</v>
      </c>
      <c r="E92" s="10" t="str">
        <f t="shared" si="3"/>
        <v>女</v>
      </c>
      <c r="F92" s="9" t="s">
        <v>103</v>
      </c>
      <c r="G92" s="9" t="s">
        <v>53</v>
      </c>
      <c r="H92" s="9"/>
    </row>
    <row r="93" spans="1:8" ht="34.5" customHeight="1">
      <c r="A93" s="9">
        <v>91</v>
      </c>
      <c r="B93" s="10" t="str">
        <f>"60892024022011040954422"</f>
        <v>60892024022011040954422</v>
      </c>
      <c r="C93" s="10" t="s">
        <v>51</v>
      </c>
      <c r="D93" s="10" t="str">
        <f>"吕俊克"</f>
        <v>吕俊克</v>
      </c>
      <c r="E93" s="10" t="str">
        <f t="shared" si="3"/>
        <v>女</v>
      </c>
      <c r="F93" s="9" t="s">
        <v>104</v>
      </c>
      <c r="G93" s="9" t="s">
        <v>53</v>
      </c>
      <c r="H93" s="9"/>
    </row>
    <row r="94" spans="1:8" ht="34.5" customHeight="1">
      <c r="A94" s="9">
        <v>92</v>
      </c>
      <c r="B94" s="10" t="str">
        <f>"60892024022010575954415"</f>
        <v>60892024022010575954415</v>
      </c>
      <c r="C94" s="10" t="s">
        <v>51</v>
      </c>
      <c r="D94" s="10" t="str">
        <f>"王悦妍"</f>
        <v>王悦妍</v>
      </c>
      <c r="E94" s="10" t="str">
        <f t="shared" si="3"/>
        <v>女</v>
      </c>
      <c r="F94" s="9" t="s">
        <v>105</v>
      </c>
      <c r="G94" s="9" t="s">
        <v>53</v>
      </c>
      <c r="H94" s="9"/>
    </row>
    <row r="95" spans="1:8" ht="34.5" customHeight="1">
      <c r="A95" s="9">
        <v>93</v>
      </c>
      <c r="B95" s="10" t="str">
        <f>"60892024021914561054051"</f>
        <v>60892024021914561054051</v>
      </c>
      <c r="C95" s="10" t="s">
        <v>51</v>
      </c>
      <c r="D95" s="10" t="str">
        <f>"陈乾秋"</f>
        <v>陈乾秋</v>
      </c>
      <c r="E95" s="10" t="str">
        <f t="shared" si="3"/>
        <v>女</v>
      </c>
      <c r="F95" s="9" t="s">
        <v>106</v>
      </c>
      <c r="G95" s="9" t="s">
        <v>53</v>
      </c>
      <c r="H95" s="9"/>
    </row>
    <row r="96" spans="1:8" ht="34.5" customHeight="1">
      <c r="A96" s="9">
        <v>94</v>
      </c>
      <c r="B96" s="10" t="str">
        <f>"60892024022012074754459"</f>
        <v>60892024022012074754459</v>
      </c>
      <c r="C96" s="10" t="s">
        <v>51</v>
      </c>
      <c r="D96" s="10" t="str">
        <f>"符秀柳"</f>
        <v>符秀柳</v>
      </c>
      <c r="E96" s="10" t="str">
        <f t="shared" si="3"/>
        <v>女</v>
      </c>
      <c r="F96" s="9" t="s">
        <v>107</v>
      </c>
      <c r="G96" s="9" t="s">
        <v>53</v>
      </c>
      <c r="H96" s="9"/>
    </row>
    <row r="97" spans="1:8" ht="34.5" customHeight="1">
      <c r="A97" s="9">
        <v>95</v>
      </c>
      <c r="B97" s="10" t="str">
        <f>"60892024022011013154419"</f>
        <v>60892024022011013154419</v>
      </c>
      <c r="C97" s="10" t="s">
        <v>51</v>
      </c>
      <c r="D97" s="10" t="str">
        <f>"李水蓉"</f>
        <v>李水蓉</v>
      </c>
      <c r="E97" s="10" t="str">
        <f t="shared" si="3"/>
        <v>女</v>
      </c>
      <c r="F97" s="9" t="s">
        <v>108</v>
      </c>
      <c r="G97" s="9" t="s">
        <v>53</v>
      </c>
      <c r="H97" s="9"/>
    </row>
    <row r="98" spans="1:8" ht="34.5" customHeight="1">
      <c r="A98" s="9">
        <v>96</v>
      </c>
      <c r="B98" s="10" t="str">
        <f>"60892024022014582754497"</f>
        <v>60892024022014582754497</v>
      </c>
      <c r="C98" s="10" t="s">
        <v>51</v>
      </c>
      <c r="D98" s="10" t="str">
        <f>"洪淑英"</f>
        <v>洪淑英</v>
      </c>
      <c r="E98" s="10" t="str">
        <f t="shared" si="3"/>
        <v>女</v>
      </c>
      <c r="F98" s="9" t="s">
        <v>109</v>
      </c>
      <c r="G98" s="9" t="s">
        <v>53</v>
      </c>
      <c r="H98" s="9"/>
    </row>
    <row r="99" spans="1:8" ht="34.5" customHeight="1">
      <c r="A99" s="9">
        <v>97</v>
      </c>
      <c r="B99" s="10" t="str">
        <f>"60892024022011500254453"</f>
        <v>60892024022011500254453</v>
      </c>
      <c r="C99" s="10" t="s">
        <v>51</v>
      </c>
      <c r="D99" s="10" t="str">
        <f>"董民凤"</f>
        <v>董民凤</v>
      </c>
      <c r="E99" s="10" t="str">
        <f t="shared" si="3"/>
        <v>女</v>
      </c>
      <c r="F99" s="9" t="s">
        <v>110</v>
      </c>
      <c r="G99" s="9" t="s">
        <v>53</v>
      </c>
      <c r="H99" s="9"/>
    </row>
    <row r="100" spans="1:8" ht="34.5" customHeight="1">
      <c r="A100" s="9">
        <v>98</v>
      </c>
      <c r="B100" s="10" t="str">
        <f>"60892024022015340454517"</f>
        <v>60892024022015340454517</v>
      </c>
      <c r="C100" s="10" t="s">
        <v>51</v>
      </c>
      <c r="D100" s="10" t="str">
        <f>"陈汇敏"</f>
        <v>陈汇敏</v>
      </c>
      <c r="E100" s="10" t="str">
        <f t="shared" si="3"/>
        <v>女</v>
      </c>
      <c r="F100" s="9" t="s">
        <v>111</v>
      </c>
      <c r="G100" s="9" t="s">
        <v>53</v>
      </c>
      <c r="H100" s="9"/>
    </row>
    <row r="101" spans="1:8" ht="34.5" customHeight="1">
      <c r="A101" s="9">
        <v>99</v>
      </c>
      <c r="B101" s="10" t="str">
        <f>"60892024022015525854527"</f>
        <v>60892024022015525854527</v>
      </c>
      <c r="C101" s="10" t="s">
        <v>51</v>
      </c>
      <c r="D101" s="10" t="str">
        <f>"何芳"</f>
        <v>何芳</v>
      </c>
      <c r="E101" s="10" t="str">
        <f t="shared" si="3"/>
        <v>女</v>
      </c>
      <c r="F101" s="9" t="s">
        <v>112</v>
      </c>
      <c r="G101" s="9" t="s">
        <v>53</v>
      </c>
      <c r="H101" s="9"/>
    </row>
    <row r="102" spans="1:8" ht="34.5" customHeight="1">
      <c r="A102" s="9">
        <v>100</v>
      </c>
      <c r="B102" s="10" t="str">
        <f>"60892024022016194154542"</f>
        <v>60892024022016194154542</v>
      </c>
      <c r="C102" s="10" t="s">
        <v>51</v>
      </c>
      <c r="D102" s="10" t="str">
        <f>"符晓敏"</f>
        <v>符晓敏</v>
      </c>
      <c r="E102" s="10" t="str">
        <f t="shared" si="3"/>
        <v>女</v>
      </c>
      <c r="F102" s="9" t="s">
        <v>68</v>
      </c>
      <c r="G102" s="9" t="s">
        <v>53</v>
      </c>
      <c r="H102" s="9"/>
    </row>
    <row r="103" spans="1:8" ht="34.5" customHeight="1">
      <c r="A103" s="9">
        <v>101</v>
      </c>
      <c r="B103" s="10" t="str">
        <f>"60892024022016271854547"</f>
        <v>60892024022016271854547</v>
      </c>
      <c r="C103" s="10" t="s">
        <v>51</v>
      </c>
      <c r="D103" s="10" t="str">
        <f>"李莉"</f>
        <v>李莉</v>
      </c>
      <c r="E103" s="10" t="str">
        <f t="shared" si="3"/>
        <v>女</v>
      </c>
      <c r="F103" s="9" t="s">
        <v>113</v>
      </c>
      <c r="G103" s="9" t="s">
        <v>53</v>
      </c>
      <c r="H103" s="9"/>
    </row>
    <row r="104" spans="1:8" ht="34.5" customHeight="1">
      <c r="A104" s="9">
        <v>102</v>
      </c>
      <c r="B104" s="10" t="str">
        <f>"60892024022016441654553"</f>
        <v>60892024022016441654553</v>
      </c>
      <c r="C104" s="10" t="s">
        <v>51</v>
      </c>
      <c r="D104" s="10" t="str">
        <f>"王如梅"</f>
        <v>王如梅</v>
      </c>
      <c r="E104" s="10" t="str">
        <f t="shared" si="3"/>
        <v>女</v>
      </c>
      <c r="F104" s="9" t="s">
        <v>114</v>
      </c>
      <c r="G104" s="9" t="s">
        <v>53</v>
      </c>
      <c r="H104" s="9"/>
    </row>
    <row r="105" spans="1:8" ht="34.5" customHeight="1">
      <c r="A105" s="9">
        <v>103</v>
      </c>
      <c r="B105" s="10" t="str">
        <f>"60892024022016415654552"</f>
        <v>60892024022016415654552</v>
      </c>
      <c r="C105" s="10" t="s">
        <v>51</v>
      </c>
      <c r="D105" s="10" t="str">
        <f>"王雪蓓"</f>
        <v>王雪蓓</v>
      </c>
      <c r="E105" s="10" t="str">
        <f t="shared" si="3"/>
        <v>女</v>
      </c>
      <c r="F105" s="9" t="s">
        <v>115</v>
      </c>
      <c r="G105" s="9" t="s">
        <v>53</v>
      </c>
      <c r="H105" s="9"/>
    </row>
    <row r="106" spans="1:8" ht="34.5" customHeight="1">
      <c r="A106" s="9">
        <v>104</v>
      </c>
      <c r="B106" s="10" t="str">
        <f>"60892024022017461554573"</f>
        <v>60892024022017461554573</v>
      </c>
      <c r="C106" s="10" t="s">
        <v>51</v>
      </c>
      <c r="D106" s="10" t="str">
        <f>"王枫"</f>
        <v>王枫</v>
      </c>
      <c r="E106" s="10" t="str">
        <f t="shared" si="3"/>
        <v>女</v>
      </c>
      <c r="F106" s="9" t="s">
        <v>116</v>
      </c>
      <c r="G106" s="9" t="s">
        <v>53</v>
      </c>
      <c r="H106" s="9"/>
    </row>
    <row r="107" spans="1:8" ht="34.5" customHeight="1">
      <c r="A107" s="9">
        <v>105</v>
      </c>
      <c r="B107" s="10" t="str">
        <f>"60892024021917130954181"</f>
        <v>60892024021917130954181</v>
      </c>
      <c r="C107" s="10" t="s">
        <v>51</v>
      </c>
      <c r="D107" s="10" t="str">
        <f>"魏婷"</f>
        <v>魏婷</v>
      </c>
      <c r="E107" s="10" t="str">
        <f t="shared" si="3"/>
        <v>女</v>
      </c>
      <c r="F107" s="9" t="s">
        <v>62</v>
      </c>
      <c r="G107" s="9" t="s">
        <v>53</v>
      </c>
      <c r="H107" s="9"/>
    </row>
    <row r="108" spans="1:8" ht="34.5" customHeight="1">
      <c r="A108" s="9">
        <v>106</v>
      </c>
      <c r="B108" s="10" t="str">
        <f>"60892024022012385854463"</f>
        <v>60892024022012385854463</v>
      </c>
      <c r="C108" s="10" t="s">
        <v>51</v>
      </c>
      <c r="D108" s="10" t="str">
        <f>"庞诗府"</f>
        <v>庞诗府</v>
      </c>
      <c r="E108" s="10" t="str">
        <f>"男"</f>
        <v>男</v>
      </c>
      <c r="F108" s="9" t="s">
        <v>117</v>
      </c>
      <c r="G108" s="9" t="s">
        <v>53</v>
      </c>
      <c r="H108" s="9"/>
    </row>
    <row r="109" spans="1:8" ht="34.5" customHeight="1">
      <c r="A109" s="9">
        <v>107</v>
      </c>
      <c r="B109" s="10" t="str">
        <f>"60892024022018422354583"</f>
        <v>60892024022018422354583</v>
      </c>
      <c r="C109" s="10" t="s">
        <v>51</v>
      </c>
      <c r="D109" s="10" t="str">
        <f>"董妹摇"</f>
        <v>董妹摇</v>
      </c>
      <c r="E109" s="10" t="str">
        <f aca="true" t="shared" si="4" ref="E109:E119">"女"</f>
        <v>女</v>
      </c>
      <c r="F109" s="9" t="s">
        <v>118</v>
      </c>
      <c r="G109" s="9" t="s">
        <v>53</v>
      </c>
      <c r="H109" s="9"/>
    </row>
    <row r="110" spans="1:8" ht="34.5" customHeight="1">
      <c r="A110" s="9">
        <v>108</v>
      </c>
      <c r="B110" s="10" t="str">
        <f>"60892024022018441154584"</f>
        <v>60892024022018441154584</v>
      </c>
      <c r="C110" s="10" t="s">
        <v>51</v>
      </c>
      <c r="D110" s="10" t="str">
        <f>"林佳佳"</f>
        <v>林佳佳</v>
      </c>
      <c r="E110" s="10" t="str">
        <f t="shared" si="4"/>
        <v>女</v>
      </c>
      <c r="F110" s="9" t="s">
        <v>96</v>
      </c>
      <c r="G110" s="9" t="s">
        <v>53</v>
      </c>
      <c r="H110" s="9"/>
    </row>
    <row r="111" spans="1:8" ht="34.5" customHeight="1">
      <c r="A111" s="9">
        <v>109</v>
      </c>
      <c r="B111" s="10" t="str">
        <f>"60892024022017132354563"</f>
        <v>60892024022017132354563</v>
      </c>
      <c r="C111" s="10" t="s">
        <v>51</v>
      </c>
      <c r="D111" s="10" t="str">
        <f>"吉少燕"</f>
        <v>吉少燕</v>
      </c>
      <c r="E111" s="10" t="str">
        <f t="shared" si="4"/>
        <v>女</v>
      </c>
      <c r="F111" s="9" t="s">
        <v>119</v>
      </c>
      <c r="G111" s="9" t="s">
        <v>53</v>
      </c>
      <c r="H111" s="9"/>
    </row>
    <row r="112" spans="1:8" ht="34.5" customHeight="1">
      <c r="A112" s="9">
        <v>110</v>
      </c>
      <c r="B112" s="10" t="str">
        <f>"60892024022019261454589"</f>
        <v>60892024022019261454589</v>
      </c>
      <c r="C112" s="10" t="s">
        <v>51</v>
      </c>
      <c r="D112" s="10" t="str">
        <f>"杜颖君"</f>
        <v>杜颖君</v>
      </c>
      <c r="E112" s="10" t="str">
        <f t="shared" si="4"/>
        <v>女</v>
      </c>
      <c r="F112" s="9" t="s">
        <v>120</v>
      </c>
      <c r="G112" s="9" t="s">
        <v>53</v>
      </c>
      <c r="H112" s="9"/>
    </row>
    <row r="113" spans="1:8" ht="34.5" customHeight="1">
      <c r="A113" s="9">
        <v>111</v>
      </c>
      <c r="B113" s="10" t="str">
        <f>"60892024022008075654301"</f>
        <v>60892024022008075654301</v>
      </c>
      <c r="C113" s="10" t="s">
        <v>51</v>
      </c>
      <c r="D113" s="10" t="str">
        <f>"王宝珊"</f>
        <v>王宝珊</v>
      </c>
      <c r="E113" s="10" t="str">
        <f t="shared" si="4"/>
        <v>女</v>
      </c>
      <c r="F113" s="9" t="s">
        <v>121</v>
      </c>
      <c r="G113" s="9" t="s">
        <v>53</v>
      </c>
      <c r="H113" s="9"/>
    </row>
    <row r="114" spans="1:8" ht="34.5" customHeight="1">
      <c r="A114" s="9">
        <v>112</v>
      </c>
      <c r="B114" s="10" t="str">
        <f>"60892024022019385254592"</f>
        <v>60892024022019385254592</v>
      </c>
      <c r="C114" s="10" t="s">
        <v>51</v>
      </c>
      <c r="D114" s="10" t="str">
        <f>"陈艳"</f>
        <v>陈艳</v>
      </c>
      <c r="E114" s="10" t="str">
        <f t="shared" si="4"/>
        <v>女</v>
      </c>
      <c r="F114" s="9" t="s">
        <v>74</v>
      </c>
      <c r="G114" s="9" t="s">
        <v>53</v>
      </c>
      <c r="H114" s="9"/>
    </row>
    <row r="115" spans="1:8" ht="34.5" customHeight="1">
      <c r="A115" s="9">
        <v>113</v>
      </c>
      <c r="B115" s="10" t="str">
        <f>"60892024022020361254609"</f>
        <v>60892024022020361254609</v>
      </c>
      <c r="C115" s="10" t="s">
        <v>51</v>
      </c>
      <c r="D115" s="10" t="str">
        <f>"陈芸"</f>
        <v>陈芸</v>
      </c>
      <c r="E115" s="10" t="str">
        <f t="shared" si="4"/>
        <v>女</v>
      </c>
      <c r="F115" s="9" t="s">
        <v>122</v>
      </c>
      <c r="G115" s="9" t="s">
        <v>53</v>
      </c>
      <c r="H115" s="9"/>
    </row>
    <row r="116" spans="1:8" ht="34.5" customHeight="1">
      <c r="A116" s="9">
        <v>114</v>
      </c>
      <c r="B116" s="10" t="str">
        <f>"60892024022020474854612"</f>
        <v>60892024022020474854612</v>
      </c>
      <c r="C116" s="10" t="s">
        <v>51</v>
      </c>
      <c r="D116" s="10" t="str">
        <f>"郑堂玉"</f>
        <v>郑堂玉</v>
      </c>
      <c r="E116" s="10" t="str">
        <f t="shared" si="4"/>
        <v>女</v>
      </c>
      <c r="F116" s="9" t="s">
        <v>123</v>
      </c>
      <c r="G116" s="9" t="s">
        <v>53</v>
      </c>
      <c r="H116" s="9"/>
    </row>
    <row r="117" spans="1:8" ht="34.5" customHeight="1">
      <c r="A117" s="9">
        <v>115</v>
      </c>
      <c r="B117" s="10" t="str">
        <f>"60892024022020130454598"</f>
        <v>60892024022020130454598</v>
      </c>
      <c r="C117" s="10" t="s">
        <v>51</v>
      </c>
      <c r="D117" s="10" t="str">
        <f>"林思佳"</f>
        <v>林思佳</v>
      </c>
      <c r="E117" s="10" t="str">
        <f t="shared" si="4"/>
        <v>女</v>
      </c>
      <c r="F117" s="9" t="s">
        <v>91</v>
      </c>
      <c r="G117" s="9" t="s">
        <v>53</v>
      </c>
      <c r="H117" s="9"/>
    </row>
    <row r="118" spans="1:8" ht="34.5" customHeight="1">
      <c r="A118" s="9">
        <v>116</v>
      </c>
      <c r="B118" s="10" t="str">
        <f>"60892024021919483754238"</f>
        <v>60892024021919483754238</v>
      </c>
      <c r="C118" s="10" t="s">
        <v>51</v>
      </c>
      <c r="D118" s="10" t="str">
        <f>"曾丹霞"</f>
        <v>曾丹霞</v>
      </c>
      <c r="E118" s="10" t="str">
        <f t="shared" si="4"/>
        <v>女</v>
      </c>
      <c r="F118" s="9" t="s">
        <v>124</v>
      </c>
      <c r="G118" s="9" t="s">
        <v>53</v>
      </c>
      <c r="H118" s="9"/>
    </row>
    <row r="119" spans="1:8" ht="34.5" customHeight="1">
      <c r="A119" s="9">
        <v>117</v>
      </c>
      <c r="B119" s="10" t="str">
        <f>"60892024022021203654618"</f>
        <v>60892024022021203654618</v>
      </c>
      <c r="C119" s="10" t="s">
        <v>51</v>
      </c>
      <c r="D119" s="10" t="str">
        <f>"张雨菲"</f>
        <v>张雨菲</v>
      </c>
      <c r="E119" s="10" t="str">
        <f t="shared" si="4"/>
        <v>女</v>
      </c>
      <c r="F119" s="9" t="s">
        <v>125</v>
      </c>
      <c r="G119" s="9" t="s">
        <v>53</v>
      </c>
      <c r="H119" s="9"/>
    </row>
    <row r="120" spans="1:8" ht="34.5" customHeight="1">
      <c r="A120" s="9">
        <v>118</v>
      </c>
      <c r="B120" s="10" t="str">
        <f>"60892024021909204453719"</f>
        <v>60892024021909204453719</v>
      </c>
      <c r="C120" s="10" t="s">
        <v>51</v>
      </c>
      <c r="D120" s="10" t="str">
        <f>"符步科"</f>
        <v>符步科</v>
      </c>
      <c r="E120" s="10" t="str">
        <f>"男"</f>
        <v>男</v>
      </c>
      <c r="F120" s="9" t="s">
        <v>126</v>
      </c>
      <c r="G120" s="9" t="s">
        <v>53</v>
      </c>
      <c r="H120" s="9"/>
    </row>
    <row r="121" spans="1:8" ht="34.5" customHeight="1">
      <c r="A121" s="9">
        <v>119</v>
      </c>
      <c r="B121" s="10" t="str">
        <f>"60892024022101024154659"</f>
        <v>60892024022101024154659</v>
      </c>
      <c r="C121" s="10" t="s">
        <v>51</v>
      </c>
      <c r="D121" s="10" t="str">
        <f>"张倩"</f>
        <v>张倩</v>
      </c>
      <c r="E121" s="10" t="str">
        <f aca="true" t="shared" si="5" ref="E121:E140">"女"</f>
        <v>女</v>
      </c>
      <c r="F121" s="9" t="s">
        <v>127</v>
      </c>
      <c r="G121" s="9" t="s">
        <v>53</v>
      </c>
      <c r="H121" s="9"/>
    </row>
    <row r="122" spans="1:8" ht="34.5" customHeight="1">
      <c r="A122" s="9">
        <v>120</v>
      </c>
      <c r="B122" s="10" t="str">
        <f>"60892024022109182454681"</f>
        <v>60892024022109182454681</v>
      </c>
      <c r="C122" s="10" t="s">
        <v>51</v>
      </c>
      <c r="D122" s="10" t="str">
        <f>"梁丹柳"</f>
        <v>梁丹柳</v>
      </c>
      <c r="E122" s="10" t="str">
        <f t="shared" si="5"/>
        <v>女</v>
      </c>
      <c r="F122" s="9" t="s">
        <v>128</v>
      </c>
      <c r="G122" s="9" t="s">
        <v>53</v>
      </c>
      <c r="H122" s="9"/>
    </row>
    <row r="123" spans="1:8" ht="34.5" customHeight="1">
      <c r="A123" s="9">
        <v>121</v>
      </c>
      <c r="B123" s="10" t="str">
        <f>"60892024022109454554703"</f>
        <v>60892024022109454554703</v>
      </c>
      <c r="C123" s="10" t="s">
        <v>51</v>
      </c>
      <c r="D123" s="10" t="str">
        <f>"黄垂莉"</f>
        <v>黄垂莉</v>
      </c>
      <c r="E123" s="10" t="str">
        <f t="shared" si="5"/>
        <v>女</v>
      </c>
      <c r="F123" s="9" t="s">
        <v>61</v>
      </c>
      <c r="G123" s="9" t="s">
        <v>53</v>
      </c>
      <c r="H123" s="9"/>
    </row>
    <row r="124" spans="1:8" ht="34.5" customHeight="1">
      <c r="A124" s="9">
        <v>122</v>
      </c>
      <c r="B124" s="10" t="str">
        <f>"60892024022110312054722"</f>
        <v>60892024022110312054722</v>
      </c>
      <c r="C124" s="10" t="s">
        <v>51</v>
      </c>
      <c r="D124" s="10" t="str">
        <f>"林菲"</f>
        <v>林菲</v>
      </c>
      <c r="E124" s="10" t="str">
        <f t="shared" si="5"/>
        <v>女</v>
      </c>
      <c r="F124" s="9" t="s">
        <v>47</v>
      </c>
      <c r="G124" s="9" t="s">
        <v>53</v>
      </c>
      <c r="H124" s="9"/>
    </row>
    <row r="125" spans="1:8" ht="34.5" customHeight="1">
      <c r="A125" s="9">
        <v>123</v>
      </c>
      <c r="B125" s="10" t="str">
        <f>"60892024022022531454639"</f>
        <v>60892024022022531454639</v>
      </c>
      <c r="C125" s="10" t="s">
        <v>51</v>
      </c>
      <c r="D125" s="10" t="str">
        <f>"黄泽翠"</f>
        <v>黄泽翠</v>
      </c>
      <c r="E125" s="10" t="str">
        <f t="shared" si="5"/>
        <v>女</v>
      </c>
      <c r="F125" s="9" t="s">
        <v>37</v>
      </c>
      <c r="G125" s="9" t="s">
        <v>53</v>
      </c>
      <c r="H125" s="9"/>
    </row>
    <row r="126" spans="1:8" ht="34.5" customHeight="1">
      <c r="A126" s="9">
        <v>124</v>
      </c>
      <c r="B126" s="10" t="str">
        <f>"60892024022008433454315"</f>
        <v>60892024022008433454315</v>
      </c>
      <c r="C126" s="10" t="s">
        <v>51</v>
      </c>
      <c r="D126" s="10" t="str">
        <f>"吉少丽"</f>
        <v>吉少丽</v>
      </c>
      <c r="E126" s="10" t="str">
        <f t="shared" si="5"/>
        <v>女</v>
      </c>
      <c r="F126" s="9" t="s">
        <v>129</v>
      </c>
      <c r="G126" s="9" t="s">
        <v>53</v>
      </c>
      <c r="H126" s="9"/>
    </row>
    <row r="127" spans="1:8" ht="34.5" customHeight="1">
      <c r="A127" s="9">
        <v>125</v>
      </c>
      <c r="B127" s="10" t="str">
        <f>"60892024022110525054732"</f>
        <v>60892024022110525054732</v>
      </c>
      <c r="C127" s="10" t="s">
        <v>51</v>
      </c>
      <c r="D127" s="10" t="str">
        <f>"李惠珍"</f>
        <v>李惠珍</v>
      </c>
      <c r="E127" s="10" t="str">
        <f t="shared" si="5"/>
        <v>女</v>
      </c>
      <c r="F127" s="9" t="s">
        <v>98</v>
      </c>
      <c r="G127" s="9" t="s">
        <v>53</v>
      </c>
      <c r="H127" s="9"/>
    </row>
    <row r="128" spans="1:8" ht="34.5" customHeight="1">
      <c r="A128" s="9">
        <v>126</v>
      </c>
      <c r="B128" s="10" t="str">
        <f>"60892024022011205154432"</f>
        <v>60892024022011205154432</v>
      </c>
      <c r="C128" s="10" t="s">
        <v>51</v>
      </c>
      <c r="D128" s="10" t="str">
        <f>"李可"</f>
        <v>李可</v>
      </c>
      <c r="E128" s="10" t="str">
        <f t="shared" si="5"/>
        <v>女</v>
      </c>
      <c r="F128" s="9" t="s">
        <v>130</v>
      </c>
      <c r="G128" s="9" t="s">
        <v>53</v>
      </c>
      <c r="H128" s="9"/>
    </row>
    <row r="129" spans="1:8" ht="34.5" customHeight="1">
      <c r="A129" s="9">
        <v>127</v>
      </c>
      <c r="B129" s="10" t="str">
        <f>"60892024022020211654604"</f>
        <v>60892024022020211654604</v>
      </c>
      <c r="C129" s="10" t="s">
        <v>51</v>
      </c>
      <c r="D129" s="10" t="str">
        <f>"朱花"</f>
        <v>朱花</v>
      </c>
      <c r="E129" s="10" t="str">
        <f t="shared" si="5"/>
        <v>女</v>
      </c>
      <c r="F129" s="9" t="s">
        <v>74</v>
      </c>
      <c r="G129" s="9" t="s">
        <v>53</v>
      </c>
      <c r="H129" s="9"/>
    </row>
    <row r="130" spans="1:8" ht="34.5" customHeight="1">
      <c r="A130" s="9">
        <v>128</v>
      </c>
      <c r="B130" s="10" t="str">
        <f>"60892024022113290654792"</f>
        <v>60892024022113290654792</v>
      </c>
      <c r="C130" s="10" t="s">
        <v>51</v>
      </c>
      <c r="D130" s="10" t="str">
        <f>"陈颖"</f>
        <v>陈颖</v>
      </c>
      <c r="E130" s="10" t="str">
        <f t="shared" si="5"/>
        <v>女</v>
      </c>
      <c r="F130" s="9" t="s">
        <v>131</v>
      </c>
      <c r="G130" s="9" t="s">
        <v>53</v>
      </c>
      <c r="H130" s="9"/>
    </row>
    <row r="131" spans="1:8" ht="34.5" customHeight="1">
      <c r="A131" s="9">
        <v>129</v>
      </c>
      <c r="B131" s="10" t="str">
        <f>"60892024022113344154798"</f>
        <v>60892024022113344154798</v>
      </c>
      <c r="C131" s="10" t="s">
        <v>51</v>
      </c>
      <c r="D131" s="10" t="str">
        <f>"黄泽影"</f>
        <v>黄泽影</v>
      </c>
      <c r="E131" s="10" t="str">
        <f t="shared" si="5"/>
        <v>女</v>
      </c>
      <c r="F131" s="9" t="s">
        <v>132</v>
      </c>
      <c r="G131" s="9" t="s">
        <v>53</v>
      </c>
      <c r="H131" s="9"/>
    </row>
    <row r="132" spans="1:8" ht="34.5" customHeight="1">
      <c r="A132" s="9">
        <v>130</v>
      </c>
      <c r="B132" s="10" t="str">
        <f>"60892024022114481654821"</f>
        <v>60892024022114481654821</v>
      </c>
      <c r="C132" s="10" t="s">
        <v>51</v>
      </c>
      <c r="D132" s="10" t="str">
        <f>"邢增培"</f>
        <v>邢增培</v>
      </c>
      <c r="E132" s="10" t="str">
        <f t="shared" si="5"/>
        <v>女</v>
      </c>
      <c r="F132" s="9" t="s">
        <v>133</v>
      </c>
      <c r="G132" s="9" t="s">
        <v>53</v>
      </c>
      <c r="H132" s="9"/>
    </row>
    <row r="133" spans="1:8" ht="34.5" customHeight="1">
      <c r="A133" s="9">
        <v>131</v>
      </c>
      <c r="B133" s="10" t="str">
        <f>"60892024022115470154856"</f>
        <v>60892024022115470154856</v>
      </c>
      <c r="C133" s="10" t="s">
        <v>51</v>
      </c>
      <c r="D133" s="10" t="str">
        <f>"罗芳芳"</f>
        <v>罗芳芳</v>
      </c>
      <c r="E133" s="10" t="str">
        <f t="shared" si="5"/>
        <v>女</v>
      </c>
      <c r="F133" s="9" t="s">
        <v>88</v>
      </c>
      <c r="G133" s="9" t="s">
        <v>53</v>
      </c>
      <c r="H133" s="9"/>
    </row>
    <row r="134" spans="1:8" ht="34.5" customHeight="1">
      <c r="A134" s="9">
        <v>132</v>
      </c>
      <c r="B134" s="10" t="str">
        <f>"60892024022116413654875"</f>
        <v>60892024022116413654875</v>
      </c>
      <c r="C134" s="10" t="s">
        <v>51</v>
      </c>
      <c r="D134" s="10" t="str">
        <f>"卢家娜"</f>
        <v>卢家娜</v>
      </c>
      <c r="E134" s="10" t="str">
        <f t="shared" si="5"/>
        <v>女</v>
      </c>
      <c r="F134" s="9" t="s">
        <v>134</v>
      </c>
      <c r="G134" s="9" t="s">
        <v>53</v>
      </c>
      <c r="H134" s="9"/>
    </row>
    <row r="135" spans="1:8" ht="34.5" customHeight="1">
      <c r="A135" s="9">
        <v>133</v>
      </c>
      <c r="B135" s="10" t="str">
        <f>"60892024022117041954888"</f>
        <v>60892024022117041954888</v>
      </c>
      <c r="C135" s="10" t="s">
        <v>51</v>
      </c>
      <c r="D135" s="10" t="str">
        <f>"罗海顺"</f>
        <v>罗海顺</v>
      </c>
      <c r="E135" s="10" t="str">
        <f t="shared" si="5"/>
        <v>女</v>
      </c>
      <c r="F135" s="9" t="s">
        <v>135</v>
      </c>
      <c r="G135" s="9" t="s">
        <v>53</v>
      </c>
      <c r="H135" s="9"/>
    </row>
    <row r="136" spans="1:8" ht="34.5" customHeight="1">
      <c r="A136" s="9">
        <v>134</v>
      </c>
      <c r="B136" s="10" t="str">
        <f>"60892024022014285154483"</f>
        <v>60892024022014285154483</v>
      </c>
      <c r="C136" s="10" t="s">
        <v>51</v>
      </c>
      <c r="D136" s="10" t="str">
        <f>"林燕霞"</f>
        <v>林燕霞</v>
      </c>
      <c r="E136" s="10" t="str">
        <f t="shared" si="5"/>
        <v>女</v>
      </c>
      <c r="F136" s="9" t="s">
        <v>136</v>
      </c>
      <c r="G136" s="9" t="s">
        <v>53</v>
      </c>
      <c r="H136" s="9"/>
    </row>
    <row r="137" spans="1:8" ht="34.5" customHeight="1">
      <c r="A137" s="9">
        <v>135</v>
      </c>
      <c r="B137" s="10" t="str">
        <f>"60892024022117110454892"</f>
        <v>60892024022117110454892</v>
      </c>
      <c r="C137" s="10" t="s">
        <v>51</v>
      </c>
      <c r="D137" s="10" t="str">
        <f>"李华凤"</f>
        <v>李华凤</v>
      </c>
      <c r="E137" s="10" t="str">
        <f t="shared" si="5"/>
        <v>女</v>
      </c>
      <c r="F137" s="9" t="s">
        <v>137</v>
      </c>
      <c r="G137" s="9" t="s">
        <v>53</v>
      </c>
      <c r="H137" s="9"/>
    </row>
    <row r="138" spans="1:8" ht="34.5" customHeight="1">
      <c r="A138" s="9">
        <v>136</v>
      </c>
      <c r="B138" s="10" t="str">
        <f>"60892024022021374854621"</f>
        <v>60892024022021374854621</v>
      </c>
      <c r="C138" s="10" t="s">
        <v>51</v>
      </c>
      <c r="D138" s="10" t="str">
        <f>"张江珠"</f>
        <v>张江珠</v>
      </c>
      <c r="E138" s="10" t="str">
        <f t="shared" si="5"/>
        <v>女</v>
      </c>
      <c r="F138" s="9" t="s">
        <v>138</v>
      </c>
      <c r="G138" s="9" t="s">
        <v>53</v>
      </c>
      <c r="H138" s="9"/>
    </row>
    <row r="139" spans="1:8" ht="34.5" customHeight="1">
      <c r="A139" s="9">
        <v>137</v>
      </c>
      <c r="B139" s="10" t="str">
        <f>"60892024022117040654886"</f>
        <v>60892024022117040654886</v>
      </c>
      <c r="C139" s="10" t="s">
        <v>51</v>
      </c>
      <c r="D139" s="10" t="str">
        <f>"陈娜"</f>
        <v>陈娜</v>
      </c>
      <c r="E139" s="10" t="str">
        <f t="shared" si="5"/>
        <v>女</v>
      </c>
      <c r="F139" s="9" t="s">
        <v>139</v>
      </c>
      <c r="G139" s="9" t="s">
        <v>53</v>
      </c>
      <c r="H139" s="9"/>
    </row>
    <row r="140" spans="1:8" ht="34.5" customHeight="1">
      <c r="A140" s="9">
        <v>138</v>
      </c>
      <c r="B140" s="10" t="str">
        <f>"60892024022021450054624"</f>
        <v>60892024022021450054624</v>
      </c>
      <c r="C140" s="10" t="s">
        <v>51</v>
      </c>
      <c r="D140" s="10" t="str">
        <f>"罗洗"</f>
        <v>罗洗</v>
      </c>
      <c r="E140" s="10" t="str">
        <f t="shared" si="5"/>
        <v>女</v>
      </c>
      <c r="F140" s="9" t="s">
        <v>140</v>
      </c>
      <c r="G140" s="9" t="s">
        <v>53</v>
      </c>
      <c r="H140" s="9"/>
    </row>
    <row r="141" spans="1:8" ht="34.5" customHeight="1">
      <c r="A141" s="9">
        <v>139</v>
      </c>
      <c r="B141" s="10" t="str">
        <f>"60892024022118053254909"</f>
        <v>60892024022118053254909</v>
      </c>
      <c r="C141" s="10" t="s">
        <v>51</v>
      </c>
      <c r="D141" s="10" t="str">
        <f>"吴小杉"</f>
        <v>吴小杉</v>
      </c>
      <c r="E141" s="10" t="str">
        <f>"男"</f>
        <v>男</v>
      </c>
      <c r="F141" s="9" t="s">
        <v>141</v>
      </c>
      <c r="G141" s="9" t="s">
        <v>53</v>
      </c>
      <c r="H141" s="9"/>
    </row>
    <row r="142" spans="1:8" ht="34.5" customHeight="1">
      <c r="A142" s="9">
        <v>140</v>
      </c>
      <c r="B142" s="10" t="str">
        <f>"60892024022117485454901"</f>
        <v>60892024022117485454901</v>
      </c>
      <c r="C142" s="10" t="s">
        <v>51</v>
      </c>
      <c r="D142" s="10" t="str">
        <f>"黎秀丽"</f>
        <v>黎秀丽</v>
      </c>
      <c r="E142" s="10" t="str">
        <f aca="true" t="shared" si="6" ref="E142:E151">"女"</f>
        <v>女</v>
      </c>
      <c r="F142" s="9" t="s">
        <v>142</v>
      </c>
      <c r="G142" s="9" t="s">
        <v>53</v>
      </c>
      <c r="H142" s="9"/>
    </row>
    <row r="143" spans="1:8" ht="34.5" customHeight="1">
      <c r="A143" s="9">
        <v>141</v>
      </c>
      <c r="B143" s="10" t="str">
        <f>"60892024022119051254918"</f>
        <v>60892024022119051254918</v>
      </c>
      <c r="C143" s="10" t="s">
        <v>51</v>
      </c>
      <c r="D143" s="10" t="str">
        <f>"陈举芸"</f>
        <v>陈举芸</v>
      </c>
      <c r="E143" s="10" t="str">
        <f t="shared" si="6"/>
        <v>女</v>
      </c>
      <c r="F143" s="9" t="s">
        <v>143</v>
      </c>
      <c r="G143" s="9" t="s">
        <v>53</v>
      </c>
      <c r="H143" s="9"/>
    </row>
    <row r="144" spans="1:8" ht="34.5" customHeight="1">
      <c r="A144" s="9">
        <v>142</v>
      </c>
      <c r="B144" s="10" t="str">
        <f>"60892024022119090454921"</f>
        <v>60892024022119090454921</v>
      </c>
      <c r="C144" s="10" t="s">
        <v>51</v>
      </c>
      <c r="D144" s="10" t="str">
        <f>"薛秀凤"</f>
        <v>薛秀凤</v>
      </c>
      <c r="E144" s="10" t="str">
        <f t="shared" si="6"/>
        <v>女</v>
      </c>
      <c r="F144" s="9" t="s">
        <v>144</v>
      </c>
      <c r="G144" s="9" t="s">
        <v>53</v>
      </c>
      <c r="H144" s="9"/>
    </row>
    <row r="145" spans="1:8" ht="34.5" customHeight="1">
      <c r="A145" s="9">
        <v>143</v>
      </c>
      <c r="B145" s="10" t="str">
        <f>"60892024022019585354595"</f>
        <v>60892024022019585354595</v>
      </c>
      <c r="C145" s="10" t="s">
        <v>51</v>
      </c>
      <c r="D145" s="10" t="str">
        <f>"苏采诗"</f>
        <v>苏采诗</v>
      </c>
      <c r="E145" s="10" t="str">
        <f t="shared" si="6"/>
        <v>女</v>
      </c>
      <c r="F145" s="9" t="s">
        <v>145</v>
      </c>
      <c r="G145" s="9" t="s">
        <v>53</v>
      </c>
      <c r="H145" s="9"/>
    </row>
    <row r="146" spans="1:8" ht="34.5" customHeight="1">
      <c r="A146" s="9">
        <v>144</v>
      </c>
      <c r="B146" s="10" t="str">
        <f>"60892024022118570454915"</f>
        <v>60892024022118570454915</v>
      </c>
      <c r="C146" s="10" t="s">
        <v>51</v>
      </c>
      <c r="D146" s="10" t="str">
        <f>"吴广晶"</f>
        <v>吴广晶</v>
      </c>
      <c r="E146" s="10" t="str">
        <f t="shared" si="6"/>
        <v>女</v>
      </c>
      <c r="F146" s="9" t="s">
        <v>146</v>
      </c>
      <c r="G146" s="9" t="s">
        <v>53</v>
      </c>
      <c r="H146" s="9"/>
    </row>
    <row r="147" spans="1:8" ht="34.5" customHeight="1">
      <c r="A147" s="9">
        <v>145</v>
      </c>
      <c r="B147" s="10" t="str">
        <f>"60892024022020582654613"</f>
        <v>60892024022020582654613</v>
      </c>
      <c r="C147" s="10" t="s">
        <v>51</v>
      </c>
      <c r="D147" s="10" t="str">
        <f>"陈春璇"</f>
        <v>陈春璇</v>
      </c>
      <c r="E147" s="10" t="str">
        <f t="shared" si="6"/>
        <v>女</v>
      </c>
      <c r="F147" s="9" t="s">
        <v>147</v>
      </c>
      <c r="G147" s="9" t="s">
        <v>53</v>
      </c>
      <c r="H147" s="9"/>
    </row>
    <row r="148" spans="1:8" ht="34.5" customHeight="1">
      <c r="A148" s="9">
        <v>146</v>
      </c>
      <c r="B148" s="10" t="str">
        <f>"60892024022111262254752"</f>
        <v>60892024022111262254752</v>
      </c>
      <c r="C148" s="10" t="s">
        <v>51</v>
      </c>
      <c r="D148" s="10" t="str">
        <f>"林茗"</f>
        <v>林茗</v>
      </c>
      <c r="E148" s="10" t="str">
        <f t="shared" si="6"/>
        <v>女</v>
      </c>
      <c r="F148" s="9" t="s">
        <v>118</v>
      </c>
      <c r="G148" s="9" t="s">
        <v>53</v>
      </c>
      <c r="H148" s="9"/>
    </row>
    <row r="149" spans="1:8" ht="34.5" customHeight="1">
      <c r="A149" s="9">
        <v>147</v>
      </c>
      <c r="B149" s="10" t="str">
        <f>"60892024022107300954662"</f>
        <v>60892024022107300954662</v>
      </c>
      <c r="C149" s="10" t="s">
        <v>51</v>
      </c>
      <c r="D149" s="10" t="str">
        <f>"文开婷"</f>
        <v>文开婷</v>
      </c>
      <c r="E149" s="10" t="str">
        <f t="shared" si="6"/>
        <v>女</v>
      </c>
      <c r="F149" s="9" t="s">
        <v>148</v>
      </c>
      <c r="G149" s="9" t="s">
        <v>53</v>
      </c>
      <c r="H149" s="9"/>
    </row>
    <row r="150" spans="1:8" ht="34.5" customHeight="1">
      <c r="A150" s="9">
        <v>148</v>
      </c>
      <c r="B150" s="10" t="str">
        <f>"60892024022110061354715"</f>
        <v>60892024022110061354715</v>
      </c>
      <c r="C150" s="10" t="s">
        <v>51</v>
      </c>
      <c r="D150" s="10" t="str">
        <f>"胡丽霞"</f>
        <v>胡丽霞</v>
      </c>
      <c r="E150" s="10" t="str">
        <f t="shared" si="6"/>
        <v>女</v>
      </c>
      <c r="F150" s="9" t="s">
        <v>149</v>
      </c>
      <c r="G150" s="9" t="s">
        <v>53</v>
      </c>
      <c r="H150" s="9"/>
    </row>
    <row r="151" spans="1:8" ht="34.5" customHeight="1">
      <c r="A151" s="9">
        <v>149</v>
      </c>
      <c r="B151" s="10" t="str">
        <f>"60892024022120204254935"</f>
        <v>60892024022120204254935</v>
      </c>
      <c r="C151" s="10" t="s">
        <v>51</v>
      </c>
      <c r="D151" s="10" t="str">
        <f>"胡小听"</f>
        <v>胡小听</v>
      </c>
      <c r="E151" s="10" t="str">
        <f t="shared" si="6"/>
        <v>女</v>
      </c>
      <c r="F151" s="9" t="s">
        <v>150</v>
      </c>
      <c r="G151" s="9" t="s">
        <v>53</v>
      </c>
      <c r="H151" s="9"/>
    </row>
    <row r="152" spans="1:8" ht="34.5" customHeight="1">
      <c r="A152" s="9">
        <v>150</v>
      </c>
      <c r="B152" s="10" t="str">
        <f>"60892024022120442854939"</f>
        <v>60892024022120442854939</v>
      </c>
      <c r="C152" s="10" t="s">
        <v>51</v>
      </c>
      <c r="D152" s="10" t="str">
        <f>"黎燈行"</f>
        <v>黎燈行</v>
      </c>
      <c r="E152" s="10" t="str">
        <f>"男"</f>
        <v>男</v>
      </c>
      <c r="F152" s="9" t="s">
        <v>151</v>
      </c>
      <c r="G152" s="9" t="s">
        <v>53</v>
      </c>
      <c r="H152" s="9"/>
    </row>
    <row r="153" spans="1:8" ht="34.5" customHeight="1">
      <c r="A153" s="9">
        <v>151</v>
      </c>
      <c r="B153" s="10" t="str">
        <f>"60892024022019264454590"</f>
        <v>60892024022019264454590</v>
      </c>
      <c r="C153" s="10" t="s">
        <v>51</v>
      </c>
      <c r="D153" s="10" t="str">
        <f>"周云兰"</f>
        <v>周云兰</v>
      </c>
      <c r="E153" s="10" t="str">
        <f aca="true" t="shared" si="7" ref="E153:E163">"女"</f>
        <v>女</v>
      </c>
      <c r="F153" s="9" t="s">
        <v>152</v>
      </c>
      <c r="G153" s="9" t="s">
        <v>53</v>
      </c>
      <c r="H153" s="9"/>
    </row>
    <row r="154" spans="1:8" ht="34.5" customHeight="1">
      <c r="A154" s="9">
        <v>152</v>
      </c>
      <c r="B154" s="10" t="str">
        <f>"60892024022021262354619"</f>
        <v>60892024022021262354619</v>
      </c>
      <c r="C154" s="10" t="s">
        <v>51</v>
      </c>
      <c r="D154" s="10" t="str">
        <f>"苏洁"</f>
        <v>苏洁</v>
      </c>
      <c r="E154" s="10" t="str">
        <f t="shared" si="7"/>
        <v>女</v>
      </c>
      <c r="F154" s="9" t="s">
        <v>153</v>
      </c>
      <c r="G154" s="9" t="s">
        <v>53</v>
      </c>
      <c r="H154" s="9"/>
    </row>
    <row r="155" spans="1:8" ht="34.5" customHeight="1">
      <c r="A155" s="9">
        <v>153</v>
      </c>
      <c r="B155" s="10" t="str">
        <f>"60892024022111574854767"</f>
        <v>60892024022111574854767</v>
      </c>
      <c r="C155" s="10" t="s">
        <v>51</v>
      </c>
      <c r="D155" s="10" t="str">
        <f>"曾妮"</f>
        <v>曾妮</v>
      </c>
      <c r="E155" s="10" t="str">
        <f t="shared" si="7"/>
        <v>女</v>
      </c>
      <c r="F155" s="9" t="s">
        <v>140</v>
      </c>
      <c r="G155" s="9" t="s">
        <v>53</v>
      </c>
      <c r="H155" s="9"/>
    </row>
    <row r="156" spans="1:8" ht="34.5" customHeight="1">
      <c r="A156" s="9">
        <v>154</v>
      </c>
      <c r="B156" s="10" t="str">
        <f>"60892024022018350954582"</f>
        <v>60892024022018350954582</v>
      </c>
      <c r="C156" s="10" t="s">
        <v>51</v>
      </c>
      <c r="D156" s="10" t="str">
        <f>"张粤"</f>
        <v>张粤</v>
      </c>
      <c r="E156" s="10" t="str">
        <f t="shared" si="7"/>
        <v>女</v>
      </c>
      <c r="F156" s="9" t="s">
        <v>154</v>
      </c>
      <c r="G156" s="9" t="s">
        <v>53</v>
      </c>
      <c r="H156" s="9"/>
    </row>
    <row r="157" spans="1:8" ht="34.5" customHeight="1">
      <c r="A157" s="9">
        <v>155</v>
      </c>
      <c r="B157" s="10" t="str">
        <f>"60892024022016084254534"</f>
        <v>60892024022016084254534</v>
      </c>
      <c r="C157" s="10" t="s">
        <v>51</v>
      </c>
      <c r="D157" s="10" t="str">
        <f>"刘艳君"</f>
        <v>刘艳君</v>
      </c>
      <c r="E157" s="10" t="str">
        <f t="shared" si="7"/>
        <v>女</v>
      </c>
      <c r="F157" s="9" t="s">
        <v>155</v>
      </c>
      <c r="G157" s="9" t="s">
        <v>53</v>
      </c>
      <c r="H157" s="9"/>
    </row>
    <row r="158" spans="1:8" ht="34.5" customHeight="1">
      <c r="A158" s="9">
        <v>156</v>
      </c>
      <c r="B158" s="10" t="str">
        <f>"60892024022018021154577"</f>
        <v>60892024022018021154577</v>
      </c>
      <c r="C158" s="10" t="s">
        <v>51</v>
      </c>
      <c r="D158" s="10" t="str">
        <f>"翁红玉"</f>
        <v>翁红玉</v>
      </c>
      <c r="E158" s="10" t="str">
        <f t="shared" si="7"/>
        <v>女</v>
      </c>
      <c r="F158" s="9" t="s">
        <v>37</v>
      </c>
      <c r="G158" s="9" t="s">
        <v>53</v>
      </c>
      <c r="H158" s="9"/>
    </row>
    <row r="159" spans="1:8" ht="34.5" customHeight="1">
      <c r="A159" s="9">
        <v>157</v>
      </c>
      <c r="B159" s="10" t="str">
        <f>"60892024021921165854266"</f>
        <v>60892024021921165854266</v>
      </c>
      <c r="C159" s="10" t="s">
        <v>51</v>
      </c>
      <c r="D159" s="10" t="str">
        <f>"董璐"</f>
        <v>董璐</v>
      </c>
      <c r="E159" s="10" t="str">
        <f t="shared" si="7"/>
        <v>女</v>
      </c>
      <c r="F159" s="9" t="s">
        <v>156</v>
      </c>
      <c r="G159" s="9" t="s">
        <v>53</v>
      </c>
      <c r="H159" s="9"/>
    </row>
    <row r="160" spans="1:8" ht="34.5" customHeight="1">
      <c r="A160" s="9">
        <v>158</v>
      </c>
      <c r="B160" s="10" t="str">
        <f>"60892024021920242654248"</f>
        <v>60892024021920242654248</v>
      </c>
      <c r="C160" s="10" t="s">
        <v>51</v>
      </c>
      <c r="D160" s="10" t="str">
        <f>"邓佳美"</f>
        <v>邓佳美</v>
      </c>
      <c r="E160" s="10" t="str">
        <f t="shared" si="7"/>
        <v>女</v>
      </c>
      <c r="F160" s="9" t="s">
        <v>157</v>
      </c>
      <c r="G160" s="9" t="s">
        <v>53</v>
      </c>
      <c r="H160" s="9"/>
    </row>
    <row r="161" spans="1:8" ht="34.5" customHeight="1">
      <c r="A161" s="9">
        <v>159</v>
      </c>
      <c r="B161" s="10" t="str">
        <f>"60892024022022360154638"</f>
        <v>60892024022022360154638</v>
      </c>
      <c r="C161" s="10" t="s">
        <v>51</v>
      </c>
      <c r="D161" s="10" t="str">
        <f>"莫世敏"</f>
        <v>莫世敏</v>
      </c>
      <c r="E161" s="10" t="str">
        <f t="shared" si="7"/>
        <v>女</v>
      </c>
      <c r="F161" s="9" t="s">
        <v>79</v>
      </c>
      <c r="G161" s="9" t="s">
        <v>53</v>
      </c>
      <c r="H161" s="9"/>
    </row>
    <row r="162" spans="1:8" ht="34.5" customHeight="1">
      <c r="A162" s="9">
        <v>160</v>
      </c>
      <c r="B162" s="10" t="str">
        <f>"60892024022122321954953"</f>
        <v>60892024022122321954953</v>
      </c>
      <c r="C162" s="10" t="s">
        <v>51</v>
      </c>
      <c r="D162" s="10" t="str">
        <f>"曾媛媛"</f>
        <v>曾媛媛</v>
      </c>
      <c r="E162" s="10" t="str">
        <f t="shared" si="7"/>
        <v>女</v>
      </c>
      <c r="F162" s="9" t="s">
        <v>158</v>
      </c>
      <c r="G162" s="9" t="s">
        <v>53</v>
      </c>
      <c r="H162" s="9"/>
    </row>
    <row r="163" spans="1:8" ht="34.5" customHeight="1">
      <c r="A163" s="9">
        <v>161</v>
      </c>
      <c r="B163" s="10" t="str">
        <f>"60892024022123160754962"</f>
        <v>60892024022123160754962</v>
      </c>
      <c r="C163" s="10" t="s">
        <v>51</v>
      </c>
      <c r="D163" s="10" t="str">
        <f>"李金蔓"</f>
        <v>李金蔓</v>
      </c>
      <c r="E163" s="10" t="str">
        <f t="shared" si="7"/>
        <v>女</v>
      </c>
      <c r="F163" s="9" t="s">
        <v>136</v>
      </c>
      <c r="G163" s="9" t="s">
        <v>53</v>
      </c>
      <c r="H163" s="9"/>
    </row>
    <row r="164" spans="1:8" ht="34.5" customHeight="1">
      <c r="A164" s="9">
        <v>162</v>
      </c>
      <c r="B164" s="10" t="str">
        <f>"60892024022123421354966"</f>
        <v>60892024022123421354966</v>
      </c>
      <c r="C164" s="10" t="s">
        <v>51</v>
      </c>
      <c r="D164" s="10" t="str">
        <f>"王安国"</f>
        <v>王安国</v>
      </c>
      <c r="E164" s="10" t="str">
        <f>"男"</f>
        <v>男</v>
      </c>
      <c r="F164" s="9" t="s">
        <v>159</v>
      </c>
      <c r="G164" s="9" t="s">
        <v>53</v>
      </c>
      <c r="H164" s="9"/>
    </row>
    <row r="165" spans="1:8" ht="34.5" customHeight="1">
      <c r="A165" s="9">
        <v>163</v>
      </c>
      <c r="B165" s="10" t="str">
        <f>"60892024022200093154969"</f>
        <v>60892024022200093154969</v>
      </c>
      <c r="C165" s="10" t="s">
        <v>51</v>
      </c>
      <c r="D165" s="10" t="str">
        <f>"王金女"</f>
        <v>王金女</v>
      </c>
      <c r="E165" s="10" t="str">
        <f>"女"</f>
        <v>女</v>
      </c>
      <c r="F165" s="9" t="s">
        <v>160</v>
      </c>
      <c r="G165" s="9" t="s">
        <v>53</v>
      </c>
      <c r="H165" s="9"/>
    </row>
    <row r="166" spans="1:8" ht="34.5" customHeight="1">
      <c r="A166" s="9">
        <v>164</v>
      </c>
      <c r="B166" s="10" t="str">
        <f>"60892024022121153054944"</f>
        <v>60892024022121153054944</v>
      </c>
      <c r="C166" s="10" t="s">
        <v>51</v>
      </c>
      <c r="D166" s="10" t="str">
        <f>"尹春瑶"</f>
        <v>尹春瑶</v>
      </c>
      <c r="E166" s="10" t="str">
        <f>"女"</f>
        <v>女</v>
      </c>
      <c r="F166" s="9" t="s">
        <v>161</v>
      </c>
      <c r="G166" s="9" t="s">
        <v>53</v>
      </c>
      <c r="H166" s="9"/>
    </row>
    <row r="167" spans="1:8" ht="34.5" customHeight="1">
      <c r="A167" s="9">
        <v>165</v>
      </c>
      <c r="B167" s="10" t="str">
        <f>"60892024022208063055073"</f>
        <v>60892024022208063055073</v>
      </c>
      <c r="C167" s="10" t="s">
        <v>51</v>
      </c>
      <c r="D167" s="10" t="str">
        <f>"吴桂香"</f>
        <v>吴桂香</v>
      </c>
      <c r="E167" s="10" t="str">
        <f>"女"</f>
        <v>女</v>
      </c>
      <c r="F167" s="9" t="s">
        <v>162</v>
      </c>
      <c r="G167" s="9" t="s">
        <v>53</v>
      </c>
      <c r="H167" s="9"/>
    </row>
    <row r="168" spans="1:8" ht="34.5" customHeight="1">
      <c r="A168" s="9">
        <v>166</v>
      </c>
      <c r="B168" s="10" t="str">
        <f>"60892024021912075353947"</f>
        <v>60892024021912075353947</v>
      </c>
      <c r="C168" s="10" t="s">
        <v>51</v>
      </c>
      <c r="D168" s="10" t="str">
        <f>"郭航硕"</f>
        <v>郭航硕</v>
      </c>
      <c r="E168" s="10" t="str">
        <f>"男"</f>
        <v>男</v>
      </c>
      <c r="F168" s="9" t="s">
        <v>163</v>
      </c>
      <c r="G168" s="9" t="s">
        <v>53</v>
      </c>
      <c r="H168" s="9"/>
    </row>
    <row r="169" spans="1:8" ht="34.5" customHeight="1">
      <c r="A169" s="9">
        <v>167</v>
      </c>
      <c r="B169" s="10" t="str">
        <f>"60892024022208380055078"</f>
        <v>60892024022208380055078</v>
      </c>
      <c r="C169" s="10" t="s">
        <v>51</v>
      </c>
      <c r="D169" s="10" t="str">
        <f>"林美娜"</f>
        <v>林美娜</v>
      </c>
      <c r="E169" s="10" t="str">
        <f>"女"</f>
        <v>女</v>
      </c>
      <c r="F169" s="9" t="s">
        <v>164</v>
      </c>
      <c r="G169" s="9" t="s">
        <v>53</v>
      </c>
      <c r="H169" s="9"/>
    </row>
    <row r="170" spans="1:8" ht="34.5" customHeight="1">
      <c r="A170" s="9">
        <v>168</v>
      </c>
      <c r="B170" s="10" t="str">
        <f>"60892024022111384654758"</f>
        <v>60892024022111384654758</v>
      </c>
      <c r="C170" s="10" t="s">
        <v>51</v>
      </c>
      <c r="D170" s="10" t="str">
        <f>"符雪紫"</f>
        <v>符雪紫</v>
      </c>
      <c r="E170" s="10" t="str">
        <f>"女"</f>
        <v>女</v>
      </c>
      <c r="F170" s="9" t="s">
        <v>165</v>
      </c>
      <c r="G170" s="9" t="s">
        <v>53</v>
      </c>
      <c r="H170" s="9"/>
    </row>
    <row r="171" spans="1:8" ht="34.5" customHeight="1">
      <c r="A171" s="9">
        <v>169</v>
      </c>
      <c r="B171" s="10" t="str">
        <f>"60892024022210001655109"</f>
        <v>60892024022210001655109</v>
      </c>
      <c r="C171" s="10" t="s">
        <v>51</v>
      </c>
      <c r="D171" s="10" t="str">
        <f>"容亚愉"</f>
        <v>容亚愉</v>
      </c>
      <c r="E171" s="10" t="str">
        <f>"女"</f>
        <v>女</v>
      </c>
      <c r="F171" s="9" t="s">
        <v>166</v>
      </c>
      <c r="G171" s="9" t="s">
        <v>53</v>
      </c>
      <c r="H171" s="9"/>
    </row>
    <row r="172" spans="1:8" ht="34.5" customHeight="1">
      <c r="A172" s="9">
        <v>170</v>
      </c>
      <c r="B172" s="10" t="str">
        <f>"60892024022210015655110"</f>
        <v>60892024022210015655110</v>
      </c>
      <c r="C172" s="10" t="s">
        <v>51</v>
      </c>
      <c r="D172" s="10" t="str">
        <f>"吉璐璐"</f>
        <v>吉璐璐</v>
      </c>
      <c r="E172" s="10" t="str">
        <f>"女"</f>
        <v>女</v>
      </c>
      <c r="F172" s="9" t="s">
        <v>167</v>
      </c>
      <c r="G172" s="9" t="s">
        <v>53</v>
      </c>
      <c r="H172" s="9"/>
    </row>
    <row r="173" spans="1:8" ht="34.5" customHeight="1">
      <c r="A173" s="9">
        <v>171</v>
      </c>
      <c r="B173" s="10" t="str">
        <f>"60892024022209572355108"</f>
        <v>60892024022209572355108</v>
      </c>
      <c r="C173" s="10" t="s">
        <v>51</v>
      </c>
      <c r="D173" s="10" t="str">
        <f>"刘真源"</f>
        <v>刘真源</v>
      </c>
      <c r="E173" s="10" t="str">
        <f>"男"</f>
        <v>男</v>
      </c>
      <c r="F173" s="9" t="s">
        <v>168</v>
      </c>
      <c r="G173" s="9" t="s">
        <v>53</v>
      </c>
      <c r="H173" s="9"/>
    </row>
    <row r="174" spans="1:8" ht="34.5" customHeight="1">
      <c r="A174" s="9">
        <v>172</v>
      </c>
      <c r="B174" s="10" t="str">
        <f>"60892024022211134155132"</f>
        <v>60892024022211134155132</v>
      </c>
      <c r="C174" s="10" t="s">
        <v>51</v>
      </c>
      <c r="D174" s="10" t="str">
        <f>"陈村"</f>
        <v>陈村</v>
      </c>
      <c r="E174" s="10" t="str">
        <f>"女"</f>
        <v>女</v>
      </c>
      <c r="F174" s="9" t="s">
        <v>147</v>
      </c>
      <c r="G174" s="9" t="s">
        <v>53</v>
      </c>
      <c r="H174" s="9"/>
    </row>
    <row r="175" spans="1:8" ht="34.5" customHeight="1">
      <c r="A175" s="9">
        <v>173</v>
      </c>
      <c r="B175" s="10" t="str">
        <f>"60892024021919111154221"</f>
        <v>60892024021919111154221</v>
      </c>
      <c r="C175" s="10" t="s">
        <v>51</v>
      </c>
      <c r="D175" s="10" t="str">
        <f>"郑雅悠"</f>
        <v>郑雅悠</v>
      </c>
      <c r="E175" s="10" t="str">
        <f>"女"</f>
        <v>女</v>
      </c>
      <c r="F175" s="9" t="s">
        <v>169</v>
      </c>
      <c r="G175" s="9" t="s">
        <v>53</v>
      </c>
      <c r="H175" s="9"/>
    </row>
    <row r="176" spans="1:8" ht="34.5" customHeight="1">
      <c r="A176" s="9">
        <v>174</v>
      </c>
      <c r="B176" s="10" t="str">
        <f>"60892024022211293655137"</f>
        <v>60892024022211293655137</v>
      </c>
      <c r="C176" s="10" t="s">
        <v>51</v>
      </c>
      <c r="D176" s="10" t="str">
        <f>"周明辽"</f>
        <v>周明辽</v>
      </c>
      <c r="E176" s="10" t="str">
        <f>"女"</f>
        <v>女</v>
      </c>
      <c r="F176" s="9" t="s">
        <v>170</v>
      </c>
      <c r="G176" s="9" t="s">
        <v>53</v>
      </c>
      <c r="H176" s="9"/>
    </row>
    <row r="177" spans="1:8" ht="34.5" customHeight="1">
      <c r="A177" s="9">
        <v>175</v>
      </c>
      <c r="B177" s="10" t="str">
        <f>"60892024022211484955142"</f>
        <v>60892024022211484955142</v>
      </c>
      <c r="C177" s="10" t="s">
        <v>51</v>
      </c>
      <c r="D177" s="10" t="str">
        <f>"罗才禹"</f>
        <v>罗才禹</v>
      </c>
      <c r="E177" s="10" t="str">
        <f>"男"</f>
        <v>男</v>
      </c>
      <c r="F177" s="9" t="s">
        <v>171</v>
      </c>
      <c r="G177" s="9" t="s">
        <v>53</v>
      </c>
      <c r="H177" s="9"/>
    </row>
    <row r="178" spans="1:8" ht="34.5" customHeight="1">
      <c r="A178" s="9">
        <v>176</v>
      </c>
      <c r="B178" s="10" t="str">
        <f>"60892024022020144954601"</f>
        <v>60892024022020144954601</v>
      </c>
      <c r="C178" s="10" t="s">
        <v>51</v>
      </c>
      <c r="D178" s="10" t="str">
        <f>"王芳曼"</f>
        <v>王芳曼</v>
      </c>
      <c r="E178" s="10" t="str">
        <f>"女"</f>
        <v>女</v>
      </c>
      <c r="F178" s="9" t="s">
        <v>98</v>
      </c>
      <c r="G178" s="9" t="s">
        <v>53</v>
      </c>
      <c r="H178" s="9"/>
    </row>
    <row r="179" spans="1:8" ht="34.5" customHeight="1">
      <c r="A179" s="9">
        <v>177</v>
      </c>
      <c r="B179" s="10" t="str">
        <f>"60892024022115332054847"</f>
        <v>60892024022115332054847</v>
      </c>
      <c r="C179" s="10" t="s">
        <v>51</v>
      </c>
      <c r="D179" s="10" t="str">
        <f>"容国玲"</f>
        <v>容国玲</v>
      </c>
      <c r="E179" s="10" t="str">
        <f>"女"</f>
        <v>女</v>
      </c>
      <c r="F179" s="9" t="s">
        <v>172</v>
      </c>
      <c r="G179" s="9" t="s">
        <v>53</v>
      </c>
      <c r="H179" s="9"/>
    </row>
    <row r="180" spans="1:8" ht="34.5" customHeight="1">
      <c r="A180" s="9">
        <v>178</v>
      </c>
      <c r="B180" s="10" t="str">
        <f>"60892024022212001355146"</f>
        <v>60892024022212001355146</v>
      </c>
      <c r="C180" s="10" t="s">
        <v>51</v>
      </c>
      <c r="D180" s="10" t="str">
        <f>"李锡敏"</f>
        <v>李锡敏</v>
      </c>
      <c r="E180" s="10" t="str">
        <f>"女"</f>
        <v>女</v>
      </c>
      <c r="F180" s="9" t="s">
        <v>173</v>
      </c>
      <c r="G180" s="9" t="s">
        <v>53</v>
      </c>
      <c r="H180" s="9"/>
    </row>
    <row r="181" spans="1:8" ht="34.5" customHeight="1">
      <c r="A181" s="9">
        <v>179</v>
      </c>
      <c r="B181" s="10" t="str">
        <f>"60892024022213375455169"</f>
        <v>60892024022213375455169</v>
      </c>
      <c r="C181" s="10" t="s">
        <v>51</v>
      </c>
      <c r="D181" s="10" t="str">
        <f>"崔思怡"</f>
        <v>崔思怡</v>
      </c>
      <c r="E181" s="10" t="str">
        <f>"女"</f>
        <v>女</v>
      </c>
      <c r="F181" s="9" t="s">
        <v>174</v>
      </c>
      <c r="G181" s="9" t="s">
        <v>53</v>
      </c>
      <c r="H181" s="9"/>
    </row>
    <row r="182" spans="1:8" ht="34.5" customHeight="1">
      <c r="A182" s="9">
        <v>180</v>
      </c>
      <c r="B182" s="10" t="str">
        <f>"60892024022214213755176"</f>
        <v>60892024022214213755176</v>
      </c>
      <c r="C182" s="10" t="s">
        <v>51</v>
      </c>
      <c r="D182" s="10" t="str">
        <f>"孙源谨"</f>
        <v>孙源谨</v>
      </c>
      <c r="E182" s="10" t="str">
        <f>"男"</f>
        <v>男</v>
      </c>
      <c r="F182" s="9" t="s">
        <v>175</v>
      </c>
      <c r="G182" s="9" t="s">
        <v>53</v>
      </c>
      <c r="H182" s="9"/>
    </row>
    <row r="183" spans="1:8" ht="34.5" customHeight="1">
      <c r="A183" s="9">
        <v>181</v>
      </c>
      <c r="B183" s="10" t="str">
        <f>"60892024022117024854884"</f>
        <v>60892024022117024854884</v>
      </c>
      <c r="C183" s="10" t="s">
        <v>51</v>
      </c>
      <c r="D183" s="10" t="str">
        <f>"殷泽苗"</f>
        <v>殷泽苗</v>
      </c>
      <c r="E183" s="10" t="str">
        <f aca="true" t="shared" si="8" ref="E183:E204">"女"</f>
        <v>女</v>
      </c>
      <c r="F183" s="9" t="s">
        <v>176</v>
      </c>
      <c r="G183" s="9" t="s">
        <v>53</v>
      </c>
      <c r="H183" s="9"/>
    </row>
    <row r="184" spans="1:8" ht="34.5" customHeight="1">
      <c r="A184" s="9">
        <v>182</v>
      </c>
      <c r="B184" s="10" t="str">
        <f>"60892024022215351355197"</f>
        <v>60892024022215351355197</v>
      </c>
      <c r="C184" s="10" t="s">
        <v>51</v>
      </c>
      <c r="D184" s="10" t="str">
        <f>"欧彩珍"</f>
        <v>欧彩珍</v>
      </c>
      <c r="E184" s="10" t="str">
        <f t="shared" si="8"/>
        <v>女</v>
      </c>
      <c r="F184" s="9" t="s">
        <v>177</v>
      </c>
      <c r="G184" s="9" t="s">
        <v>53</v>
      </c>
      <c r="H184" s="9"/>
    </row>
    <row r="185" spans="1:8" ht="34.5" customHeight="1">
      <c r="A185" s="9">
        <v>183</v>
      </c>
      <c r="B185" s="10" t="str">
        <f>"60892024022212583055162"</f>
        <v>60892024022212583055162</v>
      </c>
      <c r="C185" s="10" t="s">
        <v>51</v>
      </c>
      <c r="D185" s="10" t="str">
        <f>"洪淑娜"</f>
        <v>洪淑娜</v>
      </c>
      <c r="E185" s="10" t="str">
        <f t="shared" si="8"/>
        <v>女</v>
      </c>
      <c r="F185" s="9" t="s">
        <v>178</v>
      </c>
      <c r="G185" s="9" t="s">
        <v>53</v>
      </c>
      <c r="H185" s="9"/>
    </row>
    <row r="186" spans="1:8" ht="34.5" customHeight="1">
      <c r="A186" s="9">
        <v>184</v>
      </c>
      <c r="B186" s="10" t="str">
        <f>"60892024022215163355189"</f>
        <v>60892024022215163355189</v>
      </c>
      <c r="C186" s="10" t="s">
        <v>51</v>
      </c>
      <c r="D186" s="10" t="str">
        <f>"王小磊"</f>
        <v>王小磊</v>
      </c>
      <c r="E186" s="10" t="str">
        <f t="shared" si="8"/>
        <v>女</v>
      </c>
      <c r="F186" s="9" t="s">
        <v>179</v>
      </c>
      <c r="G186" s="9" t="s">
        <v>53</v>
      </c>
      <c r="H186" s="9"/>
    </row>
    <row r="187" spans="1:8" ht="34.5" customHeight="1">
      <c r="A187" s="9">
        <v>185</v>
      </c>
      <c r="B187" s="10" t="str">
        <f>"60892024022215593755209"</f>
        <v>60892024022215593755209</v>
      </c>
      <c r="C187" s="10" t="s">
        <v>51</v>
      </c>
      <c r="D187" s="10" t="str">
        <f>"陈蕾"</f>
        <v>陈蕾</v>
      </c>
      <c r="E187" s="10" t="str">
        <f t="shared" si="8"/>
        <v>女</v>
      </c>
      <c r="F187" s="9" t="s">
        <v>180</v>
      </c>
      <c r="G187" s="9" t="s">
        <v>53</v>
      </c>
      <c r="H187" s="9"/>
    </row>
    <row r="188" spans="1:8" ht="34.5" customHeight="1">
      <c r="A188" s="9">
        <v>186</v>
      </c>
      <c r="B188" s="10" t="str">
        <f>"60892024022116292654868"</f>
        <v>60892024022116292654868</v>
      </c>
      <c r="C188" s="10" t="s">
        <v>51</v>
      </c>
      <c r="D188" s="10" t="str">
        <f>"吴子玲"</f>
        <v>吴子玲</v>
      </c>
      <c r="E188" s="10" t="str">
        <f t="shared" si="8"/>
        <v>女</v>
      </c>
      <c r="F188" s="9" t="s">
        <v>176</v>
      </c>
      <c r="G188" s="9" t="s">
        <v>53</v>
      </c>
      <c r="H188" s="9"/>
    </row>
    <row r="189" spans="1:8" ht="34.5" customHeight="1">
      <c r="A189" s="9">
        <v>187</v>
      </c>
      <c r="B189" s="10" t="str">
        <f>"60892024022216195155215"</f>
        <v>60892024022216195155215</v>
      </c>
      <c r="C189" s="10" t="s">
        <v>51</v>
      </c>
      <c r="D189" s="10" t="str">
        <f>"陈泽转"</f>
        <v>陈泽转</v>
      </c>
      <c r="E189" s="10" t="str">
        <f t="shared" si="8"/>
        <v>女</v>
      </c>
      <c r="F189" s="9" t="s">
        <v>181</v>
      </c>
      <c r="G189" s="9" t="s">
        <v>53</v>
      </c>
      <c r="H189" s="9"/>
    </row>
    <row r="190" spans="1:8" ht="34.5" customHeight="1">
      <c r="A190" s="9">
        <v>188</v>
      </c>
      <c r="B190" s="10" t="str">
        <f>"60892024022217090855229"</f>
        <v>60892024022217090855229</v>
      </c>
      <c r="C190" s="10" t="s">
        <v>51</v>
      </c>
      <c r="D190" s="10" t="str">
        <f>"王丽娥"</f>
        <v>王丽娥</v>
      </c>
      <c r="E190" s="10" t="str">
        <f t="shared" si="8"/>
        <v>女</v>
      </c>
      <c r="F190" s="9" t="s">
        <v>79</v>
      </c>
      <c r="G190" s="9" t="s">
        <v>53</v>
      </c>
      <c r="H190" s="9"/>
    </row>
    <row r="191" spans="1:8" ht="34.5" customHeight="1">
      <c r="A191" s="9">
        <v>189</v>
      </c>
      <c r="B191" s="10" t="str">
        <f>"60892024022214182955174"</f>
        <v>60892024022214182955174</v>
      </c>
      <c r="C191" s="10" t="s">
        <v>51</v>
      </c>
      <c r="D191" s="10" t="str">
        <f>"李丽悠"</f>
        <v>李丽悠</v>
      </c>
      <c r="E191" s="10" t="str">
        <f t="shared" si="8"/>
        <v>女</v>
      </c>
      <c r="F191" s="9" t="s">
        <v>182</v>
      </c>
      <c r="G191" s="9" t="s">
        <v>53</v>
      </c>
      <c r="H191" s="9"/>
    </row>
    <row r="192" spans="1:8" ht="34.5" customHeight="1">
      <c r="A192" s="9">
        <v>190</v>
      </c>
      <c r="B192" s="10" t="str">
        <f>"60892024022217180655230"</f>
        <v>60892024022217180655230</v>
      </c>
      <c r="C192" s="10" t="s">
        <v>51</v>
      </c>
      <c r="D192" s="10" t="str">
        <f>"杨鲜"</f>
        <v>杨鲜</v>
      </c>
      <c r="E192" s="10" t="str">
        <f t="shared" si="8"/>
        <v>女</v>
      </c>
      <c r="F192" s="9" t="s">
        <v>183</v>
      </c>
      <c r="G192" s="9" t="s">
        <v>53</v>
      </c>
      <c r="H192" s="9"/>
    </row>
    <row r="193" spans="1:8" ht="34.5" customHeight="1">
      <c r="A193" s="9">
        <v>191</v>
      </c>
      <c r="B193" s="10" t="str">
        <f>"60892024022218570755247"</f>
        <v>60892024022218570755247</v>
      </c>
      <c r="C193" s="10" t="s">
        <v>51</v>
      </c>
      <c r="D193" s="10" t="str">
        <f>"陈求婷"</f>
        <v>陈求婷</v>
      </c>
      <c r="E193" s="10" t="str">
        <f t="shared" si="8"/>
        <v>女</v>
      </c>
      <c r="F193" s="9" t="s">
        <v>184</v>
      </c>
      <c r="G193" s="9" t="s">
        <v>53</v>
      </c>
      <c r="H193" s="9"/>
    </row>
    <row r="194" spans="1:8" ht="34.5" customHeight="1">
      <c r="A194" s="9">
        <v>192</v>
      </c>
      <c r="B194" s="10" t="str">
        <f>"60892024022121313654946"</f>
        <v>60892024022121313654946</v>
      </c>
      <c r="C194" s="10" t="s">
        <v>51</v>
      </c>
      <c r="D194" s="10" t="str">
        <f>"黄莎莎"</f>
        <v>黄莎莎</v>
      </c>
      <c r="E194" s="10" t="str">
        <f t="shared" si="8"/>
        <v>女</v>
      </c>
      <c r="F194" s="9" t="s">
        <v>185</v>
      </c>
      <c r="G194" s="9" t="s">
        <v>53</v>
      </c>
      <c r="H194" s="9"/>
    </row>
    <row r="195" spans="1:8" ht="34.5" customHeight="1">
      <c r="A195" s="9">
        <v>193</v>
      </c>
      <c r="B195" s="10" t="str">
        <f>"60892024021915411954096"</f>
        <v>60892024021915411954096</v>
      </c>
      <c r="C195" s="10" t="s">
        <v>51</v>
      </c>
      <c r="D195" s="10" t="str">
        <f>"郑胜坤"</f>
        <v>郑胜坤</v>
      </c>
      <c r="E195" s="10" t="str">
        <f t="shared" si="8"/>
        <v>女</v>
      </c>
      <c r="F195" s="9" t="s">
        <v>103</v>
      </c>
      <c r="G195" s="9" t="s">
        <v>53</v>
      </c>
      <c r="H195" s="9"/>
    </row>
    <row r="196" spans="1:8" ht="34.5" customHeight="1">
      <c r="A196" s="9">
        <v>194</v>
      </c>
      <c r="B196" s="10" t="str">
        <f>"60892024022111091954740"</f>
        <v>60892024022111091954740</v>
      </c>
      <c r="C196" s="10" t="s">
        <v>51</v>
      </c>
      <c r="D196" s="10" t="str">
        <f>"陈楚楚"</f>
        <v>陈楚楚</v>
      </c>
      <c r="E196" s="10" t="str">
        <f t="shared" si="8"/>
        <v>女</v>
      </c>
      <c r="F196" s="9" t="s">
        <v>186</v>
      </c>
      <c r="G196" s="9" t="s">
        <v>53</v>
      </c>
      <c r="H196" s="9"/>
    </row>
    <row r="197" spans="1:8" ht="34.5" customHeight="1">
      <c r="A197" s="9">
        <v>195</v>
      </c>
      <c r="B197" s="10" t="str">
        <f>"60892024022020300554606"</f>
        <v>60892024022020300554606</v>
      </c>
      <c r="C197" s="10" t="s">
        <v>51</v>
      </c>
      <c r="D197" s="10" t="str">
        <f>"黄莹"</f>
        <v>黄莹</v>
      </c>
      <c r="E197" s="10" t="str">
        <f t="shared" si="8"/>
        <v>女</v>
      </c>
      <c r="F197" s="9" t="s">
        <v>187</v>
      </c>
      <c r="G197" s="9" t="s">
        <v>53</v>
      </c>
      <c r="H197" s="9"/>
    </row>
    <row r="198" spans="1:8" ht="34.5" customHeight="1">
      <c r="A198" s="9">
        <v>196</v>
      </c>
      <c r="B198" s="10" t="str">
        <f>"60892024022221020455268"</f>
        <v>60892024022221020455268</v>
      </c>
      <c r="C198" s="10" t="s">
        <v>51</v>
      </c>
      <c r="D198" s="10" t="str">
        <f>"盛湘雨"</f>
        <v>盛湘雨</v>
      </c>
      <c r="E198" s="10" t="str">
        <f t="shared" si="8"/>
        <v>女</v>
      </c>
      <c r="F198" s="9" t="s">
        <v>188</v>
      </c>
      <c r="G198" s="9" t="s">
        <v>53</v>
      </c>
      <c r="H198" s="9"/>
    </row>
    <row r="199" spans="1:8" ht="34.5" customHeight="1">
      <c r="A199" s="9">
        <v>197</v>
      </c>
      <c r="B199" s="10" t="str">
        <f>"60892024022220370655261"</f>
        <v>60892024022220370655261</v>
      </c>
      <c r="C199" s="10" t="s">
        <v>51</v>
      </c>
      <c r="D199" s="10" t="str">
        <f>"郑远巧"</f>
        <v>郑远巧</v>
      </c>
      <c r="E199" s="10" t="str">
        <f t="shared" si="8"/>
        <v>女</v>
      </c>
      <c r="F199" s="9" t="s">
        <v>189</v>
      </c>
      <c r="G199" s="9" t="s">
        <v>53</v>
      </c>
      <c r="H199" s="9"/>
    </row>
    <row r="200" spans="1:8" ht="34.5" customHeight="1">
      <c r="A200" s="9">
        <v>198</v>
      </c>
      <c r="B200" s="10" t="str">
        <f>"60892024022018503654585"</f>
        <v>60892024022018503654585</v>
      </c>
      <c r="C200" s="10" t="s">
        <v>51</v>
      </c>
      <c r="D200" s="10" t="str">
        <f>"卓青艳"</f>
        <v>卓青艳</v>
      </c>
      <c r="E200" s="10" t="str">
        <f t="shared" si="8"/>
        <v>女</v>
      </c>
      <c r="F200" s="9" t="s">
        <v>190</v>
      </c>
      <c r="G200" s="9" t="s">
        <v>53</v>
      </c>
      <c r="H200" s="9"/>
    </row>
    <row r="201" spans="1:8" ht="34.5" customHeight="1">
      <c r="A201" s="9">
        <v>199</v>
      </c>
      <c r="B201" s="10" t="str">
        <f>"60892024022220221455256"</f>
        <v>60892024022220221455256</v>
      </c>
      <c r="C201" s="10" t="s">
        <v>51</v>
      </c>
      <c r="D201" s="10" t="str">
        <f>"文红珊"</f>
        <v>文红珊</v>
      </c>
      <c r="E201" s="10" t="str">
        <f t="shared" si="8"/>
        <v>女</v>
      </c>
      <c r="F201" s="9" t="s">
        <v>191</v>
      </c>
      <c r="G201" s="9" t="s">
        <v>53</v>
      </c>
      <c r="H201" s="9"/>
    </row>
    <row r="202" spans="1:8" ht="34.5" customHeight="1">
      <c r="A202" s="9">
        <v>200</v>
      </c>
      <c r="B202" s="10" t="str">
        <f>"60892024022221315955273"</f>
        <v>60892024022221315955273</v>
      </c>
      <c r="C202" s="10" t="s">
        <v>51</v>
      </c>
      <c r="D202" s="10" t="str">
        <f>"黎经婉"</f>
        <v>黎经婉</v>
      </c>
      <c r="E202" s="10" t="str">
        <f t="shared" si="8"/>
        <v>女</v>
      </c>
      <c r="F202" s="9" t="s">
        <v>148</v>
      </c>
      <c r="G202" s="9" t="s">
        <v>53</v>
      </c>
      <c r="H202" s="9"/>
    </row>
    <row r="203" spans="1:8" ht="34.5" customHeight="1">
      <c r="A203" s="9">
        <v>201</v>
      </c>
      <c r="B203" s="10" t="str">
        <f>"60892024021915072354058"</f>
        <v>60892024021915072354058</v>
      </c>
      <c r="C203" s="10" t="s">
        <v>51</v>
      </c>
      <c r="D203" s="10" t="str">
        <f>"符霞"</f>
        <v>符霞</v>
      </c>
      <c r="E203" s="10" t="str">
        <f t="shared" si="8"/>
        <v>女</v>
      </c>
      <c r="F203" s="9" t="s">
        <v>192</v>
      </c>
      <c r="G203" s="9" t="s">
        <v>53</v>
      </c>
      <c r="H203" s="9"/>
    </row>
    <row r="204" spans="1:8" ht="34.5" customHeight="1">
      <c r="A204" s="9">
        <v>202</v>
      </c>
      <c r="B204" s="10" t="str">
        <f>"60892024021915220254077"</f>
        <v>60892024021915220254077</v>
      </c>
      <c r="C204" s="10" t="s">
        <v>51</v>
      </c>
      <c r="D204" s="10" t="str">
        <f>"林转"</f>
        <v>林转</v>
      </c>
      <c r="E204" s="10" t="str">
        <f t="shared" si="8"/>
        <v>女</v>
      </c>
      <c r="F204" s="9" t="s">
        <v>193</v>
      </c>
      <c r="G204" s="9" t="s">
        <v>53</v>
      </c>
      <c r="H204" s="9"/>
    </row>
    <row r="205" spans="1:8" ht="34.5" customHeight="1">
      <c r="A205" s="9">
        <v>203</v>
      </c>
      <c r="B205" s="10" t="str">
        <f>"60892024022221472455277"</f>
        <v>60892024022221472455277</v>
      </c>
      <c r="C205" s="10" t="s">
        <v>51</v>
      </c>
      <c r="D205" s="10" t="str">
        <f>"吉唐君"</f>
        <v>吉唐君</v>
      </c>
      <c r="E205" s="10" t="str">
        <f>"男"</f>
        <v>男</v>
      </c>
      <c r="F205" s="9" t="s">
        <v>194</v>
      </c>
      <c r="G205" s="9" t="s">
        <v>53</v>
      </c>
      <c r="H205" s="9"/>
    </row>
    <row r="206" spans="1:8" ht="34.5" customHeight="1">
      <c r="A206" s="9">
        <v>204</v>
      </c>
      <c r="B206" s="10" t="str">
        <f>"60892024022010340154400"</f>
        <v>60892024022010340154400</v>
      </c>
      <c r="C206" s="10" t="s">
        <v>51</v>
      </c>
      <c r="D206" s="10" t="str">
        <f>"吉如锐"</f>
        <v>吉如锐</v>
      </c>
      <c r="E206" s="10" t="str">
        <f aca="true" t="shared" si="9" ref="E206:E242">"女"</f>
        <v>女</v>
      </c>
      <c r="F206" s="9" t="s">
        <v>195</v>
      </c>
      <c r="G206" s="9" t="s">
        <v>53</v>
      </c>
      <c r="H206" s="9"/>
    </row>
    <row r="207" spans="1:8" ht="34.5" customHeight="1">
      <c r="A207" s="9">
        <v>205</v>
      </c>
      <c r="B207" s="10" t="str">
        <f>"60892024022221382455275"</f>
        <v>60892024022221382455275</v>
      </c>
      <c r="C207" s="10" t="s">
        <v>51</v>
      </c>
      <c r="D207" s="10" t="str">
        <f>"陈雪冰"</f>
        <v>陈雪冰</v>
      </c>
      <c r="E207" s="10" t="str">
        <f t="shared" si="9"/>
        <v>女</v>
      </c>
      <c r="F207" s="9" t="s">
        <v>196</v>
      </c>
      <c r="G207" s="9" t="s">
        <v>53</v>
      </c>
      <c r="H207" s="9"/>
    </row>
    <row r="208" spans="1:8" ht="34.5" customHeight="1">
      <c r="A208" s="9">
        <v>206</v>
      </c>
      <c r="B208" s="10" t="str">
        <f>"60892024022213044255164"</f>
        <v>60892024022213044255164</v>
      </c>
      <c r="C208" s="10" t="s">
        <v>51</v>
      </c>
      <c r="D208" s="10" t="str">
        <f>"孙玉婷"</f>
        <v>孙玉婷</v>
      </c>
      <c r="E208" s="10" t="str">
        <f t="shared" si="9"/>
        <v>女</v>
      </c>
      <c r="F208" s="9" t="s">
        <v>197</v>
      </c>
      <c r="G208" s="9" t="s">
        <v>53</v>
      </c>
      <c r="H208" s="9"/>
    </row>
    <row r="209" spans="1:8" ht="34.5" customHeight="1">
      <c r="A209" s="9">
        <v>207</v>
      </c>
      <c r="B209" s="10" t="str">
        <f>"60892024022222302355287"</f>
        <v>60892024022222302355287</v>
      </c>
      <c r="C209" s="10" t="s">
        <v>51</v>
      </c>
      <c r="D209" s="10" t="str">
        <f>"朱允萱"</f>
        <v>朱允萱</v>
      </c>
      <c r="E209" s="10" t="str">
        <f t="shared" si="9"/>
        <v>女</v>
      </c>
      <c r="F209" s="9" t="s">
        <v>91</v>
      </c>
      <c r="G209" s="9" t="s">
        <v>53</v>
      </c>
      <c r="H209" s="9"/>
    </row>
    <row r="210" spans="1:8" ht="34.5" customHeight="1">
      <c r="A210" s="9">
        <v>208</v>
      </c>
      <c r="B210" s="10" t="str">
        <f>"60892024022222200155284"</f>
        <v>60892024022222200155284</v>
      </c>
      <c r="C210" s="10" t="s">
        <v>51</v>
      </c>
      <c r="D210" s="10" t="str">
        <f>"朱美玉"</f>
        <v>朱美玉</v>
      </c>
      <c r="E210" s="10" t="str">
        <f t="shared" si="9"/>
        <v>女</v>
      </c>
      <c r="F210" s="9" t="s">
        <v>150</v>
      </c>
      <c r="G210" s="9" t="s">
        <v>53</v>
      </c>
      <c r="H210" s="9"/>
    </row>
    <row r="211" spans="1:8" ht="34.5" customHeight="1">
      <c r="A211" s="9">
        <v>209</v>
      </c>
      <c r="B211" s="10" t="str">
        <f>"60892024022221472455276"</f>
        <v>60892024022221472455276</v>
      </c>
      <c r="C211" s="10" t="s">
        <v>51</v>
      </c>
      <c r="D211" s="10" t="str">
        <f>"曾秋香"</f>
        <v>曾秋香</v>
      </c>
      <c r="E211" s="10" t="str">
        <f t="shared" si="9"/>
        <v>女</v>
      </c>
      <c r="F211" s="9" t="s">
        <v>80</v>
      </c>
      <c r="G211" s="9" t="s">
        <v>53</v>
      </c>
      <c r="H211" s="9"/>
    </row>
    <row r="212" spans="1:8" ht="34.5" customHeight="1">
      <c r="A212" s="9">
        <v>210</v>
      </c>
      <c r="B212" s="10" t="str">
        <f>"60892024022222490755293"</f>
        <v>60892024022222490755293</v>
      </c>
      <c r="C212" s="10" t="s">
        <v>51</v>
      </c>
      <c r="D212" s="10" t="str">
        <f>"李美玲"</f>
        <v>李美玲</v>
      </c>
      <c r="E212" s="10" t="str">
        <f t="shared" si="9"/>
        <v>女</v>
      </c>
      <c r="F212" s="9" t="s">
        <v>198</v>
      </c>
      <c r="G212" s="9" t="s">
        <v>53</v>
      </c>
      <c r="H212" s="9"/>
    </row>
    <row r="213" spans="1:8" ht="34.5" customHeight="1">
      <c r="A213" s="9">
        <v>211</v>
      </c>
      <c r="B213" s="10" t="str">
        <f>"60892024022222380755290"</f>
        <v>60892024022222380755290</v>
      </c>
      <c r="C213" s="10" t="s">
        <v>51</v>
      </c>
      <c r="D213" s="10" t="str">
        <f>"颜佳佳"</f>
        <v>颜佳佳</v>
      </c>
      <c r="E213" s="10" t="str">
        <f t="shared" si="9"/>
        <v>女</v>
      </c>
      <c r="F213" s="9" t="s">
        <v>199</v>
      </c>
      <c r="G213" s="9" t="s">
        <v>53</v>
      </c>
      <c r="H213" s="9"/>
    </row>
    <row r="214" spans="1:8" ht="34.5" customHeight="1">
      <c r="A214" s="9">
        <v>212</v>
      </c>
      <c r="B214" s="10" t="str">
        <f>"60892024022223030955296"</f>
        <v>60892024022223030955296</v>
      </c>
      <c r="C214" s="10" t="s">
        <v>51</v>
      </c>
      <c r="D214" s="10" t="str">
        <f>"宁冬雪"</f>
        <v>宁冬雪</v>
      </c>
      <c r="E214" s="10" t="str">
        <f t="shared" si="9"/>
        <v>女</v>
      </c>
      <c r="F214" s="9" t="s">
        <v>200</v>
      </c>
      <c r="G214" s="9" t="s">
        <v>53</v>
      </c>
      <c r="H214" s="9"/>
    </row>
    <row r="215" spans="1:8" ht="34.5" customHeight="1">
      <c r="A215" s="9">
        <v>213</v>
      </c>
      <c r="B215" s="10" t="str">
        <f>"60892024022222592855295"</f>
        <v>60892024022222592855295</v>
      </c>
      <c r="C215" s="10" t="s">
        <v>51</v>
      </c>
      <c r="D215" s="10" t="str">
        <f>"燕颖"</f>
        <v>燕颖</v>
      </c>
      <c r="E215" s="10" t="str">
        <f t="shared" si="9"/>
        <v>女</v>
      </c>
      <c r="F215" s="9" t="s">
        <v>201</v>
      </c>
      <c r="G215" s="9" t="s">
        <v>53</v>
      </c>
      <c r="H215" s="9"/>
    </row>
    <row r="216" spans="1:8" ht="34.5" customHeight="1">
      <c r="A216" s="9">
        <v>214</v>
      </c>
      <c r="B216" s="10" t="str">
        <f>"60892024022301570055305"</f>
        <v>60892024022301570055305</v>
      </c>
      <c r="C216" s="10" t="s">
        <v>51</v>
      </c>
      <c r="D216" s="10" t="str">
        <f>"文晓柳"</f>
        <v>文晓柳</v>
      </c>
      <c r="E216" s="10" t="str">
        <f t="shared" si="9"/>
        <v>女</v>
      </c>
      <c r="F216" s="9" t="s">
        <v>202</v>
      </c>
      <c r="G216" s="9" t="s">
        <v>53</v>
      </c>
      <c r="H216" s="9"/>
    </row>
    <row r="217" spans="1:8" ht="34.5" customHeight="1">
      <c r="A217" s="9">
        <v>215</v>
      </c>
      <c r="B217" s="10" t="str">
        <f>"60892024022303473855306"</f>
        <v>60892024022303473855306</v>
      </c>
      <c r="C217" s="10" t="s">
        <v>51</v>
      </c>
      <c r="D217" s="10" t="str">
        <f>"陈欢"</f>
        <v>陈欢</v>
      </c>
      <c r="E217" s="10" t="str">
        <f t="shared" si="9"/>
        <v>女</v>
      </c>
      <c r="F217" s="9" t="s">
        <v>67</v>
      </c>
      <c r="G217" s="9" t="s">
        <v>53</v>
      </c>
      <c r="H217" s="9"/>
    </row>
    <row r="218" spans="1:8" ht="34.5" customHeight="1">
      <c r="A218" s="9">
        <v>216</v>
      </c>
      <c r="B218" s="10" t="str">
        <f>"60892024022215113155186"</f>
        <v>60892024022215113155186</v>
      </c>
      <c r="C218" s="10" t="s">
        <v>51</v>
      </c>
      <c r="D218" s="10" t="str">
        <f>"陈梅梅"</f>
        <v>陈梅梅</v>
      </c>
      <c r="E218" s="10" t="str">
        <f t="shared" si="9"/>
        <v>女</v>
      </c>
      <c r="F218" s="9" t="s">
        <v>203</v>
      </c>
      <c r="G218" s="9" t="s">
        <v>53</v>
      </c>
      <c r="H218" s="9"/>
    </row>
    <row r="219" spans="1:8" ht="34.5" customHeight="1">
      <c r="A219" s="9">
        <v>217</v>
      </c>
      <c r="B219" s="10" t="str">
        <f>"60892024022309473255338"</f>
        <v>60892024022309473255338</v>
      </c>
      <c r="C219" s="10" t="s">
        <v>51</v>
      </c>
      <c r="D219" s="10" t="str">
        <f>"王艳敏"</f>
        <v>王艳敏</v>
      </c>
      <c r="E219" s="10" t="str">
        <f t="shared" si="9"/>
        <v>女</v>
      </c>
      <c r="F219" s="9" t="s">
        <v>204</v>
      </c>
      <c r="G219" s="9" t="s">
        <v>53</v>
      </c>
      <c r="H219" s="9"/>
    </row>
    <row r="220" spans="1:8" ht="34.5" customHeight="1">
      <c r="A220" s="9">
        <v>218</v>
      </c>
      <c r="B220" s="10" t="str">
        <f>"60892024022309593355341"</f>
        <v>60892024022309593355341</v>
      </c>
      <c r="C220" s="10" t="s">
        <v>51</v>
      </c>
      <c r="D220" s="10" t="str">
        <f>"潘英婧"</f>
        <v>潘英婧</v>
      </c>
      <c r="E220" s="10" t="str">
        <f t="shared" si="9"/>
        <v>女</v>
      </c>
      <c r="F220" s="9" t="s">
        <v>205</v>
      </c>
      <c r="G220" s="9" t="s">
        <v>53</v>
      </c>
      <c r="H220" s="9"/>
    </row>
    <row r="221" spans="1:8" ht="34.5" customHeight="1">
      <c r="A221" s="9">
        <v>219</v>
      </c>
      <c r="B221" s="10" t="str">
        <f>"60892024021919475654237"</f>
        <v>60892024021919475654237</v>
      </c>
      <c r="C221" s="10" t="s">
        <v>51</v>
      </c>
      <c r="D221" s="10" t="str">
        <f>"农家玉"</f>
        <v>农家玉</v>
      </c>
      <c r="E221" s="10" t="str">
        <f t="shared" si="9"/>
        <v>女</v>
      </c>
      <c r="F221" s="9" t="s">
        <v>87</v>
      </c>
      <c r="G221" s="9" t="s">
        <v>53</v>
      </c>
      <c r="H221" s="9"/>
    </row>
    <row r="222" spans="1:8" ht="34.5" customHeight="1">
      <c r="A222" s="9">
        <v>220</v>
      </c>
      <c r="B222" s="10" t="str">
        <f>"60892024022110024754711"</f>
        <v>60892024022110024754711</v>
      </c>
      <c r="C222" s="10" t="s">
        <v>51</v>
      </c>
      <c r="D222" s="10" t="str">
        <f>"陈小女"</f>
        <v>陈小女</v>
      </c>
      <c r="E222" s="10" t="str">
        <f t="shared" si="9"/>
        <v>女</v>
      </c>
      <c r="F222" s="9" t="s">
        <v>206</v>
      </c>
      <c r="G222" s="9" t="s">
        <v>53</v>
      </c>
      <c r="H222" s="9"/>
    </row>
    <row r="223" spans="1:8" ht="34.5" customHeight="1">
      <c r="A223" s="9">
        <v>221</v>
      </c>
      <c r="B223" s="10" t="str">
        <f>"60892024021915570154117"</f>
        <v>60892024021915570154117</v>
      </c>
      <c r="C223" s="10" t="s">
        <v>51</v>
      </c>
      <c r="D223" s="10" t="str">
        <f>"林茜"</f>
        <v>林茜</v>
      </c>
      <c r="E223" s="10" t="str">
        <f t="shared" si="9"/>
        <v>女</v>
      </c>
      <c r="F223" s="9" t="s">
        <v>143</v>
      </c>
      <c r="G223" s="9" t="s">
        <v>53</v>
      </c>
      <c r="H223" s="9"/>
    </row>
    <row r="224" spans="1:8" ht="34.5" customHeight="1">
      <c r="A224" s="9">
        <v>222</v>
      </c>
      <c r="B224" s="10" t="str">
        <f>"60892024022109460454704"</f>
        <v>60892024022109460454704</v>
      </c>
      <c r="C224" s="10" t="s">
        <v>51</v>
      </c>
      <c r="D224" s="10" t="str">
        <f>"吴娟娟"</f>
        <v>吴娟娟</v>
      </c>
      <c r="E224" s="10" t="str">
        <f t="shared" si="9"/>
        <v>女</v>
      </c>
      <c r="F224" s="9" t="s">
        <v>207</v>
      </c>
      <c r="G224" s="9" t="s">
        <v>53</v>
      </c>
      <c r="H224" s="9"/>
    </row>
    <row r="225" spans="1:8" ht="34.5" customHeight="1">
      <c r="A225" s="9">
        <v>223</v>
      </c>
      <c r="B225" s="10" t="str">
        <f>"60892024022220554055266"</f>
        <v>60892024022220554055266</v>
      </c>
      <c r="C225" s="10" t="s">
        <v>51</v>
      </c>
      <c r="D225" s="10" t="str">
        <f>"刘美圆"</f>
        <v>刘美圆</v>
      </c>
      <c r="E225" s="10" t="str">
        <f t="shared" si="9"/>
        <v>女</v>
      </c>
      <c r="F225" s="9" t="s">
        <v>208</v>
      </c>
      <c r="G225" s="9" t="s">
        <v>53</v>
      </c>
      <c r="H225" s="9"/>
    </row>
    <row r="226" spans="1:8" ht="34.5" customHeight="1">
      <c r="A226" s="9">
        <v>224</v>
      </c>
      <c r="B226" s="10" t="str">
        <f>"60892024022310594355354"</f>
        <v>60892024022310594355354</v>
      </c>
      <c r="C226" s="10" t="s">
        <v>51</v>
      </c>
      <c r="D226" s="10" t="str">
        <f>"容少慧"</f>
        <v>容少慧</v>
      </c>
      <c r="E226" s="10" t="str">
        <f t="shared" si="9"/>
        <v>女</v>
      </c>
      <c r="F226" s="9" t="s">
        <v>209</v>
      </c>
      <c r="G226" s="9" t="s">
        <v>53</v>
      </c>
      <c r="H226" s="9"/>
    </row>
    <row r="227" spans="1:8" ht="34.5" customHeight="1">
      <c r="A227" s="9">
        <v>225</v>
      </c>
      <c r="B227" s="10" t="str">
        <f>"60892024022315232555421"</f>
        <v>60892024022315232555421</v>
      </c>
      <c r="C227" s="10" t="s">
        <v>51</v>
      </c>
      <c r="D227" s="10" t="str">
        <f>"吴荟荟"</f>
        <v>吴荟荟</v>
      </c>
      <c r="E227" s="10" t="str">
        <f t="shared" si="9"/>
        <v>女</v>
      </c>
      <c r="F227" s="9" t="s">
        <v>210</v>
      </c>
      <c r="G227" s="9" t="s">
        <v>53</v>
      </c>
      <c r="H227" s="9"/>
    </row>
    <row r="228" spans="1:8" ht="34.5" customHeight="1">
      <c r="A228" s="9">
        <v>226</v>
      </c>
      <c r="B228" s="10" t="str">
        <f>"60892024022311220455359"</f>
        <v>60892024022311220455359</v>
      </c>
      <c r="C228" s="10" t="s">
        <v>51</v>
      </c>
      <c r="D228" s="10" t="str">
        <f>"温曼竹"</f>
        <v>温曼竹</v>
      </c>
      <c r="E228" s="10" t="str">
        <f t="shared" si="9"/>
        <v>女</v>
      </c>
      <c r="F228" s="9" t="s">
        <v>211</v>
      </c>
      <c r="G228" s="9" t="s">
        <v>53</v>
      </c>
      <c r="H228" s="9"/>
    </row>
    <row r="229" spans="1:8" ht="34.5" customHeight="1">
      <c r="A229" s="9">
        <v>227</v>
      </c>
      <c r="B229" s="10" t="str">
        <f>"60892024022317321855451"</f>
        <v>60892024022317321855451</v>
      </c>
      <c r="C229" s="10" t="s">
        <v>51</v>
      </c>
      <c r="D229" s="10" t="str">
        <f>"陈积坤"</f>
        <v>陈积坤</v>
      </c>
      <c r="E229" s="10" t="str">
        <f t="shared" si="9"/>
        <v>女</v>
      </c>
      <c r="F229" s="9" t="s">
        <v>136</v>
      </c>
      <c r="G229" s="9" t="s">
        <v>53</v>
      </c>
      <c r="H229" s="9"/>
    </row>
    <row r="230" spans="1:8" ht="34.5" customHeight="1">
      <c r="A230" s="9">
        <v>228</v>
      </c>
      <c r="B230" s="10" t="str">
        <f>"60892024022023390154649"</f>
        <v>60892024022023390154649</v>
      </c>
      <c r="C230" s="10" t="s">
        <v>51</v>
      </c>
      <c r="D230" s="10" t="str">
        <f>"许龙慧"</f>
        <v>许龙慧</v>
      </c>
      <c r="E230" s="10" t="str">
        <f t="shared" si="9"/>
        <v>女</v>
      </c>
      <c r="F230" s="9" t="s">
        <v>205</v>
      </c>
      <c r="G230" s="9" t="s">
        <v>53</v>
      </c>
      <c r="H230" s="9"/>
    </row>
    <row r="231" spans="1:8" ht="34.5" customHeight="1">
      <c r="A231" s="9">
        <v>229</v>
      </c>
      <c r="B231" s="10" t="str">
        <f>"60892024022318391355455"</f>
        <v>60892024022318391355455</v>
      </c>
      <c r="C231" s="10" t="s">
        <v>51</v>
      </c>
      <c r="D231" s="10" t="str">
        <f>"董莹子"</f>
        <v>董莹子</v>
      </c>
      <c r="E231" s="10" t="str">
        <f t="shared" si="9"/>
        <v>女</v>
      </c>
      <c r="F231" s="9" t="s">
        <v>128</v>
      </c>
      <c r="G231" s="9" t="s">
        <v>53</v>
      </c>
      <c r="H231" s="9"/>
    </row>
    <row r="232" spans="1:8" ht="34.5" customHeight="1">
      <c r="A232" s="9">
        <v>230</v>
      </c>
      <c r="B232" s="10" t="str">
        <f>"60892024022319151055458"</f>
        <v>60892024022319151055458</v>
      </c>
      <c r="C232" s="10" t="s">
        <v>51</v>
      </c>
      <c r="D232" s="10" t="str">
        <f>"刘帆"</f>
        <v>刘帆</v>
      </c>
      <c r="E232" s="10" t="str">
        <f t="shared" si="9"/>
        <v>女</v>
      </c>
      <c r="F232" s="9" t="s">
        <v>212</v>
      </c>
      <c r="G232" s="9" t="s">
        <v>53</v>
      </c>
      <c r="H232" s="9"/>
    </row>
    <row r="233" spans="1:8" ht="34.5" customHeight="1">
      <c r="A233" s="9">
        <v>231</v>
      </c>
      <c r="B233" s="10" t="str">
        <f>"60892024022010333954399"</f>
        <v>60892024022010333954399</v>
      </c>
      <c r="C233" s="10" t="s">
        <v>51</v>
      </c>
      <c r="D233" s="10" t="str">
        <f>"黎丽逍"</f>
        <v>黎丽逍</v>
      </c>
      <c r="E233" s="10" t="str">
        <f t="shared" si="9"/>
        <v>女</v>
      </c>
      <c r="F233" s="9" t="s">
        <v>203</v>
      </c>
      <c r="G233" s="9" t="s">
        <v>53</v>
      </c>
      <c r="H233" s="9"/>
    </row>
    <row r="234" spans="1:8" ht="34.5" customHeight="1">
      <c r="A234" s="9">
        <v>232</v>
      </c>
      <c r="B234" s="10" t="str">
        <f>"60892024022210553655126"</f>
        <v>60892024022210553655126</v>
      </c>
      <c r="C234" s="10" t="s">
        <v>51</v>
      </c>
      <c r="D234" s="10" t="str">
        <f>"陈少娇"</f>
        <v>陈少娇</v>
      </c>
      <c r="E234" s="10" t="str">
        <f t="shared" si="9"/>
        <v>女</v>
      </c>
      <c r="F234" s="9" t="s">
        <v>213</v>
      </c>
      <c r="G234" s="9" t="s">
        <v>53</v>
      </c>
      <c r="H234" s="9"/>
    </row>
    <row r="235" spans="1:8" ht="34.5" customHeight="1">
      <c r="A235" s="9">
        <v>233</v>
      </c>
      <c r="B235" s="10" t="str">
        <f>"60892024022309473055337"</f>
        <v>60892024022309473055337</v>
      </c>
      <c r="C235" s="10" t="s">
        <v>51</v>
      </c>
      <c r="D235" s="10" t="str">
        <f>"洪仙凤"</f>
        <v>洪仙凤</v>
      </c>
      <c r="E235" s="10" t="str">
        <f t="shared" si="9"/>
        <v>女</v>
      </c>
      <c r="F235" s="9" t="s">
        <v>214</v>
      </c>
      <c r="G235" s="9" t="s">
        <v>53</v>
      </c>
      <c r="H235" s="9"/>
    </row>
    <row r="236" spans="1:8" ht="34.5" customHeight="1">
      <c r="A236" s="9">
        <v>234</v>
      </c>
      <c r="B236" s="10" t="str">
        <f>"60892024022317145355450"</f>
        <v>60892024022317145355450</v>
      </c>
      <c r="C236" s="10" t="s">
        <v>51</v>
      </c>
      <c r="D236" s="10" t="str">
        <f>"陈桂梅"</f>
        <v>陈桂梅</v>
      </c>
      <c r="E236" s="10" t="str">
        <f t="shared" si="9"/>
        <v>女</v>
      </c>
      <c r="F236" s="9" t="s">
        <v>215</v>
      </c>
      <c r="G236" s="9" t="s">
        <v>53</v>
      </c>
      <c r="H236" s="9"/>
    </row>
    <row r="237" spans="1:8" ht="34.5" customHeight="1">
      <c r="A237" s="9">
        <v>235</v>
      </c>
      <c r="B237" s="10" t="str">
        <f>"60892024022320222355464"</f>
        <v>60892024022320222355464</v>
      </c>
      <c r="C237" s="10" t="s">
        <v>51</v>
      </c>
      <c r="D237" s="10" t="str">
        <f>"罗培"</f>
        <v>罗培</v>
      </c>
      <c r="E237" s="10" t="str">
        <f t="shared" si="9"/>
        <v>女</v>
      </c>
      <c r="F237" s="9" t="s">
        <v>179</v>
      </c>
      <c r="G237" s="9" t="s">
        <v>53</v>
      </c>
      <c r="H237" s="9"/>
    </row>
    <row r="238" spans="1:8" ht="34.5" customHeight="1">
      <c r="A238" s="9">
        <v>236</v>
      </c>
      <c r="B238" s="10" t="str">
        <f>"60892024022321311555470"</f>
        <v>60892024022321311555470</v>
      </c>
      <c r="C238" s="10" t="s">
        <v>51</v>
      </c>
      <c r="D238" s="10" t="str">
        <f>"陈爱"</f>
        <v>陈爱</v>
      </c>
      <c r="E238" s="10" t="str">
        <f t="shared" si="9"/>
        <v>女</v>
      </c>
      <c r="F238" s="9" t="s">
        <v>204</v>
      </c>
      <c r="G238" s="9" t="s">
        <v>53</v>
      </c>
      <c r="H238" s="9"/>
    </row>
    <row r="239" spans="1:8" ht="34.5" customHeight="1">
      <c r="A239" s="9">
        <v>237</v>
      </c>
      <c r="B239" s="10" t="str">
        <f>"60892024022321574455472"</f>
        <v>60892024022321574455472</v>
      </c>
      <c r="C239" s="10" t="s">
        <v>51</v>
      </c>
      <c r="D239" s="10" t="str">
        <f>"黄雅真"</f>
        <v>黄雅真</v>
      </c>
      <c r="E239" s="10" t="str">
        <f t="shared" si="9"/>
        <v>女</v>
      </c>
      <c r="F239" s="9" t="s">
        <v>216</v>
      </c>
      <c r="G239" s="9" t="s">
        <v>53</v>
      </c>
      <c r="H239" s="9"/>
    </row>
    <row r="240" spans="1:8" ht="34.5" customHeight="1">
      <c r="A240" s="9">
        <v>238</v>
      </c>
      <c r="B240" s="10" t="str">
        <f>"60892024022401251155484"</f>
        <v>60892024022401251155484</v>
      </c>
      <c r="C240" s="10" t="s">
        <v>51</v>
      </c>
      <c r="D240" s="10" t="str">
        <f>"邱婧"</f>
        <v>邱婧</v>
      </c>
      <c r="E240" s="10" t="str">
        <f t="shared" si="9"/>
        <v>女</v>
      </c>
      <c r="F240" s="9" t="s">
        <v>217</v>
      </c>
      <c r="G240" s="9" t="s">
        <v>53</v>
      </c>
      <c r="H240" s="9"/>
    </row>
    <row r="241" spans="1:8" ht="34.5" customHeight="1">
      <c r="A241" s="9">
        <v>239</v>
      </c>
      <c r="B241" s="10" t="str">
        <f>"60892024022408080855488"</f>
        <v>60892024022408080855488</v>
      </c>
      <c r="C241" s="10" t="s">
        <v>51</v>
      </c>
      <c r="D241" s="10" t="str">
        <f>"苏贞春"</f>
        <v>苏贞春</v>
      </c>
      <c r="E241" s="10" t="str">
        <f t="shared" si="9"/>
        <v>女</v>
      </c>
      <c r="F241" s="9" t="s">
        <v>218</v>
      </c>
      <c r="G241" s="9" t="s">
        <v>53</v>
      </c>
      <c r="H241" s="9"/>
    </row>
    <row r="242" spans="1:8" ht="34.5" customHeight="1">
      <c r="A242" s="9">
        <v>240</v>
      </c>
      <c r="B242" s="10" t="str">
        <f>"60892024022408314855490"</f>
        <v>60892024022408314855490</v>
      </c>
      <c r="C242" s="10" t="s">
        <v>51</v>
      </c>
      <c r="D242" s="10" t="str">
        <f>"符新瑜"</f>
        <v>符新瑜</v>
      </c>
      <c r="E242" s="10" t="str">
        <f t="shared" si="9"/>
        <v>女</v>
      </c>
      <c r="F242" s="9" t="s">
        <v>219</v>
      </c>
      <c r="G242" s="9" t="s">
        <v>53</v>
      </c>
      <c r="H242" s="9"/>
    </row>
    <row r="243" spans="1:8" ht="34.5" customHeight="1">
      <c r="A243" s="9">
        <v>241</v>
      </c>
      <c r="B243" s="10" t="str">
        <f>"60892024022410434255498"</f>
        <v>60892024022410434255498</v>
      </c>
      <c r="C243" s="10" t="s">
        <v>51</v>
      </c>
      <c r="D243" s="10" t="str">
        <f>"庞帅"</f>
        <v>庞帅</v>
      </c>
      <c r="E243" s="10" t="str">
        <f>"男"</f>
        <v>男</v>
      </c>
      <c r="F243" s="9" t="s">
        <v>220</v>
      </c>
      <c r="G243" s="9" t="s">
        <v>53</v>
      </c>
      <c r="H243" s="9"/>
    </row>
    <row r="244" spans="1:8" ht="34.5" customHeight="1">
      <c r="A244" s="9">
        <v>242</v>
      </c>
      <c r="B244" s="10" t="str">
        <f>"60892024022410023955496"</f>
        <v>60892024022410023955496</v>
      </c>
      <c r="C244" s="10" t="s">
        <v>51</v>
      </c>
      <c r="D244" s="10" t="str">
        <f>"林冬梅"</f>
        <v>林冬梅</v>
      </c>
      <c r="E244" s="10" t="str">
        <f aca="true" t="shared" si="10" ref="E244:E273">"女"</f>
        <v>女</v>
      </c>
      <c r="F244" s="9" t="s">
        <v>221</v>
      </c>
      <c r="G244" s="9" t="s">
        <v>53</v>
      </c>
      <c r="H244" s="9"/>
    </row>
    <row r="245" spans="1:8" ht="34.5" customHeight="1">
      <c r="A245" s="9">
        <v>243</v>
      </c>
      <c r="B245" s="10" t="str">
        <f>"60892024022409593055495"</f>
        <v>60892024022409593055495</v>
      </c>
      <c r="C245" s="10" t="s">
        <v>51</v>
      </c>
      <c r="D245" s="10" t="str">
        <f>"刘椿桦"</f>
        <v>刘椿桦</v>
      </c>
      <c r="E245" s="10" t="str">
        <f t="shared" si="10"/>
        <v>女</v>
      </c>
      <c r="F245" s="9" t="s">
        <v>77</v>
      </c>
      <c r="G245" s="9" t="s">
        <v>53</v>
      </c>
      <c r="H245" s="9"/>
    </row>
    <row r="246" spans="1:8" ht="34.5" customHeight="1">
      <c r="A246" s="9">
        <v>244</v>
      </c>
      <c r="B246" s="10" t="str">
        <f>"60892024022409320455493"</f>
        <v>60892024022409320455493</v>
      </c>
      <c r="C246" s="10" t="s">
        <v>51</v>
      </c>
      <c r="D246" s="10" t="str">
        <f>"蔡开敏"</f>
        <v>蔡开敏</v>
      </c>
      <c r="E246" s="10" t="str">
        <f t="shared" si="10"/>
        <v>女</v>
      </c>
      <c r="F246" s="9" t="s">
        <v>222</v>
      </c>
      <c r="G246" s="9" t="s">
        <v>53</v>
      </c>
      <c r="H246" s="9"/>
    </row>
    <row r="247" spans="1:8" ht="34.5" customHeight="1">
      <c r="A247" s="9">
        <v>245</v>
      </c>
      <c r="B247" s="10" t="str">
        <f>"60892024022411090655503"</f>
        <v>60892024022411090655503</v>
      </c>
      <c r="C247" s="10" t="s">
        <v>51</v>
      </c>
      <c r="D247" s="10" t="str">
        <f>"符燕玲"</f>
        <v>符燕玲</v>
      </c>
      <c r="E247" s="10" t="str">
        <f t="shared" si="10"/>
        <v>女</v>
      </c>
      <c r="F247" s="9" t="s">
        <v>204</v>
      </c>
      <c r="G247" s="9" t="s">
        <v>53</v>
      </c>
      <c r="H247" s="9"/>
    </row>
    <row r="248" spans="1:8" ht="34.5" customHeight="1">
      <c r="A248" s="9">
        <v>246</v>
      </c>
      <c r="B248" s="10" t="str">
        <f>"60892024022211015755128"</f>
        <v>60892024022211015755128</v>
      </c>
      <c r="C248" s="10" t="s">
        <v>51</v>
      </c>
      <c r="D248" s="10" t="str">
        <f>"杨霞"</f>
        <v>杨霞</v>
      </c>
      <c r="E248" s="10" t="str">
        <f t="shared" si="10"/>
        <v>女</v>
      </c>
      <c r="F248" s="9" t="s">
        <v>223</v>
      </c>
      <c r="G248" s="9" t="s">
        <v>53</v>
      </c>
      <c r="H248" s="9"/>
    </row>
    <row r="249" spans="1:8" ht="34.5" customHeight="1">
      <c r="A249" s="9">
        <v>247</v>
      </c>
      <c r="B249" s="10" t="str">
        <f>"60892024022412092655511"</f>
        <v>60892024022412092655511</v>
      </c>
      <c r="C249" s="10" t="s">
        <v>51</v>
      </c>
      <c r="D249" s="10" t="str">
        <f>"王利慧"</f>
        <v>王利慧</v>
      </c>
      <c r="E249" s="10" t="str">
        <f t="shared" si="10"/>
        <v>女</v>
      </c>
      <c r="F249" s="9" t="s">
        <v>224</v>
      </c>
      <c r="G249" s="9" t="s">
        <v>53</v>
      </c>
      <c r="H249" s="9"/>
    </row>
    <row r="250" spans="1:8" ht="34.5" customHeight="1">
      <c r="A250" s="9">
        <v>248</v>
      </c>
      <c r="B250" s="10" t="str">
        <f>"60892024022315314455422"</f>
        <v>60892024022315314455422</v>
      </c>
      <c r="C250" s="10" t="s">
        <v>51</v>
      </c>
      <c r="D250" s="10" t="str">
        <f>"王淼"</f>
        <v>王淼</v>
      </c>
      <c r="E250" s="10" t="str">
        <f t="shared" si="10"/>
        <v>女</v>
      </c>
      <c r="F250" s="9" t="s">
        <v>225</v>
      </c>
      <c r="G250" s="9" t="s">
        <v>53</v>
      </c>
      <c r="H250" s="9"/>
    </row>
    <row r="251" spans="1:8" ht="34.5" customHeight="1">
      <c r="A251" s="9">
        <v>249</v>
      </c>
      <c r="B251" s="10" t="str">
        <f>"60892024022409524155494"</f>
        <v>60892024022409524155494</v>
      </c>
      <c r="C251" s="10" t="s">
        <v>51</v>
      </c>
      <c r="D251" s="10" t="str">
        <f>"吴佳丽"</f>
        <v>吴佳丽</v>
      </c>
      <c r="E251" s="10" t="str">
        <f t="shared" si="10"/>
        <v>女</v>
      </c>
      <c r="F251" s="9" t="s">
        <v>226</v>
      </c>
      <c r="G251" s="9" t="s">
        <v>53</v>
      </c>
      <c r="H251" s="9"/>
    </row>
    <row r="252" spans="1:8" ht="34.5" customHeight="1">
      <c r="A252" s="9">
        <v>250</v>
      </c>
      <c r="B252" s="10" t="str">
        <f>"60892024022322212955474"</f>
        <v>60892024022322212955474</v>
      </c>
      <c r="C252" s="10" t="s">
        <v>51</v>
      </c>
      <c r="D252" s="10" t="str">
        <f>"程丽枝"</f>
        <v>程丽枝</v>
      </c>
      <c r="E252" s="10" t="str">
        <f t="shared" si="10"/>
        <v>女</v>
      </c>
      <c r="F252" s="9" t="s">
        <v>227</v>
      </c>
      <c r="G252" s="9" t="s">
        <v>53</v>
      </c>
      <c r="H252" s="9"/>
    </row>
    <row r="253" spans="1:8" ht="34.5" customHeight="1">
      <c r="A253" s="9">
        <v>251</v>
      </c>
      <c r="B253" s="10" t="str">
        <f>"60892024022413054755515"</f>
        <v>60892024022413054755515</v>
      </c>
      <c r="C253" s="10" t="s">
        <v>51</v>
      </c>
      <c r="D253" s="10" t="str">
        <f>"王玉芳"</f>
        <v>王玉芳</v>
      </c>
      <c r="E253" s="10" t="str">
        <f t="shared" si="10"/>
        <v>女</v>
      </c>
      <c r="F253" s="9" t="s">
        <v>228</v>
      </c>
      <c r="G253" s="9" t="s">
        <v>53</v>
      </c>
      <c r="H253" s="9"/>
    </row>
    <row r="254" spans="1:8" ht="34.5" customHeight="1">
      <c r="A254" s="9">
        <v>252</v>
      </c>
      <c r="B254" s="10" t="str">
        <f>"60892024022414574455521"</f>
        <v>60892024022414574455521</v>
      </c>
      <c r="C254" s="10" t="s">
        <v>51</v>
      </c>
      <c r="D254" s="10" t="str">
        <f>"符圣罗"</f>
        <v>符圣罗</v>
      </c>
      <c r="E254" s="10" t="str">
        <f t="shared" si="10"/>
        <v>女</v>
      </c>
      <c r="F254" s="9" t="s">
        <v>229</v>
      </c>
      <c r="G254" s="9" t="s">
        <v>53</v>
      </c>
      <c r="H254" s="9"/>
    </row>
    <row r="255" spans="1:8" ht="34.5" customHeight="1">
      <c r="A255" s="9">
        <v>253</v>
      </c>
      <c r="B255" s="10" t="str">
        <f>"60892024022415135155522"</f>
        <v>60892024022415135155522</v>
      </c>
      <c r="C255" s="10" t="s">
        <v>51</v>
      </c>
      <c r="D255" s="10" t="str">
        <f>"申泽英"</f>
        <v>申泽英</v>
      </c>
      <c r="E255" s="10" t="str">
        <f t="shared" si="10"/>
        <v>女</v>
      </c>
      <c r="F255" s="9" t="s">
        <v>230</v>
      </c>
      <c r="G255" s="9" t="s">
        <v>53</v>
      </c>
      <c r="H255" s="9"/>
    </row>
    <row r="256" spans="1:8" ht="34.5" customHeight="1">
      <c r="A256" s="9">
        <v>254</v>
      </c>
      <c r="B256" s="10" t="str">
        <f>"60892024021920544854258"</f>
        <v>60892024021920544854258</v>
      </c>
      <c r="C256" s="10" t="s">
        <v>51</v>
      </c>
      <c r="D256" s="10" t="str">
        <f>"罗德英"</f>
        <v>罗德英</v>
      </c>
      <c r="E256" s="10" t="str">
        <f t="shared" si="10"/>
        <v>女</v>
      </c>
      <c r="F256" s="9" t="s">
        <v>231</v>
      </c>
      <c r="G256" s="9" t="s">
        <v>53</v>
      </c>
      <c r="H256" s="9"/>
    </row>
    <row r="257" spans="1:8" ht="34.5" customHeight="1">
      <c r="A257" s="9">
        <v>255</v>
      </c>
      <c r="B257" s="10" t="str">
        <f>"60892024022413435455518"</f>
        <v>60892024022413435455518</v>
      </c>
      <c r="C257" s="10" t="s">
        <v>51</v>
      </c>
      <c r="D257" s="10" t="str">
        <f>"苏秀彤"</f>
        <v>苏秀彤</v>
      </c>
      <c r="E257" s="10" t="str">
        <f t="shared" si="10"/>
        <v>女</v>
      </c>
      <c r="F257" s="9" t="s">
        <v>118</v>
      </c>
      <c r="G257" s="9" t="s">
        <v>53</v>
      </c>
      <c r="H257" s="9"/>
    </row>
    <row r="258" spans="1:8" ht="34.5" customHeight="1">
      <c r="A258" s="9">
        <v>256</v>
      </c>
      <c r="B258" s="10" t="str">
        <f>"60892024022417103955536"</f>
        <v>60892024022417103955536</v>
      </c>
      <c r="C258" s="10" t="s">
        <v>51</v>
      </c>
      <c r="D258" s="10" t="str">
        <f>"陈帼玻"</f>
        <v>陈帼玻</v>
      </c>
      <c r="E258" s="10" t="str">
        <f t="shared" si="10"/>
        <v>女</v>
      </c>
      <c r="F258" s="9" t="s">
        <v>232</v>
      </c>
      <c r="G258" s="9" t="s">
        <v>53</v>
      </c>
      <c r="H258" s="9"/>
    </row>
    <row r="259" spans="1:8" ht="34.5" customHeight="1">
      <c r="A259" s="9">
        <v>257</v>
      </c>
      <c r="B259" s="10" t="str">
        <f>"60892024022110032054712"</f>
        <v>60892024022110032054712</v>
      </c>
      <c r="C259" s="10" t="s">
        <v>51</v>
      </c>
      <c r="D259" s="10" t="str">
        <f>"宣莹"</f>
        <v>宣莹</v>
      </c>
      <c r="E259" s="10" t="str">
        <f t="shared" si="10"/>
        <v>女</v>
      </c>
      <c r="F259" s="9" t="s">
        <v>233</v>
      </c>
      <c r="G259" s="9" t="s">
        <v>53</v>
      </c>
      <c r="H259" s="9"/>
    </row>
    <row r="260" spans="1:8" ht="34.5" customHeight="1">
      <c r="A260" s="9">
        <v>258</v>
      </c>
      <c r="B260" s="10" t="str">
        <f>"60892024022418372255544"</f>
        <v>60892024022418372255544</v>
      </c>
      <c r="C260" s="10" t="s">
        <v>51</v>
      </c>
      <c r="D260" s="10" t="str">
        <f>"吉佳莹"</f>
        <v>吉佳莹</v>
      </c>
      <c r="E260" s="10" t="str">
        <f t="shared" si="10"/>
        <v>女</v>
      </c>
      <c r="F260" s="9" t="s">
        <v>234</v>
      </c>
      <c r="G260" s="9" t="s">
        <v>53</v>
      </c>
      <c r="H260" s="9"/>
    </row>
    <row r="261" spans="1:8" ht="34.5" customHeight="1">
      <c r="A261" s="9">
        <v>259</v>
      </c>
      <c r="B261" s="10" t="str">
        <f>"60892024022420421755552"</f>
        <v>60892024022420421755552</v>
      </c>
      <c r="C261" s="10" t="s">
        <v>51</v>
      </c>
      <c r="D261" s="10" t="str">
        <f>"麦锦霞"</f>
        <v>麦锦霞</v>
      </c>
      <c r="E261" s="10" t="str">
        <f t="shared" si="10"/>
        <v>女</v>
      </c>
      <c r="F261" s="9" t="s">
        <v>103</v>
      </c>
      <c r="G261" s="9" t="s">
        <v>53</v>
      </c>
      <c r="H261" s="9"/>
    </row>
    <row r="262" spans="1:8" ht="34.5" customHeight="1">
      <c r="A262" s="9">
        <v>260</v>
      </c>
      <c r="B262" s="10" t="str">
        <f>"60892024022500115055570"</f>
        <v>60892024022500115055570</v>
      </c>
      <c r="C262" s="10" t="s">
        <v>51</v>
      </c>
      <c r="D262" s="10" t="str">
        <f>"邢银河"</f>
        <v>邢银河</v>
      </c>
      <c r="E262" s="10" t="str">
        <f t="shared" si="10"/>
        <v>女</v>
      </c>
      <c r="F262" s="9" t="s">
        <v>235</v>
      </c>
      <c r="G262" s="9" t="s">
        <v>53</v>
      </c>
      <c r="H262" s="9"/>
    </row>
    <row r="263" spans="1:8" ht="34.5" customHeight="1">
      <c r="A263" s="9">
        <v>261</v>
      </c>
      <c r="B263" s="10" t="str">
        <f>"60892024022100432754657"</f>
        <v>60892024022100432754657</v>
      </c>
      <c r="C263" s="10" t="s">
        <v>51</v>
      </c>
      <c r="D263" s="10" t="str">
        <f>"秦慧燕"</f>
        <v>秦慧燕</v>
      </c>
      <c r="E263" s="10" t="str">
        <f t="shared" si="10"/>
        <v>女</v>
      </c>
      <c r="F263" s="9" t="s">
        <v>236</v>
      </c>
      <c r="G263" s="9" t="s">
        <v>53</v>
      </c>
      <c r="H263" s="9"/>
    </row>
    <row r="264" spans="1:8" ht="34.5" customHeight="1">
      <c r="A264" s="9">
        <v>262</v>
      </c>
      <c r="B264" s="10" t="str">
        <f>"60892024022507110355575"</f>
        <v>60892024022507110355575</v>
      </c>
      <c r="C264" s="10" t="s">
        <v>51</v>
      </c>
      <c r="D264" s="10" t="str">
        <f>"邢增纯"</f>
        <v>邢增纯</v>
      </c>
      <c r="E264" s="10" t="str">
        <f t="shared" si="10"/>
        <v>女</v>
      </c>
      <c r="F264" s="9" t="s">
        <v>166</v>
      </c>
      <c r="G264" s="9" t="s">
        <v>53</v>
      </c>
      <c r="H264" s="9"/>
    </row>
    <row r="265" spans="1:8" ht="34.5" customHeight="1">
      <c r="A265" s="9">
        <v>263</v>
      </c>
      <c r="B265" s="10" t="str">
        <f>"60892024022509253055580"</f>
        <v>60892024022509253055580</v>
      </c>
      <c r="C265" s="10" t="s">
        <v>51</v>
      </c>
      <c r="D265" s="10" t="str">
        <f>"符冠拥"</f>
        <v>符冠拥</v>
      </c>
      <c r="E265" s="10" t="str">
        <f t="shared" si="10"/>
        <v>女</v>
      </c>
      <c r="F265" s="9" t="s">
        <v>62</v>
      </c>
      <c r="G265" s="9" t="s">
        <v>53</v>
      </c>
      <c r="H265" s="9"/>
    </row>
    <row r="266" spans="1:8" ht="34.5" customHeight="1">
      <c r="A266" s="9">
        <v>264</v>
      </c>
      <c r="B266" s="10" t="str">
        <f>"60892024022510155355587"</f>
        <v>60892024022510155355587</v>
      </c>
      <c r="C266" s="10" t="s">
        <v>51</v>
      </c>
      <c r="D266" s="10" t="str">
        <f>"王欢欢"</f>
        <v>王欢欢</v>
      </c>
      <c r="E266" s="10" t="str">
        <f t="shared" si="10"/>
        <v>女</v>
      </c>
      <c r="F266" s="9" t="s">
        <v>236</v>
      </c>
      <c r="G266" s="9" t="s">
        <v>53</v>
      </c>
      <c r="H266" s="9"/>
    </row>
    <row r="267" spans="1:8" ht="34.5" customHeight="1">
      <c r="A267" s="9">
        <v>265</v>
      </c>
      <c r="B267" s="10" t="str">
        <f>"60892024022511352555596"</f>
        <v>60892024022511352555596</v>
      </c>
      <c r="C267" s="10" t="s">
        <v>51</v>
      </c>
      <c r="D267" s="10" t="str">
        <f>"羊金秀"</f>
        <v>羊金秀</v>
      </c>
      <c r="E267" s="10" t="str">
        <f t="shared" si="10"/>
        <v>女</v>
      </c>
      <c r="F267" s="9" t="s">
        <v>174</v>
      </c>
      <c r="G267" s="9" t="s">
        <v>53</v>
      </c>
      <c r="H267" s="9"/>
    </row>
    <row r="268" spans="1:8" ht="34.5" customHeight="1">
      <c r="A268" s="9">
        <v>266</v>
      </c>
      <c r="B268" s="10" t="str">
        <f>"60892024022512131055601"</f>
        <v>60892024022512131055601</v>
      </c>
      <c r="C268" s="10" t="s">
        <v>51</v>
      </c>
      <c r="D268" s="10" t="str">
        <f>"林亨墁"</f>
        <v>林亨墁</v>
      </c>
      <c r="E268" s="10" t="str">
        <f t="shared" si="10"/>
        <v>女</v>
      </c>
      <c r="F268" s="9" t="s">
        <v>237</v>
      </c>
      <c r="G268" s="9" t="s">
        <v>53</v>
      </c>
      <c r="H268" s="9"/>
    </row>
    <row r="269" spans="1:8" ht="34.5" customHeight="1">
      <c r="A269" s="9">
        <v>267</v>
      </c>
      <c r="B269" s="10" t="str">
        <f>"60892024022514345055614"</f>
        <v>60892024022514345055614</v>
      </c>
      <c r="C269" s="10" t="s">
        <v>51</v>
      </c>
      <c r="D269" s="10" t="str">
        <f>"李鑫"</f>
        <v>李鑫</v>
      </c>
      <c r="E269" s="10" t="str">
        <f t="shared" si="10"/>
        <v>女</v>
      </c>
      <c r="F269" s="9" t="s">
        <v>238</v>
      </c>
      <c r="G269" s="9" t="s">
        <v>53</v>
      </c>
      <c r="H269" s="9"/>
    </row>
    <row r="270" spans="1:8" ht="34.5" customHeight="1">
      <c r="A270" s="9">
        <v>268</v>
      </c>
      <c r="B270" s="10" t="str">
        <f>"60892024021918423354213"</f>
        <v>60892024021918423354213</v>
      </c>
      <c r="C270" s="10" t="s">
        <v>51</v>
      </c>
      <c r="D270" s="10" t="str">
        <f>"林颗"</f>
        <v>林颗</v>
      </c>
      <c r="E270" s="10" t="str">
        <f t="shared" si="10"/>
        <v>女</v>
      </c>
      <c r="F270" s="9" t="s">
        <v>237</v>
      </c>
      <c r="G270" s="9" t="s">
        <v>53</v>
      </c>
      <c r="H270" s="9"/>
    </row>
    <row r="271" spans="1:8" ht="34.5" customHeight="1">
      <c r="A271" s="9">
        <v>269</v>
      </c>
      <c r="B271" s="10" t="str">
        <f>"60892024022417510555541"</f>
        <v>60892024022417510555541</v>
      </c>
      <c r="C271" s="10" t="s">
        <v>51</v>
      </c>
      <c r="D271" s="10" t="str">
        <f>"郭灵云"</f>
        <v>郭灵云</v>
      </c>
      <c r="E271" s="10" t="str">
        <f t="shared" si="10"/>
        <v>女</v>
      </c>
      <c r="F271" s="9" t="s">
        <v>239</v>
      </c>
      <c r="G271" s="9" t="s">
        <v>53</v>
      </c>
      <c r="H271" s="9"/>
    </row>
    <row r="272" spans="1:8" ht="34.5" customHeight="1">
      <c r="A272" s="9">
        <v>270</v>
      </c>
      <c r="B272" s="10" t="str">
        <f>"60892024022515145155617"</f>
        <v>60892024022515145155617</v>
      </c>
      <c r="C272" s="10" t="s">
        <v>51</v>
      </c>
      <c r="D272" s="10" t="str">
        <f>"陈巧玲"</f>
        <v>陈巧玲</v>
      </c>
      <c r="E272" s="10" t="str">
        <f t="shared" si="10"/>
        <v>女</v>
      </c>
      <c r="F272" s="9" t="s">
        <v>179</v>
      </c>
      <c r="G272" s="9" t="s">
        <v>53</v>
      </c>
      <c r="H272" s="9"/>
    </row>
    <row r="273" spans="1:8" ht="34.5" customHeight="1">
      <c r="A273" s="9">
        <v>271</v>
      </c>
      <c r="B273" s="10" t="str">
        <f>"60892024022513510055609"</f>
        <v>60892024022513510055609</v>
      </c>
      <c r="C273" s="10" t="s">
        <v>51</v>
      </c>
      <c r="D273" s="10" t="str">
        <f>"宋航佳"</f>
        <v>宋航佳</v>
      </c>
      <c r="E273" s="10" t="str">
        <f t="shared" si="10"/>
        <v>女</v>
      </c>
      <c r="F273" s="9" t="s">
        <v>240</v>
      </c>
      <c r="G273" s="9" t="s">
        <v>53</v>
      </c>
      <c r="H273" s="9"/>
    </row>
    <row r="274" spans="1:8" ht="34.5" customHeight="1">
      <c r="A274" s="9">
        <v>272</v>
      </c>
      <c r="B274" s="10" t="str">
        <f>"60892024022517264755629"</f>
        <v>60892024022517264755629</v>
      </c>
      <c r="C274" s="10" t="s">
        <v>51</v>
      </c>
      <c r="D274" s="10" t="str">
        <f>"冯经熙"</f>
        <v>冯经熙</v>
      </c>
      <c r="E274" s="10" t="str">
        <f>"男"</f>
        <v>男</v>
      </c>
      <c r="F274" s="9" t="s">
        <v>241</v>
      </c>
      <c r="G274" s="9" t="s">
        <v>53</v>
      </c>
      <c r="H274" s="9"/>
    </row>
    <row r="275" spans="1:8" ht="34.5" customHeight="1">
      <c r="A275" s="9">
        <v>273</v>
      </c>
      <c r="B275" s="10" t="str">
        <f>"60892024022519154855638"</f>
        <v>60892024022519154855638</v>
      </c>
      <c r="C275" s="10" t="s">
        <v>51</v>
      </c>
      <c r="D275" s="10" t="str">
        <f>"王蓉"</f>
        <v>王蓉</v>
      </c>
      <c r="E275" s="10" t="str">
        <f>"女"</f>
        <v>女</v>
      </c>
      <c r="F275" s="9" t="s">
        <v>242</v>
      </c>
      <c r="G275" s="9" t="s">
        <v>53</v>
      </c>
      <c r="H275" s="9"/>
    </row>
    <row r="276" spans="1:8" ht="34.5" customHeight="1">
      <c r="A276" s="9">
        <v>274</v>
      </c>
      <c r="B276" s="10" t="str">
        <f>"60892024022016384254550"</f>
        <v>60892024022016384254550</v>
      </c>
      <c r="C276" s="10" t="s">
        <v>51</v>
      </c>
      <c r="D276" s="10" t="str">
        <f>"林秋"</f>
        <v>林秋</v>
      </c>
      <c r="E276" s="10" t="str">
        <f>"男"</f>
        <v>男</v>
      </c>
      <c r="F276" s="9" t="s">
        <v>243</v>
      </c>
      <c r="G276" s="9" t="s">
        <v>53</v>
      </c>
      <c r="H276" s="9"/>
    </row>
    <row r="277" spans="1:8" ht="34.5" customHeight="1">
      <c r="A277" s="9">
        <v>275</v>
      </c>
      <c r="B277" s="10" t="str">
        <f>"60892024022520115155643"</f>
        <v>60892024022520115155643</v>
      </c>
      <c r="C277" s="10" t="s">
        <v>51</v>
      </c>
      <c r="D277" s="10" t="str">
        <f>"林升惠"</f>
        <v>林升惠</v>
      </c>
      <c r="E277" s="10" t="str">
        <f aca="true" t="shared" si="11" ref="E277:E295">"女"</f>
        <v>女</v>
      </c>
      <c r="F277" s="9" t="s">
        <v>244</v>
      </c>
      <c r="G277" s="9" t="s">
        <v>53</v>
      </c>
      <c r="H277" s="9"/>
    </row>
    <row r="278" spans="1:8" ht="34.5" customHeight="1">
      <c r="A278" s="9">
        <v>276</v>
      </c>
      <c r="B278" s="10" t="str">
        <f>"60892024022501055855572"</f>
        <v>60892024022501055855572</v>
      </c>
      <c r="C278" s="10" t="s">
        <v>51</v>
      </c>
      <c r="D278" s="10" t="str">
        <f>"陈育婷"</f>
        <v>陈育婷</v>
      </c>
      <c r="E278" s="10" t="str">
        <f t="shared" si="11"/>
        <v>女</v>
      </c>
      <c r="F278" s="9" t="s">
        <v>245</v>
      </c>
      <c r="G278" s="9" t="s">
        <v>53</v>
      </c>
      <c r="H278" s="9"/>
    </row>
    <row r="279" spans="1:8" ht="34.5" customHeight="1">
      <c r="A279" s="9">
        <v>277</v>
      </c>
      <c r="B279" s="10" t="str">
        <f>"60892024022110033854713"</f>
        <v>60892024022110033854713</v>
      </c>
      <c r="C279" s="10" t="s">
        <v>51</v>
      </c>
      <c r="D279" s="10" t="str">
        <f>"符丹丹"</f>
        <v>符丹丹</v>
      </c>
      <c r="E279" s="10" t="str">
        <f t="shared" si="11"/>
        <v>女</v>
      </c>
      <c r="F279" s="9" t="s">
        <v>118</v>
      </c>
      <c r="G279" s="9" t="s">
        <v>53</v>
      </c>
      <c r="H279" s="9"/>
    </row>
    <row r="280" spans="1:8" ht="34.5" customHeight="1">
      <c r="A280" s="9">
        <v>278</v>
      </c>
      <c r="B280" s="10" t="str">
        <f>"60892024022521331855651"</f>
        <v>60892024022521331855651</v>
      </c>
      <c r="C280" s="10" t="s">
        <v>51</v>
      </c>
      <c r="D280" s="10" t="str">
        <f>"邢增菊"</f>
        <v>邢增菊</v>
      </c>
      <c r="E280" s="10" t="str">
        <f t="shared" si="11"/>
        <v>女</v>
      </c>
      <c r="F280" s="9" t="s">
        <v>246</v>
      </c>
      <c r="G280" s="9" t="s">
        <v>53</v>
      </c>
      <c r="H280" s="9"/>
    </row>
    <row r="281" spans="1:8" ht="34.5" customHeight="1">
      <c r="A281" s="9">
        <v>279</v>
      </c>
      <c r="B281" s="10" t="str">
        <f>"60892024022422192855559"</f>
        <v>60892024022422192855559</v>
      </c>
      <c r="C281" s="10" t="s">
        <v>51</v>
      </c>
      <c r="D281" s="10" t="str">
        <f>"韩子怡"</f>
        <v>韩子怡</v>
      </c>
      <c r="E281" s="10" t="str">
        <f t="shared" si="11"/>
        <v>女</v>
      </c>
      <c r="F281" s="9" t="s">
        <v>247</v>
      </c>
      <c r="G281" s="9" t="s">
        <v>53</v>
      </c>
      <c r="H281" s="9"/>
    </row>
    <row r="282" spans="1:8" ht="34.5" customHeight="1">
      <c r="A282" s="9">
        <v>280</v>
      </c>
      <c r="B282" s="10" t="str">
        <f>"60892024022518161255632"</f>
        <v>60892024022518161255632</v>
      </c>
      <c r="C282" s="10" t="s">
        <v>51</v>
      </c>
      <c r="D282" s="10" t="str">
        <f>"陈日云"</f>
        <v>陈日云</v>
      </c>
      <c r="E282" s="10" t="str">
        <f t="shared" si="11"/>
        <v>女</v>
      </c>
      <c r="F282" s="9" t="s">
        <v>248</v>
      </c>
      <c r="G282" s="9" t="s">
        <v>53</v>
      </c>
      <c r="H282" s="9"/>
    </row>
    <row r="283" spans="1:8" ht="34.5" customHeight="1">
      <c r="A283" s="9">
        <v>281</v>
      </c>
      <c r="B283" s="10" t="str">
        <f>"60892024022521583555659"</f>
        <v>60892024022521583555659</v>
      </c>
      <c r="C283" s="10" t="s">
        <v>51</v>
      </c>
      <c r="D283" s="10" t="str">
        <f>"邵丽"</f>
        <v>邵丽</v>
      </c>
      <c r="E283" s="10" t="str">
        <f t="shared" si="11"/>
        <v>女</v>
      </c>
      <c r="F283" s="9" t="s">
        <v>249</v>
      </c>
      <c r="G283" s="9" t="s">
        <v>53</v>
      </c>
      <c r="H283" s="9"/>
    </row>
    <row r="284" spans="1:8" ht="34.5" customHeight="1">
      <c r="A284" s="9">
        <v>282</v>
      </c>
      <c r="B284" s="10" t="str">
        <f>"60892024022521394655655"</f>
        <v>60892024022521394655655</v>
      </c>
      <c r="C284" s="10" t="s">
        <v>51</v>
      </c>
      <c r="D284" s="10" t="str">
        <f>"符晴"</f>
        <v>符晴</v>
      </c>
      <c r="E284" s="10" t="str">
        <f t="shared" si="11"/>
        <v>女</v>
      </c>
      <c r="F284" s="9" t="s">
        <v>79</v>
      </c>
      <c r="G284" s="9" t="s">
        <v>53</v>
      </c>
      <c r="H284" s="9"/>
    </row>
    <row r="285" spans="1:8" ht="34.5" customHeight="1">
      <c r="A285" s="9">
        <v>283</v>
      </c>
      <c r="B285" s="10" t="str">
        <f>"60892024022411072255502"</f>
        <v>60892024022411072255502</v>
      </c>
      <c r="C285" s="10" t="s">
        <v>51</v>
      </c>
      <c r="D285" s="10" t="str">
        <f>"陈晓婷"</f>
        <v>陈晓婷</v>
      </c>
      <c r="E285" s="10" t="str">
        <f t="shared" si="11"/>
        <v>女</v>
      </c>
      <c r="F285" s="9" t="s">
        <v>250</v>
      </c>
      <c r="G285" s="9" t="s">
        <v>53</v>
      </c>
      <c r="H285" s="9"/>
    </row>
    <row r="286" spans="1:8" ht="34.5" customHeight="1">
      <c r="A286" s="9">
        <v>284</v>
      </c>
      <c r="B286" s="10" t="str">
        <f>"60892024022521520255657"</f>
        <v>60892024022521520255657</v>
      </c>
      <c r="C286" s="10" t="s">
        <v>51</v>
      </c>
      <c r="D286" s="10" t="str">
        <f>"陈芳芳"</f>
        <v>陈芳芳</v>
      </c>
      <c r="E286" s="10" t="str">
        <f t="shared" si="11"/>
        <v>女</v>
      </c>
      <c r="F286" s="9" t="s">
        <v>77</v>
      </c>
      <c r="G286" s="9" t="s">
        <v>53</v>
      </c>
      <c r="H286" s="9"/>
    </row>
    <row r="287" spans="1:8" ht="34.5" customHeight="1">
      <c r="A287" s="9">
        <v>285</v>
      </c>
      <c r="B287" s="10" t="str">
        <f>"60892024022500194755571"</f>
        <v>60892024022500194755571</v>
      </c>
      <c r="C287" s="10" t="s">
        <v>51</v>
      </c>
      <c r="D287" s="10" t="str">
        <f>"陈恩市"</f>
        <v>陈恩市</v>
      </c>
      <c r="E287" s="10" t="str">
        <f t="shared" si="11"/>
        <v>女</v>
      </c>
      <c r="F287" s="9" t="s">
        <v>251</v>
      </c>
      <c r="G287" s="9" t="s">
        <v>53</v>
      </c>
      <c r="H287" s="9"/>
    </row>
    <row r="288" spans="1:8" ht="34.5" customHeight="1">
      <c r="A288" s="9">
        <v>286</v>
      </c>
      <c r="B288" s="10" t="str">
        <f>"60892024022522503255670"</f>
        <v>60892024022522503255670</v>
      </c>
      <c r="C288" s="10" t="s">
        <v>51</v>
      </c>
      <c r="D288" s="10" t="str">
        <f>"吉晓璐"</f>
        <v>吉晓璐</v>
      </c>
      <c r="E288" s="10" t="str">
        <f t="shared" si="11"/>
        <v>女</v>
      </c>
      <c r="F288" s="9" t="s">
        <v>252</v>
      </c>
      <c r="G288" s="9" t="s">
        <v>53</v>
      </c>
      <c r="H288" s="9"/>
    </row>
    <row r="289" spans="1:8" ht="34.5" customHeight="1">
      <c r="A289" s="9">
        <v>287</v>
      </c>
      <c r="B289" s="10" t="str">
        <f>"60892024022522021455660"</f>
        <v>60892024022522021455660</v>
      </c>
      <c r="C289" s="10" t="s">
        <v>51</v>
      </c>
      <c r="D289" s="10" t="str">
        <f>"王贝贝"</f>
        <v>王贝贝</v>
      </c>
      <c r="E289" s="10" t="str">
        <f t="shared" si="11"/>
        <v>女</v>
      </c>
      <c r="F289" s="9" t="s">
        <v>253</v>
      </c>
      <c r="G289" s="9" t="s">
        <v>53</v>
      </c>
      <c r="H289" s="9"/>
    </row>
    <row r="290" spans="1:8" ht="34.5" customHeight="1">
      <c r="A290" s="9">
        <v>288</v>
      </c>
      <c r="B290" s="10" t="str">
        <f>"60892024022218135655238"</f>
        <v>60892024022218135655238</v>
      </c>
      <c r="C290" s="10" t="s">
        <v>51</v>
      </c>
      <c r="D290" s="10" t="str">
        <f>"陈积娇"</f>
        <v>陈积娇</v>
      </c>
      <c r="E290" s="10" t="str">
        <f t="shared" si="11"/>
        <v>女</v>
      </c>
      <c r="F290" s="9" t="s">
        <v>148</v>
      </c>
      <c r="G290" s="9" t="s">
        <v>53</v>
      </c>
      <c r="H290" s="9"/>
    </row>
    <row r="291" spans="1:8" ht="34.5" customHeight="1">
      <c r="A291" s="9">
        <v>289</v>
      </c>
      <c r="B291" s="10" t="str">
        <f>"60892024022522255455664"</f>
        <v>60892024022522255455664</v>
      </c>
      <c r="C291" s="10" t="s">
        <v>51</v>
      </c>
      <c r="D291" s="10" t="str">
        <f>"纪小惠"</f>
        <v>纪小惠</v>
      </c>
      <c r="E291" s="10" t="str">
        <f t="shared" si="11"/>
        <v>女</v>
      </c>
      <c r="F291" s="9" t="s">
        <v>254</v>
      </c>
      <c r="G291" s="9" t="s">
        <v>53</v>
      </c>
      <c r="H291" s="9"/>
    </row>
    <row r="292" spans="1:8" ht="34.5" customHeight="1">
      <c r="A292" s="9">
        <v>290</v>
      </c>
      <c r="B292" s="10" t="str">
        <f>"60892024022523143555673"</f>
        <v>60892024022523143555673</v>
      </c>
      <c r="C292" s="10" t="s">
        <v>51</v>
      </c>
      <c r="D292" s="10" t="str">
        <f>"赵翠婷"</f>
        <v>赵翠婷</v>
      </c>
      <c r="E292" s="10" t="str">
        <f t="shared" si="11"/>
        <v>女</v>
      </c>
      <c r="F292" s="9" t="s">
        <v>255</v>
      </c>
      <c r="G292" s="9" t="s">
        <v>53</v>
      </c>
      <c r="H292" s="9"/>
    </row>
    <row r="293" spans="1:8" ht="34.5" customHeight="1">
      <c r="A293" s="9">
        <v>291</v>
      </c>
      <c r="B293" s="10" t="str">
        <f>"60892024022523270055675"</f>
        <v>60892024022523270055675</v>
      </c>
      <c r="C293" s="10" t="s">
        <v>51</v>
      </c>
      <c r="D293" s="10" t="str">
        <f>"周语"</f>
        <v>周语</v>
      </c>
      <c r="E293" s="10" t="str">
        <f t="shared" si="11"/>
        <v>女</v>
      </c>
      <c r="F293" s="9" t="s">
        <v>256</v>
      </c>
      <c r="G293" s="9" t="s">
        <v>53</v>
      </c>
      <c r="H293" s="9"/>
    </row>
    <row r="294" spans="1:8" ht="34.5" customHeight="1">
      <c r="A294" s="9">
        <v>292</v>
      </c>
      <c r="B294" s="10" t="str">
        <f>"60892024022600020455678"</f>
        <v>60892024022600020455678</v>
      </c>
      <c r="C294" s="10" t="s">
        <v>51</v>
      </c>
      <c r="D294" s="10" t="str">
        <f>"秦子娟"</f>
        <v>秦子娟</v>
      </c>
      <c r="E294" s="10" t="str">
        <f t="shared" si="11"/>
        <v>女</v>
      </c>
      <c r="F294" s="9" t="s">
        <v>257</v>
      </c>
      <c r="G294" s="9" t="s">
        <v>53</v>
      </c>
      <c r="H294" s="9"/>
    </row>
    <row r="295" spans="1:8" ht="34.5" customHeight="1">
      <c r="A295" s="9">
        <v>293</v>
      </c>
      <c r="B295" s="10" t="str">
        <f>"60892024022601140755683"</f>
        <v>60892024022601140755683</v>
      </c>
      <c r="C295" s="10" t="s">
        <v>51</v>
      </c>
      <c r="D295" s="10" t="str">
        <f>"陈来婷"</f>
        <v>陈来婷</v>
      </c>
      <c r="E295" s="10" t="str">
        <f t="shared" si="11"/>
        <v>女</v>
      </c>
      <c r="F295" s="9" t="s">
        <v>74</v>
      </c>
      <c r="G295" s="9" t="s">
        <v>53</v>
      </c>
      <c r="H295" s="9"/>
    </row>
    <row r="296" spans="1:8" ht="34.5" customHeight="1">
      <c r="A296" s="9">
        <v>294</v>
      </c>
      <c r="B296" s="10" t="str">
        <f>"60892024022423452455565"</f>
        <v>60892024022423452455565</v>
      </c>
      <c r="C296" s="10" t="s">
        <v>51</v>
      </c>
      <c r="D296" s="10" t="str">
        <f>"金晓锋"</f>
        <v>金晓锋</v>
      </c>
      <c r="E296" s="10" t="str">
        <f>"男"</f>
        <v>男</v>
      </c>
      <c r="F296" s="9" t="s">
        <v>258</v>
      </c>
      <c r="G296" s="9" t="s">
        <v>53</v>
      </c>
      <c r="H296" s="9"/>
    </row>
    <row r="297" spans="1:8" ht="34.5" customHeight="1">
      <c r="A297" s="9">
        <v>295</v>
      </c>
      <c r="B297" s="10" t="str">
        <f>"60892024021914321054024"</f>
        <v>60892024021914321054024</v>
      </c>
      <c r="C297" s="10" t="s">
        <v>51</v>
      </c>
      <c r="D297" s="10" t="str">
        <f>"林永方"</f>
        <v>林永方</v>
      </c>
      <c r="E297" s="10" t="str">
        <f aca="true" t="shared" si="12" ref="E297:E333">"女"</f>
        <v>女</v>
      </c>
      <c r="F297" s="9" t="s">
        <v>116</v>
      </c>
      <c r="G297" s="9" t="s">
        <v>53</v>
      </c>
      <c r="H297" s="9"/>
    </row>
    <row r="298" spans="1:8" ht="34.5" customHeight="1">
      <c r="A298" s="9">
        <v>296</v>
      </c>
      <c r="B298" s="10" t="str">
        <f>"60892024022600085555679"</f>
        <v>60892024022600085555679</v>
      </c>
      <c r="C298" s="10" t="s">
        <v>51</v>
      </c>
      <c r="D298" s="10" t="str">
        <f>"温海云"</f>
        <v>温海云</v>
      </c>
      <c r="E298" s="10" t="str">
        <f t="shared" si="12"/>
        <v>女</v>
      </c>
      <c r="F298" s="9" t="s">
        <v>259</v>
      </c>
      <c r="G298" s="9" t="s">
        <v>53</v>
      </c>
      <c r="H298" s="9"/>
    </row>
    <row r="299" spans="1:8" ht="34.5" customHeight="1">
      <c r="A299" s="9">
        <v>297</v>
      </c>
      <c r="B299" s="10" t="str">
        <f>"60892024022523415655676"</f>
        <v>60892024022523415655676</v>
      </c>
      <c r="C299" s="10" t="s">
        <v>51</v>
      </c>
      <c r="D299" s="10" t="str">
        <f>"陈琪"</f>
        <v>陈琪</v>
      </c>
      <c r="E299" s="10" t="str">
        <f t="shared" si="12"/>
        <v>女</v>
      </c>
      <c r="F299" s="9" t="s">
        <v>242</v>
      </c>
      <c r="G299" s="9" t="s">
        <v>53</v>
      </c>
      <c r="H299" s="9"/>
    </row>
    <row r="300" spans="1:8" ht="34.5" customHeight="1">
      <c r="A300" s="9">
        <v>298</v>
      </c>
      <c r="B300" s="10" t="str">
        <f>"60892024022520561155647"</f>
        <v>60892024022520561155647</v>
      </c>
      <c r="C300" s="10" t="s">
        <v>51</v>
      </c>
      <c r="D300" s="10" t="str">
        <f>"吴英立"</f>
        <v>吴英立</v>
      </c>
      <c r="E300" s="10" t="str">
        <f t="shared" si="12"/>
        <v>女</v>
      </c>
      <c r="F300" s="9" t="s">
        <v>179</v>
      </c>
      <c r="G300" s="9" t="s">
        <v>53</v>
      </c>
      <c r="H300" s="9"/>
    </row>
    <row r="301" spans="1:8" ht="34.5" customHeight="1">
      <c r="A301" s="9">
        <v>299</v>
      </c>
      <c r="B301" s="10" t="str">
        <f>"60892024022515313155618"</f>
        <v>60892024022515313155618</v>
      </c>
      <c r="C301" s="10" t="s">
        <v>51</v>
      </c>
      <c r="D301" s="10" t="str">
        <f>"李玲"</f>
        <v>李玲</v>
      </c>
      <c r="E301" s="10" t="str">
        <f t="shared" si="12"/>
        <v>女</v>
      </c>
      <c r="F301" s="9" t="s">
        <v>114</v>
      </c>
      <c r="G301" s="9" t="s">
        <v>53</v>
      </c>
      <c r="H301" s="9"/>
    </row>
    <row r="302" spans="1:8" ht="34.5" customHeight="1">
      <c r="A302" s="9">
        <v>300</v>
      </c>
      <c r="B302" s="10" t="str">
        <f>"60892024022610344955749"</f>
        <v>60892024022610344955749</v>
      </c>
      <c r="C302" s="10" t="s">
        <v>51</v>
      </c>
      <c r="D302" s="10" t="str">
        <f>"陈光彩"</f>
        <v>陈光彩</v>
      </c>
      <c r="E302" s="10" t="str">
        <f t="shared" si="12"/>
        <v>女</v>
      </c>
      <c r="F302" s="9" t="s">
        <v>260</v>
      </c>
      <c r="G302" s="9" t="s">
        <v>53</v>
      </c>
      <c r="H302" s="9"/>
    </row>
    <row r="303" spans="1:8" ht="34.5" customHeight="1">
      <c r="A303" s="9">
        <v>301</v>
      </c>
      <c r="B303" s="10" t="str">
        <f>"60892024022610531155760"</f>
        <v>60892024022610531155760</v>
      </c>
      <c r="C303" s="10" t="s">
        <v>51</v>
      </c>
      <c r="D303" s="10" t="str">
        <f>"陈君"</f>
        <v>陈君</v>
      </c>
      <c r="E303" s="10" t="str">
        <f t="shared" si="12"/>
        <v>女</v>
      </c>
      <c r="F303" s="9" t="s">
        <v>203</v>
      </c>
      <c r="G303" s="9" t="s">
        <v>53</v>
      </c>
      <c r="H303" s="9"/>
    </row>
    <row r="304" spans="1:8" ht="34.5" customHeight="1">
      <c r="A304" s="9">
        <v>302</v>
      </c>
      <c r="B304" s="10" t="str">
        <f>"60892024021923015854290"</f>
        <v>60892024021923015854290</v>
      </c>
      <c r="C304" s="10" t="s">
        <v>51</v>
      </c>
      <c r="D304" s="10" t="str">
        <f>"程桂灵"</f>
        <v>程桂灵</v>
      </c>
      <c r="E304" s="10" t="str">
        <f t="shared" si="12"/>
        <v>女</v>
      </c>
      <c r="F304" s="9" t="s">
        <v>203</v>
      </c>
      <c r="G304" s="9" t="s">
        <v>53</v>
      </c>
      <c r="H304" s="9"/>
    </row>
    <row r="305" spans="1:8" ht="34.5" customHeight="1">
      <c r="A305" s="9">
        <v>303</v>
      </c>
      <c r="B305" s="10" t="str">
        <f>"60892024022515100355616"</f>
        <v>60892024022515100355616</v>
      </c>
      <c r="C305" s="10" t="s">
        <v>51</v>
      </c>
      <c r="D305" s="10" t="str">
        <f>"陈云群"</f>
        <v>陈云群</v>
      </c>
      <c r="E305" s="10" t="str">
        <f t="shared" si="12"/>
        <v>女</v>
      </c>
      <c r="F305" s="9" t="s">
        <v>261</v>
      </c>
      <c r="G305" s="9" t="s">
        <v>53</v>
      </c>
      <c r="H305" s="9"/>
    </row>
    <row r="306" spans="1:8" ht="34.5" customHeight="1">
      <c r="A306" s="9">
        <v>304</v>
      </c>
      <c r="B306" s="10" t="str">
        <f>"60892024022610495555755"</f>
        <v>60892024022610495555755</v>
      </c>
      <c r="C306" s="10" t="s">
        <v>51</v>
      </c>
      <c r="D306" s="10" t="str">
        <f>"林福巧"</f>
        <v>林福巧</v>
      </c>
      <c r="E306" s="10" t="str">
        <f t="shared" si="12"/>
        <v>女</v>
      </c>
      <c r="F306" s="9" t="s">
        <v>262</v>
      </c>
      <c r="G306" s="9" t="s">
        <v>53</v>
      </c>
      <c r="H306" s="9"/>
    </row>
    <row r="307" spans="1:8" ht="34.5" customHeight="1">
      <c r="A307" s="9">
        <v>305</v>
      </c>
      <c r="B307" s="10" t="str">
        <f>"60892024022610502555756"</f>
        <v>60892024022610502555756</v>
      </c>
      <c r="C307" s="10" t="s">
        <v>51</v>
      </c>
      <c r="D307" s="10" t="str">
        <f>"郑啟沅"</f>
        <v>郑啟沅</v>
      </c>
      <c r="E307" s="10" t="str">
        <f t="shared" si="12"/>
        <v>女</v>
      </c>
      <c r="F307" s="9" t="s">
        <v>84</v>
      </c>
      <c r="G307" s="9" t="s">
        <v>53</v>
      </c>
      <c r="H307" s="9"/>
    </row>
    <row r="308" spans="1:8" ht="34.5" customHeight="1">
      <c r="A308" s="9">
        <v>306</v>
      </c>
      <c r="B308" s="10" t="str">
        <f>"60892024021910494253876"</f>
        <v>60892024021910494253876</v>
      </c>
      <c r="C308" s="10" t="s">
        <v>51</v>
      </c>
      <c r="D308" s="10" t="str">
        <f>"吴定爱"</f>
        <v>吴定爱</v>
      </c>
      <c r="E308" s="10" t="str">
        <f t="shared" si="12"/>
        <v>女</v>
      </c>
      <c r="F308" s="9" t="s">
        <v>263</v>
      </c>
      <c r="G308" s="9" t="s">
        <v>53</v>
      </c>
      <c r="H308" s="9"/>
    </row>
    <row r="309" spans="1:8" ht="34.5" customHeight="1">
      <c r="A309" s="9">
        <v>307</v>
      </c>
      <c r="B309" s="10" t="str">
        <f>"60892024022123182354963"</f>
        <v>60892024022123182354963</v>
      </c>
      <c r="C309" s="10" t="s">
        <v>51</v>
      </c>
      <c r="D309" s="10" t="str">
        <f>"王堂液"</f>
        <v>王堂液</v>
      </c>
      <c r="E309" s="10" t="str">
        <f t="shared" si="12"/>
        <v>女</v>
      </c>
      <c r="F309" s="9" t="s">
        <v>181</v>
      </c>
      <c r="G309" s="9" t="s">
        <v>53</v>
      </c>
      <c r="H309" s="9"/>
    </row>
    <row r="310" spans="1:8" ht="34.5" customHeight="1">
      <c r="A310" s="9">
        <v>308</v>
      </c>
      <c r="B310" s="10" t="str">
        <f>"60892024021911513953935"</f>
        <v>60892024021911513953935</v>
      </c>
      <c r="C310" s="10" t="s">
        <v>51</v>
      </c>
      <c r="D310" s="10" t="str">
        <f>"郑语婕"</f>
        <v>郑语婕</v>
      </c>
      <c r="E310" s="10" t="str">
        <f t="shared" si="12"/>
        <v>女</v>
      </c>
      <c r="F310" s="9" t="s">
        <v>264</v>
      </c>
      <c r="G310" s="9" t="s">
        <v>53</v>
      </c>
      <c r="H310" s="9"/>
    </row>
    <row r="311" spans="1:8" ht="34.5" customHeight="1">
      <c r="A311" s="9">
        <v>309</v>
      </c>
      <c r="B311" s="10" t="str">
        <f>"60892024022611125555770"</f>
        <v>60892024022611125555770</v>
      </c>
      <c r="C311" s="10" t="s">
        <v>51</v>
      </c>
      <c r="D311" s="10" t="str">
        <f>"郭星"</f>
        <v>郭星</v>
      </c>
      <c r="E311" s="10" t="str">
        <f t="shared" si="12"/>
        <v>女</v>
      </c>
      <c r="F311" s="9" t="s">
        <v>265</v>
      </c>
      <c r="G311" s="9" t="s">
        <v>53</v>
      </c>
      <c r="H311" s="9"/>
    </row>
    <row r="312" spans="1:8" ht="34.5" customHeight="1">
      <c r="A312" s="9">
        <v>310</v>
      </c>
      <c r="B312" s="10" t="str">
        <f>"60892024022613282455796"</f>
        <v>60892024022613282455796</v>
      </c>
      <c r="C312" s="10" t="s">
        <v>51</v>
      </c>
      <c r="D312" s="10" t="str">
        <f>"吴炳娟"</f>
        <v>吴炳娟</v>
      </c>
      <c r="E312" s="10" t="str">
        <f t="shared" si="12"/>
        <v>女</v>
      </c>
      <c r="F312" s="9" t="s">
        <v>266</v>
      </c>
      <c r="G312" s="9" t="s">
        <v>53</v>
      </c>
      <c r="H312" s="9"/>
    </row>
    <row r="313" spans="1:8" ht="34.5" customHeight="1">
      <c r="A313" s="9">
        <v>311</v>
      </c>
      <c r="B313" s="10" t="str">
        <f>"60892024022613470155802"</f>
        <v>60892024022613470155802</v>
      </c>
      <c r="C313" s="10" t="s">
        <v>51</v>
      </c>
      <c r="D313" s="10" t="str">
        <f>"陈翔"</f>
        <v>陈翔</v>
      </c>
      <c r="E313" s="10" t="str">
        <f t="shared" si="12"/>
        <v>女</v>
      </c>
      <c r="F313" s="9" t="s">
        <v>267</v>
      </c>
      <c r="G313" s="9" t="s">
        <v>53</v>
      </c>
      <c r="H313" s="9"/>
    </row>
    <row r="314" spans="1:8" ht="34.5" customHeight="1">
      <c r="A314" s="9">
        <v>312</v>
      </c>
      <c r="B314" s="10" t="str">
        <f>"60892024022009431854369"</f>
        <v>60892024022009431854369</v>
      </c>
      <c r="C314" s="10" t="s">
        <v>51</v>
      </c>
      <c r="D314" s="10" t="str">
        <f>"林海燕"</f>
        <v>林海燕</v>
      </c>
      <c r="E314" s="10" t="str">
        <f t="shared" si="12"/>
        <v>女</v>
      </c>
      <c r="F314" s="9" t="s">
        <v>268</v>
      </c>
      <c r="G314" s="9" t="s">
        <v>53</v>
      </c>
      <c r="H314" s="9"/>
    </row>
    <row r="315" spans="1:8" ht="34.5" customHeight="1">
      <c r="A315" s="9">
        <v>313</v>
      </c>
      <c r="B315" s="10" t="str">
        <f>"60892024022615115855824"</f>
        <v>60892024022615115855824</v>
      </c>
      <c r="C315" s="10" t="s">
        <v>51</v>
      </c>
      <c r="D315" s="10" t="str">
        <f>"董木丽"</f>
        <v>董木丽</v>
      </c>
      <c r="E315" s="10" t="str">
        <f t="shared" si="12"/>
        <v>女</v>
      </c>
      <c r="F315" s="9" t="s">
        <v>269</v>
      </c>
      <c r="G315" s="9" t="s">
        <v>53</v>
      </c>
      <c r="H315" s="9"/>
    </row>
    <row r="316" spans="1:8" ht="34.5" customHeight="1">
      <c r="A316" s="9">
        <v>314</v>
      </c>
      <c r="B316" s="10" t="str">
        <f>"60892024022615480955834"</f>
        <v>60892024022615480955834</v>
      </c>
      <c r="C316" s="10" t="s">
        <v>51</v>
      </c>
      <c r="D316" s="10" t="str">
        <f>"郑秋妹"</f>
        <v>郑秋妹</v>
      </c>
      <c r="E316" s="10" t="str">
        <f t="shared" si="12"/>
        <v>女</v>
      </c>
      <c r="F316" s="9" t="s">
        <v>150</v>
      </c>
      <c r="G316" s="9" t="s">
        <v>53</v>
      </c>
      <c r="H316" s="9"/>
    </row>
    <row r="317" spans="1:8" ht="34.5" customHeight="1">
      <c r="A317" s="9">
        <v>315</v>
      </c>
      <c r="B317" s="10" t="str">
        <f>"60892024022615365255831"</f>
        <v>60892024022615365255831</v>
      </c>
      <c r="C317" s="10" t="s">
        <v>51</v>
      </c>
      <c r="D317" s="10" t="str">
        <f>"张源源"</f>
        <v>张源源</v>
      </c>
      <c r="E317" s="10" t="str">
        <f t="shared" si="12"/>
        <v>女</v>
      </c>
      <c r="F317" s="9" t="s">
        <v>270</v>
      </c>
      <c r="G317" s="9" t="s">
        <v>53</v>
      </c>
      <c r="H317" s="9"/>
    </row>
    <row r="318" spans="1:8" ht="34.5" customHeight="1">
      <c r="A318" s="9">
        <v>316</v>
      </c>
      <c r="B318" s="10" t="str">
        <f>"60892024022217335155232"</f>
        <v>60892024022217335155232</v>
      </c>
      <c r="C318" s="10" t="s">
        <v>51</v>
      </c>
      <c r="D318" s="10" t="str">
        <f>"陆小谊"</f>
        <v>陆小谊</v>
      </c>
      <c r="E318" s="10" t="str">
        <f t="shared" si="12"/>
        <v>女</v>
      </c>
      <c r="F318" s="9" t="s">
        <v>271</v>
      </c>
      <c r="G318" s="9" t="s">
        <v>53</v>
      </c>
      <c r="H318" s="9"/>
    </row>
    <row r="319" spans="1:8" ht="34.5" customHeight="1">
      <c r="A319" s="9">
        <v>317</v>
      </c>
      <c r="B319" s="10" t="str">
        <f>"60892024022614342555813"</f>
        <v>60892024022614342555813</v>
      </c>
      <c r="C319" s="10" t="s">
        <v>51</v>
      </c>
      <c r="D319" s="10" t="str">
        <f>"罗佳佳"</f>
        <v>罗佳佳</v>
      </c>
      <c r="E319" s="10" t="str">
        <f t="shared" si="12"/>
        <v>女</v>
      </c>
      <c r="F319" s="9" t="s">
        <v>272</v>
      </c>
      <c r="G319" s="9" t="s">
        <v>53</v>
      </c>
      <c r="H319" s="9"/>
    </row>
    <row r="320" spans="1:8" ht="34.5" customHeight="1">
      <c r="A320" s="9">
        <v>318</v>
      </c>
      <c r="B320" s="10" t="str">
        <f>"60892024022615411455832"</f>
        <v>60892024022615411455832</v>
      </c>
      <c r="C320" s="10" t="s">
        <v>51</v>
      </c>
      <c r="D320" s="10" t="str">
        <f>"何淑珍"</f>
        <v>何淑珍</v>
      </c>
      <c r="E320" s="10" t="str">
        <f t="shared" si="12"/>
        <v>女</v>
      </c>
      <c r="F320" s="9" t="s">
        <v>79</v>
      </c>
      <c r="G320" s="9" t="s">
        <v>53</v>
      </c>
      <c r="H320" s="9"/>
    </row>
    <row r="321" spans="1:8" ht="34.5" customHeight="1">
      <c r="A321" s="9">
        <v>319</v>
      </c>
      <c r="B321" s="10" t="str">
        <f>"60892024022616195855847"</f>
        <v>60892024022616195855847</v>
      </c>
      <c r="C321" s="10" t="s">
        <v>51</v>
      </c>
      <c r="D321" s="10" t="str">
        <f>"陈贞婷"</f>
        <v>陈贞婷</v>
      </c>
      <c r="E321" s="10" t="str">
        <f t="shared" si="12"/>
        <v>女</v>
      </c>
      <c r="F321" s="9" t="s">
        <v>273</v>
      </c>
      <c r="G321" s="9" t="s">
        <v>53</v>
      </c>
      <c r="H321" s="9"/>
    </row>
    <row r="322" spans="1:8" ht="34.5" customHeight="1">
      <c r="A322" s="9">
        <v>320</v>
      </c>
      <c r="B322" s="10" t="str">
        <f>"60892024021922022054276"</f>
        <v>60892024021922022054276</v>
      </c>
      <c r="C322" s="10" t="s">
        <v>51</v>
      </c>
      <c r="D322" s="10" t="str">
        <f>"叶娇艳"</f>
        <v>叶娇艳</v>
      </c>
      <c r="E322" s="10" t="str">
        <f t="shared" si="12"/>
        <v>女</v>
      </c>
      <c r="F322" s="9" t="s">
        <v>47</v>
      </c>
      <c r="G322" s="9" t="s">
        <v>53</v>
      </c>
      <c r="H322" s="9"/>
    </row>
    <row r="323" spans="1:8" ht="34.5" customHeight="1">
      <c r="A323" s="9">
        <v>321</v>
      </c>
      <c r="B323" s="10" t="str">
        <f>"60892024022616140355843"</f>
        <v>60892024022616140355843</v>
      </c>
      <c r="C323" s="10" t="s">
        <v>51</v>
      </c>
      <c r="D323" s="10" t="str">
        <f>"邢维茜"</f>
        <v>邢维茜</v>
      </c>
      <c r="E323" s="10" t="str">
        <f t="shared" si="12"/>
        <v>女</v>
      </c>
      <c r="F323" s="9" t="s">
        <v>131</v>
      </c>
      <c r="G323" s="9" t="s">
        <v>53</v>
      </c>
      <c r="H323" s="9"/>
    </row>
    <row r="324" spans="1:8" ht="34.5" customHeight="1">
      <c r="A324" s="9">
        <v>322</v>
      </c>
      <c r="B324" s="10" t="str">
        <f>"60892024022617073855863"</f>
        <v>60892024022617073855863</v>
      </c>
      <c r="C324" s="10" t="s">
        <v>51</v>
      </c>
      <c r="D324" s="10" t="str">
        <f>"陈亚妹"</f>
        <v>陈亚妹</v>
      </c>
      <c r="E324" s="10" t="str">
        <f t="shared" si="12"/>
        <v>女</v>
      </c>
      <c r="F324" s="9" t="s">
        <v>274</v>
      </c>
      <c r="G324" s="9" t="s">
        <v>53</v>
      </c>
      <c r="H324" s="9"/>
    </row>
    <row r="325" spans="1:8" ht="34.5" customHeight="1">
      <c r="A325" s="9">
        <v>323</v>
      </c>
      <c r="B325" s="10" t="str">
        <f>"60892024022410482255500"</f>
        <v>60892024022410482255500</v>
      </c>
      <c r="C325" s="10" t="s">
        <v>51</v>
      </c>
      <c r="D325" s="10" t="str">
        <f>"商萍萍"</f>
        <v>商萍萍</v>
      </c>
      <c r="E325" s="10" t="str">
        <f t="shared" si="12"/>
        <v>女</v>
      </c>
      <c r="F325" s="9" t="s">
        <v>275</v>
      </c>
      <c r="G325" s="9" t="s">
        <v>53</v>
      </c>
      <c r="H325" s="9"/>
    </row>
    <row r="326" spans="1:8" ht="34.5" customHeight="1">
      <c r="A326" s="9">
        <v>324</v>
      </c>
      <c r="B326" s="10" t="str">
        <f>"60892024022616382255852"</f>
        <v>60892024022616382255852</v>
      </c>
      <c r="C326" s="10" t="s">
        <v>51</v>
      </c>
      <c r="D326" s="10" t="str">
        <f>"刘小慧"</f>
        <v>刘小慧</v>
      </c>
      <c r="E326" s="10" t="str">
        <f t="shared" si="12"/>
        <v>女</v>
      </c>
      <c r="F326" s="9" t="s">
        <v>105</v>
      </c>
      <c r="G326" s="9" t="s">
        <v>53</v>
      </c>
      <c r="H326" s="9"/>
    </row>
    <row r="327" spans="1:8" ht="34.5" customHeight="1">
      <c r="A327" s="9">
        <v>325</v>
      </c>
      <c r="B327" s="10" t="str">
        <f>"60892024022618173655886"</f>
        <v>60892024022618173655886</v>
      </c>
      <c r="C327" s="10" t="s">
        <v>51</v>
      </c>
      <c r="D327" s="10" t="str">
        <f>"韦全和"</f>
        <v>韦全和</v>
      </c>
      <c r="E327" s="10" t="str">
        <f t="shared" si="12"/>
        <v>女</v>
      </c>
      <c r="F327" s="9" t="s">
        <v>76</v>
      </c>
      <c r="G327" s="9" t="s">
        <v>53</v>
      </c>
      <c r="H327" s="9"/>
    </row>
    <row r="328" spans="1:8" ht="34.5" customHeight="1">
      <c r="A328" s="9">
        <v>326</v>
      </c>
      <c r="B328" s="10" t="str">
        <f>"60892024022618173455885"</f>
        <v>60892024022618173455885</v>
      </c>
      <c r="C328" s="10" t="s">
        <v>51</v>
      </c>
      <c r="D328" s="10" t="str">
        <f>"姚卓炘"</f>
        <v>姚卓炘</v>
      </c>
      <c r="E328" s="10" t="str">
        <f t="shared" si="12"/>
        <v>女</v>
      </c>
      <c r="F328" s="9" t="s">
        <v>140</v>
      </c>
      <c r="G328" s="9" t="s">
        <v>53</v>
      </c>
      <c r="H328" s="9"/>
    </row>
    <row r="329" spans="1:8" ht="34.5" customHeight="1">
      <c r="A329" s="9">
        <v>327</v>
      </c>
      <c r="B329" s="10" t="str">
        <f>"60892024022618352655891"</f>
        <v>60892024022618352655891</v>
      </c>
      <c r="C329" s="10" t="s">
        <v>51</v>
      </c>
      <c r="D329" s="10" t="str">
        <f>"张琴"</f>
        <v>张琴</v>
      </c>
      <c r="E329" s="10" t="str">
        <f t="shared" si="12"/>
        <v>女</v>
      </c>
      <c r="F329" s="9" t="s">
        <v>276</v>
      </c>
      <c r="G329" s="9" t="s">
        <v>53</v>
      </c>
      <c r="H329" s="9"/>
    </row>
    <row r="330" spans="1:8" ht="34.5" customHeight="1">
      <c r="A330" s="9">
        <v>328</v>
      </c>
      <c r="B330" s="10" t="str">
        <f>"60892024022514310455613"</f>
        <v>60892024022514310455613</v>
      </c>
      <c r="C330" s="10" t="s">
        <v>51</v>
      </c>
      <c r="D330" s="10" t="str">
        <f>"林华玉"</f>
        <v>林华玉</v>
      </c>
      <c r="E330" s="10" t="str">
        <f t="shared" si="12"/>
        <v>女</v>
      </c>
      <c r="F330" s="9" t="s">
        <v>277</v>
      </c>
      <c r="G330" s="9" t="s">
        <v>53</v>
      </c>
      <c r="H330" s="9"/>
    </row>
    <row r="331" spans="1:8" ht="34.5" customHeight="1">
      <c r="A331" s="9">
        <v>329</v>
      </c>
      <c r="B331" s="10" t="str">
        <f>"60892024022618295355890"</f>
        <v>60892024022618295355890</v>
      </c>
      <c r="C331" s="10" t="s">
        <v>51</v>
      </c>
      <c r="D331" s="10" t="str">
        <f>"陈晶莹"</f>
        <v>陈晶莹</v>
      </c>
      <c r="E331" s="10" t="str">
        <f t="shared" si="12"/>
        <v>女</v>
      </c>
      <c r="F331" s="9" t="s">
        <v>170</v>
      </c>
      <c r="G331" s="9" t="s">
        <v>53</v>
      </c>
      <c r="H331" s="9"/>
    </row>
    <row r="332" spans="1:8" ht="34.5" customHeight="1">
      <c r="A332" s="9">
        <v>330</v>
      </c>
      <c r="B332" s="10" t="str">
        <f>"60892024022618590355893"</f>
        <v>60892024022618590355893</v>
      </c>
      <c r="C332" s="10" t="s">
        <v>51</v>
      </c>
      <c r="D332" s="10" t="str">
        <f>"庄太玲"</f>
        <v>庄太玲</v>
      </c>
      <c r="E332" s="10" t="str">
        <f t="shared" si="12"/>
        <v>女</v>
      </c>
      <c r="F332" s="9" t="s">
        <v>34</v>
      </c>
      <c r="G332" s="9" t="s">
        <v>53</v>
      </c>
      <c r="H332" s="9"/>
    </row>
    <row r="333" spans="1:8" ht="34.5" customHeight="1">
      <c r="A333" s="9">
        <v>331</v>
      </c>
      <c r="B333" s="10" t="str">
        <f>"60892024022613453455801"</f>
        <v>60892024022613453455801</v>
      </c>
      <c r="C333" s="10" t="s">
        <v>51</v>
      </c>
      <c r="D333" s="10" t="str">
        <f>"符丽姑"</f>
        <v>符丽姑</v>
      </c>
      <c r="E333" s="10" t="str">
        <f t="shared" si="12"/>
        <v>女</v>
      </c>
      <c r="F333" s="9" t="s">
        <v>278</v>
      </c>
      <c r="G333" s="9" t="s">
        <v>53</v>
      </c>
      <c r="H333" s="9"/>
    </row>
    <row r="334" spans="1:8" ht="34.5" customHeight="1">
      <c r="A334" s="9">
        <v>332</v>
      </c>
      <c r="B334" s="10" t="str">
        <f>"60892024022619322555905"</f>
        <v>60892024022619322555905</v>
      </c>
      <c r="C334" s="10" t="s">
        <v>51</v>
      </c>
      <c r="D334" s="10" t="str">
        <f>"苏涛"</f>
        <v>苏涛</v>
      </c>
      <c r="E334" s="10" t="str">
        <f>"男"</f>
        <v>男</v>
      </c>
      <c r="F334" s="9" t="s">
        <v>279</v>
      </c>
      <c r="G334" s="9" t="s">
        <v>53</v>
      </c>
      <c r="H334" s="9"/>
    </row>
    <row r="335" spans="1:8" ht="34.5" customHeight="1">
      <c r="A335" s="9">
        <v>333</v>
      </c>
      <c r="B335" s="10" t="str">
        <f>"60892024022619135955898"</f>
        <v>60892024022619135955898</v>
      </c>
      <c r="C335" s="10" t="s">
        <v>51</v>
      </c>
      <c r="D335" s="10" t="str">
        <f>"吴开丽"</f>
        <v>吴开丽</v>
      </c>
      <c r="E335" s="10" t="str">
        <f aca="true" t="shared" si="13" ref="E335:E398">"女"</f>
        <v>女</v>
      </c>
      <c r="F335" s="9" t="s">
        <v>280</v>
      </c>
      <c r="G335" s="9" t="s">
        <v>53</v>
      </c>
      <c r="H335" s="9"/>
    </row>
    <row r="336" spans="1:8" ht="34.5" customHeight="1">
      <c r="A336" s="9">
        <v>334</v>
      </c>
      <c r="B336" s="10" t="str">
        <f>"60892024022618433355892"</f>
        <v>60892024022618433355892</v>
      </c>
      <c r="C336" s="10" t="s">
        <v>51</v>
      </c>
      <c r="D336" s="10" t="str">
        <f>"孙土婉"</f>
        <v>孙土婉</v>
      </c>
      <c r="E336" s="10" t="str">
        <f t="shared" si="13"/>
        <v>女</v>
      </c>
      <c r="F336" s="9" t="s">
        <v>203</v>
      </c>
      <c r="G336" s="9" t="s">
        <v>53</v>
      </c>
      <c r="H336" s="9"/>
    </row>
    <row r="337" spans="1:8" ht="34.5" customHeight="1">
      <c r="A337" s="9">
        <v>335</v>
      </c>
      <c r="B337" s="10" t="str">
        <f>"60892024022617111555868"</f>
        <v>60892024022617111555868</v>
      </c>
      <c r="C337" s="10" t="s">
        <v>51</v>
      </c>
      <c r="D337" s="10" t="str">
        <f>"黎曼仙"</f>
        <v>黎曼仙</v>
      </c>
      <c r="E337" s="10" t="str">
        <f t="shared" si="13"/>
        <v>女</v>
      </c>
      <c r="F337" s="9" t="s">
        <v>281</v>
      </c>
      <c r="G337" s="9" t="s">
        <v>53</v>
      </c>
      <c r="H337" s="9"/>
    </row>
    <row r="338" spans="1:8" ht="34.5" customHeight="1">
      <c r="A338" s="9">
        <v>336</v>
      </c>
      <c r="B338" s="10" t="str">
        <f>"60892024022620055455914"</f>
        <v>60892024022620055455914</v>
      </c>
      <c r="C338" s="10" t="s">
        <v>51</v>
      </c>
      <c r="D338" s="10" t="str">
        <f>"陈求娜"</f>
        <v>陈求娜</v>
      </c>
      <c r="E338" s="10" t="str">
        <f t="shared" si="13"/>
        <v>女</v>
      </c>
      <c r="F338" s="9" t="s">
        <v>282</v>
      </c>
      <c r="G338" s="9" t="s">
        <v>53</v>
      </c>
      <c r="H338" s="9"/>
    </row>
    <row r="339" spans="1:8" ht="34.5" customHeight="1">
      <c r="A339" s="9">
        <v>337</v>
      </c>
      <c r="B339" s="10" t="str">
        <f>"60892024022615580655836"</f>
        <v>60892024022615580655836</v>
      </c>
      <c r="C339" s="10" t="s">
        <v>51</v>
      </c>
      <c r="D339" s="10" t="str">
        <f>"吴玉玉"</f>
        <v>吴玉玉</v>
      </c>
      <c r="E339" s="10" t="str">
        <f t="shared" si="13"/>
        <v>女</v>
      </c>
      <c r="F339" s="9" t="s">
        <v>283</v>
      </c>
      <c r="G339" s="9" t="s">
        <v>53</v>
      </c>
      <c r="H339" s="9"/>
    </row>
    <row r="340" spans="1:8" ht="34.5" customHeight="1">
      <c r="A340" s="9">
        <v>338</v>
      </c>
      <c r="B340" s="10" t="str">
        <f>"60892024022620050755913"</f>
        <v>60892024022620050755913</v>
      </c>
      <c r="C340" s="10" t="s">
        <v>51</v>
      </c>
      <c r="D340" s="10" t="str">
        <f>"罗欣然"</f>
        <v>罗欣然</v>
      </c>
      <c r="E340" s="10" t="str">
        <f t="shared" si="13"/>
        <v>女</v>
      </c>
      <c r="F340" s="9" t="s">
        <v>193</v>
      </c>
      <c r="G340" s="9" t="s">
        <v>53</v>
      </c>
      <c r="H340" s="9"/>
    </row>
    <row r="341" spans="1:8" ht="34.5" customHeight="1">
      <c r="A341" s="9">
        <v>339</v>
      </c>
      <c r="B341" s="10" t="str">
        <f>"60892024022609285355715"</f>
        <v>60892024022609285355715</v>
      </c>
      <c r="C341" s="10" t="s">
        <v>51</v>
      </c>
      <c r="D341" s="10" t="str">
        <f>"周隆雪"</f>
        <v>周隆雪</v>
      </c>
      <c r="E341" s="10" t="str">
        <f t="shared" si="13"/>
        <v>女</v>
      </c>
      <c r="F341" s="9" t="s">
        <v>284</v>
      </c>
      <c r="G341" s="9" t="s">
        <v>53</v>
      </c>
      <c r="H341" s="9"/>
    </row>
    <row r="342" spans="1:8" ht="34.5" customHeight="1">
      <c r="A342" s="9">
        <v>340</v>
      </c>
      <c r="B342" s="10" t="str">
        <f>"60892024022620570655926"</f>
        <v>60892024022620570655926</v>
      </c>
      <c r="C342" s="10" t="s">
        <v>51</v>
      </c>
      <c r="D342" s="10" t="str">
        <f>"刘思源"</f>
        <v>刘思源</v>
      </c>
      <c r="E342" s="10" t="str">
        <f t="shared" si="13"/>
        <v>女</v>
      </c>
      <c r="F342" s="9" t="s">
        <v>285</v>
      </c>
      <c r="G342" s="9" t="s">
        <v>53</v>
      </c>
      <c r="H342" s="9"/>
    </row>
    <row r="343" spans="1:8" ht="34.5" customHeight="1">
      <c r="A343" s="9">
        <v>341</v>
      </c>
      <c r="B343" s="10" t="str">
        <f>"60892024022016362454549"</f>
        <v>60892024022016362454549</v>
      </c>
      <c r="C343" s="10" t="s">
        <v>51</v>
      </c>
      <c r="D343" s="10" t="str">
        <f>"林诗雯"</f>
        <v>林诗雯</v>
      </c>
      <c r="E343" s="10" t="str">
        <f t="shared" si="13"/>
        <v>女</v>
      </c>
      <c r="F343" s="9" t="s">
        <v>150</v>
      </c>
      <c r="G343" s="9" t="s">
        <v>53</v>
      </c>
      <c r="H343" s="9"/>
    </row>
    <row r="344" spans="1:8" ht="34.5" customHeight="1">
      <c r="A344" s="9">
        <v>342</v>
      </c>
      <c r="B344" s="10" t="str">
        <f>"60892024022616104655840"</f>
        <v>60892024022616104655840</v>
      </c>
      <c r="C344" s="10" t="s">
        <v>51</v>
      </c>
      <c r="D344" s="10" t="str">
        <f>"杨菁"</f>
        <v>杨菁</v>
      </c>
      <c r="E344" s="10" t="str">
        <f t="shared" si="13"/>
        <v>女</v>
      </c>
      <c r="F344" s="9" t="s">
        <v>286</v>
      </c>
      <c r="G344" s="9" t="s">
        <v>53</v>
      </c>
      <c r="H344" s="9"/>
    </row>
    <row r="345" spans="1:8" ht="34.5" customHeight="1">
      <c r="A345" s="9">
        <v>343</v>
      </c>
      <c r="B345" s="10" t="str">
        <f>"60892024022015290554515"</f>
        <v>60892024022015290554515</v>
      </c>
      <c r="C345" s="10" t="s">
        <v>51</v>
      </c>
      <c r="D345" s="10" t="str">
        <f>"覃巧"</f>
        <v>覃巧</v>
      </c>
      <c r="E345" s="10" t="str">
        <f t="shared" si="13"/>
        <v>女</v>
      </c>
      <c r="F345" s="9" t="s">
        <v>287</v>
      </c>
      <c r="G345" s="9" t="s">
        <v>53</v>
      </c>
      <c r="H345" s="9"/>
    </row>
    <row r="346" spans="1:8" ht="34.5" customHeight="1">
      <c r="A346" s="9">
        <v>344</v>
      </c>
      <c r="B346" s="10" t="str">
        <f>"60892024022519435955640"</f>
        <v>60892024022519435955640</v>
      </c>
      <c r="C346" s="10" t="s">
        <v>51</v>
      </c>
      <c r="D346" s="10" t="str">
        <f>"苏丽奕"</f>
        <v>苏丽奕</v>
      </c>
      <c r="E346" s="10" t="str">
        <f t="shared" si="13"/>
        <v>女</v>
      </c>
      <c r="F346" s="9" t="s">
        <v>288</v>
      </c>
      <c r="G346" s="9" t="s">
        <v>53</v>
      </c>
      <c r="H346" s="9"/>
    </row>
    <row r="347" spans="1:8" ht="34.5" customHeight="1">
      <c r="A347" s="9">
        <v>345</v>
      </c>
      <c r="B347" s="10" t="str">
        <f>"60892024022616122955841"</f>
        <v>60892024022616122955841</v>
      </c>
      <c r="C347" s="10" t="s">
        <v>51</v>
      </c>
      <c r="D347" s="10" t="str">
        <f>"符钊嘉"</f>
        <v>符钊嘉</v>
      </c>
      <c r="E347" s="10" t="str">
        <f t="shared" si="13"/>
        <v>女</v>
      </c>
      <c r="F347" s="9" t="s">
        <v>289</v>
      </c>
      <c r="G347" s="9" t="s">
        <v>53</v>
      </c>
      <c r="H347" s="9"/>
    </row>
    <row r="348" spans="1:8" ht="34.5" customHeight="1">
      <c r="A348" s="9">
        <v>346</v>
      </c>
      <c r="B348" s="10" t="str">
        <f>"60892024022618192755888"</f>
        <v>60892024022618192755888</v>
      </c>
      <c r="C348" s="10" t="s">
        <v>51</v>
      </c>
      <c r="D348" s="10" t="str">
        <f>"唐婷"</f>
        <v>唐婷</v>
      </c>
      <c r="E348" s="10" t="str">
        <f t="shared" si="13"/>
        <v>女</v>
      </c>
      <c r="F348" s="9" t="s">
        <v>290</v>
      </c>
      <c r="G348" s="9" t="s">
        <v>53</v>
      </c>
      <c r="H348" s="9"/>
    </row>
    <row r="349" spans="1:8" ht="34.5" customHeight="1">
      <c r="A349" s="9">
        <v>347</v>
      </c>
      <c r="B349" s="10" t="str">
        <f>"60892024022620575555927"</f>
        <v>60892024022620575555927</v>
      </c>
      <c r="C349" s="10" t="s">
        <v>51</v>
      </c>
      <c r="D349" s="10" t="str">
        <f>"陶家薇"</f>
        <v>陶家薇</v>
      </c>
      <c r="E349" s="10" t="str">
        <f t="shared" si="13"/>
        <v>女</v>
      </c>
      <c r="F349" s="9" t="s">
        <v>291</v>
      </c>
      <c r="G349" s="9" t="s">
        <v>53</v>
      </c>
      <c r="H349" s="9"/>
    </row>
    <row r="350" spans="1:8" ht="34.5" customHeight="1">
      <c r="A350" s="9">
        <v>348</v>
      </c>
      <c r="B350" s="10" t="str">
        <f>"60892024022620534155925"</f>
        <v>60892024022620534155925</v>
      </c>
      <c r="C350" s="10" t="s">
        <v>51</v>
      </c>
      <c r="D350" s="10" t="str">
        <f>"王淑晔"</f>
        <v>王淑晔</v>
      </c>
      <c r="E350" s="10" t="str">
        <f t="shared" si="13"/>
        <v>女</v>
      </c>
      <c r="F350" s="9" t="s">
        <v>292</v>
      </c>
      <c r="G350" s="9" t="s">
        <v>53</v>
      </c>
      <c r="H350" s="9"/>
    </row>
    <row r="351" spans="1:8" ht="34.5" customHeight="1">
      <c r="A351" s="9">
        <v>349</v>
      </c>
      <c r="B351" s="10" t="str">
        <f>"60892024022611380755782"</f>
        <v>60892024022611380755782</v>
      </c>
      <c r="C351" s="10" t="s">
        <v>51</v>
      </c>
      <c r="D351" s="10" t="str">
        <f>"符亮亮"</f>
        <v>符亮亮</v>
      </c>
      <c r="E351" s="10" t="str">
        <f t="shared" si="13"/>
        <v>女</v>
      </c>
      <c r="F351" s="9" t="s">
        <v>293</v>
      </c>
      <c r="G351" s="9" t="s">
        <v>53</v>
      </c>
      <c r="H351" s="9"/>
    </row>
    <row r="352" spans="1:8" ht="34.5" customHeight="1">
      <c r="A352" s="9">
        <v>350</v>
      </c>
      <c r="B352" s="10" t="str">
        <f>"60892024022620491155923"</f>
        <v>60892024022620491155923</v>
      </c>
      <c r="C352" s="10" t="s">
        <v>51</v>
      </c>
      <c r="D352" s="10" t="str">
        <f>"吴毓姬"</f>
        <v>吴毓姬</v>
      </c>
      <c r="E352" s="10" t="str">
        <f t="shared" si="13"/>
        <v>女</v>
      </c>
      <c r="F352" s="9" t="s">
        <v>294</v>
      </c>
      <c r="G352" s="9" t="s">
        <v>53</v>
      </c>
      <c r="H352" s="9"/>
    </row>
    <row r="353" spans="1:8" ht="34.5" customHeight="1">
      <c r="A353" s="9">
        <v>351</v>
      </c>
      <c r="B353" s="10" t="str">
        <f>"60892024022511494155598"</f>
        <v>60892024022511494155598</v>
      </c>
      <c r="C353" s="10" t="s">
        <v>51</v>
      </c>
      <c r="D353" s="10" t="str">
        <f>"张静文"</f>
        <v>张静文</v>
      </c>
      <c r="E353" s="10" t="str">
        <f t="shared" si="13"/>
        <v>女</v>
      </c>
      <c r="F353" s="9" t="s">
        <v>295</v>
      </c>
      <c r="G353" s="9" t="s">
        <v>53</v>
      </c>
      <c r="H353" s="9"/>
    </row>
    <row r="354" spans="1:8" ht="34.5" customHeight="1">
      <c r="A354" s="9">
        <v>352</v>
      </c>
      <c r="B354" s="10" t="str">
        <f>"60892024022621552755938"</f>
        <v>60892024022621552755938</v>
      </c>
      <c r="C354" s="10" t="s">
        <v>51</v>
      </c>
      <c r="D354" s="10" t="str">
        <f>"顾雪娟"</f>
        <v>顾雪娟</v>
      </c>
      <c r="E354" s="10" t="str">
        <f t="shared" si="13"/>
        <v>女</v>
      </c>
      <c r="F354" s="9" t="s">
        <v>296</v>
      </c>
      <c r="G354" s="9" t="s">
        <v>53</v>
      </c>
      <c r="H354" s="9"/>
    </row>
    <row r="355" spans="1:8" ht="34.5" customHeight="1">
      <c r="A355" s="9">
        <v>353</v>
      </c>
      <c r="B355" s="10" t="str">
        <f>"60892024022622033655940"</f>
        <v>60892024022622033655940</v>
      </c>
      <c r="C355" s="10" t="s">
        <v>51</v>
      </c>
      <c r="D355" s="10" t="str">
        <f>"孙秀晶"</f>
        <v>孙秀晶</v>
      </c>
      <c r="E355" s="10" t="str">
        <f t="shared" si="13"/>
        <v>女</v>
      </c>
      <c r="F355" s="9" t="s">
        <v>297</v>
      </c>
      <c r="G355" s="9" t="s">
        <v>53</v>
      </c>
      <c r="H355" s="9"/>
    </row>
    <row r="356" spans="1:8" ht="34.5" customHeight="1">
      <c r="A356" s="9">
        <v>354</v>
      </c>
      <c r="B356" s="10" t="str">
        <f>"60892024022619162555900"</f>
        <v>60892024022619162555900</v>
      </c>
      <c r="C356" s="10" t="s">
        <v>51</v>
      </c>
      <c r="D356" s="10" t="str">
        <f>"符秀娜"</f>
        <v>符秀娜</v>
      </c>
      <c r="E356" s="10" t="str">
        <f t="shared" si="13"/>
        <v>女</v>
      </c>
      <c r="F356" s="9" t="s">
        <v>298</v>
      </c>
      <c r="G356" s="9" t="s">
        <v>53</v>
      </c>
      <c r="H356" s="9"/>
    </row>
    <row r="357" spans="1:8" ht="34.5" customHeight="1">
      <c r="A357" s="9">
        <v>355</v>
      </c>
      <c r="B357" s="10" t="str">
        <f>"60892024022622230955947"</f>
        <v>60892024022622230955947</v>
      </c>
      <c r="C357" s="10" t="s">
        <v>51</v>
      </c>
      <c r="D357" s="10" t="str">
        <f>"吴兴红"</f>
        <v>吴兴红</v>
      </c>
      <c r="E357" s="10" t="str">
        <f t="shared" si="13"/>
        <v>女</v>
      </c>
      <c r="F357" s="9" t="s">
        <v>199</v>
      </c>
      <c r="G357" s="9" t="s">
        <v>53</v>
      </c>
      <c r="H357" s="9"/>
    </row>
    <row r="358" spans="1:8" ht="34.5" customHeight="1">
      <c r="A358" s="9">
        <v>356</v>
      </c>
      <c r="B358" s="10" t="str">
        <f>"60892024021917383554195"</f>
        <v>60892024021917383554195</v>
      </c>
      <c r="C358" s="10" t="s">
        <v>51</v>
      </c>
      <c r="D358" s="10" t="str">
        <f>"陈余莉"</f>
        <v>陈余莉</v>
      </c>
      <c r="E358" s="10" t="str">
        <f t="shared" si="13"/>
        <v>女</v>
      </c>
      <c r="F358" s="9" t="s">
        <v>204</v>
      </c>
      <c r="G358" s="9" t="s">
        <v>53</v>
      </c>
      <c r="H358" s="9"/>
    </row>
    <row r="359" spans="1:8" ht="34.5" customHeight="1">
      <c r="A359" s="9">
        <v>357</v>
      </c>
      <c r="B359" s="10" t="str">
        <f>"60892024022622042455941"</f>
        <v>60892024022622042455941</v>
      </c>
      <c r="C359" s="10" t="s">
        <v>51</v>
      </c>
      <c r="D359" s="10" t="str">
        <f>"吴香菊"</f>
        <v>吴香菊</v>
      </c>
      <c r="E359" s="10" t="str">
        <f t="shared" si="13"/>
        <v>女</v>
      </c>
      <c r="F359" s="9" t="s">
        <v>299</v>
      </c>
      <c r="G359" s="9" t="s">
        <v>53</v>
      </c>
      <c r="H359" s="9"/>
    </row>
    <row r="360" spans="1:8" ht="34.5" customHeight="1">
      <c r="A360" s="9">
        <v>358</v>
      </c>
      <c r="B360" s="10" t="str">
        <f>"60892024021922080954278"</f>
        <v>60892024021922080954278</v>
      </c>
      <c r="C360" s="10" t="s">
        <v>51</v>
      </c>
      <c r="D360" s="10" t="str">
        <f>"梁寿香"</f>
        <v>梁寿香</v>
      </c>
      <c r="E360" s="10" t="str">
        <f t="shared" si="13"/>
        <v>女</v>
      </c>
      <c r="F360" s="9" t="s">
        <v>57</v>
      </c>
      <c r="G360" s="9" t="s">
        <v>53</v>
      </c>
      <c r="H360" s="9"/>
    </row>
    <row r="361" spans="1:8" ht="34.5" customHeight="1">
      <c r="A361" s="9">
        <v>359</v>
      </c>
      <c r="B361" s="10" t="str">
        <f>"60892024022622392655949"</f>
        <v>60892024022622392655949</v>
      </c>
      <c r="C361" s="10" t="s">
        <v>51</v>
      </c>
      <c r="D361" s="10" t="str">
        <f>"陈庆菊"</f>
        <v>陈庆菊</v>
      </c>
      <c r="E361" s="10" t="str">
        <f t="shared" si="13"/>
        <v>女</v>
      </c>
      <c r="F361" s="9" t="s">
        <v>300</v>
      </c>
      <c r="G361" s="9" t="s">
        <v>53</v>
      </c>
      <c r="H361" s="9"/>
    </row>
    <row r="362" spans="1:8" ht="34.5" customHeight="1">
      <c r="A362" s="9">
        <v>360</v>
      </c>
      <c r="B362" s="10" t="str">
        <f>"60892024022614541055817"</f>
        <v>60892024022614541055817</v>
      </c>
      <c r="C362" s="10" t="s">
        <v>51</v>
      </c>
      <c r="D362" s="10" t="str">
        <f>"郭祉旭"</f>
        <v>郭祉旭</v>
      </c>
      <c r="E362" s="10" t="str">
        <f t="shared" si="13"/>
        <v>女</v>
      </c>
      <c r="F362" s="9" t="s">
        <v>301</v>
      </c>
      <c r="G362" s="9" t="s">
        <v>53</v>
      </c>
      <c r="H362" s="9"/>
    </row>
    <row r="363" spans="1:8" ht="34.5" customHeight="1">
      <c r="A363" s="9">
        <v>361</v>
      </c>
      <c r="B363" s="10" t="str">
        <f>"60892024022500065455569"</f>
        <v>60892024022500065455569</v>
      </c>
      <c r="C363" s="10" t="s">
        <v>51</v>
      </c>
      <c r="D363" s="10" t="str">
        <f>"符政禧"</f>
        <v>符政禧</v>
      </c>
      <c r="E363" s="10" t="str">
        <f t="shared" si="13"/>
        <v>女</v>
      </c>
      <c r="F363" s="9" t="s">
        <v>302</v>
      </c>
      <c r="G363" s="9" t="s">
        <v>53</v>
      </c>
      <c r="H363" s="9"/>
    </row>
    <row r="364" spans="1:8" ht="34.5" customHeight="1">
      <c r="A364" s="9">
        <v>362</v>
      </c>
      <c r="B364" s="10" t="str">
        <f>"60892024022623470755968"</f>
        <v>60892024022623470755968</v>
      </c>
      <c r="C364" s="10" t="s">
        <v>51</v>
      </c>
      <c r="D364" s="10" t="str">
        <f>"李燕芳"</f>
        <v>李燕芳</v>
      </c>
      <c r="E364" s="10" t="str">
        <f t="shared" si="13"/>
        <v>女</v>
      </c>
      <c r="F364" s="9" t="s">
        <v>303</v>
      </c>
      <c r="G364" s="9" t="s">
        <v>53</v>
      </c>
      <c r="H364" s="9"/>
    </row>
    <row r="365" spans="1:8" ht="34.5" customHeight="1">
      <c r="A365" s="9">
        <v>363</v>
      </c>
      <c r="B365" s="10" t="str">
        <f>"60892024022623292355964"</f>
        <v>60892024022623292355964</v>
      </c>
      <c r="C365" s="10" t="s">
        <v>51</v>
      </c>
      <c r="D365" s="10" t="str">
        <f>"杜尚枝"</f>
        <v>杜尚枝</v>
      </c>
      <c r="E365" s="10" t="str">
        <f t="shared" si="13"/>
        <v>女</v>
      </c>
      <c r="F365" s="9" t="s">
        <v>203</v>
      </c>
      <c r="G365" s="9" t="s">
        <v>53</v>
      </c>
      <c r="H365" s="9"/>
    </row>
    <row r="366" spans="1:8" ht="34.5" customHeight="1">
      <c r="A366" s="9">
        <v>364</v>
      </c>
      <c r="B366" s="10" t="str">
        <f>"60892024022423040755562"</f>
        <v>60892024022423040755562</v>
      </c>
      <c r="C366" s="10" t="s">
        <v>51</v>
      </c>
      <c r="D366" s="10" t="str">
        <f>"陈诗霞"</f>
        <v>陈诗霞</v>
      </c>
      <c r="E366" s="10" t="str">
        <f t="shared" si="13"/>
        <v>女</v>
      </c>
      <c r="F366" s="9" t="s">
        <v>85</v>
      </c>
      <c r="G366" s="9" t="s">
        <v>53</v>
      </c>
      <c r="H366" s="9"/>
    </row>
    <row r="367" spans="1:8" ht="34.5" customHeight="1">
      <c r="A367" s="9">
        <v>365</v>
      </c>
      <c r="B367" s="10" t="str">
        <f>"60892024022623445255967"</f>
        <v>60892024022623445255967</v>
      </c>
      <c r="C367" s="10" t="s">
        <v>51</v>
      </c>
      <c r="D367" s="10" t="str">
        <f>"陈露"</f>
        <v>陈露</v>
      </c>
      <c r="E367" s="10" t="str">
        <f t="shared" si="13"/>
        <v>女</v>
      </c>
      <c r="F367" s="9" t="s">
        <v>304</v>
      </c>
      <c r="G367" s="9" t="s">
        <v>53</v>
      </c>
      <c r="H367" s="9"/>
    </row>
    <row r="368" spans="1:8" ht="34.5" customHeight="1">
      <c r="A368" s="9">
        <v>366</v>
      </c>
      <c r="B368" s="10" t="str">
        <f>"60892024022411291955506"</f>
        <v>60892024022411291955506</v>
      </c>
      <c r="C368" s="10" t="s">
        <v>51</v>
      </c>
      <c r="D368" s="10" t="str">
        <f>"万章令"</f>
        <v>万章令</v>
      </c>
      <c r="E368" s="10" t="str">
        <f t="shared" si="13"/>
        <v>女</v>
      </c>
      <c r="F368" s="9" t="s">
        <v>305</v>
      </c>
      <c r="G368" s="9" t="s">
        <v>53</v>
      </c>
      <c r="H368" s="9"/>
    </row>
    <row r="369" spans="1:8" ht="34.5" customHeight="1">
      <c r="A369" s="9">
        <v>367</v>
      </c>
      <c r="B369" s="10" t="str">
        <f>"60892024022700203255974"</f>
        <v>60892024022700203255974</v>
      </c>
      <c r="C369" s="10" t="s">
        <v>51</v>
      </c>
      <c r="D369" s="10" t="str">
        <f>"许思颖"</f>
        <v>许思颖</v>
      </c>
      <c r="E369" s="10" t="str">
        <f t="shared" si="13"/>
        <v>女</v>
      </c>
      <c r="F369" s="9" t="s">
        <v>306</v>
      </c>
      <c r="G369" s="9" t="s">
        <v>53</v>
      </c>
      <c r="H369" s="9"/>
    </row>
    <row r="370" spans="1:8" ht="34.5" customHeight="1">
      <c r="A370" s="9">
        <v>368</v>
      </c>
      <c r="B370" s="10" t="str">
        <f>"60892024022700214455975"</f>
        <v>60892024022700214455975</v>
      </c>
      <c r="C370" s="10" t="s">
        <v>51</v>
      </c>
      <c r="D370" s="10" t="str">
        <f>"黄阿青"</f>
        <v>黄阿青</v>
      </c>
      <c r="E370" s="10" t="str">
        <f t="shared" si="13"/>
        <v>女</v>
      </c>
      <c r="F370" s="9" t="s">
        <v>181</v>
      </c>
      <c r="G370" s="9" t="s">
        <v>53</v>
      </c>
      <c r="H370" s="9"/>
    </row>
    <row r="371" spans="1:8" ht="34.5" customHeight="1">
      <c r="A371" s="9">
        <v>369</v>
      </c>
      <c r="B371" s="10" t="str">
        <f>"60892024022701182255980"</f>
        <v>60892024022701182255980</v>
      </c>
      <c r="C371" s="10" t="s">
        <v>51</v>
      </c>
      <c r="D371" s="10" t="str">
        <f>"邢敏"</f>
        <v>邢敏</v>
      </c>
      <c r="E371" s="10" t="str">
        <f t="shared" si="13"/>
        <v>女</v>
      </c>
      <c r="F371" s="9" t="s">
        <v>307</v>
      </c>
      <c r="G371" s="9" t="s">
        <v>53</v>
      </c>
      <c r="H371" s="9"/>
    </row>
    <row r="372" spans="1:8" ht="34.5" customHeight="1">
      <c r="A372" s="9">
        <v>370</v>
      </c>
      <c r="B372" s="10" t="str">
        <f>"60892024022701380555982"</f>
        <v>60892024022701380555982</v>
      </c>
      <c r="C372" s="10" t="s">
        <v>51</v>
      </c>
      <c r="D372" s="10" t="str">
        <f>"石美燕"</f>
        <v>石美燕</v>
      </c>
      <c r="E372" s="10" t="str">
        <f t="shared" si="13"/>
        <v>女</v>
      </c>
      <c r="F372" s="9" t="s">
        <v>203</v>
      </c>
      <c r="G372" s="9" t="s">
        <v>53</v>
      </c>
      <c r="H372" s="9"/>
    </row>
    <row r="373" spans="1:8" ht="34.5" customHeight="1">
      <c r="A373" s="9">
        <v>371</v>
      </c>
      <c r="B373" s="10" t="str">
        <f>"60892024022701153155979"</f>
        <v>60892024022701153155979</v>
      </c>
      <c r="C373" s="10" t="s">
        <v>51</v>
      </c>
      <c r="D373" s="10" t="str">
        <f>"蒲宏娜"</f>
        <v>蒲宏娜</v>
      </c>
      <c r="E373" s="10" t="str">
        <f t="shared" si="13"/>
        <v>女</v>
      </c>
      <c r="F373" s="9" t="s">
        <v>308</v>
      </c>
      <c r="G373" s="9" t="s">
        <v>53</v>
      </c>
      <c r="H373" s="9"/>
    </row>
    <row r="374" spans="1:8" ht="34.5" customHeight="1">
      <c r="A374" s="9">
        <v>372</v>
      </c>
      <c r="B374" s="10" t="str">
        <f>"60892024022702441655984"</f>
        <v>60892024022702441655984</v>
      </c>
      <c r="C374" s="10" t="s">
        <v>51</v>
      </c>
      <c r="D374" s="10" t="str">
        <f>"李淋淋"</f>
        <v>李淋淋</v>
      </c>
      <c r="E374" s="10" t="str">
        <f t="shared" si="13"/>
        <v>女</v>
      </c>
      <c r="F374" s="9" t="s">
        <v>309</v>
      </c>
      <c r="G374" s="9" t="s">
        <v>53</v>
      </c>
      <c r="H374" s="9"/>
    </row>
    <row r="375" spans="1:8" ht="34.5" customHeight="1">
      <c r="A375" s="9">
        <v>373</v>
      </c>
      <c r="B375" s="10" t="str">
        <f>"60892024022707533055988"</f>
        <v>60892024022707533055988</v>
      </c>
      <c r="C375" s="10" t="s">
        <v>51</v>
      </c>
      <c r="D375" s="10" t="str">
        <f>"符传燕"</f>
        <v>符传燕</v>
      </c>
      <c r="E375" s="10" t="str">
        <f t="shared" si="13"/>
        <v>女</v>
      </c>
      <c r="F375" s="9" t="s">
        <v>255</v>
      </c>
      <c r="G375" s="9" t="s">
        <v>53</v>
      </c>
      <c r="H375" s="9"/>
    </row>
    <row r="376" spans="1:8" ht="34.5" customHeight="1">
      <c r="A376" s="9">
        <v>374</v>
      </c>
      <c r="B376" s="10" t="str">
        <f>"60892024022622075255942"</f>
        <v>60892024022622075255942</v>
      </c>
      <c r="C376" s="10" t="s">
        <v>51</v>
      </c>
      <c r="D376" s="10" t="str">
        <f>"杨治慧"</f>
        <v>杨治慧</v>
      </c>
      <c r="E376" s="10" t="str">
        <f t="shared" si="13"/>
        <v>女</v>
      </c>
      <c r="F376" s="9" t="s">
        <v>310</v>
      </c>
      <c r="G376" s="9" t="s">
        <v>53</v>
      </c>
      <c r="H376" s="9"/>
    </row>
    <row r="377" spans="1:8" ht="34.5" customHeight="1">
      <c r="A377" s="9">
        <v>375</v>
      </c>
      <c r="B377" s="10" t="str">
        <f>"60892024022708250455991"</f>
        <v>60892024022708250455991</v>
      </c>
      <c r="C377" s="10" t="s">
        <v>51</v>
      </c>
      <c r="D377" s="10" t="str">
        <f>"林海霞"</f>
        <v>林海霞</v>
      </c>
      <c r="E377" s="10" t="str">
        <f t="shared" si="13"/>
        <v>女</v>
      </c>
      <c r="F377" s="9" t="s">
        <v>47</v>
      </c>
      <c r="G377" s="9" t="s">
        <v>53</v>
      </c>
      <c r="H377" s="9"/>
    </row>
    <row r="378" spans="1:8" ht="34.5" customHeight="1">
      <c r="A378" s="9">
        <v>376</v>
      </c>
      <c r="B378" s="10" t="str">
        <f>"60892024022708463455999"</f>
        <v>60892024022708463455999</v>
      </c>
      <c r="C378" s="10" t="s">
        <v>51</v>
      </c>
      <c r="D378" s="10" t="str">
        <f>"周琳"</f>
        <v>周琳</v>
      </c>
      <c r="E378" s="10" t="str">
        <f t="shared" si="13"/>
        <v>女</v>
      </c>
      <c r="F378" s="9" t="s">
        <v>311</v>
      </c>
      <c r="G378" s="9" t="s">
        <v>53</v>
      </c>
      <c r="H378" s="9"/>
    </row>
    <row r="379" spans="1:8" ht="34.5" customHeight="1">
      <c r="A379" s="9">
        <v>377</v>
      </c>
      <c r="B379" s="10" t="str">
        <f>"60892024022423561455567"</f>
        <v>60892024022423561455567</v>
      </c>
      <c r="C379" s="10" t="s">
        <v>51</v>
      </c>
      <c r="D379" s="10" t="str">
        <f>"王海花"</f>
        <v>王海花</v>
      </c>
      <c r="E379" s="10" t="str">
        <f t="shared" si="13"/>
        <v>女</v>
      </c>
      <c r="F379" s="9" t="s">
        <v>122</v>
      </c>
      <c r="G379" s="9" t="s">
        <v>53</v>
      </c>
      <c r="H379" s="9"/>
    </row>
    <row r="380" spans="1:8" ht="34.5" customHeight="1">
      <c r="A380" s="9">
        <v>378</v>
      </c>
      <c r="B380" s="10" t="str">
        <f>"60892024022709503656034"</f>
        <v>60892024022709503656034</v>
      </c>
      <c r="C380" s="10" t="s">
        <v>51</v>
      </c>
      <c r="D380" s="10" t="str">
        <f>"李国妹"</f>
        <v>李国妹</v>
      </c>
      <c r="E380" s="10" t="str">
        <f t="shared" si="13"/>
        <v>女</v>
      </c>
      <c r="F380" s="9" t="s">
        <v>312</v>
      </c>
      <c r="G380" s="9" t="s">
        <v>53</v>
      </c>
      <c r="H380" s="9"/>
    </row>
    <row r="381" spans="1:8" ht="34.5" customHeight="1">
      <c r="A381" s="9">
        <v>379</v>
      </c>
      <c r="B381" s="10" t="str">
        <f>"60892024022619512055909"</f>
        <v>60892024022619512055909</v>
      </c>
      <c r="C381" s="10" t="s">
        <v>51</v>
      </c>
      <c r="D381" s="10" t="str">
        <f>"邱海亭"</f>
        <v>邱海亭</v>
      </c>
      <c r="E381" s="10" t="str">
        <f t="shared" si="13"/>
        <v>女</v>
      </c>
      <c r="F381" s="9" t="s">
        <v>313</v>
      </c>
      <c r="G381" s="9" t="s">
        <v>53</v>
      </c>
      <c r="H381" s="9"/>
    </row>
    <row r="382" spans="1:8" ht="34.5" customHeight="1">
      <c r="A382" s="9">
        <v>380</v>
      </c>
      <c r="B382" s="10" t="str">
        <f>"60892024022619303555904"</f>
        <v>60892024022619303555904</v>
      </c>
      <c r="C382" s="10" t="s">
        <v>51</v>
      </c>
      <c r="D382" s="10" t="str">
        <f>"黄雪萍"</f>
        <v>黄雪萍</v>
      </c>
      <c r="E382" s="10" t="str">
        <f t="shared" si="13"/>
        <v>女</v>
      </c>
      <c r="F382" s="9" t="s">
        <v>314</v>
      </c>
      <c r="G382" s="9" t="s">
        <v>53</v>
      </c>
      <c r="H382" s="9"/>
    </row>
    <row r="383" spans="1:8" ht="34.5" customHeight="1">
      <c r="A383" s="9">
        <v>381</v>
      </c>
      <c r="B383" s="10" t="str">
        <f>"60892024022709183156013"</f>
        <v>60892024022709183156013</v>
      </c>
      <c r="C383" s="10" t="s">
        <v>51</v>
      </c>
      <c r="D383" s="10" t="str">
        <f>"罗燕群"</f>
        <v>罗燕群</v>
      </c>
      <c r="E383" s="10" t="str">
        <f t="shared" si="13"/>
        <v>女</v>
      </c>
      <c r="F383" s="9" t="s">
        <v>315</v>
      </c>
      <c r="G383" s="9" t="s">
        <v>53</v>
      </c>
      <c r="H383" s="9"/>
    </row>
    <row r="384" spans="1:8" ht="34.5" customHeight="1">
      <c r="A384" s="9">
        <v>382</v>
      </c>
      <c r="B384" s="10" t="str">
        <f>"60892024022619471755908"</f>
        <v>60892024022619471755908</v>
      </c>
      <c r="C384" s="10" t="s">
        <v>51</v>
      </c>
      <c r="D384" s="10" t="str">
        <f>"叶琦琦"</f>
        <v>叶琦琦</v>
      </c>
      <c r="E384" s="10" t="str">
        <f t="shared" si="13"/>
        <v>女</v>
      </c>
      <c r="F384" s="9" t="s">
        <v>298</v>
      </c>
      <c r="G384" s="9" t="s">
        <v>53</v>
      </c>
      <c r="H384" s="9"/>
    </row>
    <row r="385" spans="1:8" ht="34.5" customHeight="1">
      <c r="A385" s="9">
        <v>383</v>
      </c>
      <c r="B385" s="10" t="str">
        <f>"60892024022709082056007"</f>
        <v>60892024022709082056007</v>
      </c>
      <c r="C385" s="10" t="s">
        <v>51</v>
      </c>
      <c r="D385" s="10" t="str">
        <f>"陈亚花"</f>
        <v>陈亚花</v>
      </c>
      <c r="E385" s="10" t="str">
        <f t="shared" si="13"/>
        <v>女</v>
      </c>
      <c r="F385" s="9" t="s">
        <v>81</v>
      </c>
      <c r="G385" s="9" t="s">
        <v>53</v>
      </c>
      <c r="H385" s="9"/>
    </row>
    <row r="386" spans="1:8" ht="34.5" customHeight="1">
      <c r="A386" s="9">
        <v>384</v>
      </c>
      <c r="B386" s="10" t="str">
        <f>"60892024022618182755887"</f>
        <v>60892024022618182755887</v>
      </c>
      <c r="C386" s="10" t="s">
        <v>51</v>
      </c>
      <c r="D386" s="10" t="str">
        <f>"陈惠敏"</f>
        <v>陈惠敏</v>
      </c>
      <c r="E386" s="10" t="str">
        <f t="shared" si="13"/>
        <v>女</v>
      </c>
      <c r="F386" s="9" t="s">
        <v>293</v>
      </c>
      <c r="G386" s="9" t="s">
        <v>53</v>
      </c>
      <c r="H386" s="9"/>
    </row>
    <row r="387" spans="1:8" ht="34.5" customHeight="1">
      <c r="A387" s="9">
        <v>385</v>
      </c>
      <c r="B387" s="10" t="str">
        <f>"60892024022523423855677"</f>
        <v>60892024022523423855677</v>
      </c>
      <c r="C387" s="10" t="s">
        <v>51</v>
      </c>
      <c r="D387" s="10" t="str">
        <f>"梁文巧"</f>
        <v>梁文巧</v>
      </c>
      <c r="E387" s="10" t="str">
        <f t="shared" si="13"/>
        <v>女</v>
      </c>
      <c r="F387" s="9" t="s">
        <v>316</v>
      </c>
      <c r="G387" s="9" t="s">
        <v>53</v>
      </c>
      <c r="H387" s="9"/>
    </row>
    <row r="388" spans="1:8" ht="34.5" customHeight="1">
      <c r="A388" s="9">
        <v>386</v>
      </c>
      <c r="B388" s="10" t="str">
        <f>"60892024022710193956054"</f>
        <v>60892024022710193956054</v>
      </c>
      <c r="C388" s="10" t="s">
        <v>51</v>
      </c>
      <c r="D388" s="10" t="str">
        <f>"王丹萍"</f>
        <v>王丹萍</v>
      </c>
      <c r="E388" s="10" t="str">
        <f t="shared" si="13"/>
        <v>女</v>
      </c>
      <c r="F388" s="9" t="s">
        <v>317</v>
      </c>
      <c r="G388" s="9" t="s">
        <v>53</v>
      </c>
      <c r="H388" s="9"/>
    </row>
    <row r="389" spans="1:8" ht="34.5" customHeight="1">
      <c r="A389" s="9">
        <v>387</v>
      </c>
      <c r="B389" s="10" t="str">
        <f>"60892024022711031956075"</f>
        <v>60892024022711031956075</v>
      </c>
      <c r="C389" s="10" t="s">
        <v>51</v>
      </c>
      <c r="D389" s="10" t="str">
        <f>"林子娴"</f>
        <v>林子娴</v>
      </c>
      <c r="E389" s="10" t="str">
        <f t="shared" si="13"/>
        <v>女</v>
      </c>
      <c r="F389" s="9" t="s">
        <v>318</v>
      </c>
      <c r="G389" s="9" t="s">
        <v>53</v>
      </c>
      <c r="H389" s="9"/>
    </row>
    <row r="390" spans="1:8" ht="34.5" customHeight="1">
      <c r="A390" s="9">
        <v>388</v>
      </c>
      <c r="B390" s="10" t="str">
        <f>"60892024022402272655487"</f>
        <v>60892024022402272655487</v>
      </c>
      <c r="C390" s="10" t="s">
        <v>51</v>
      </c>
      <c r="D390" s="10" t="str">
        <f>"许锋香"</f>
        <v>许锋香</v>
      </c>
      <c r="E390" s="10" t="str">
        <f t="shared" si="13"/>
        <v>女</v>
      </c>
      <c r="F390" s="9" t="s">
        <v>319</v>
      </c>
      <c r="G390" s="9" t="s">
        <v>53</v>
      </c>
      <c r="H390" s="9"/>
    </row>
    <row r="391" spans="1:8" ht="34.5" customHeight="1">
      <c r="A391" s="9">
        <v>389</v>
      </c>
      <c r="B391" s="10" t="str">
        <f>"60892024022616340855851"</f>
        <v>60892024022616340855851</v>
      </c>
      <c r="C391" s="10" t="s">
        <v>51</v>
      </c>
      <c r="D391" s="10" t="str">
        <f>"黎志瑾"</f>
        <v>黎志瑾</v>
      </c>
      <c r="E391" s="10" t="str">
        <f t="shared" si="13"/>
        <v>女</v>
      </c>
      <c r="F391" s="9" t="s">
        <v>320</v>
      </c>
      <c r="G391" s="9" t="s">
        <v>53</v>
      </c>
      <c r="H391" s="9"/>
    </row>
    <row r="392" spans="1:8" ht="34.5" customHeight="1">
      <c r="A392" s="9">
        <v>390</v>
      </c>
      <c r="B392" s="10" t="str">
        <f>"60892024022514263855612"</f>
        <v>60892024022514263855612</v>
      </c>
      <c r="C392" s="10" t="s">
        <v>51</v>
      </c>
      <c r="D392" s="10" t="str">
        <f>"符天慧"</f>
        <v>符天慧</v>
      </c>
      <c r="E392" s="10" t="str">
        <f t="shared" si="13"/>
        <v>女</v>
      </c>
      <c r="F392" s="9" t="s">
        <v>321</v>
      </c>
      <c r="G392" s="9" t="s">
        <v>53</v>
      </c>
      <c r="H392" s="9"/>
    </row>
    <row r="393" spans="1:8" ht="34.5" customHeight="1">
      <c r="A393" s="9">
        <v>391</v>
      </c>
      <c r="B393" s="10" t="str">
        <f>"60892024022711521756099"</f>
        <v>60892024022711521756099</v>
      </c>
      <c r="C393" s="10" t="s">
        <v>51</v>
      </c>
      <c r="D393" s="10" t="str">
        <f>"苏梅"</f>
        <v>苏梅</v>
      </c>
      <c r="E393" s="10" t="str">
        <f t="shared" si="13"/>
        <v>女</v>
      </c>
      <c r="F393" s="9" t="s">
        <v>322</v>
      </c>
      <c r="G393" s="9" t="s">
        <v>53</v>
      </c>
      <c r="H393" s="9"/>
    </row>
    <row r="394" spans="1:8" ht="34.5" customHeight="1">
      <c r="A394" s="9">
        <v>392</v>
      </c>
      <c r="B394" s="10" t="str">
        <f>"60892024021914111154016"</f>
        <v>60892024021914111154016</v>
      </c>
      <c r="C394" s="10" t="s">
        <v>323</v>
      </c>
      <c r="D394" s="10" t="str">
        <f>"郑媛媛"</f>
        <v>郑媛媛</v>
      </c>
      <c r="E394" s="10" t="str">
        <f t="shared" si="13"/>
        <v>女</v>
      </c>
      <c r="F394" s="9" t="s">
        <v>165</v>
      </c>
      <c r="G394" s="9" t="s">
        <v>53</v>
      </c>
      <c r="H394" s="9"/>
    </row>
    <row r="395" spans="1:8" ht="34.5" customHeight="1">
      <c r="A395" s="9">
        <v>393</v>
      </c>
      <c r="B395" s="10" t="str">
        <f>"60892024021909131753698"</f>
        <v>60892024021909131753698</v>
      </c>
      <c r="C395" s="10" t="s">
        <v>323</v>
      </c>
      <c r="D395" s="10" t="str">
        <f>"龙芸鸾"</f>
        <v>龙芸鸾</v>
      </c>
      <c r="E395" s="10" t="str">
        <f t="shared" si="13"/>
        <v>女</v>
      </c>
      <c r="F395" s="9" t="s">
        <v>324</v>
      </c>
      <c r="G395" s="9" t="s">
        <v>53</v>
      </c>
      <c r="H395" s="9"/>
    </row>
    <row r="396" spans="1:8" ht="34.5" customHeight="1">
      <c r="A396" s="9">
        <v>394</v>
      </c>
      <c r="B396" s="10" t="str">
        <f>"60892024022111311454755"</f>
        <v>60892024022111311454755</v>
      </c>
      <c r="C396" s="10" t="s">
        <v>323</v>
      </c>
      <c r="D396" s="10" t="str">
        <f>"陈秋兰"</f>
        <v>陈秋兰</v>
      </c>
      <c r="E396" s="10" t="str">
        <f t="shared" si="13"/>
        <v>女</v>
      </c>
      <c r="F396" s="9" t="s">
        <v>325</v>
      </c>
      <c r="G396" s="9" t="s">
        <v>53</v>
      </c>
      <c r="H396" s="9"/>
    </row>
    <row r="397" spans="1:8" ht="34.5" customHeight="1">
      <c r="A397" s="9">
        <v>395</v>
      </c>
      <c r="B397" s="10" t="str">
        <f>"60892024022118585154917"</f>
        <v>60892024022118585154917</v>
      </c>
      <c r="C397" s="10" t="s">
        <v>323</v>
      </c>
      <c r="D397" s="10" t="str">
        <f>"王丽"</f>
        <v>王丽</v>
      </c>
      <c r="E397" s="10" t="str">
        <f t="shared" si="13"/>
        <v>女</v>
      </c>
      <c r="F397" s="9" t="s">
        <v>326</v>
      </c>
      <c r="G397" s="9" t="s">
        <v>53</v>
      </c>
      <c r="H397" s="9"/>
    </row>
    <row r="398" spans="1:8" ht="34.5" customHeight="1">
      <c r="A398" s="9">
        <v>396</v>
      </c>
      <c r="B398" s="10" t="str">
        <f>"60892024022301004255302"</f>
        <v>60892024022301004255302</v>
      </c>
      <c r="C398" s="10" t="s">
        <v>323</v>
      </c>
      <c r="D398" s="10" t="str">
        <f>"吴少转"</f>
        <v>吴少转</v>
      </c>
      <c r="E398" s="10" t="str">
        <f t="shared" si="13"/>
        <v>女</v>
      </c>
      <c r="F398" s="9" t="s">
        <v>327</v>
      </c>
      <c r="G398" s="9" t="s">
        <v>53</v>
      </c>
      <c r="H398" s="9"/>
    </row>
    <row r="399" spans="1:8" ht="34.5" customHeight="1">
      <c r="A399" s="9">
        <v>397</v>
      </c>
      <c r="B399" s="10" t="str">
        <f>"60892024022312325655371"</f>
        <v>60892024022312325655371</v>
      </c>
      <c r="C399" s="10" t="s">
        <v>323</v>
      </c>
      <c r="D399" s="10" t="str">
        <f>"张浩然"</f>
        <v>张浩然</v>
      </c>
      <c r="E399" s="10" t="str">
        <f>"男"</f>
        <v>男</v>
      </c>
      <c r="F399" s="9" t="s">
        <v>328</v>
      </c>
      <c r="G399" s="9" t="s">
        <v>53</v>
      </c>
      <c r="H399" s="9"/>
    </row>
    <row r="400" spans="1:8" ht="34.5" customHeight="1">
      <c r="A400" s="9">
        <v>398</v>
      </c>
      <c r="B400" s="10" t="str">
        <f>"60892024022314332855394"</f>
        <v>60892024022314332855394</v>
      </c>
      <c r="C400" s="10" t="s">
        <v>323</v>
      </c>
      <c r="D400" s="10" t="str">
        <f>"樊雪"</f>
        <v>樊雪</v>
      </c>
      <c r="E400" s="10" t="str">
        <f>"女"</f>
        <v>女</v>
      </c>
      <c r="F400" s="9" t="s">
        <v>329</v>
      </c>
      <c r="G400" s="9" t="s">
        <v>53</v>
      </c>
      <c r="H400" s="9"/>
    </row>
    <row r="401" spans="1:8" ht="34.5" customHeight="1">
      <c r="A401" s="9">
        <v>399</v>
      </c>
      <c r="B401" s="10" t="str">
        <f>"60892024022200201254970"</f>
        <v>60892024022200201254970</v>
      </c>
      <c r="C401" s="10" t="s">
        <v>323</v>
      </c>
      <c r="D401" s="10" t="str">
        <f>"林巧"</f>
        <v>林巧</v>
      </c>
      <c r="E401" s="10" t="str">
        <f>"女"</f>
        <v>女</v>
      </c>
      <c r="F401" s="9" t="s">
        <v>330</v>
      </c>
      <c r="G401" s="9" t="s">
        <v>53</v>
      </c>
      <c r="H401" s="9"/>
    </row>
    <row r="402" spans="1:8" ht="34.5" customHeight="1">
      <c r="A402" s="9">
        <v>400</v>
      </c>
      <c r="B402" s="10" t="str">
        <f>"60892024022703345155985"</f>
        <v>60892024022703345155985</v>
      </c>
      <c r="C402" s="10" t="s">
        <v>323</v>
      </c>
      <c r="D402" s="10" t="str">
        <f>"何光园"</f>
        <v>何光园</v>
      </c>
      <c r="E402" s="10" t="str">
        <f>"女"</f>
        <v>女</v>
      </c>
      <c r="F402" s="9" t="s">
        <v>221</v>
      </c>
      <c r="G402" s="9" t="s">
        <v>53</v>
      </c>
      <c r="H402" s="9"/>
    </row>
    <row r="403" spans="1:8" ht="34.5" customHeight="1">
      <c r="A403" s="9">
        <v>401</v>
      </c>
      <c r="B403" s="10" t="str">
        <f>"60892024021910473853875"</f>
        <v>60892024021910473853875</v>
      </c>
      <c r="C403" s="10" t="s">
        <v>331</v>
      </c>
      <c r="D403" s="10" t="str">
        <f>"陈述卿"</f>
        <v>陈述卿</v>
      </c>
      <c r="E403" s="10" t="str">
        <f>"女"</f>
        <v>女</v>
      </c>
      <c r="F403" s="9" t="s">
        <v>158</v>
      </c>
      <c r="G403" s="9" t="s">
        <v>53</v>
      </c>
      <c r="H403" s="9"/>
    </row>
    <row r="404" spans="1:8" ht="34.5" customHeight="1">
      <c r="A404" s="9">
        <v>402</v>
      </c>
      <c r="B404" s="10" t="str">
        <f>"60892024022021103454615"</f>
        <v>60892024022021103454615</v>
      </c>
      <c r="C404" s="10" t="s">
        <v>331</v>
      </c>
      <c r="D404" s="10" t="str">
        <f>"苏傅"</f>
        <v>苏傅</v>
      </c>
      <c r="E404" s="10" t="str">
        <f>"男"</f>
        <v>男</v>
      </c>
      <c r="F404" s="9" t="s">
        <v>332</v>
      </c>
      <c r="G404" s="9" t="s">
        <v>53</v>
      </c>
      <c r="H404" s="9"/>
    </row>
    <row r="405" spans="1:8" ht="34.5" customHeight="1">
      <c r="A405" s="9">
        <v>403</v>
      </c>
      <c r="B405" s="10" t="str">
        <f>"60892024022518220255633"</f>
        <v>60892024022518220255633</v>
      </c>
      <c r="C405" s="10" t="s">
        <v>331</v>
      </c>
      <c r="D405" s="10" t="str">
        <f>"邢安康"</f>
        <v>邢安康</v>
      </c>
      <c r="E405" s="10" t="str">
        <f>"男"</f>
        <v>男</v>
      </c>
      <c r="F405" s="9" t="s">
        <v>333</v>
      </c>
      <c r="G405" s="9" t="s">
        <v>53</v>
      </c>
      <c r="H405" s="9"/>
    </row>
    <row r="406" spans="1:8" ht="34.5" customHeight="1">
      <c r="A406" s="9">
        <v>404</v>
      </c>
      <c r="B406" s="10" t="str">
        <f>"60892024021909284453731"</f>
        <v>60892024021909284453731</v>
      </c>
      <c r="C406" s="10" t="s">
        <v>334</v>
      </c>
      <c r="D406" s="10" t="str">
        <f>"罗丁高"</f>
        <v>罗丁高</v>
      </c>
      <c r="E406" s="10" t="str">
        <f>"男"</f>
        <v>男</v>
      </c>
      <c r="F406" s="9" t="s">
        <v>335</v>
      </c>
      <c r="G406" s="9" t="s">
        <v>53</v>
      </c>
      <c r="H406" s="9"/>
    </row>
    <row r="407" spans="1:8" ht="34.5" customHeight="1">
      <c r="A407" s="9">
        <v>405</v>
      </c>
      <c r="B407" s="10" t="str">
        <f>"60892024021915315154082"</f>
        <v>60892024021915315154082</v>
      </c>
      <c r="C407" s="10" t="s">
        <v>334</v>
      </c>
      <c r="D407" s="10" t="str">
        <f>"陈明运"</f>
        <v>陈明运</v>
      </c>
      <c r="E407" s="10" t="str">
        <f>"男"</f>
        <v>男</v>
      </c>
      <c r="F407" s="9" t="s">
        <v>336</v>
      </c>
      <c r="G407" s="9" t="s">
        <v>53</v>
      </c>
      <c r="H407" s="9"/>
    </row>
    <row r="408" spans="1:8" ht="34.5" customHeight="1">
      <c r="A408" s="9">
        <v>406</v>
      </c>
      <c r="B408" s="10" t="str">
        <f>"60892024021915352054089"</f>
        <v>60892024021915352054089</v>
      </c>
      <c r="C408" s="10" t="s">
        <v>334</v>
      </c>
      <c r="D408" s="10" t="str">
        <f>"杨晶喆"</f>
        <v>杨晶喆</v>
      </c>
      <c r="E408" s="10" t="str">
        <f>"女"</f>
        <v>女</v>
      </c>
      <c r="F408" s="9" t="s">
        <v>337</v>
      </c>
      <c r="G408" s="9" t="s">
        <v>53</v>
      </c>
      <c r="H408" s="9"/>
    </row>
    <row r="409" spans="1:8" ht="34.5" customHeight="1">
      <c r="A409" s="9">
        <v>407</v>
      </c>
      <c r="B409" s="10" t="str">
        <f>"60892024021919432354234"</f>
        <v>60892024021919432354234</v>
      </c>
      <c r="C409" s="10" t="s">
        <v>334</v>
      </c>
      <c r="D409" s="10" t="str">
        <f>"符梦甜"</f>
        <v>符梦甜</v>
      </c>
      <c r="E409" s="10" t="str">
        <f>"女"</f>
        <v>女</v>
      </c>
      <c r="F409" s="9" t="s">
        <v>338</v>
      </c>
      <c r="G409" s="9" t="s">
        <v>53</v>
      </c>
      <c r="H409" s="9"/>
    </row>
    <row r="410" spans="1:8" ht="34.5" customHeight="1">
      <c r="A410" s="9">
        <v>408</v>
      </c>
      <c r="B410" s="10" t="str">
        <f>"60892024021918595554216"</f>
        <v>60892024021918595554216</v>
      </c>
      <c r="C410" s="10" t="s">
        <v>334</v>
      </c>
      <c r="D410" s="10" t="str">
        <f>"昝家昕"</f>
        <v>昝家昕</v>
      </c>
      <c r="E410" s="10" t="str">
        <f>"男"</f>
        <v>男</v>
      </c>
      <c r="F410" s="9" t="s">
        <v>339</v>
      </c>
      <c r="G410" s="9" t="s">
        <v>53</v>
      </c>
      <c r="H410" s="9"/>
    </row>
    <row r="411" spans="1:8" ht="34.5" customHeight="1">
      <c r="A411" s="9">
        <v>409</v>
      </c>
      <c r="B411" s="10" t="str">
        <f>"60892024021920095254244"</f>
        <v>60892024021920095254244</v>
      </c>
      <c r="C411" s="10" t="s">
        <v>334</v>
      </c>
      <c r="D411" s="10" t="str">
        <f>"陈会茹"</f>
        <v>陈会茹</v>
      </c>
      <c r="E411" s="10" t="str">
        <f>"女"</f>
        <v>女</v>
      </c>
      <c r="F411" s="9" t="s">
        <v>340</v>
      </c>
      <c r="G411" s="9" t="s">
        <v>53</v>
      </c>
      <c r="H411" s="9"/>
    </row>
    <row r="412" spans="1:8" ht="34.5" customHeight="1">
      <c r="A412" s="9">
        <v>410</v>
      </c>
      <c r="B412" s="10" t="str">
        <f>"60892024021922043354277"</f>
        <v>60892024021922043354277</v>
      </c>
      <c r="C412" s="10" t="s">
        <v>334</v>
      </c>
      <c r="D412" s="10" t="str">
        <f>"林永慧"</f>
        <v>林永慧</v>
      </c>
      <c r="E412" s="10" t="str">
        <f>"女"</f>
        <v>女</v>
      </c>
      <c r="F412" s="9" t="s">
        <v>341</v>
      </c>
      <c r="G412" s="9" t="s">
        <v>53</v>
      </c>
      <c r="H412" s="9"/>
    </row>
    <row r="413" spans="1:8" ht="34.5" customHeight="1">
      <c r="A413" s="9">
        <v>411</v>
      </c>
      <c r="B413" s="10" t="str">
        <f>"60892024022010211854394"</f>
        <v>60892024022010211854394</v>
      </c>
      <c r="C413" s="10" t="s">
        <v>334</v>
      </c>
      <c r="D413" s="10" t="str">
        <f>"黎亮豆"</f>
        <v>黎亮豆</v>
      </c>
      <c r="E413" s="10" t="str">
        <f>"女"</f>
        <v>女</v>
      </c>
      <c r="F413" s="9" t="s">
        <v>342</v>
      </c>
      <c r="G413" s="9" t="s">
        <v>53</v>
      </c>
      <c r="H413" s="9"/>
    </row>
    <row r="414" spans="1:8" ht="34.5" customHeight="1">
      <c r="A414" s="9">
        <v>412</v>
      </c>
      <c r="B414" s="10" t="str">
        <f>"60892024022009581854377"</f>
        <v>60892024022009581854377</v>
      </c>
      <c r="C414" s="10" t="s">
        <v>334</v>
      </c>
      <c r="D414" s="10" t="str">
        <f>"古学健"</f>
        <v>古学健</v>
      </c>
      <c r="E414" s="10" t="str">
        <f>"男"</f>
        <v>男</v>
      </c>
      <c r="F414" s="9" t="s">
        <v>343</v>
      </c>
      <c r="G414" s="9" t="s">
        <v>53</v>
      </c>
      <c r="H414" s="9"/>
    </row>
    <row r="415" spans="1:8" ht="34.5" customHeight="1">
      <c r="A415" s="9">
        <v>413</v>
      </c>
      <c r="B415" s="10" t="str">
        <f>"60892024022014065754479"</f>
        <v>60892024022014065754479</v>
      </c>
      <c r="C415" s="10" t="s">
        <v>334</v>
      </c>
      <c r="D415" s="10" t="str">
        <f>"刘海茜"</f>
        <v>刘海茜</v>
      </c>
      <c r="E415" s="10" t="str">
        <f>"女"</f>
        <v>女</v>
      </c>
      <c r="F415" s="9" t="s">
        <v>146</v>
      </c>
      <c r="G415" s="9" t="s">
        <v>53</v>
      </c>
      <c r="H415" s="9"/>
    </row>
    <row r="416" spans="1:8" ht="34.5" customHeight="1">
      <c r="A416" s="9">
        <v>414</v>
      </c>
      <c r="B416" s="10" t="str">
        <f>"60892024022022040354631"</f>
        <v>60892024022022040354631</v>
      </c>
      <c r="C416" s="10" t="s">
        <v>334</v>
      </c>
      <c r="D416" s="10" t="str">
        <f>"王秀娟"</f>
        <v>王秀娟</v>
      </c>
      <c r="E416" s="10" t="str">
        <f>"女"</f>
        <v>女</v>
      </c>
      <c r="F416" s="9" t="s">
        <v>96</v>
      </c>
      <c r="G416" s="9" t="s">
        <v>53</v>
      </c>
      <c r="H416" s="9"/>
    </row>
    <row r="417" spans="1:8" ht="34.5" customHeight="1">
      <c r="A417" s="9">
        <v>415</v>
      </c>
      <c r="B417" s="10" t="str">
        <f>"60892024022110332854723"</f>
        <v>60892024022110332854723</v>
      </c>
      <c r="C417" s="10" t="s">
        <v>334</v>
      </c>
      <c r="D417" s="10" t="str">
        <f>"黎贤人"</f>
        <v>黎贤人</v>
      </c>
      <c r="E417" s="10" t="str">
        <f>"男"</f>
        <v>男</v>
      </c>
      <c r="F417" s="9" t="s">
        <v>344</v>
      </c>
      <c r="G417" s="9" t="s">
        <v>53</v>
      </c>
      <c r="H417" s="9"/>
    </row>
    <row r="418" spans="1:8" ht="34.5" customHeight="1">
      <c r="A418" s="9">
        <v>416</v>
      </c>
      <c r="B418" s="10" t="str">
        <f>"60892024021913590154011"</f>
        <v>60892024021913590154011</v>
      </c>
      <c r="C418" s="10" t="s">
        <v>334</v>
      </c>
      <c r="D418" s="10" t="str">
        <f>"赵英皓"</f>
        <v>赵英皓</v>
      </c>
      <c r="E418" s="10" t="str">
        <f>"男"</f>
        <v>男</v>
      </c>
      <c r="F418" s="9" t="s">
        <v>345</v>
      </c>
      <c r="G418" s="9" t="s">
        <v>53</v>
      </c>
      <c r="H418" s="9"/>
    </row>
    <row r="419" spans="1:8" ht="34.5" customHeight="1">
      <c r="A419" s="9">
        <v>417</v>
      </c>
      <c r="B419" s="10" t="str">
        <f>"60892024021916445754164"</f>
        <v>60892024021916445754164</v>
      </c>
      <c r="C419" s="10" t="s">
        <v>334</v>
      </c>
      <c r="D419" s="10" t="str">
        <f>"罗婷"</f>
        <v>罗婷</v>
      </c>
      <c r="E419" s="10" t="str">
        <f>"女"</f>
        <v>女</v>
      </c>
      <c r="F419" s="9" t="s">
        <v>122</v>
      </c>
      <c r="G419" s="9" t="s">
        <v>53</v>
      </c>
      <c r="H419" s="9"/>
    </row>
    <row r="420" spans="1:8" ht="34.5" customHeight="1">
      <c r="A420" s="9">
        <v>418</v>
      </c>
      <c r="B420" s="10" t="str">
        <f>"60892024022218164855239"</f>
        <v>60892024022218164855239</v>
      </c>
      <c r="C420" s="10" t="s">
        <v>334</v>
      </c>
      <c r="D420" s="10" t="str">
        <f>"洪家童"</f>
        <v>洪家童</v>
      </c>
      <c r="E420" s="10" t="str">
        <f>"男"</f>
        <v>男</v>
      </c>
      <c r="F420" s="9" t="s">
        <v>346</v>
      </c>
      <c r="G420" s="9" t="s">
        <v>53</v>
      </c>
      <c r="H420" s="9"/>
    </row>
    <row r="421" spans="1:8" ht="34.5" customHeight="1">
      <c r="A421" s="9">
        <v>419</v>
      </c>
      <c r="B421" s="10" t="str">
        <f>"60892024022116104254865"</f>
        <v>60892024022116104254865</v>
      </c>
      <c r="C421" s="10" t="s">
        <v>334</v>
      </c>
      <c r="D421" s="10" t="str">
        <f>"王碧姬"</f>
        <v>王碧姬</v>
      </c>
      <c r="E421" s="10" t="str">
        <f aca="true" t="shared" si="14" ref="E421:E428">"女"</f>
        <v>女</v>
      </c>
      <c r="F421" s="9" t="s">
        <v>347</v>
      </c>
      <c r="G421" s="9" t="s">
        <v>53</v>
      </c>
      <c r="H421" s="9"/>
    </row>
    <row r="422" spans="1:8" ht="34.5" customHeight="1">
      <c r="A422" s="9">
        <v>420</v>
      </c>
      <c r="B422" s="10" t="str">
        <f>"60892024022314353455398"</f>
        <v>60892024022314353455398</v>
      </c>
      <c r="C422" s="10" t="s">
        <v>334</v>
      </c>
      <c r="D422" s="10" t="str">
        <f>"周可迎"</f>
        <v>周可迎</v>
      </c>
      <c r="E422" s="10" t="str">
        <f t="shared" si="14"/>
        <v>女</v>
      </c>
      <c r="F422" s="9" t="s">
        <v>162</v>
      </c>
      <c r="G422" s="9" t="s">
        <v>53</v>
      </c>
      <c r="H422" s="9"/>
    </row>
    <row r="423" spans="1:8" ht="34.5" customHeight="1">
      <c r="A423" s="9">
        <v>421</v>
      </c>
      <c r="B423" s="10" t="str">
        <f>"60892024022122022654951"</f>
        <v>60892024022122022654951</v>
      </c>
      <c r="C423" s="10" t="s">
        <v>334</v>
      </c>
      <c r="D423" s="10" t="str">
        <f>"李晗箐"</f>
        <v>李晗箐</v>
      </c>
      <c r="E423" s="10" t="str">
        <f t="shared" si="14"/>
        <v>女</v>
      </c>
      <c r="F423" s="9" t="s">
        <v>290</v>
      </c>
      <c r="G423" s="9" t="s">
        <v>53</v>
      </c>
      <c r="H423" s="9"/>
    </row>
    <row r="424" spans="1:8" ht="34.5" customHeight="1">
      <c r="A424" s="9">
        <v>422</v>
      </c>
      <c r="B424" s="10" t="str">
        <f>"60892024022321260355468"</f>
        <v>60892024022321260355468</v>
      </c>
      <c r="C424" s="10" t="s">
        <v>334</v>
      </c>
      <c r="D424" s="10" t="str">
        <f>"程杏"</f>
        <v>程杏</v>
      </c>
      <c r="E424" s="10" t="str">
        <f t="shared" si="14"/>
        <v>女</v>
      </c>
      <c r="F424" s="9" t="s">
        <v>153</v>
      </c>
      <c r="G424" s="9" t="s">
        <v>53</v>
      </c>
      <c r="H424" s="9"/>
    </row>
    <row r="425" spans="1:8" ht="34.5" customHeight="1">
      <c r="A425" s="9">
        <v>423</v>
      </c>
      <c r="B425" s="10" t="str">
        <f>"60892024022223490155297"</f>
        <v>60892024022223490155297</v>
      </c>
      <c r="C425" s="10" t="s">
        <v>334</v>
      </c>
      <c r="D425" s="10" t="str">
        <f>"李昕"</f>
        <v>李昕</v>
      </c>
      <c r="E425" s="10" t="str">
        <f t="shared" si="14"/>
        <v>女</v>
      </c>
      <c r="F425" s="9" t="s">
        <v>76</v>
      </c>
      <c r="G425" s="9" t="s">
        <v>53</v>
      </c>
      <c r="H425" s="9"/>
    </row>
    <row r="426" spans="1:8" ht="34.5" customHeight="1">
      <c r="A426" s="9">
        <v>424</v>
      </c>
      <c r="B426" s="10" t="str">
        <f>"60892024022413041855514"</f>
        <v>60892024022413041855514</v>
      </c>
      <c r="C426" s="10" t="s">
        <v>334</v>
      </c>
      <c r="D426" s="10" t="str">
        <f>"符玉青"</f>
        <v>符玉青</v>
      </c>
      <c r="E426" s="10" t="str">
        <f t="shared" si="14"/>
        <v>女</v>
      </c>
      <c r="F426" s="9" t="s">
        <v>158</v>
      </c>
      <c r="G426" s="9" t="s">
        <v>53</v>
      </c>
      <c r="H426" s="9"/>
    </row>
    <row r="427" spans="1:8" ht="34.5" customHeight="1">
      <c r="A427" s="9">
        <v>425</v>
      </c>
      <c r="B427" s="10" t="str">
        <f>"60892024022422082855558"</f>
        <v>60892024022422082855558</v>
      </c>
      <c r="C427" s="10" t="s">
        <v>334</v>
      </c>
      <c r="D427" s="10" t="str">
        <f>"刘茜"</f>
        <v>刘茜</v>
      </c>
      <c r="E427" s="10" t="str">
        <f t="shared" si="14"/>
        <v>女</v>
      </c>
      <c r="F427" s="9" t="s">
        <v>348</v>
      </c>
      <c r="G427" s="9" t="s">
        <v>53</v>
      </c>
      <c r="H427" s="9"/>
    </row>
    <row r="428" spans="1:8" ht="34.5" customHeight="1">
      <c r="A428" s="9">
        <v>426</v>
      </c>
      <c r="B428" s="10" t="str">
        <f>"60892024022423583555568"</f>
        <v>60892024022423583555568</v>
      </c>
      <c r="C428" s="10" t="s">
        <v>334</v>
      </c>
      <c r="D428" s="10" t="str">
        <f>"陈恺"</f>
        <v>陈恺</v>
      </c>
      <c r="E428" s="10" t="str">
        <f t="shared" si="14"/>
        <v>女</v>
      </c>
      <c r="F428" s="9" t="s">
        <v>150</v>
      </c>
      <c r="G428" s="9" t="s">
        <v>53</v>
      </c>
      <c r="H428" s="9"/>
    </row>
    <row r="429" spans="1:8" ht="34.5" customHeight="1">
      <c r="A429" s="9">
        <v>427</v>
      </c>
      <c r="B429" s="10" t="str">
        <f>"60892024022222472055292"</f>
        <v>60892024022222472055292</v>
      </c>
      <c r="C429" s="10" t="s">
        <v>334</v>
      </c>
      <c r="D429" s="10" t="str">
        <f>"黎庆鹏"</f>
        <v>黎庆鹏</v>
      </c>
      <c r="E429" s="10" t="str">
        <f>"男"</f>
        <v>男</v>
      </c>
      <c r="F429" s="9" t="s">
        <v>349</v>
      </c>
      <c r="G429" s="9" t="s">
        <v>53</v>
      </c>
      <c r="H429" s="9"/>
    </row>
    <row r="430" spans="1:8" ht="34.5" customHeight="1">
      <c r="A430" s="9">
        <v>428</v>
      </c>
      <c r="B430" s="10" t="str">
        <f>"60892024022510335855590"</f>
        <v>60892024022510335855590</v>
      </c>
      <c r="C430" s="10" t="s">
        <v>334</v>
      </c>
      <c r="D430" s="10" t="str">
        <f>"周亚婷"</f>
        <v>周亚婷</v>
      </c>
      <c r="E430" s="10" t="str">
        <f>"女"</f>
        <v>女</v>
      </c>
      <c r="F430" s="9" t="s">
        <v>350</v>
      </c>
      <c r="G430" s="9" t="s">
        <v>53</v>
      </c>
      <c r="H430" s="9"/>
    </row>
    <row r="431" spans="1:8" ht="34.5" customHeight="1">
      <c r="A431" s="9">
        <v>429</v>
      </c>
      <c r="B431" s="10" t="str">
        <f>"60892024022512351055603"</f>
        <v>60892024022512351055603</v>
      </c>
      <c r="C431" s="10" t="s">
        <v>334</v>
      </c>
      <c r="D431" s="10" t="str">
        <f>"林磊"</f>
        <v>林磊</v>
      </c>
      <c r="E431" s="10" t="str">
        <f>"男"</f>
        <v>男</v>
      </c>
      <c r="F431" s="9" t="s">
        <v>351</v>
      </c>
      <c r="G431" s="9" t="s">
        <v>53</v>
      </c>
      <c r="H431" s="9"/>
    </row>
    <row r="432" spans="1:8" ht="34.5" customHeight="1">
      <c r="A432" s="9">
        <v>430</v>
      </c>
      <c r="B432" s="10" t="str">
        <f>"60892024021915393454094"</f>
        <v>60892024021915393454094</v>
      </c>
      <c r="C432" s="10" t="s">
        <v>334</v>
      </c>
      <c r="D432" s="10" t="str">
        <f>"朱钰莹"</f>
        <v>朱钰莹</v>
      </c>
      <c r="E432" s="10" t="str">
        <f>"女"</f>
        <v>女</v>
      </c>
      <c r="F432" s="9" t="s">
        <v>352</v>
      </c>
      <c r="G432" s="9" t="s">
        <v>53</v>
      </c>
      <c r="H432" s="9"/>
    </row>
    <row r="433" spans="1:8" ht="34.5" customHeight="1">
      <c r="A433" s="9">
        <v>431</v>
      </c>
      <c r="B433" s="10" t="str">
        <f>"60892024022615583855837"</f>
        <v>60892024022615583855837</v>
      </c>
      <c r="C433" s="10" t="s">
        <v>334</v>
      </c>
      <c r="D433" s="10" t="str">
        <f>"谢栋柳"</f>
        <v>谢栋柳</v>
      </c>
      <c r="E433" s="10" t="str">
        <f>"女"</f>
        <v>女</v>
      </c>
      <c r="F433" s="9" t="s">
        <v>174</v>
      </c>
      <c r="G433" s="9" t="s">
        <v>53</v>
      </c>
      <c r="H433" s="9"/>
    </row>
    <row r="434" spans="1:8" ht="34.5" customHeight="1">
      <c r="A434" s="9">
        <v>432</v>
      </c>
      <c r="B434" s="10" t="str">
        <f>"60892024022616214955848"</f>
        <v>60892024022616214955848</v>
      </c>
      <c r="C434" s="10" t="s">
        <v>334</v>
      </c>
      <c r="D434" s="10" t="str">
        <f>"周炳贤"</f>
        <v>周炳贤</v>
      </c>
      <c r="E434" s="10" t="str">
        <f>"男"</f>
        <v>男</v>
      </c>
      <c r="F434" s="9" t="s">
        <v>353</v>
      </c>
      <c r="G434" s="9" t="s">
        <v>53</v>
      </c>
      <c r="H434" s="9"/>
    </row>
    <row r="435" spans="1:8" ht="34.5" customHeight="1">
      <c r="A435" s="9">
        <v>433</v>
      </c>
      <c r="B435" s="10" t="str">
        <f>"60892024022617003555860"</f>
        <v>60892024022617003555860</v>
      </c>
      <c r="C435" s="10" t="s">
        <v>334</v>
      </c>
      <c r="D435" s="10" t="str">
        <f>"王海灵"</f>
        <v>王海灵</v>
      </c>
      <c r="E435" s="10" t="str">
        <f>"女"</f>
        <v>女</v>
      </c>
      <c r="F435" s="9" t="s">
        <v>354</v>
      </c>
      <c r="G435" s="9" t="s">
        <v>53</v>
      </c>
      <c r="H435" s="9"/>
    </row>
    <row r="436" spans="1:8" ht="34.5" customHeight="1">
      <c r="A436" s="9">
        <v>434</v>
      </c>
      <c r="B436" s="10" t="str">
        <f>"60892024022614040855805"</f>
        <v>60892024022614040855805</v>
      </c>
      <c r="C436" s="10" t="s">
        <v>334</v>
      </c>
      <c r="D436" s="10" t="str">
        <f>"顾肖肖"</f>
        <v>顾肖肖</v>
      </c>
      <c r="E436" s="10" t="str">
        <f>"女"</f>
        <v>女</v>
      </c>
      <c r="F436" s="9" t="s">
        <v>355</v>
      </c>
      <c r="G436" s="9" t="s">
        <v>53</v>
      </c>
      <c r="H436" s="9"/>
    </row>
    <row r="437" spans="1:8" ht="34.5" customHeight="1">
      <c r="A437" s="9">
        <v>435</v>
      </c>
      <c r="B437" s="10" t="str">
        <f>"60892024022621082455929"</f>
        <v>60892024022621082455929</v>
      </c>
      <c r="C437" s="10" t="s">
        <v>334</v>
      </c>
      <c r="D437" s="10" t="str">
        <f>"孙圣童"</f>
        <v>孙圣童</v>
      </c>
      <c r="E437" s="10" t="str">
        <f>"男"</f>
        <v>男</v>
      </c>
      <c r="F437" s="9" t="s">
        <v>356</v>
      </c>
      <c r="G437" s="9" t="s">
        <v>53</v>
      </c>
      <c r="H437" s="9"/>
    </row>
    <row r="438" spans="1:8" ht="34.5" customHeight="1">
      <c r="A438" s="9">
        <v>436</v>
      </c>
      <c r="B438" s="10" t="str">
        <f>"60892024022621105955930"</f>
        <v>60892024022621105955930</v>
      </c>
      <c r="C438" s="10" t="s">
        <v>334</v>
      </c>
      <c r="D438" s="10" t="str">
        <f>"关昌荣"</f>
        <v>关昌荣</v>
      </c>
      <c r="E438" s="10" t="str">
        <f>"男"</f>
        <v>男</v>
      </c>
      <c r="F438" s="9" t="s">
        <v>357</v>
      </c>
      <c r="G438" s="9" t="s">
        <v>53</v>
      </c>
      <c r="H438" s="9"/>
    </row>
    <row r="439" spans="1:8" ht="34.5" customHeight="1">
      <c r="A439" s="9">
        <v>437</v>
      </c>
      <c r="B439" s="10" t="str">
        <f>"60892024022622223555946"</f>
        <v>60892024022622223555946</v>
      </c>
      <c r="C439" s="10" t="s">
        <v>334</v>
      </c>
      <c r="D439" s="10" t="str">
        <f>"徐蓉"</f>
        <v>徐蓉</v>
      </c>
      <c r="E439" s="10" t="str">
        <f>"女"</f>
        <v>女</v>
      </c>
      <c r="F439" s="9" t="s">
        <v>358</v>
      </c>
      <c r="G439" s="9" t="s">
        <v>53</v>
      </c>
      <c r="H439" s="9"/>
    </row>
    <row r="440" spans="1:8" ht="34.5" customHeight="1">
      <c r="A440" s="9">
        <v>438</v>
      </c>
      <c r="B440" s="10" t="str">
        <f>"60892024022610084255732"</f>
        <v>60892024022610084255732</v>
      </c>
      <c r="C440" s="10" t="s">
        <v>334</v>
      </c>
      <c r="D440" s="10" t="str">
        <f>"邓鹏云"</f>
        <v>邓鹏云</v>
      </c>
      <c r="E440" s="10" t="str">
        <f>"男"</f>
        <v>男</v>
      </c>
      <c r="F440" s="9" t="s">
        <v>359</v>
      </c>
      <c r="G440" s="9" t="s">
        <v>53</v>
      </c>
      <c r="H440" s="9"/>
    </row>
    <row r="441" spans="1:8" ht="34.5" customHeight="1">
      <c r="A441" s="9">
        <v>439</v>
      </c>
      <c r="B441" s="10" t="str">
        <f>"60892024022708343155993"</f>
        <v>60892024022708343155993</v>
      </c>
      <c r="C441" s="10" t="s">
        <v>334</v>
      </c>
      <c r="D441" s="10" t="str">
        <f>"王蕗涵"</f>
        <v>王蕗涵</v>
      </c>
      <c r="E441" s="10" t="str">
        <f>"女"</f>
        <v>女</v>
      </c>
      <c r="F441" s="9" t="s">
        <v>360</v>
      </c>
      <c r="G441" s="9" t="s">
        <v>53</v>
      </c>
      <c r="H441" s="9"/>
    </row>
    <row r="442" spans="1:8" ht="34.5" customHeight="1">
      <c r="A442" s="9">
        <v>440</v>
      </c>
      <c r="B442" s="10" t="str">
        <f>"60892024022623040655955"</f>
        <v>60892024022623040655955</v>
      </c>
      <c r="C442" s="10" t="s">
        <v>334</v>
      </c>
      <c r="D442" s="10" t="str">
        <f>"陈志"</f>
        <v>陈志</v>
      </c>
      <c r="E442" s="10" t="str">
        <f>"男"</f>
        <v>男</v>
      </c>
      <c r="F442" s="9" t="s">
        <v>361</v>
      </c>
      <c r="G442" s="9" t="s">
        <v>53</v>
      </c>
      <c r="H442" s="9"/>
    </row>
    <row r="443" spans="1:8" ht="34.5" customHeight="1">
      <c r="A443" s="9">
        <v>441</v>
      </c>
      <c r="B443" s="10" t="str">
        <f>"60892024022708385055996"</f>
        <v>60892024022708385055996</v>
      </c>
      <c r="C443" s="10" t="s">
        <v>334</v>
      </c>
      <c r="D443" s="10" t="str">
        <f>"高晓娜"</f>
        <v>高晓娜</v>
      </c>
      <c r="E443" s="10" t="str">
        <f aca="true" t="shared" si="15" ref="E443:E448">"女"</f>
        <v>女</v>
      </c>
      <c r="F443" s="9" t="s">
        <v>362</v>
      </c>
      <c r="G443" s="9" t="s">
        <v>53</v>
      </c>
      <c r="H443" s="9"/>
    </row>
    <row r="444" spans="1:8" ht="34.5" customHeight="1">
      <c r="A444" s="9">
        <v>442</v>
      </c>
      <c r="B444" s="10" t="str">
        <f>"60892024022711213856083"</f>
        <v>60892024022711213856083</v>
      </c>
      <c r="C444" s="10" t="s">
        <v>334</v>
      </c>
      <c r="D444" s="10" t="str">
        <f>"符小雯"</f>
        <v>符小雯</v>
      </c>
      <c r="E444" s="10" t="str">
        <f t="shared" si="15"/>
        <v>女</v>
      </c>
      <c r="F444" s="9" t="s">
        <v>111</v>
      </c>
      <c r="G444" s="9" t="s">
        <v>53</v>
      </c>
      <c r="H444" s="9"/>
    </row>
    <row r="445" spans="1:8" ht="34.5" customHeight="1">
      <c r="A445" s="9">
        <v>443</v>
      </c>
      <c r="B445" s="10" t="str">
        <f>"60892024021909262253725"</f>
        <v>60892024021909262253725</v>
      </c>
      <c r="C445" s="10" t="s">
        <v>363</v>
      </c>
      <c r="D445" s="10" t="str">
        <f>"陈莲莲"</f>
        <v>陈莲莲</v>
      </c>
      <c r="E445" s="10" t="str">
        <f t="shared" si="15"/>
        <v>女</v>
      </c>
      <c r="F445" s="9" t="s">
        <v>364</v>
      </c>
      <c r="G445" s="9" t="s">
        <v>53</v>
      </c>
      <c r="H445" s="9"/>
    </row>
    <row r="446" spans="1:8" ht="34.5" customHeight="1">
      <c r="A446" s="9">
        <v>444</v>
      </c>
      <c r="B446" s="10" t="str">
        <f>"60892024021909091553686"</f>
        <v>60892024021909091553686</v>
      </c>
      <c r="C446" s="10" t="s">
        <v>363</v>
      </c>
      <c r="D446" s="10" t="str">
        <f>"赵子晴"</f>
        <v>赵子晴</v>
      </c>
      <c r="E446" s="10" t="str">
        <f t="shared" si="15"/>
        <v>女</v>
      </c>
      <c r="F446" s="9" t="s">
        <v>365</v>
      </c>
      <c r="G446" s="9" t="s">
        <v>53</v>
      </c>
      <c r="H446" s="9"/>
    </row>
    <row r="447" spans="1:8" ht="34.5" customHeight="1">
      <c r="A447" s="9">
        <v>445</v>
      </c>
      <c r="B447" s="10" t="str">
        <f>"60892024021914100354015"</f>
        <v>60892024021914100354015</v>
      </c>
      <c r="C447" s="10" t="s">
        <v>363</v>
      </c>
      <c r="D447" s="10" t="str">
        <f>"周博文"</f>
        <v>周博文</v>
      </c>
      <c r="E447" s="10" t="str">
        <f t="shared" si="15"/>
        <v>女</v>
      </c>
      <c r="F447" s="9" t="s">
        <v>366</v>
      </c>
      <c r="G447" s="9" t="s">
        <v>53</v>
      </c>
      <c r="H447" s="9"/>
    </row>
    <row r="448" spans="1:8" ht="34.5" customHeight="1">
      <c r="A448" s="9">
        <v>446</v>
      </c>
      <c r="B448" s="10" t="str">
        <f>"60892024021915573454120"</f>
        <v>60892024021915573454120</v>
      </c>
      <c r="C448" s="10" t="s">
        <v>363</v>
      </c>
      <c r="D448" s="10" t="str">
        <f>"陆昂"</f>
        <v>陆昂</v>
      </c>
      <c r="E448" s="10" t="str">
        <f t="shared" si="15"/>
        <v>女</v>
      </c>
      <c r="F448" s="9" t="s">
        <v>367</v>
      </c>
      <c r="G448" s="9" t="s">
        <v>53</v>
      </c>
      <c r="H448" s="9"/>
    </row>
    <row r="449" spans="1:8" ht="34.5" customHeight="1">
      <c r="A449" s="9">
        <v>447</v>
      </c>
      <c r="B449" s="10" t="str">
        <f>"60892024021921342754269"</f>
        <v>60892024021921342754269</v>
      </c>
      <c r="C449" s="10" t="s">
        <v>363</v>
      </c>
      <c r="D449" s="10" t="str">
        <f>"邢圣业"</f>
        <v>邢圣业</v>
      </c>
      <c r="E449" s="10" t="str">
        <f>"男"</f>
        <v>男</v>
      </c>
      <c r="F449" s="9" t="s">
        <v>126</v>
      </c>
      <c r="G449" s="9" t="s">
        <v>53</v>
      </c>
      <c r="H449" s="9"/>
    </row>
    <row r="450" spans="1:8" ht="34.5" customHeight="1">
      <c r="A450" s="9">
        <v>448</v>
      </c>
      <c r="B450" s="10" t="str">
        <f>"60892024022011095054427"</f>
        <v>60892024022011095054427</v>
      </c>
      <c r="C450" s="10" t="s">
        <v>363</v>
      </c>
      <c r="D450" s="10" t="str">
        <f>"周岐懿"</f>
        <v>周岐懿</v>
      </c>
      <c r="E450" s="10" t="str">
        <f>"男"</f>
        <v>男</v>
      </c>
      <c r="F450" s="9" t="s">
        <v>368</v>
      </c>
      <c r="G450" s="9" t="s">
        <v>53</v>
      </c>
      <c r="H450" s="9"/>
    </row>
    <row r="451" spans="1:8" ht="34.5" customHeight="1">
      <c r="A451" s="9">
        <v>449</v>
      </c>
      <c r="B451" s="10" t="str">
        <f>"60892024022012433654465"</f>
        <v>60892024022012433654465</v>
      </c>
      <c r="C451" s="10" t="s">
        <v>363</v>
      </c>
      <c r="D451" s="10" t="str">
        <f>"兰雨曼"</f>
        <v>兰雨曼</v>
      </c>
      <c r="E451" s="10" t="str">
        <f>"女"</f>
        <v>女</v>
      </c>
      <c r="F451" s="9" t="s">
        <v>369</v>
      </c>
      <c r="G451" s="9" t="s">
        <v>53</v>
      </c>
      <c r="H451" s="9"/>
    </row>
    <row r="452" spans="1:8" ht="34.5" customHeight="1">
      <c r="A452" s="9">
        <v>450</v>
      </c>
      <c r="B452" s="10" t="str">
        <f>"60892024022010261154398"</f>
        <v>60892024022010261154398</v>
      </c>
      <c r="C452" s="10" t="s">
        <v>363</v>
      </c>
      <c r="D452" s="10" t="str">
        <f>"王京"</f>
        <v>王京</v>
      </c>
      <c r="E452" s="10" t="str">
        <f>"男"</f>
        <v>男</v>
      </c>
      <c r="F452" s="9" t="s">
        <v>370</v>
      </c>
      <c r="G452" s="9" t="s">
        <v>53</v>
      </c>
      <c r="H452" s="9"/>
    </row>
    <row r="453" spans="1:8" ht="34.5" customHeight="1">
      <c r="A453" s="9">
        <v>451</v>
      </c>
      <c r="B453" s="10" t="str">
        <f>"60892024022016122754536"</f>
        <v>60892024022016122754536</v>
      </c>
      <c r="C453" s="10" t="s">
        <v>363</v>
      </c>
      <c r="D453" s="10" t="str">
        <f>"殷彬"</f>
        <v>殷彬</v>
      </c>
      <c r="E453" s="10" t="str">
        <f>"男"</f>
        <v>男</v>
      </c>
      <c r="F453" s="9" t="s">
        <v>371</v>
      </c>
      <c r="G453" s="9" t="s">
        <v>53</v>
      </c>
      <c r="H453" s="9"/>
    </row>
    <row r="454" spans="1:8" ht="34.5" customHeight="1">
      <c r="A454" s="9">
        <v>452</v>
      </c>
      <c r="B454" s="10" t="str">
        <f>"60892024022109301054691"</f>
        <v>60892024022109301054691</v>
      </c>
      <c r="C454" s="10" t="s">
        <v>363</v>
      </c>
      <c r="D454" s="10" t="str">
        <f>"黄贻红"</f>
        <v>黄贻红</v>
      </c>
      <c r="E454" s="10" t="str">
        <f>"女"</f>
        <v>女</v>
      </c>
      <c r="F454" s="9" t="s">
        <v>203</v>
      </c>
      <c r="G454" s="9" t="s">
        <v>53</v>
      </c>
      <c r="H454" s="9"/>
    </row>
    <row r="455" spans="1:8" ht="34.5" customHeight="1">
      <c r="A455" s="9">
        <v>453</v>
      </c>
      <c r="B455" s="10" t="str">
        <f>"60892024022111551554765"</f>
        <v>60892024022111551554765</v>
      </c>
      <c r="C455" s="10" t="s">
        <v>363</v>
      </c>
      <c r="D455" s="10" t="str">
        <f>"沈筱敏"</f>
        <v>沈筱敏</v>
      </c>
      <c r="E455" s="10" t="str">
        <f>"女"</f>
        <v>女</v>
      </c>
      <c r="F455" s="9" t="s">
        <v>286</v>
      </c>
      <c r="G455" s="9" t="s">
        <v>53</v>
      </c>
      <c r="H455" s="9"/>
    </row>
    <row r="456" spans="1:8" ht="34.5" customHeight="1">
      <c r="A456" s="9">
        <v>454</v>
      </c>
      <c r="B456" s="10" t="str">
        <f>"60892024022020340554608"</f>
        <v>60892024022020340554608</v>
      </c>
      <c r="C456" s="10" t="s">
        <v>363</v>
      </c>
      <c r="D456" s="10" t="str">
        <f>"谢泽婷"</f>
        <v>谢泽婷</v>
      </c>
      <c r="E456" s="10" t="str">
        <f>"女"</f>
        <v>女</v>
      </c>
      <c r="F456" s="9" t="s">
        <v>176</v>
      </c>
      <c r="G456" s="9" t="s">
        <v>53</v>
      </c>
      <c r="H456" s="9"/>
    </row>
    <row r="457" spans="1:8" ht="34.5" customHeight="1">
      <c r="A457" s="9">
        <v>455</v>
      </c>
      <c r="B457" s="10" t="str">
        <f>"60892024022116060054864"</f>
        <v>60892024022116060054864</v>
      </c>
      <c r="C457" s="10" t="s">
        <v>363</v>
      </c>
      <c r="D457" s="10" t="str">
        <f>"杨婷"</f>
        <v>杨婷</v>
      </c>
      <c r="E457" s="10" t="str">
        <f>"女"</f>
        <v>女</v>
      </c>
      <c r="F457" s="9" t="s">
        <v>372</v>
      </c>
      <c r="G457" s="9" t="s">
        <v>53</v>
      </c>
      <c r="H457" s="9"/>
    </row>
    <row r="458" spans="1:8" ht="34.5" customHeight="1">
      <c r="A458" s="9">
        <v>456</v>
      </c>
      <c r="B458" s="10" t="str">
        <f>"60892024022210313455121"</f>
        <v>60892024022210313455121</v>
      </c>
      <c r="C458" s="10" t="s">
        <v>363</v>
      </c>
      <c r="D458" s="10" t="str">
        <f>"肖智中"</f>
        <v>肖智中</v>
      </c>
      <c r="E458" s="10" t="str">
        <f>"男"</f>
        <v>男</v>
      </c>
      <c r="F458" s="9" t="s">
        <v>373</v>
      </c>
      <c r="G458" s="9" t="s">
        <v>53</v>
      </c>
      <c r="H458" s="9"/>
    </row>
    <row r="459" spans="1:8" ht="34.5" customHeight="1">
      <c r="A459" s="9">
        <v>457</v>
      </c>
      <c r="B459" s="10" t="str">
        <f>"60892024022220531155264"</f>
        <v>60892024022220531155264</v>
      </c>
      <c r="C459" s="10" t="s">
        <v>363</v>
      </c>
      <c r="D459" s="10" t="str">
        <f>"苟雨浓"</f>
        <v>苟雨浓</v>
      </c>
      <c r="E459" s="10" t="str">
        <f>"男"</f>
        <v>男</v>
      </c>
      <c r="F459" s="9" t="s">
        <v>374</v>
      </c>
      <c r="G459" s="9" t="s">
        <v>53</v>
      </c>
      <c r="H459" s="9"/>
    </row>
    <row r="460" spans="1:8" ht="34.5" customHeight="1">
      <c r="A460" s="9">
        <v>458</v>
      </c>
      <c r="B460" s="10" t="str">
        <f>"60892024022323340855479"</f>
        <v>60892024022323340855479</v>
      </c>
      <c r="C460" s="10" t="s">
        <v>363</v>
      </c>
      <c r="D460" s="10" t="str">
        <f>"陈秀雯"</f>
        <v>陈秀雯</v>
      </c>
      <c r="E460" s="10" t="str">
        <f>"女"</f>
        <v>女</v>
      </c>
      <c r="F460" s="9" t="s">
        <v>375</v>
      </c>
      <c r="G460" s="9" t="s">
        <v>53</v>
      </c>
      <c r="H460" s="9"/>
    </row>
    <row r="461" spans="1:8" ht="34.5" customHeight="1">
      <c r="A461" s="9">
        <v>459</v>
      </c>
      <c r="B461" s="10" t="str">
        <f>"60892024022410443455499"</f>
        <v>60892024022410443455499</v>
      </c>
      <c r="C461" s="10" t="s">
        <v>363</v>
      </c>
      <c r="D461" s="10" t="str">
        <f>"李立宁"</f>
        <v>李立宁</v>
      </c>
      <c r="E461" s="10" t="str">
        <f>"女"</f>
        <v>女</v>
      </c>
      <c r="F461" s="9" t="s">
        <v>376</v>
      </c>
      <c r="G461" s="9" t="s">
        <v>53</v>
      </c>
      <c r="H461" s="9"/>
    </row>
    <row r="462" spans="1:8" ht="34.5" customHeight="1">
      <c r="A462" s="9">
        <v>460</v>
      </c>
      <c r="B462" s="10" t="str">
        <f>"60892024022519531655641"</f>
        <v>60892024022519531655641</v>
      </c>
      <c r="C462" s="10" t="s">
        <v>363</v>
      </c>
      <c r="D462" s="10" t="str">
        <f>"韩宁馨"</f>
        <v>韩宁馨</v>
      </c>
      <c r="E462" s="10" t="str">
        <f>"女"</f>
        <v>女</v>
      </c>
      <c r="F462" s="9" t="s">
        <v>377</v>
      </c>
      <c r="G462" s="9" t="s">
        <v>53</v>
      </c>
      <c r="H462" s="9"/>
    </row>
    <row r="463" spans="1:8" ht="34.5" customHeight="1">
      <c r="A463" s="9">
        <v>461</v>
      </c>
      <c r="B463" s="10" t="str">
        <f>"60892024022608230755684"</f>
        <v>60892024022608230755684</v>
      </c>
      <c r="C463" s="10" t="s">
        <v>363</v>
      </c>
      <c r="D463" s="10" t="str">
        <f>"林鸿锋"</f>
        <v>林鸿锋</v>
      </c>
      <c r="E463" s="10" t="str">
        <f aca="true" t="shared" si="16" ref="E463:E468">"男"</f>
        <v>男</v>
      </c>
      <c r="F463" s="9" t="s">
        <v>378</v>
      </c>
      <c r="G463" s="9" t="s">
        <v>53</v>
      </c>
      <c r="H463" s="9"/>
    </row>
    <row r="464" spans="1:8" ht="34.5" customHeight="1">
      <c r="A464" s="9">
        <v>462</v>
      </c>
      <c r="B464" s="10" t="str">
        <f>"60892024021909164053707"</f>
        <v>60892024021909164053707</v>
      </c>
      <c r="C464" s="10" t="s">
        <v>363</v>
      </c>
      <c r="D464" s="10" t="str">
        <f>"吴文华"</f>
        <v>吴文华</v>
      </c>
      <c r="E464" s="10" t="str">
        <f t="shared" si="16"/>
        <v>男</v>
      </c>
      <c r="F464" s="9" t="s">
        <v>379</v>
      </c>
      <c r="G464" s="9" t="s">
        <v>53</v>
      </c>
      <c r="H464" s="9"/>
    </row>
    <row r="465" spans="1:8" ht="34.5" customHeight="1">
      <c r="A465" s="9">
        <v>463</v>
      </c>
      <c r="B465" s="10" t="str">
        <f>"60892024022708354655995"</f>
        <v>60892024022708354655995</v>
      </c>
      <c r="C465" s="10" t="s">
        <v>363</v>
      </c>
      <c r="D465" s="10" t="str">
        <f>"苏冶"</f>
        <v>苏冶</v>
      </c>
      <c r="E465" s="10" t="str">
        <f t="shared" si="16"/>
        <v>男</v>
      </c>
      <c r="F465" s="9" t="s">
        <v>380</v>
      </c>
      <c r="G465" s="9" t="s">
        <v>53</v>
      </c>
      <c r="H465" s="9"/>
    </row>
    <row r="466" spans="1:8" ht="34.5" customHeight="1">
      <c r="A466" s="9">
        <v>464</v>
      </c>
      <c r="B466" s="10" t="str">
        <f>"60892024021910082253816"</f>
        <v>60892024021910082253816</v>
      </c>
      <c r="C466" s="10" t="s">
        <v>381</v>
      </c>
      <c r="D466" s="10" t="str">
        <f>"陈太鹏"</f>
        <v>陈太鹏</v>
      </c>
      <c r="E466" s="10" t="str">
        <f t="shared" si="16"/>
        <v>男</v>
      </c>
      <c r="F466" s="9" t="s">
        <v>382</v>
      </c>
      <c r="G466" s="9" t="s">
        <v>53</v>
      </c>
      <c r="H466" s="9"/>
    </row>
    <row r="467" spans="1:8" ht="34.5" customHeight="1">
      <c r="A467" s="9">
        <v>465</v>
      </c>
      <c r="B467" s="10" t="str">
        <f>"60892024022117425954900"</f>
        <v>60892024022117425954900</v>
      </c>
      <c r="C467" s="10" t="s">
        <v>381</v>
      </c>
      <c r="D467" s="10" t="str">
        <f>"哈金贤"</f>
        <v>哈金贤</v>
      </c>
      <c r="E467" s="10" t="str">
        <f t="shared" si="16"/>
        <v>男</v>
      </c>
      <c r="F467" s="9" t="s">
        <v>383</v>
      </c>
      <c r="G467" s="9" t="s">
        <v>53</v>
      </c>
      <c r="H467" s="9"/>
    </row>
    <row r="468" spans="1:8" ht="34.5" customHeight="1">
      <c r="A468" s="9">
        <v>466</v>
      </c>
      <c r="B468" s="10" t="str">
        <f>"60892024021909150853702"</f>
        <v>60892024021909150853702</v>
      </c>
      <c r="C468" s="10" t="s">
        <v>381</v>
      </c>
      <c r="D468" s="10" t="str">
        <f>"勾磊"</f>
        <v>勾磊</v>
      </c>
      <c r="E468" s="10" t="str">
        <f t="shared" si="16"/>
        <v>男</v>
      </c>
      <c r="F468" s="9" t="s">
        <v>384</v>
      </c>
      <c r="G468" s="9" t="s">
        <v>53</v>
      </c>
      <c r="H468" s="9"/>
    </row>
    <row r="469" spans="1:8" ht="34.5" customHeight="1">
      <c r="A469" s="9">
        <v>467</v>
      </c>
      <c r="B469" s="10" t="str">
        <f>"60892024022214550055182"</f>
        <v>60892024022214550055182</v>
      </c>
      <c r="C469" s="10" t="s">
        <v>381</v>
      </c>
      <c r="D469" s="10" t="str">
        <f>"刘明杰"</f>
        <v>刘明杰</v>
      </c>
      <c r="E469" s="10" t="str">
        <f>"女"</f>
        <v>女</v>
      </c>
      <c r="F469" s="9" t="s">
        <v>385</v>
      </c>
      <c r="G469" s="9" t="s">
        <v>53</v>
      </c>
      <c r="H469" s="9"/>
    </row>
    <row r="470" spans="1:8" ht="34.5" customHeight="1">
      <c r="A470" s="9">
        <v>468</v>
      </c>
      <c r="B470" s="10" t="str">
        <f>"60892024022211583655145"</f>
        <v>60892024022211583655145</v>
      </c>
      <c r="C470" s="10" t="s">
        <v>381</v>
      </c>
      <c r="D470" s="10" t="str">
        <f>"蒲瑞伟"</f>
        <v>蒲瑞伟</v>
      </c>
      <c r="E470" s="10" t="str">
        <f>"男"</f>
        <v>男</v>
      </c>
      <c r="F470" s="9" t="s">
        <v>386</v>
      </c>
      <c r="G470" s="9" t="s">
        <v>53</v>
      </c>
      <c r="H470" s="9"/>
    </row>
    <row r="471" spans="1:8" ht="34.5" customHeight="1">
      <c r="A471" s="9">
        <v>469</v>
      </c>
      <c r="B471" s="10" t="str">
        <f>"60892024022419472155548"</f>
        <v>60892024022419472155548</v>
      </c>
      <c r="C471" s="10" t="s">
        <v>381</v>
      </c>
      <c r="D471" s="10" t="str">
        <f>"彭海斌"</f>
        <v>彭海斌</v>
      </c>
      <c r="E471" s="10" t="str">
        <f>"男"</f>
        <v>男</v>
      </c>
      <c r="F471" s="9" t="s">
        <v>72</v>
      </c>
      <c r="G471" s="9" t="s">
        <v>53</v>
      </c>
      <c r="H471" s="9"/>
    </row>
    <row r="472" spans="1:8" ht="34.5" customHeight="1">
      <c r="A472" s="9">
        <v>470</v>
      </c>
      <c r="B472" s="10" t="str">
        <f>"60892024021909121353696"</f>
        <v>60892024021909121353696</v>
      </c>
      <c r="C472" s="10" t="s">
        <v>387</v>
      </c>
      <c r="D472" s="10" t="str">
        <f>"陈美乾"</f>
        <v>陈美乾</v>
      </c>
      <c r="E472" s="10" t="str">
        <f>"女"</f>
        <v>女</v>
      </c>
      <c r="F472" s="9" t="s">
        <v>388</v>
      </c>
      <c r="G472" s="9" t="s">
        <v>53</v>
      </c>
      <c r="H472" s="9"/>
    </row>
    <row r="473" spans="1:8" ht="34.5" customHeight="1">
      <c r="A473" s="9">
        <v>471</v>
      </c>
      <c r="B473" s="10" t="str">
        <f>"60892024021910212553843"</f>
        <v>60892024021910212553843</v>
      </c>
      <c r="C473" s="10" t="s">
        <v>387</v>
      </c>
      <c r="D473" s="10" t="str">
        <f>"哈地洁"</f>
        <v>哈地洁</v>
      </c>
      <c r="E473" s="10" t="str">
        <f>"女"</f>
        <v>女</v>
      </c>
      <c r="F473" s="9" t="s">
        <v>58</v>
      </c>
      <c r="G473" s="9" t="s">
        <v>53</v>
      </c>
      <c r="H473" s="9"/>
    </row>
    <row r="474" spans="1:8" ht="34.5" customHeight="1">
      <c r="A474" s="9">
        <v>472</v>
      </c>
      <c r="B474" s="10" t="str">
        <f>"60892024021909411253761"</f>
        <v>60892024021909411253761</v>
      </c>
      <c r="C474" s="10" t="s">
        <v>387</v>
      </c>
      <c r="D474" s="10" t="str">
        <f>"廖雯"</f>
        <v>廖雯</v>
      </c>
      <c r="E474" s="10" t="str">
        <f>"女"</f>
        <v>女</v>
      </c>
      <c r="F474" s="9" t="s">
        <v>76</v>
      </c>
      <c r="G474" s="9" t="s">
        <v>53</v>
      </c>
      <c r="H474" s="9"/>
    </row>
    <row r="475" spans="1:8" ht="34.5" customHeight="1">
      <c r="A475" s="9">
        <v>473</v>
      </c>
      <c r="B475" s="10" t="str">
        <f>"60892024021910420053865"</f>
        <v>60892024021910420053865</v>
      </c>
      <c r="C475" s="10" t="s">
        <v>387</v>
      </c>
      <c r="D475" s="10" t="str">
        <f>"李香霞"</f>
        <v>李香霞</v>
      </c>
      <c r="E475" s="10" t="str">
        <f>"女"</f>
        <v>女</v>
      </c>
      <c r="F475" s="9" t="s">
        <v>75</v>
      </c>
      <c r="G475" s="9" t="s">
        <v>53</v>
      </c>
      <c r="H475" s="9"/>
    </row>
    <row r="476" spans="1:8" ht="34.5" customHeight="1">
      <c r="A476" s="9">
        <v>474</v>
      </c>
      <c r="B476" s="10" t="str">
        <f>"60892024021912072153945"</f>
        <v>60892024021912072153945</v>
      </c>
      <c r="C476" s="10" t="s">
        <v>387</v>
      </c>
      <c r="D476" s="10" t="str">
        <f>"李明睿"</f>
        <v>李明睿</v>
      </c>
      <c r="E476" s="10" t="str">
        <f>"男"</f>
        <v>男</v>
      </c>
      <c r="F476" s="9" t="s">
        <v>389</v>
      </c>
      <c r="G476" s="9" t="s">
        <v>53</v>
      </c>
      <c r="H476" s="9"/>
    </row>
    <row r="477" spans="1:8" ht="34.5" customHeight="1">
      <c r="A477" s="9">
        <v>475</v>
      </c>
      <c r="B477" s="10" t="str">
        <f>"60892024021911261753916"</f>
        <v>60892024021911261753916</v>
      </c>
      <c r="C477" s="10" t="s">
        <v>387</v>
      </c>
      <c r="D477" s="10" t="str">
        <f>"占绮琪"</f>
        <v>占绮琪</v>
      </c>
      <c r="E477" s="10" t="str">
        <f>"女"</f>
        <v>女</v>
      </c>
      <c r="F477" s="9" t="s">
        <v>375</v>
      </c>
      <c r="G477" s="9" t="s">
        <v>53</v>
      </c>
      <c r="H477" s="9"/>
    </row>
    <row r="478" spans="1:8" ht="34.5" customHeight="1">
      <c r="A478" s="9">
        <v>476</v>
      </c>
      <c r="B478" s="10" t="str">
        <f>"60892024021912483453971"</f>
        <v>60892024021912483453971</v>
      </c>
      <c r="C478" s="10" t="s">
        <v>387</v>
      </c>
      <c r="D478" s="10" t="str">
        <f>"吴清仪"</f>
        <v>吴清仪</v>
      </c>
      <c r="E478" s="10" t="str">
        <f>"男"</f>
        <v>男</v>
      </c>
      <c r="F478" s="9" t="s">
        <v>390</v>
      </c>
      <c r="G478" s="9" t="s">
        <v>53</v>
      </c>
      <c r="H478" s="9"/>
    </row>
    <row r="479" spans="1:8" ht="34.5" customHeight="1">
      <c r="A479" s="9">
        <v>477</v>
      </c>
      <c r="B479" s="10" t="str">
        <f>"60892024021915474554107"</f>
        <v>60892024021915474554107</v>
      </c>
      <c r="C479" s="10" t="s">
        <v>387</v>
      </c>
      <c r="D479" s="10" t="str">
        <f>"苏娴"</f>
        <v>苏娴</v>
      </c>
      <c r="E479" s="10" t="str">
        <f aca="true" t="shared" si="17" ref="E479:E484">"女"</f>
        <v>女</v>
      </c>
      <c r="F479" s="9" t="s">
        <v>391</v>
      </c>
      <c r="G479" s="9" t="s">
        <v>53</v>
      </c>
      <c r="H479" s="9"/>
    </row>
    <row r="480" spans="1:8" ht="34.5" customHeight="1">
      <c r="A480" s="9">
        <v>478</v>
      </c>
      <c r="B480" s="10" t="str">
        <f>"60892024021915264254079"</f>
        <v>60892024021915264254079</v>
      </c>
      <c r="C480" s="10" t="s">
        <v>387</v>
      </c>
      <c r="D480" s="10" t="str">
        <f>"王婷婷"</f>
        <v>王婷婷</v>
      </c>
      <c r="E480" s="10" t="str">
        <f t="shared" si="17"/>
        <v>女</v>
      </c>
      <c r="F480" s="9" t="s">
        <v>392</v>
      </c>
      <c r="G480" s="9" t="s">
        <v>53</v>
      </c>
      <c r="H480" s="9"/>
    </row>
    <row r="481" spans="1:8" ht="34.5" customHeight="1">
      <c r="A481" s="9">
        <v>479</v>
      </c>
      <c r="B481" s="10" t="str">
        <f>"60892024021915114654067"</f>
        <v>60892024021915114654067</v>
      </c>
      <c r="C481" s="10" t="s">
        <v>387</v>
      </c>
      <c r="D481" s="10" t="str">
        <f>"王馨悦"</f>
        <v>王馨悦</v>
      </c>
      <c r="E481" s="10" t="str">
        <f t="shared" si="17"/>
        <v>女</v>
      </c>
      <c r="F481" s="9" t="s">
        <v>393</v>
      </c>
      <c r="G481" s="9" t="s">
        <v>53</v>
      </c>
      <c r="H481" s="9"/>
    </row>
    <row r="482" spans="1:8" ht="34.5" customHeight="1">
      <c r="A482" s="9">
        <v>480</v>
      </c>
      <c r="B482" s="10" t="str">
        <f>"60892024021916334454149"</f>
        <v>60892024021916334454149</v>
      </c>
      <c r="C482" s="10" t="s">
        <v>387</v>
      </c>
      <c r="D482" s="10" t="str">
        <f>"韦春香"</f>
        <v>韦春香</v>
      </c>
      <c r="E482" s="10" t="str">
        <f t="shared" si="17"/>
        <v>女</v>
      </c>
      <c r="F482" s="9" t="s">
        <v>182</v>
      </c>
      <c r="G482" s="9" t="s">
        <v>53</v>
      </c>
      <c r="H482" s="9"/>
    </row>
    <row r="483" spans="1:8" ht="34.5" customHeight="1">
      <c r="A483" s="9">
        <v>481</v>
      </c>
      <c r="B483" s="10" t="str">
        <f>"60892024021916301054145"</f>
        <v>60892024021916301054145</v>
      </c>
      <c r="C483" s="10" t="s">
        <v>387</v>
      </c>
      <c r="D483" s="10" t="str">
        <f>"符珊珊"</f>
        <v>符珊珊</v>
      </c>
      <c r="E483" s="10" t="str">
        <f t="shared" si="17"/>
        <v>女</v>
      </c>
      <c r="F483" s="9" t="s">
        <v>77</v>
      </c>
      <c r="G483" s="9" t="s">
        <v>53</v>
      </c>
      <c r="H483" s="9"/>
    </row>
    <row r="484" spans="1:8" ht="34.5" customHeight="1">
      <c r="A484" s="9">
        <v>482</v>
      </c>
      <c r="B484" s="10" t="str">
        <f>"60892024021917230254188"</f>
        <v>60892024021917230254188</v>
      </c>
      <c r="C484" s="10" t="s">
        <v>387</v>
      </c>
      <c r="D484" s="10" t="str">
        <f>"徐木交"</f>
        <v>徐木交</v>
      </c>
      <c r="E484" s="10" t="str">
        <f t="shared" si="17"/>
        <v>女</v>
      </c>
      <c r="F484" s="9" t="s">
        <v>308</v>
      </c>
      <c r="G484" s="9" t="s">
        <v>53</v>
      </c>
      <c r="H484" s="9"/>
    </row>
    <row r="485" spans="1:8" ht="34.5" customHeight="1">
      <c r="A485" s="9">
        <v>483</v>
      </c>
      <c r="B485" s="10" t="str">
        <f>"60892024021913101253980"</f>
        <v>60892024021913101253980</v>
      </c>
      <c r="C485" s="10" t="s">
        <v>387</v>
      </c>
      <c r="D485" s="10" t="str">
        <f>"李瑞喜"</f>
        <v>李瑞喜</v>
      </c>
      <c r="E485" s="10" t="str">
        <f>"男"</f>
        <v>男</v>
      </c>
      <c r="F485" s="9" t="s">
        <v>394</v>
      </c>
      <c r="G485" s="9" t="s">
        <v>53</v>
      </c>
      <c r="H485" s="9"/>
    </row>
    <row r="486" spans="1:8" ht="34.5" customHeight="1">
      <c r="A486" s="9">
        <v>484</v>
      </c>
      <c r="B486" s="10" t="str">
        <f>"60892024022009383654365"</f>
        <v>60892024022009383654365</v>
      </c>
      <c r="C486" s="10" t="s">
        <v>387</v>
      </c>
      <c r="D486" s="10" t="str">
        <f>"陈章叶"</f>
        <v>陈章叶</v>
      </c>
      <c r="E486" s="10" t="str">
        <f>"女"</f>
        <v>女</v>
      </c>
      <c r="F486" s="9" t="s">
        <v>174</v>
      </c>
      <c r="G486" s="9" t="s">
        <v>53</v>
      </c>
      <c r="H486" s="9"/>
    </row>
    <row r="487" spans="1:8" ht="34.5" customHeight="1">
      <c r="A487" s="9">
        <v>485</v>
      </c>
      <c r="B487" s="10" t="str">
        <f>"60892024021912275753956"</f>
        <v>60892024021912275753956</v>
      </c>
      <c r="C487" s="10" t="s">
        <v>387</v>
      </c>
      <c r="D487" s="10" t="str">
        <f>"郭哲"</f>
        <v>郭哲</v>
      </c>
      <c r="E487" s="10" t="str">
        <f>"男"</f>
        <v>男</v>
      </c>
      <c r="F487" s="9" t="s">
        <v>395</v>
      </c>
      <c r="G487" s="9" t="s">
        <v>53</v>
      </c>
      <c r="H487" s="9"/>
    </row>
    <row r="488" spans="1:8" ht="34.5" customHeight="1">
      <c r="A488" s="9">
        <v>486</v>
      </c>
      <c r="B488" s="10" t="str">
        <f>"60892024022010112354387"</f>
        <v>60892024022010112354387</v>
      </c>
      <c r="C488" s="10" t="s">
        <v>387</v>
      </c>
      <c r="D488" s="10" t="str">
        <f>"吴洁"</f>
        <v>吴洁</v>
      </c>
      <c r="E488" s="10" t="str">
        <f aca="true" t="shared" si="18" ref="E488:E494">"女"</f>
        <v>女</v>
      </c>
      <c r="F488" s="9" t="s">
        <v>396</v>
      </c>
      <c r="G488" s="9" t="s">
        <v>53</v>
      </c>
      <c r="H488" s="9"/>
    </row>
    <row r="489" spans="1:8" ht="34.5" customHeight="1">
      <c r="A489" s="9">
        <v>487</v>
      </c>
      <c r="B489" s="10" t="str">
        <f>"60892024022011481154450"</f>
        <v>60892024022011481154450</v>
      </c>
      <c r="C489" s="10" t="s">
        <v>387</v>
      </c>
      <c r="D489" s="10" t="str">
        <f>"蔡珏"</f>
        <v>蔡珏</v>
      </c>
      <c r="E489" s="10" t="str">
        <f t="shared" si="18"/>
        <v>女</v>
      </c>
      <c r="F489" s="9" t="s">
        <v>186</v>
      </c>
      <c r="G489" s="9" t="s">
        <v>53</v>
      </c>
      <c r="H489" s="9"/>
    </row>
    <row r="490" spans="1:8" ht="34.5" customHeight="1">
      <c r="A490" s="9">
        <v>488</v>
      </c>
      <c r="B490" s="10" t="str">
        <f>"60892024022012593354469"</f>
        <v>60892024022012593354469</v>
      </c>
      <c r="C490" s="10" t="s">
        <v>387</v>
      </c>
      <c r="D490" s="10" t="str">
        <f>"林琳"</f>
        <v>林琳</v>
      </c>
      <c r="E490" s="10" t="str">
        <f t="shared" si="18"/>
        <v>女</v>
      </c>
      <c r="F490" s="9" t="s">
        <v>162</v>
      </c>
      <c r="G490" s="9" t="s">
        <v>53</v>
      </c>
      <c r="H490" s="9"/>
    </row>
    <row r="491" spans="1:8" ht="34.5" customHeight="1">
      <c r="A491" s="9">
        <v>489</v>
      </c>
      <c r="B491" s="10" t="str">
        <f>"60892024022014581954496"</f>
        <v>60892024022014581954496</v>
      </c>
      <c r="C491" s="10" t="s">
        <v>387</v>
      </c>
      <c r="D491" s="10" t="str">
        <f>"杨金娇"</f>
        <v>杨金娇</v>
      </c>
      <c r="E491" s="10" t="str">
        <f t="shared" si="18"/>
        <v>女</v>
      </c>
      <c r="F491" s="9" t="s">
        <v>98</v>
      </c>
      <c r="G491" s="9" t="s">
        <v>53</v>
      </c>
      <c r="H491" s="9"/>
    </row>
    <row r="492" spans="1:8" ht="34.5" customHeight="1">
      <c r="A492" s="9">
        <v>490</v>
      </c>
      <c r="B492" s="10" t="str">
        <f>"60892024022017375954569"</f>
        <v>60892024022017375954569</v>
      </c>
      <c r="C492" s="10" t="s">
        <v>387</v>
      </c>
      <c r="D492" s="10" t="str">
        <f>"何天琳"</f>
        <v>何天琳</v>
      </c>
      <c r="E492" s="10" t="str">
        <f t="shared" si="18"/>
        <v>女</v>
      </c>
      <c r="F492" s="9" t="s">
        <v>278</v>
      </c>
      <c r="G492" s="9" t="s">
        <v>53</v>
      </c>
      <c r="H492" s="9"/>
    </row>
    <row r="493" spans="1:8" ht="34.5" customHeight="1">
      <c r="A493" s="9">
        <v>491</v>
      </c>
      <c r="B493" s="10" t="str">
        <f>"60892024021909223553722"</f>
        <v>60892024021909223553722</v>
      </c>
      <c r="C493" s="10" t="s">
        <v>387</v>
      </c>
      <c r="D493" s="10" t="str">
        <f>"梁芸"</f>
        <v>梁芸</v>
      </c>
      <c r="E493" s="10" t="str">
        <f t="shared" si="18"/>
        <v>女</v>
      </c>
      <c r="F493" s="9" t="s">
        <v>153</v>
      </c>
      <c r="G493" s="9" t="s">
        <v>53</v>
      </c>
      <c r="H493" s="9"/>
    </row>
    <row r="494" spans="1:8" ht="34.5" customHeight="1">
      <c r="A494" s="9">
        <v>492</v>
      </c>
      <c r="B494" s="10" t="str">
        <f>"60892024022023042554641"</f>
        <v>60892024022023042554641</v>
      </c>
      <c r="C494" s="10" t="s">
        <v>387</v>
      </c>
      <c r="D494" s="10" t="str">
        <f>"杨思芸"</f>
        <v>杨思芸</v>
      </c>
      <c r="E494" s="10" t="str">
        <f t="shared" si="18"/>
        <v>女</v>
      </c>
      <c r="F494" s="9" t="s">
        <v>397</v>
      </c>
      <c r="G494" s="9" t="s">
        <v>53</v>
      </c>
      <c r="H494" s="9"/>
    </row>
    <row r="495" spans="1:8" ht="34.5" customHeight="1">
      <c r="A495" s="9">
        <v>493</v>
      </c>
      <c r="B495" s="10" t="str">
        <f>"60892024022109000054675"</f>
        <v>60892024022109000054675</v>
      </c>
      <c r="C495" s="10" t="s">
        <v>387</v>
      </c>
      <c r="D495" s="10" t="str">
        <f>"王坤"</f>
        <v>王坤</v>
      </c>
      <c r="E495" s="10" t="str">
        <f>"男"</f>
        <v>男</v>
      </c>
      <c r="F495" s="9" t="s">
        <v>398</v>
      </c>
      <c r="G495" s="9" t="s">
        <v>53</v>
      </c>
      <c r="H495" s="9"/>
    </row>
    <row r="496" spans="1:8" ht="34.5" customHeight="1">
      <c r="A496" s="9">
        <v>494</v>
      </c>
      <c r="B496" s="10" t="str">
        <f>"60892024022111103954742"</f>
        <v>60892024022111103954742</v>
      </c>
      <c r="C496" s="10" t="s">
        <v>387</v>
      </c>
      <c r="D496" s="10" t="str">
        <f>"叶青"</f>
        <v>叶青</v>
      </c>
      <c r="E496" s="10" t="str">
        <f aca="true" t="shared" si="19" ref="E496:E501">"女"</f>
        <v>女</v>
      </c>
      <c r="F496" s="9" t="s">
        <v>399</v>
      </c>
      <c r="G496" s="9" t="s">
        <v>53</v>
      </c>
      <c r="H496" s="9"/>
    </row>
    <row r="497" spans="1:8" ht="34.5" customHeight="1">
      <c r="A497" s="9">
        <v>495</v>
      </c>
      <c r="B497" s="10" t="str">
        <f>"60892024022117005754883"</f>
        <v>60892024022117005754883</v>
      </c>
      <c r="C497" s="10" t="s">
        <v>387</v>
      </c>
      <c r="D497" s="10" t="str">
        <f>"杨元蕾"</f>
        <v>杨元蕾</v>
      </c>
      <c r="E497" s="10" t="str">
        <f t="shared" si="19"/>
        <v>女</v>
      </c>
      <c r="F497" s="9" t="s">
        <v>400</v>
      </c>
      <c r="G497" s="9" t="s">
        <v>53</v>
      </c>
      <c r="H497" s="9"/>
    </row>
    <row r="498" spans="1:8" ht="34.5" customHeight="1">
      <c r="A498" s="9">
        <v>496</v>
      </c>
      <c r="B498" s="10" t="str">
        <f>"60892024022114105754806"</f>
        <v>60892024022114105754806</v>
      </c>
      <c r="C498" s="10" t="s">
        <v>387</v>
      </c>
      <c r="D498" s="10" t="str">
        <f>"郭金婷"</f>
        <v>郭金婷</v>
      </c>
      <c r="E498" s="10" t="str">
        <f t="shared" si="19"/>
        <v>女</v>
      </c>
      <c r="F498" s="9" t="s">
        <v>401</v>
      </c>
      <c r="G498" s="9" t="s">
        <v>53</v>
      </c>
      <c r="H498" s="9"/>
    </row>
    <row r="499" spans="1:8" ht="34.5" customHeight="1">
      <c r="A499" s="9">
        <v>497</v>
      </c>
      <c r="B499" s="10" t="str">
        <f>"60892024022010454954408"</f>
        <v>60892024022010454954408</v>
      </c>
      <c r="C499" s="10" t="s">
        <v>387</v>
      </c>
      <c r="D499" s="10" t="str">
        <f>"颜敏"</f>
        <v>颜敏</v>
      </c>
      <c r="E499" s="10" t="str">
        <f t="shared" si="19"/>
        <v>女</v>
      </c>
      <c r="F499" s="9" t="s">
        <v>402</v>
      </c>
      <c r="G499" s="9" t="s">
        <v>53</v>
      </c>
      <c r="H499" s="9"/>
    </row>
    <row r="500" spans="1:8" ht="34.5" customHeight="1">
      <c r="A500" s="9">
        <v>498</v>
      </c>
      <c r="B500" s="10" t="str">
        <f>"60892024022112560654782"</f>
        <v>60892024022112560654782</v>
      </c>
      <c r="C500" s="10" t="s">
        <v>387</v>
      </c>
      <c r="D500" s="10" t="str">
        <f>"朱倩葵"</f>
        <v>朱倩葵</v>
      </c>
      <c r="E500" s="10" t="str">
        <f t="shared" si="19"/>
        <v>女</v>
      </c>
      <c r="F500" s="9" t="s">
        <v>403</v>
      </c>
      <c r="G500" s="9" t="s">
        <v>53</v>
      </c>
      <c r="H500" s="9"/>
    </row>
    <row r="501" spans="1:8" ht="34.5" customHeight="1">
      <c r="A501" s="9">
        <v>499</v>
      </c>
      <c r="B501" s="10" t="str">
        <f>"60892024022020182854602"</f>
        <v>60892024022020182854602</v>
      </c>
      <c r="C501" s="10" t="s">
        <v>387</v>
      </c>
      <c r="D501" s="10" t="str">
        <f>"赵雪婷"</f>
        <v>赵雪婷</v>
      </c>
      <c r="E501" s="10" t="str">
        <f t="shared" si="19"/>
        <v>女</v>
      </c>
      <c r="F501" s="9" t="s">
        <v>404</v>
      </c>
      <c r="G501" s="9" t="s">
        <v>53</v>
      </c>
      <c r="H501" s="9"/>
    </row>
    <row r="502" spans="1:8" ht="34.5" customHeight="1">
      <c r="A502" s="9">
        <v>500</v>
      </c>
      <c r="B502" s="10" t="str">
        <f>"60892024022209324755100"</f>
        <v>60892024022209324755100</v>
      </c>
      <c r="C502" s="10" t="s">
        <v>387</v>
      </c>
      <c r="D502" s="10" t="str">
        <f>"颜旭"</f>
        <v>颜旭</v>
      </c>
      <c r="E502" s="10" t="str">
        <f>"男"</f>
        <v>男</v>
      </c>
      <c r="F502" s="9" t="s">
        <v>405</v>
      </c>
      <c r="G502" s="9" t="s">
        <v>53</v>
      </c>
      <c r="H502" s="9"/>
    </row>
    <row r="503" spans="1:8" ht="34.5" customHeight="1">
      <c r="A503" s="9">
        <v>501</v>
      </c>
      <c r="B503" s="10" t="str">
        <f>"60892024022212264855153"</f>
        <v>60892024022212264855153</v>
      </c>
      <c r="C503" s="10" t="s">
        <v>387</v>
      </c>
      <c r="D503" s="10" t="str">
        <f>"朱清韵"</f>
        <v>朱清韵</v>
      </c>
      <c r="E503" s="10" t="str">
        <f>"女"</f>
        <v>女</v>
      </c>
      <c r="F503" s="9" t="s">
        <v>406</v>
      </c>
      <c r="G503" s="9" t="s">
        <v>53</v>
      </c>
      <c r="H503" s="9"/>
    </row>
    <row r="504" spans="1:8" ht="34.5" customHeight="1">
      <c r="A504" s="9">
        <v>502</v>
      </c>
      <c r="B504" s="10" t="str">
        <f>"60892024022212551655161"</f>
        <v>60892024022212551655161</v>
      </c>
      <c r="C504" s="10" t="s">
        <v>387</v>
      </c>
      <c r="D504" s="10" t="str">
        <f>"许梦欣"</f>
        <v>许梦欣</v>
      </c>
      <c r="E504" s="10" t="str">
        <f>"女"</f>
        <v>女</v>
      </c>
      <c r="F504" s="9" t="s">
        <v>407</v>
      </c>
      <c r="G504" s="9" t="s">
        <v>53</v>
      </c>
      <c r="H504" s="9"/>
    </row>
    <row r="505" spans="1:8" ht="34.5" customHeight="1">
      <c r="A505" s="9">
        <v>503</v>
      </c>
      <c r="B505" s="10" t="str">
        <f>"60892024022216102055212"</f>
        <v>60892024022216102055212</v>
      </c>
      <c r="C505" s="10" t="s">
        <v>387</v>
      </c>
      <c r="D505" s="10" t="str">
        <f>"何天雨"</f>
        <v>何天雨</v>
      </c>
      <c r="E505" s="10" t="str">
        <f>"女"</f>
        <v>女</v>
      </c>
      <c r="F505" s="9" t="s">
        <v>408</v>
      </c>
      <c r="G505" s="9" t="s">
        <v>53</v>
      </c>
      <c r="H505" s="9"/>
    </row>
    <row r="506" spans="1:8" ht="34.5" customHeight="1">
      <c r="A506" s="9">
        <v>504</v>
      </c>
      <c r="B506" s="10" t="str">
        <f>"60892024022219231755249"</f>
        <v>60892024022219231755249</v>
      </c>
      <c r="C506" s="10" t="s">
        <v>387</v>
      </c>
      <c r="D506" s="10" t="str">
        <f>"林子丁"</f>
        <v>林子丁</v>
      </c>
      <c r="E506" s="10" t="str">
        <f>"女"</f>
        <v>女</v>
      </c>
      <c r="F506" s="9" t="s">
        <v>409</v>
      </c>
      <c r="G506" s="9" t="s">
        <v>53</v>
      </c>
      <c r="H506" s="9"/>
    </row>
    <row r="507" spans="1:8" ht="34.5" customHeight="1">
      <c r="A507" s="9">
        <v>505</v>
      </c>
      <c r="B507" s="10" t="str">
        <f>"60892024022122385154956"</f>
        <v>60892024022122385154956</v>
      </c>
      <c r="C507" s="10" t="s">
        <v>387</v>
      </c>
      <c r="D507" s="10" t="str">
        <f>"王家庚"</f>
        <v>王家庚</v>
      </c>
      <c r="E507" s="10" t="str">
        <f>"男"</f>
        <v>男</v>
      </c>
      <c r="F507" s="9" t="s">
        <v>410</v>
      </c>
      <c r="G507" s="9" t="s">
        <v>53</v>
      </c>
      <c r="H507" s="9"/>
    </row>
    <row r="508" spans="1:8" ht="34.5" customHeight="1">
      <c r="A508" s="9">
        <v>506</v>
      </c>
      <c r="B508" s="10" t="str">
        <f>"60892024022115554454861"</f>
        <v>60892024022115554454861</v>
      </c>
      <c r="C508" s="10" t="s">
        <v>387</v>
      </c>
      <c r="D508" s="10" t="str">
        <f>"陆美合"</f>
        <v>陆美合</v>
      </c>
      <c r="E508" s="10" t="str">
        <f aca="true" t="shared" si="20" ref="E508:E513">"女"</f>
        <v>女</v>
      </c>
      <c r="F508" s="9" t="s">
        <v>71</v>
      </c>
      <c r="G508" s="9" t="s">
        <v>53</v>
      </c>
      <c r="H508" s="9"/>
    </row>
    <row r="509" spans="1:8" ht="34.5" customHeight="1">
      <c r="A509" s="9">
        <v>507</v>
      </c>
      <c r="B509" s="10" t="str">
        <f>"60892024022308533255316"</f>
        <v>60892024022308533255316</v>
      </c>
      <c r="C509" s="10" t="s">
        <v>387</v>
      </c>
      <c r="D509" s="10" t="str">
        <f>"王堂丹"</f>
        <v>王堂丹</v>
      </c>
      <c r="E509" s="10" t="str">
        <f t="shared" si="20"/>
        <v>女</v>
      </c>
      <c r="F509" s="9" t="s">
        <v>411</v>
      </c>
      <c r="G509" s="9" t="s">
        <v>53</v>
      </c>
      <c r="H509" s="9"/>
    </row>
    <row r="510" spans="1:8" ht="34.5" customHeight="1">
      <c r="A510" s="9">
        <v>508</v>
      </c>
      <c r="B510" s="10" t="str">
        <f>"60892024022309115755324"</f>
        <v>60892024022309115755324</v>
      </c>
      <c r="C510" s="10" t="s">
        <v>387</v>
      </c>
      <c r="D510" s="10" t="str">
        <f>"陈小迈"</f>
        <v>陈小迈</v>
      </c>
      <c r="E510" s="10" t="str">
        <f t="shared" si="20"/>
        <v>女</v>
      </c>
      <c r="F510" s="9" t="s">
        <v>77</v>
      </c>
      <c r="G510" s="9" t="s">
        <v>53</v>
      </c>
      <c r="H510" s="9"/>
    </row>
    <row r="511" spans="1:8" ht="34.5" customHeight="1">
      <c r="A511" s="9">
        <v>509</v>
      </c>
      <c r="B511" s="10" t="str">
        <f>"60892024022310284155350"</f>
        <v>60892024022310284155350</v>
      </c>
      <c r="C511" s="10" t="s">
        <v>387</v>
      </c>
      <c r="D511" s="10" t="str">
        <f>"陈江润"</f>
        <v>陈江润</v>
      </c>
      <c r="E511" s="10" t="str">
        <f t="shared" si="20"/>
        <v>女</v>
      </c>
      <c r="F511" s="9" t="s">
        <v>340</v>
      </c>
      <c r="G511" s="9" t="s">
        <v>53</v>
      </c>
      <c r="H511" s="9"/>
    </row>
    <row r="512" spans="1:8" ht="34.5" customHeight="1">
      <c r="A512" s="9">
        <v>510</v>
      </c>
      <c r="B512" s="10" t="str">
        <f>"60892024022310495455351"</f>
        <v>60892024022310495455351</v>
      </c>
      <c r="C512" s="10" t="s">
        <v>387</v>
      </c>
      <c r="D512" s="10" t="str">
        <f>"林明慧"</f>
        <v>林明慧</v>
      </c>
      <c r="E512" s="10" t="str">
        <f t="shared" si="20"/>
        <v>女</v>
      </c>
      <c r="F512" s="9" t="s">
        <v>364</v>
      </c>
      <c r="G512" s="9" t="s">
        <v>53</v>
      </c>
      <c r="H512" s="9"/>
    </row>
    <row r="513" spans="1:8" ht="34.5" customHeight="1">
      <c r="A513" s="9">
        <v>511</v>
      </c>
      <c r="B513" s="10" t="str">
        <f>"60892024022310145655347"</f>
        <v>60892024022310145655347</v>
      </c>
      <c r="C513" s="10" t="s">
        <v>387</v>
      </c>
      <c r="D513" s="10" t="str">
        <f>"陈怜姿"</f>
        <v>陈怜姿</v>
      </c>
      <c r="E513" s="10" t="str">
        <f t="shared" si="20"/>
        <v>女</v>
      </c>
      <c r="F513" s="9" t="s">
        <v>412</v>
      </c>
      <c r="G513" s="9" t="s">
        <v>53</v>
      </c>
      <c r="H513" s="9"/>
    </row>
    <row r="514" spans="1:8" ht="34.5" customHeight="1">
      <c r="A514" s="9">
        <v>512</v>
      </c>
      <c r="B514" s="10" t="str">
        <f>"60892024022208372955077"</f>
        <v>60892024022208372955077</v>
      </c>
      <c r="C514" s="10" t="s">
        <v>387</v>
      </c>
      <c r="D514" s="10" t="str">
        <f>"章泷祥"</f>
        <v>章泷祥</v>
      </c>
      <c r="E514" s="10" t="str">
        <f>"男"</f>
        <v>男</v>
      </c>
      <c r="F514" s="9" t="s">
        <v>413</v>
      </c>
      <c r="G514" s="9" t="s">
        <v>53</v>
      </c>
      <c r="H514" s="9"/>
    </row>
    <row r="515" spans="1:8" ht="34.5" customHeight="1">
      <c r="A515" s="9">
        <v>513</v>
      </c>
      <c r="B515" s="10" t="str">
        <f>"60892024022311314355362"</f>
        <v>60892024022311314355362</v>
      </c>
      <c r="C515" s="10" t="s">
        <v>387</v>
      </c>
      <c r="D515" s="10" t="str">
        <f>"林丹"</f>
        <v>林丹</v>
      </c>
      <c r="E515" s="10" t="str">
        <f aca="true" t="shared" si="21" ref="E515:E527">"女"</f>
        <v>女</v>
      </c>
      <c r="F515" s="9" t="s">
        <v>414</v>
      </c>
      <c r="G515" s="9" t="s">
        <v>53</v>
      </c>
      <c r="H515" s="9"/>
    </row>
    <row r="516" spans="1:8" ht="34.5" customHeight="1">
      <c r="A516" s="9">
        <v>514</v>
      </c>
      <c r="B516" s="10" t="str">
        <f>"60892024022316551055448"</f>
        <v>60892024022316551055448</v>
      </c>
      <c r="C516" s="10" t="s">
        <v>387</v>
      </c>
      <c r="D516" s="10" t="str">
        <f>"刘玉华"</f>
        <v>刘玉华</v>
      </c>
      <c r="E516" s="10" t="str">
        <f t="shared" si="21"/>
        <v>女</v>
      </c>
      <c r="F516" s="9" t="s">
        <v>415</v>
      </c>
      <c r="G516" s="9" t="s">
        <v>53</v>
      </c>
      <c r="H516" s="9"/>
    </row>
    <row r="517" spans="1:8" ht="34.5" customHeight="1">
      <c r="A517" s="9">
        <v>515</v>
      </c>
      <c r="B517" s="10" t="str">
        <f>"60892024022319292255459"</f>
        <v>60892024022319292255459</v>
      </c>
      <c r="C517" s="10" t="s">
        <v>387</v>
      </c>
      <c r="D517" s="10" t="str">
        <f>"姜春雪"</f>
        <v>姜春雪</v>
      </c>
      <c r="E517" s="10" t="str">
        <f t="shared" si="21"/>
        <v>女</v>
      </c>
      <c r="F517" s="9" t="s">
        <v>416</v>
      </c>
      <c r="G517" s="9" t="s">
        <v>53</v>
      </c>
      <c r="H517" s="9"/>
    </row>
    <row r="518" spans="1:8" ht="34.5" customHeight="1">
      <c r="A518" s="9">
        <v>516</v>
      </c>
      <c r="B518" s="10" t="str">
        <f>"60892024022400092455482"</f>
        <v>60892024022400092455482</v>
      </c>
      <c r="C518" s="10" t="s">
        <v>387</v>
      </c>
      <c r="D518" s="10" t="str">
        <f>"王永秋"</f>
        <v>王永秋</v>
      </c>
      <c r="E518" s="10" t="str">
        <f t="shared" si="21"/>
        <v>女</v>
      </c>
      <c r="F518" s="9" t="s">
        <v>236</v>
      </c>
      <c r="G518" s="9" t="s">
        <v>53</v>
      </c>
      <c r="H518" s="9"/>
    </row>
    <row r="519" spans="1:8" ht="34.5" customHeight="1">
      <c r="A519" s="9">
        <v>517</v>
      </c>
      <c r="B519" s="10" t="str">
        <f>"60892024022609444655719"</f>
        <v>60892024022609444655719</v>
      </c>
      <c r="C519" s="10" t="s">
        <v>387</v>
      </c>
      <c r="D519" s="10" t="str">
        <f>"邱炳琦"</f>
        <v>邱炳琦</v>
      </c>
      <c r="E519" s="10" t="str">
        <f t="shared" si="21"/>
        <v>女</v>
      </c>
      <c r="F519" s="9" t="s">
        <v>417</v>
      </c>
      <c r="G519" s="9" t="s">
        <v>53</v>
      </c>
      <c r="H519" s="9"/>
    </row>
    <row r="520" spans="1:8" ht="34.5" customHeight="1">
      <c r="A520" s="9">
        <v>518</v>
      </c>
      <c r="B520" s="10" t="str">
        <f>"60892024022610130555736"</f>
        <v>60892024022610130555736</v>
      </c>
      <c r="C520" s="10" t="s">
        <v>387</v>
      </c>
      <c r="D520" s="10" t="str">
        <f>"杜尚汝"</f>
        <v>杜尚汝</v>
      </c>
      <c r="E520" s="10" t="str">
        <f t="shared" si="21"/>
        <v>女</v>
      </c>
      <c r="F520" s="9" t="s">
        <v>314</v>
      </c>
      <c r="G520" s="9" t="s">
        <v>53</v>
      </c>
      <c r="H520" s="9"/>
    </row>
    <row r="521" spans="1:8" ht="34.5" customHeight="1">
      <c r="A521" s="9">
        <v>519</v>
      </c>
      <c r="B521" s="10" t="str">
        <f>"60892024022610161155738"</f>
        <v>60892024022610161155738</v>
      </c>
      <c r="C521" s="10" t="s">
        <v>387</v>
      </c>
      <c r="D521" s="10" t="str">
        <f>"林保颖"</f>
        <v>林保颖</v>
      </c>
      <c r="E521" s="10" t="str">
        <f t="shared" si="21"/>
        <v>女</v>
      </c>
      <c r="F521" s="9" t="s">
        <v>262</v>
      </c>
      <c r="G521" s="9" t="s">
        <v>53</v>
      </c>
      <c r="H521" s="9"/>
    </row>
    <row r="522" spans="1:8" ht="34.5" customHeight="1">
      <c r="A522" s="9">
        <v>520</v>
      </c>
      <c r="B522" s="10" t="str">
        <f>"60892024022609474755720"</f>
        <v>60892024022609474755720</v>
      </c>
      <c r="C522" s="10" t="s">
        <v>387</v>
      </c>
      <c r="D522" s="10" t="str">
        <f>"张莹莹"</f>
        <v>张莹莹</v>
      </c>
      <c r="E522" s="10" t="str">
        <f t="shared" si="21"/>
        <v>女</v>
      </c>
      <c r="F522" s="9" t="s">
        <v>418</v>
      </c>
      <c r="G522" s="9" t="s">
        <v>53</v>
      </c>
      <c r="H522" s="9"/>
    </row>
    <row r="523" spans="1:8" ht="34.5" customHeight="1">
      <c r="A523" s="9">
        <v>521</v>
      </c>
      <c r="B523" s="10" t="str">
        <f>"60892024022610121455734"</f>
        <v>60892024022610121455734</v>
      </c>
      <c r="C523" s="10" t="s">
        <v>387</v>
      </c>
      <c r="D523" s="10" t="str">
        <f>"王良"</f>
        <v>王良</v>
      </c>
      <c r="E523" s="10" t="str">
        <f t="shared" si="21"/>
        <v>女</v>
      </c>
      <c r="F523" s="9" t="s">
        <v>419</v>
      </c>
      <c r="G523" s="9" t="s">
        <v>53</v>
      </c>
      <c r="H523" s="9"/>
    </row>
    <row r="524" spans="1:8" ht="34.5" customHeight="1">
      <c r="A524" s="9">
        <v>522</v>
      </c>
      <c r="B524" s="10" t="str">
        <f>"60892024022611553655787"</f>
        <v>60892024022611553655787</v>
      </c>
      <c r="C524" s="10" t="s">
        <v>387</v>
      </c>
      <c r="D524" s="10" t="str">
        <f>"吴秀丽"</f>
        <v>吴秀丽</v>
      </c>
      <c r="E524" s="10" t="str">
        <f t="shared" si="21"/>
        <v>女</v>
      </c>
      <c r="F524" s="9" t="s">
        <v>91</v>
      </c>
      <c r="G524" s="9" t="s">
        <v>53</v>
      </c>
      <c r="H524" s="9"/>
    </row>
    <row r="525" spans="1:8" ht="34.5" customHeight="1">
      <c r="A525" s="9">
        <v>523</v>
      </c>
      <c r="B525" s="10" t="str">
        <f>"60892024022113425854800"</f>
        <v>60892024022113425854800</v>
      </c>
      <c r="C525" s="10" t="s">
        <v>387</v>
      </c>
      <c r="D525" s="10" t="str">
        <f>"符斯斯"</f>
        <v>符斯斯</v>
      </c>
      <c r="E525" s="10" t="str">
        <f t="shared" si="21"/>
        <v>女</v>
      </c>
      <c r="F525" s="9" t="s">
        <v>420</v>
      </c>
      <c r="G525" s="9" t="s">
        <v>53</v>
      </c>
      <c r="H525" s="9"/>
    </row>
    <row r="526" spans="1:8" ht="34.5" customHeight="1">
      <c r="A526" s="9">
        <v>524</v>
      </c>
      <c r="B526" s="10" t="str">
        <f>"60892024022621332155934"</f>
        <v>60892024022621332155934</v>
      </c>
      <c r="C526" s="10" t="s">
        <v>387</v>
      </c>
      <c r="D526" s="10" t="str">
        <f>"庄最后"</f>
        <v>庄最后</v>
      </c>
      <c r="E526" s="10" t="str">
        <f t="shared" si="21"/>
        <v>女</v>
      </c>
      <c r="F526" s="9" t="s">
        <v>421</v>
      </c>
      <c r="G526" s="9" t="s">
        <v>53</v>
      </c>
      <c r="H526" s="9"/>
    </row>
    <row r="527" spans="1:8" ht="34.5" customHeight="1">
      <c r="A527" s="9">
        <v>525</v>
      </c>
      <c r="B527" s="10" t="str">
        <f>"60892024022613412155799"</f>
        <v>60892024022613412155799</v>
      </c>
      <c r="C527" s="10" t="s">
        <v>387</v>
      </c>
      <c r="D527" s="10" t="str">
        <f>"张云雪"</f>
        <v>张云雪</v>
      </c>
      <c r="E527" s="10" t="str">
        <f t="shared" si="21"/>
        <v>女</v>
      </c>
      <c r="F527" s="9" t="s">
        <v>204</v>
      </c>
      <c r="G527" s="9" t="s">
        <v>53</v>
      </c>
      <c r="H527" s="9"/>
    </row>
    <row r="528" spans="1:8" ht="34.5" customHeight="1">
      <c r="A528" s="9">
        <v>526</v>
      </c>
      <c r="B528" s="10" t="str">
        <f>"60892024022623232155963"</f>
        <v>60892024022623232155963</v>
      </c>
      <c r="C528" s="10" t="s">
        <v>387</v>
      </c>
      <c r="D528" s="10" t="str">
        <f>"符策文"</f>
        <v>符策文</v>
      </c>
      <c r="E528" s="10" t="str">
        <f>"男"</f>
        <v>男</v>
      </c>
      <c r="F528" s="9" t="s">
        <v>422</v>
      </c>
      <c r="G528" s="9" t="s">
        <v>53</v>
      </c>
      <c r="H528" s="9"/>
    </row>
    <row r="529" spans="1:8" ht="34.5" customHeight="1">
      <c r="A529" s="9">
        <v>527</v>
      </c>
      <c r="B529" s="10" t="str">
        <f>"60892024022708351155994"</f>
        <v>60892024022708351155994</v>
      </c>
      <c r="C529" s="10" t="s">
        <v>387</v>
      </c>
      <c r="D529" s="10" t="str">
        <f>"符紫凤"</f>
        <v>符紫凤</v>
      </c>
      <c r="E529" s="10" t="str">
        <f>"女"</f>
        <v>女</v>
      </c>
      <c r="F529" s="9" t="s">
        <v>182</v>
      </c>
      <c r="G529" s="9" t="s">
        <v>53</v>
      </c>
      <c r="H529" s="9"/>
    </row>
    <row r="530" spans="1:8" ht="34.5" customHeight="1">
      <c r="A530" s="9">
        <v>528</v>
      </c>
      <c r="B530" s="10" t="str">
        <f>"60892024022620521455924"</f>
        <v>60892024022620521455924</v>
      </c>
      <c r="C530" s="10" t="s">
        <v>387</v>
      </c>
      <c r="D530" s="10" t="str">
        <f>"方如琳"</f>
        <v>方如琳</v>
      </c>
      <c r="E530" s="10" t="str">
        <f>"女"</f>
        <v>女</v>
      </c>
      <c r="F530" s="9" t="s">
        <v>235</v>
      </c>
      <c r="G530" s="9" t="s">
        <v>53</v>
      </c>
      <c r="H530" s="9"/>
    </row>
    <row r="531" spans="1:8" ht="34.5" customHeight="1">
      <c r="A531" s="9">
        <v>529</v>
      </c>
      <c r="B531" s="10" t="str">
        <f>"60892024022709361556023"</f>
        <v>60892024022709361556023</v>
      </c>
      <c r="C531" s="10" t="s">
        <v>387</v>
      </c>
      <c r="D531" s="10" t="str">
        <f>"陈玉花"</f>
        <v>陈玉花</v>
      </c>
      <c r="E531" s="10" t="str">
        <f aca="true" t="shared" si="22" ref="E531:E539">"女"</f>
        <v>女</v>
      </c>
      <c r="F531" s="9" t="s">
        <v>423</v>
      </c>
      <c r="G531" s="9" t="s">
        <v>53</v>
      </c>
      <c r="H531" s="9"/>
    </row>
    <row r="532" spans="1:8" ht="34.5" customHeight="1">
      <c r="A532" s="9">
        <v>530</v>
      </c>
      <c r="B532" s="10" t="str">
        <f>"60892024022710324156061"</f>
        <v>60892024022710324156061</v>
      </c>
      <c r="C532" s="10" t="s">
        <v>387</v>
      </c>
      <c r="D532" s="10" t="str">
        <f>"林念相"</f>
        <v>林念相</v>
      </c>
      <c r="E532" s="10" t="str">
        <f t="shared" si="22"/>
        <v>女</v>
      </c>
      <c r="F532" s="9" t="s">
        <v>78</v>
      </c>
      <c r="G532" s="9" t="s">
        <v>53</v>
      </c>
      <c r="H532" s="9"/>
    </row>
    <row r="533" spans="1:8" ht="34.5" customHeight="1">
      <c r="A533" s="9">
        <v>531</v>
      </c>
      <c r="B533" s="10" t="str">
        <f>"60892024022710491256070"</f>
        <v>60892024022710491256070</v>
      </c>
      <c r="C533" s="10" t="s">
        <v>387</v>
      </c>
      <c r="D533" s="10" t="str">
        <f>"陈卓国"</f>
        <v>陈卓国</v>
      </c>
      <c r="E533" s="10" t="str">
        <f>"男"</f>
        <v>男</v>
      </c>
      <c r="F533" s="9" t="s">
        <v>351</v>
      </c>
      <c r="G533" s="9" t="s">
        <v>53</v>
      </c>
      <c r="H533" s="9"/>
    </row>
    <row r="534" spans="1:8" ht="34.5" customHeight="1">
      <c r="A534" s="9">
        <v>532</v>
      </c>
      <c r="B534" s="10" t="str">
        <f>"60892024022711422056092"</f>
        <v>60892024022711422056092</v>
      </c>
      <c r="C534" s="10" t="s">
        <v>387</v>
      </c>
      <c r="D534" s="10" t="str">
        <f>"曾采薇"</f>
        <v>曾采薇</v>
      </c>
      <c r="E534" s="10" t="str">
        <f t="shared" si="22"/>
        <v>女</v>
      </c>
      <c r="F534" s="9" t="s">
        <v>424</v>
      </c>
      <c r="G534" s="9" t="s">
        <v>53</v>
      </c>
      <c r="H534" s="9"/>
    </row>
    <row r="535" spans="1:8" ht="34.5" customHeight="1">
      <c r="A535" s="9">
        <v>533</v>
      </c>
      <c r="B535" s="10" t="str">
        <f>"60892024022711332156088"</f>
        <v>60892024022711332156088</v>
      </c>
      <c r="C535" s="10" t="s">
        <v>387</v>
      </c>
      <c r="D535" s="10" t="str">
        <f>"羊翠女"</f>
        <v>羊翠女</v>
      </c>
      <c r="E535" s="10" t="str">
        <f t="shared" si="22"/>
        <v>女</v>
      </c>
      <c r="F535" s="9" t="s">
        <v>63</v>
      </c>
      <c r="G535" s="9" t="s">
        <v>53</v>
      </c>
      <c r="H535" s="9"/>
    </row>
    <row r="536" spans="1:8" ht="34.5" customHeight="1">
      <c r="A536" s="9">
        <v>534</v>
      </c>
      <c r="B536" s="10" t="str">
        <f>"60892024022012095054460"</f>
        <v>60892024022012095054460</v>
      </c>
      <c r="C536" s="10" t="s">
        <v>387</v>
      </c>
      <c r="D536" s="10" t="str">
        <f>"李楠"</f>
        <v>李楠</v>
      </c>
      <c r="E536" s="10" t="str">
        <f t="shared" si="22"/>
        <v>女</v>
      </c>
      <c r="F536" s="9" t="s">
        <v>425</v>
      </c>
      <c r="G536" s="9" t="s">
        <v>53</v>
      </c>
      <c r="H536" s="9"/>
    </row>
    <row r="537" spans="1:8" ht="34.5" customHeight="1">
      <c r="A537" s="9">
        <v>535</v>
      </c>
      <c r="B537" s="10" t="str">
        <f>"60892024022021540254629"</f>
        <v>60892024022021540254629</v>
      </c>
      <c r="C537" s="10" t="s">
        <v>387</v>
      </c>
      <c r="D537" s="10" t="str">
        <f>"陈伟瑾"</f>
        <v>陈伟瑾</v>
      </c>
      <c r="E537" s="10" t="str">
        <f t="shared" si="22"/>
        <v>女</v>
      </c>
      <c r="F537" s="9" t="s">
        <v>426</v>
      </c>
      <c r="G537" s="9" t="s">
        <v>53</v>
      </c>
      <c r="H537" s="9"/>
    </row>
    <row r="538" spans="1:8" ht="34.5" customHeight="1">
      <c r="A538" s="9">
        <v>536</v>
      </c>
      <c r="B538" s="10" t="str">
        <f>"60892024022009045654337"</f>
        <v>60892024022009045654337</v>
      </c>
      <c r="C538" s="10" t="s">
        <v>427</v>
      </c>
      <c r="D538" s="10" t="str">
        <f>"邢贞娜"</f>
        <v>邢贞娜</v>
      </c>
      <c r="E538" s="10" t="str">
        <f t="shared" si="22"/>
        <v>女</v>
      </c>
      <c r="F538" s="9" t="s">
        <v>428</v>
      </c>
      <c r="G538" s="9" t="s">
        <v>53</v>
      </c>
      <c r="H538" s="9"/>
    </row>
    <row r="539" spans="1:8" ht="34.5" customHeight="1">
      <c r="A539" s="9">
        <v>537</v>
      </c>
      <c r="B539" s="10" t="str">
        <f>"60892024022018332654581"</f>
        <v>60892024022018332654581</v>
      </c>
      <c r="C539" s="10" t="s">
        <v>427</v>
      </c>
      <c r="D539" s="10" t="str">
        <f>"胡基琳"</f>
        <v>胡基琳</v>
      </c>
      <c r="E539" s="10" t="str">
        <f t="shared" si="22"/>
        <v>女</v>
      </c>
      <c r="F539" s="9" t="s">
        <v>429</v>
      </c>
      <c r="G539" s="9" t="s">
        <v>53</v>
      </c>
      <c r="H539" s="9"/>
    </row>
    <row r="540" spans="1:8" ht="34.5" customHeight="1">
      <c r="A540" s="9">
        <v>538</v>
      </c>
      <c r="B540" s="10" t="str">
        <f>"60892024022021371754620"</f>
        <v>60892024022021371754620</v>
      </c>
      <c r="C540" s="10" t="s">
        <v>427</v>
      </c>
      <c r="D540" s="10" t="str">
        <f>"盛皓然"</f>
        <v>盛皓然</v>
      </c>
      <c r="E540" s="10" t="str">
        <f>"男"</f>
        <v>男</v>
      </c>
      <c r="F540" s="9" t="s">
        <v>430</v>
      </c>
      <c r="G540" s="9" t="s">
        <v>53</v>
      </c>
      <c r="H540" s="9"/>
    </row>
    <row r="541" spans="1:8" ht="34.5" customHeight="1">
      <c r="A541" s="9">
        <v>539</v>
      </c>
      <c r="B541" s="10" t="str">
        <f>"60892024022112385554776"</f>
        <v>60892024022112385554776</v>
      </c>
      <c r="C541" s="10" t="s">
        <v>427</v>
      </c>
      <c r="D541" s="10" t="str">
        <f>"陈莉妹"</f>
        <v>陈莉妹</v>
      </c>
      <c r="E541" s="10" t="str">
        <f>"女"</f>
        <v>女</v>
      </c>
      <c r="F541" s="9" t="s">
        <v>337</v>
      </c>
      <c r="G541" s="9" t="s">
        <v>53</v>
      </c>
      <c r="H541" s="9"/>
    </row>
    <row r="542" spans="1:8" ht="34.5" customHeight="1">
      <c r="A542" s="9">
        <v>540</v>
      </c>
      <c r="B542" s="10" t="str">
        <f>"60892024022117485954902"</f>
        <v>60892024022117485954902</v>
      </c>
      <c r="C542" s="10" t="s">
        <v>427</v>
      </c>
      <c r="D542" s="10" t="str">
        <f>"裴记妙"</f>
        <v>裴记妙</v>
      </c>
      <c r="E542" s="10" t="str">
        <f>"女"</f>
        <v>女</v>
      </c>
      <c r="F542" s="9" t="s">
        <v>190</v>
      </c>
      <c r="G542" s="9" t="s">
        <v>53</v>
      </c>
      <c r="H542" s="9"/>
    </row>
    <row r="543" spans="1:8" ht="34.5" customHeight="1">
      <c r="A543" s="9">
        <v>541</v>
      </c>
      <c r="B543" s="10" t="str">
        <f>"60892024022211182155134"</f>
        <v>60892024022211182155134</v>
      </c>
      <c r="C543" s="10" t="s">
        <v>427</v>
      </c>
      <c r="D543" s="10" t="str">
        <f>"吴东杏"</f>
        <v>吴东杏</v>
      </c>
      <c r="E543" s="10" t="str">
        <f>"女"</f>
        <v>女</v>
      </c>
      <c r="F543" s="9" t="s">
        <v>308</v>
      </c>
      <c r="G543" s="9" t="s">
        <v>53</v>
      </c>
      <c r="H543" s="9"/>
    </row>
    <row r="544" spans="1:8" ht="34.5" customHeight="1">
      <c r="A544" s="9">
        <v>542</v>
      </c>
      <c r="B544" s="10" t="str">
        <f>"60892024022020134554599"</f>
        <v>60892024022020134554599</v>
      </c>
      <c r="C544" s="10" t="s">
        <v>427</v>
      </c>
      <c r="D544" s="10" t="str">
        <f>"苏冰冰"</f>
        <v>苏冰冰</v>
      </c>
      <c r="E544" s="10" t="str">
        <f>"女"</f>
        <v>女</v>
      </c>
      <c r="F544" s="9" t="s">
        <v>431</v>
      </c>
      <c r="G544" s="9" t="s">
        <v>53</v>
      </c>
      <c r="H544" s="9"/>
    </row>
    <row r="545" spans="1:8" ht="34.5" customHeight="1">
      <c r="A545" s="9">
        <v>543</v>
      </c>
      <c r="B545" s="10" t="str">
        <f>"60892024022317471755453"</f>
        <v>60892024022317471755453</v>
      </c>
      <c r="C545" s="10" t="s">
        <v>427</v>
      </c>
      <c r="D545" s="10" t="str">
        <f>"王海梅"</f>
        <v>王海梅</v>
      </c>
      <c r="E545" s="10" t="str">
        <f>"女"</f>
        <v>女</v>
      </c>
      <c r="F545" s="9" t="s">
        <v>169</v>
      </c>
      <c r="G545" s="9" t="s">
        <v>53</v>
      </c>
      <c r="H545" s="9"/>
    </row>
    <row r="546" spans="1:8" ht="34.5" customHeight="1">
      <c r="A546" s="9">
        <v>544</v>
      </c>
      <c r="B546" s="10" t="str">
        <f>"60892024022509355055584"</f>
        <v>60892024022509355055584</v>
      </c>
      <c r="C546" s="10" t="s">
        <v>427</v>
      </c>
      <c r="D546" s="10" t="str">
        <f>"李杜哲"</f>
        <v>李杜哲</v>
      </c>
      <c r="E546" s="10" t="str">
        <f>"男"</f>
        <v>男</v>
      </c>
      <c r="F546" s="9" t="s">
        <v>432</v>
      </c>
      <c r="G546" s="9" t="s">
        <v>53</v>
      </c>
      <c r="H546" s="9"/>
    </row>
    <row r="547" spans="1:8" ht="34.5" customHeight="1">
      <c r="A547" s="9">
        <v>545</v>
      </c>
      <c r="B547" s="10" t="str">
        <f>"60892024022311555955367"</f>
        <v>60892024022311555955367</v>
      </c>
      <c r="C547" s="10" t="s">
        <v>427</v>
      </c>
      <c r="D547" s="10" t="str">
        <f>"蔡蕊"</f>
        <v>蔡蕊</v>
      </c>
      <c r="E547" s="10" t="str">
        <f>"女"</f>
        <v>女</v>
      </c>
      <c r="F547" s="9" t="s">
        <v>318</v>
      </c>
      <c r="G547" s="9" t="s">
        <v>53</v>
      </c>
      <c r="H547" s="9"/>
    </row>
    <row r="548" spans="1:8" ht="34.5" customHeight="1">
      <c r="A548" s="9">
        <v>546</v>
      </c>
      <c r="B548" s="10" t="str">
        <f>"60892024022617054355862"</f>
        <v>60892024022617054355862</v>
      </c>
      <c r="C548" s="10" t="s">
        <v>427</v>
      </c>
      <c r="D548" s="10" t="str">
        <f>"吴秋颜"</f>
        <v>吴秋颜</v>
      </c>
      <c r="E548" s="10" t="str">
        <f>"女"</f>
        <v>女</v>
      </c>
      <c r="F548" s="9" t="s">
        <v>350</v>
      </c>
      <c r="G548" s="9" t="s">
        <v>53</v>
      </c>
      <c r="H548" s="9"/>
    </row>
    <row r="549" spans="1:8" ht="34.5" customHeight="1">
      <c r="A549" s="9">
        <v>547</v>
      </c>
      <c r="B549" s="10" t="str">
        <f>"60892024022710433856066"</f>
        <v>60892024022710433856066</v>
      </c>
      <c r="C549" s="10" t="s">
        <v>427</v>
      </c>
      <c r="D549" s="10" t="str">
        <f>"曹楠"</f>
        <v>曹楠</v>
      </c>
      <c r="E549" s="10" t="str">
        <f>"女"</f>
        <v>女</v>
      </c>
      <c r="F549" s="9" t="s">
        <v>433</v>
      </c>
      <c r="G549" s="9" t="s">
        <v>53</v>
      </c>
      <c r="H549" s="9"/>
    </row>
    <row r="550" spans="1:8" ht="34.5" customHeight="1">
      <c r="A550" s="9">
        <v>548</v>
      </c>
      <c r="B550" s="10" t="str">
        <f>"60892024022710324956062"</f>
        <v>60892024022710324956062</v>
      </c>
      <c r="C550" s="10" t="s">
        <v>427</v>
      </c>
      <c r="D550" s="10" t="str">
        <f>"冯萍"</f>
        <v>冯萍</v>
      </c>
      <c r="E550" s="10" t="str">
        <f>"女"</f>
        <v>女</v>
      </c>
      <c r="F550" s="9" t="s">
        <v>434</v>
      </c>
      <c r="G550" s="9" t="s">
        <v>53</v>
      </c>
      <c r="H550" s="9"/>
    </row>
  </sheetData>
  <sheetProtection/>
  <mergeCells count="1">
    <mergeCell ref="A1:H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2024-02-28T02:43:59Z</dcterms:created>
  <dcterms:modified xsi:type="dcterms:W3CDTF">2024-02-29T10:43:17Z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25B46D554B22491DA2421734C281177E_13</vt:lpwstr>
  </property>
  <property fmtid="{D5CDD505-2E9C-101B-9397-08002B2CF9AE}" pid="4" name="KSOProductBuildV">
    <vt:lpwstr>2052-12.1.0.16388</vt:lpwstr>
  </property>
</Properties>
</file>