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<sst xmlns="http://schemas.openxmlformats.org/spreadsheetml/2006/main" count="645" uniqueCount="365">
  <si>
    <t>2023年上海交通大学医学院附属上海儿童医学中心 海南医院公开招聘
员额制工作人员资格初审合格人员名单</t>
  </si>
  <si>
    <t>序号</t>
  </si>
  <si>
    <t>报考号</t>
  </si>
  <si>
    <t>岗位代码</t>
  </si>
  <si>
    <t>岗位名称</t>
  </si>
  <si>
    <t>姓名</t>
  </si>
  <si>
    <t>性别</t>
  </si>
  <si>
    <t>身份证号码</t>
  </si>
  <si>
    <t>备注</t>
  </si>
  <si>
    <t>妇产科医师1</t>
  </si>
  <si>
    <t>341********180</t>
  </si>
  <si>
    <t>460********00X</t>
  </si>
  <si>
    <t>231********725</t>
  </si>
  <si>
    <t>230********922</t>
  </si>
  <si>
    <t>妇产科医师2</t>
  </si>
  <si>
    <t>460********426</t>
  </si>
  <si>
    <t>460********018</t>
  </si>
  <si>
    <t>460********582</t>
  </si>
  <si>
    <t>411********360</t>
  </si>
  <si>
    <t>232********621</t>
  </si>
  <si>
    <t>210********446</t>
  </si>
  <si>
    <t>460********142</t>
  </si>
  <si>
    <t>460********621</t>
  </si>
  <si>
    <t>420********12X</t>
  </si>
  <si>
    <t>362********52X</t>
  </si>
  <si>
    <t>210********922</t>
  </si>
  <si>
    <t>妇产科医师3</t>
  </si>
  <si>
    <t>350********322</t>
  </si>
  <si>
    <t>460********847</t>
  </si>
  <si>
    <t>230********844</t>
  </si>
  <si>
    <t>230********640</t>
  </si>
  <si>
    <t>妇产科医师4</t>
  </si>
  <si>
    <t>460********86X</t>
  </si>
  <si>
    <t>460********820</t>
  </si>
  <si>
    <t>230********824</t>
  </si>
  <si>
    <t>460********72X</t>
  </si>
  <si>
    <t>460********903</t>
  </si>
  <si>
    <t>460********306</t>
  </si>
  <si>
    <t>232********085</t>
  </si>
  <si>
    <t>460********904</t>
  </si>
  <si>
    <t>460********262</t>
  </si>
  <si>
    <t>460********044</t>
  </si>
  <si>
    <t>460********086</t>
  </si>
  <si>
    <t>460********087</t>
  </si>
  <si>
    <t>230********425</t>
  </si>
  <si>
    <t>460********026</t>
  </si>
  <si>
    <t>中医妇科医师1</t>
  </si>
  <si>
    <t>460********526</t>
  </si>
  <si>
    <t>360********928</t>
  </si>
  <si>
    <t>实验室技师2</t>
  </si>
  <si>
    <t>430********025</t>
  </si>
  <si>
    <t>460********709</t>
  </si>
  <si>
    <t>460********224</t>
  </si>
  <si>
    <t>儿科医师1</t>
  </si>
  <si>
    <t>421********83X</t>
  </si>
  <si>
    <t>411********525</t>
  </si>
  <si>
    <t>儿科医师3</t>
  </si>
  <si>
    <t>460********432</t>
  </si>
  <si>
    <t>460********848</t>
  </si>
  <si>
    <t>131********761</t>
  </si>
  <si>
    <t>460********705</t>
  </si>
  <si>
    <t>352********527</t>
  </si>
  <si>
    <t>460********486</t>
  </si>
  <si>
    <t>341********557</t>
  </si>
  <si>
    <t>儿科医师4</t>
  </si>
  <si>
    <t>460********902</t>
  </si>
  <si>
    <t>460********024</t>
  </si>
  <si>
    <t>460********326</t>
  </si>
  <si>
    <t>360********629</t>
  </si>
  <si>
    <t>460********48X</t>
  </si>
  <si>
    <t>460********074</t>
  </si>
  <si>
    <t>460********500</t>
  </si>
  <si>
    <t>460********828</t>
  </si>
  <si>
    <t>460********156</t>
  </si>
  <si>
    <t>460********327</t>
  </si>
  <si>
    <t>460********484</t>
  </si>
  <si>
    <t>411********02X</t>
  </si>
  <si>
    <t>460********483</t>
  </si>
  <si>
    <t>儿外科医师2</t>
  </si>
  <si>
    <t>460********395</t>
  </si>
  <si>
    <t>460********571</t>
  </si>
  <si>
    <t>460********339</t>
  </si>
  <si>
    <t>儿外科医师3</t>
  </si>
  <si>
    <t>430********053</t>
  </si>
  <si>
    <t>362********139</t>
  </si>
  <si>
    <t>中医儿科医师</t>
  </si>
  <si>
    <t>460********664</t>
  </si>
  <si>
    <t>130********521</t>
  </si>
  <si>
    <t>内科医师1</t>
  </si>
  <si>
    <t>460********692</t>
  </si>
  <si>
    <t>522********418</t>
  </si>
  <si>
    <t>460********403</t>
  </si>
  <si>
    <t>500********441</t>
  </si>
  <si>
    <t>460********887</t>
  </si>
  <si>
    <t>内科医师2</t>
  </si>
  <si>
    <t>362********047</t>
  </si>
  <si>
    <t>432********48X</t>
  </si>
  <si>
    <t>乳腺科医师1</t>
  </si>
  <si>
    <t>460********288</t>
  </si>
  <si>
    <t>350********021</t>
  </si>
  <si>
    <t>乳腺科医师2</t>
  </si>
  <si>
    <t>460********700</t>
  </si>
  <si>
    <t>460********915</t>
  </si>
  <si>
    <t>460********221</t>
  </si>
  <si>
    <t>460********919</t>
  </si>
  <si>
    <t>460********083</t>
  </si>
  <si>
    <t>460********445</t>
  </si>
  <si>
    <t>150********520</t>
  </si>
  <si>
    <t>460********875</t>
  </si>
  <si>
    <t>皮肤美容医师2</t>
  </si>
  <si>
    <t>140********326</t>
  </si>
  <si>
    <t>460********143</t>
  </si>
  <si>
    <t>口腔医师1</t>
  </si>
  <si>
    <t>362********561</t>
  </si>
  <si>
    <t>口腔医师2</t>
  </si>
  <si>
    <t>522********022</t>
  </si>
  <si>
    <t>口腔医师3</t>
  </si>
  <si>
    <t>522********412</t>
  </si>
  <si>
    <t>460********286</t>
  </si>
  <si>
    <t>220********342</t>
  </si>
  <si>
    <t>230********911</t>
  </si>
  <si>
    <t>耳鼻喉医师1</t>
  </si>
  <si>
    <t>130********129</t>
  </si>
  <si>
    <t>230********324</t>
  </si>
  <si>
    <t>430********865</t>
  </si>
  <si>
    <t>眼科医师2</t>
  </si>
  <si>
    <t>针灸推拿医师1</t>
  </si>
  <si>
    <t>460********274</t>
  </si>
  <si>
    <t>针灸推拿医师2</t>
  </si>
  <si>
    <t>500********204</t>
  </si>
  <si>
    <t>230********724</t>
  </si>
  <si>
    <t>460********829</t>
  </si>
  <si>
    <t>460********276</t>
  </si>
  <si>
    <t>460********029</t>
  </si>
  <si>
    <t>460********732</t>
  </si>
  <si>
    <t>针灸推拿医师3</t>
  </si>
  <si>
    <t>420********031</t>
  </si>
  <si>
    <t>460********147</t>
  </si>
  <si>
    <t>460********400</t>
  </si>
  <si>
    <t>针灸推拿医师4</t>
  </si>
  <si>
    <t>460********408</t>
  </si>
  <si>
    <t>460********337</t>
  </si>
  <si>
    <t>460********784</t>
  </si>
  <si>
    <t>460********528</t>
  </si>
  <si>
    <t>440********89X</t>
  </si>
  <si>
    <t>460********387</t>
  </si>
  <si>
    <t>460********114</t>
  </si>
  <si>
    <t>460********125</t>
  </si>
  <si>
    <t>康复治疗师</t>
  </si>
  <si>
    <t>460********487</t>
  </si>
  <si>
    <t>460********243</t>
  </si>
  <si>
    <t>460********420</t>
  </si>
  <si>
    <t>620********324</t>
  </si>
  <si>
    <t>469********775</t>
  </si>
  <si>
    <t>麻醉医师1</t>
  </si>
  <si>
    <t>230********328</t>
  </si>
  <si>
    <t>130********529</t>
  </si>
  <si>
    <t>麻醉医师2</t>
  </si>
  <si>
    <t>460********924</t>
  </si>
  <si>
    <t>460********297</t>
  </si>
  <si>
    <t>460********62X</t>
  </si>
  <si>
    <t>230********635</t>
  </si>
  <si>
    <t>230********584</t>
  </si>
  <si>
    <t>麻醉医师3</t>
  </si>
  <si>
    <t>130********620</t>
  </si>
  <si>
    <t>222********334</t>
  </si>
  <si>
    <t>超声医师2</t>
  </si>
  <si>
    <t>460********269</t>
  </si>
  <si>
    <t>460********90X</t>
  </si>
  <si>
    <t>460********101</t>
  </si>
  <si>
    <t>460********245</t>
  </si>
  <si>
    <t>460********103</t>
  </si>
  <si>
    <t>231********02X</t>
  </si>
  <si>
    <t>232********018</t>
  </si>
  <si>
    <t>超声医师3</t>
  </si>
  <si>
    <t>430********52X</t>
  </si>
  <si>
    <t>心电图医师2</t>
  </si>
  <si>
    <t>411********927</t>
  </si>
  <si>
    <t>心电图医师3</t>
  </si>
  <si>
    <t>230********042</t>
  </si>
  <si>
    <t>急诊外科医师1</t>
  </si>
  <si>
    <t>230********112</t>
  </si>
  <si>
    <t>放射科医师1</t>
  </si>
  <si>
    <t>211********047</t>
  </si>
  <si>
    <t>469********625</t>
  </si>
  <si>
    <t>469********222</t>
  </si>
  <si>
    <t>460********714</t>
  </si>
  <si>
    <t>放射科医师2</t>
  </si>
  <si>
    <t>460********347</t>
  </si>
  <si>
    <t>放射科技师</t>
  </si>
  <si>
    <t>230********819</t>
  </si>
  <si>
    <t>病理科医师2</t>
  </si>
  <si>
    <t>440********812</t>
  </si>
  <si>
    <t>460********448</t>
  </si>
  <si>
    <t>522********041</t>
  </si>
  <si>
    <t>检验技师1</t>
  </si>
  <si>
    <t>460********40X</t>
  </si>
  <si>
    <t>460********889</t>
  </si>
  <si>
    <t>432********912</t>
  </si>
  <si>
    <t>检验技师3</t>
  </si>
  <si>
    <t>460********124</t>
  </si>
  <si>
    <t>220********516</t>
  </si>
  <si>
    <t>460********228</t>
  </si>
  <si>
    <t>460********485</t>
  </si>
  <si>
    <t>460********703</t>
  </si>
  <si>
    <t>460********702</t>
  </si>
  <si>
    <t>230********224</t>
  </si>
  <si>
    <t>430********362</t>
  </si>
  <si>
    <t>460********883</t>
  </si>
  <si>
    <t>460********473</t>
  </si>
  <si>
    <t>药师1</t>
  </si>
  <si>
    <t>210********124</t>
  </si>
  <si>
    <t>460********422</t>
  </si>
  <si>
    <t>460********427</t>
  </si>
  <si>
    <t>460********842</t>
  </si>
  <si>
    <t>460********222</t>
  </si>
  <si>
    <t>460********046</t>
  </si>
  <si>
    <t>460********789</t>
  </si>
  <si>
    <t>610********124</t>
  </si>
  <si>
    <t>药师2</t>
  </si>
  <si>
    <t>460********909</t>
  </si>
  <si>
    <t>460********182</t>
  </si>
  <si>
    <t>460********075</t>
  </si>
  <si>
    <t>220********646</t>
  </si>
  <si>
    <t>药师3</t>
  </si>
  <si>
    <t>431********629</t>
  </si>
  <si>
    <t>药师4</t>
  </si>
  <si>
    <t>460********064</t>
  </si>
  <si>
    <t>公共卫生医师1</t>
  </si>
  <si>
    <t>513********383</t>
  </si>
  <si>
    <t>公共卫生医师2</t>
  </si>
  <si>
    <t>460********83X</t>
  </si>
  <si>
    <t>460********241</t>
  </si>
  <si>
    <t>460********905</t>
  </si>
  <si>
    <t>412********841</t>
  </si>
  <si>
    <t>421********342</t>
  </si>
  <si>
    <t>护士2</t>
  </si>
  <si>
    <t>431********626</t>
  </si>
  <si>
    <t>429********269</t>
  </si>
  <si>
    <t>469********223</t>
  </si>
  <si>
    <t>362********126</t>
  </si>
  <si>
    <t>230********362</t>
  </si>
  <si>
    <t>460********261</t>
  </si>
  <si>
    <t>410********546</t>
  </si>
  <si>
    <t>430********489</t>
  </si>
  <si>
    <t>460********047</t>
  </si>
  <si>
    <t>460********88X</t>
  </si>
  <si>
    <t>460********788</t>
  </si>
  <si>
    <t>460********540</t>
  </si>
  <si>
    <t>130********642</t>
  </si>
  <si>
    <t>460********502</t>
  </si>
  <si>
    <t>460********529</t>
  </si>
  <si>
    <t>460********742</t>
  </si>
  <si>
    <t>362********029</t>
  </si>
  <si>
    <t>460********068</t>
  </si>
  <si>
    <t>460********888</t>
  </si>
  <si>
    <t>411********968</t>
  </si>
  <si>
    <t>460********52X</t>
  </si>
  <si>
    <t>460********382</t>
  </si>
  <si>
    <t>460********08X</t>
  </si>
  <si>
    <t>460********282</t>
  </si>
  <si>
    <t>460********242</t>
  </si>
  <si>
    <t>460********280</t>
  </si>
  <si>
    <t>460********467</t>
  </si>
  <si>
    <t>460********503</t>
  </si>
  <si>
    <t>460********762</t>
  </si>
  <si>
    <t>430********501</t>
  </si>
  <si>
    <t>211********923</t>
  </si>
  <si>
    <t>460********92X</t>
  </si>
  <si>
    <t>430********527</t>
  </si>
  <si>
    <t>460********926</t>
  </si>
  <si>
    <t>430********545</t>
  </si>
  <si>
    <t>430********087</t>
  </si>
  <si>
    <t>210********026</t>
  </si>
  <si>
    <t>460********810</t>
  </si>
  <si>
    <t>460********34X</t>
  </si>
  <si>
    <t>230********344</t>
  </si>
  <si>
    <t>430********822</t>
  </si>
  <si>
    <t>460********920</t>
  </si>
  <si>
    <t>460********593</t>
  </si>
  <si>
    <t>460********249</t>
  </si>
  <si>
    <t>460********508</t>
  </si>
  <si>
    <t>460********025</t>
  </si>
  <si>
    <t>140********223</t>
  </si>
  <si>
    <t>370********22X</t>
  </si>
  <si>
    <t>152********02X</t>
  </si>
  <si>
    <t>460********244</t>
  </si>
  <si>
    <t>460********908</t>
  </si>
  <si>
    <t>230********323</t>
  </si>
  <si>
    <t>460********144</t>
  </si>
  <si>
    <t>460********769</t>
  </si>
  <si>
    <t>460********120</t>
  </si>
  <si>
    <t>460********727</t>
  </si>
  <si>
    <t>460********346</t>
  </si>
  <si>
    <t>342********460</t>
  </si>
  <si>
    <t>460********446</t>
  </si>
  <si>
    <t>130********820</t>
  </si>
  <si>
    <t>科研人员2</t>
  </si>
  <si>
    <t>340********549</t>
  </si>
  <si>
    <t>科研人员3</t>
  </si>
  <si>
    <t>150********617</t>
  </si>
  <si>
    <t>460********016</t>
  </si>
  <si>
    <t>高级工程师</t>
  </si>
  <si>
    <t>460********515</t>
  </si>
  <si>
    <t>460********511</t>
  </si>
  <si>
    <t>130********079</t>
  </si>
  <si>
    <t>工程师</t>
  </si>
  <si>
    <t>460********718</t>
  </si>
  <si>
    <t>460********817</t>
  </si>
  <si>
    <t>431********015</t>
  </si>
  <si>
    <t>460********439</t>
  </si>
  <si>
    <t>330********845</t>
  </si>
  <si>
    <t>460********504</t>
  </si>
  <si>
    <t>460********206</t>
  </si>
  <si>
    <t>460********618</t>
  </si>
  <si>
    <t>460********895</t>
  </si>
  <si>
    <t>460********287</t>
  </si>
  <si>
    <t>财务科会计</t>
  </si>
  <si>
    <t>460********545</t>
  </si>
  <si>
    <t>460********146</t>
  </si>
  <si>
    <t>460********726</t>
  </si>
  <si>
    <t>460********546</t>
  </si>
  <si>
    <t>511********079</t>
  </si>
  <si>
    <t>432********161</t>
  </si>
  <si>
    <t>行政专技人员</t>
  </si>
  <si>
    <t>460********912</t>
  </si>
  <si>
    <t>360********018</t>
  </si>
  <si>
    <t>460********916</t>
  </si>
  <si>
    <t>行政科室科员</t>
  </si>
  <si>
    <t>142********023</t>
  </si>
  <si>
    <t>460********128</t>
  </si>
  <si>
    <t>460********464</t>
  </si>
  <si>
    <t>370********443</t>
  </si>
  <si>
    <t>440********723</t>
  </si>
  <si>
    <t>妇产科医师6</t>
  </si>
  <si>
    <t>421********639</t>
  </si>
  <si>
    <t>460********268</t>
  </si>
  <si>
    <t>中医妇科医师3</t>
  </si>
  <si>
    <t>469********525</t>
  </si>
  <si>
    <t>实验室技师3</t>
  </si>
  <si>
    <t>儿科医师7</t>
  </si>
  <si>
    <t>460********227</t>
  </si>
  <si>
    <t>儿外科医师5</t>
  </si>
  <si>
    <t>460********956</t>
  </si>
  <si>
    <t>麻醉医师5</t>
  </si>
  <si>
    <t>460********121</t>
  </si>
  <si>
    <t>超声医师6</t>
  </si>
  <si>
    <t>460********04X</t>
  </si>
  <si>
    <t>急诊内科医师7</t>
  </si>
  <si>
    <t>469********815</t>
  </si>
  <si>
    <t>放射科技师1</t>
  </si>
  <si>
    <t>药师5</t>
  </si>
  <si>
    <t>460********089</t>
  </si>
  <si>
    <t>460********283</t>
  </si>
  <si>
    <t>460********880</t>
  </si>
  <si>
    <t>药师6</t>
  </si>
  <si>
    <t>460********720</t>
  </si>
  <si>
    <t>330********527</t>
  </si>
  <si>
    <t>公共卫生医师3</t>
  </si>
  <si>
    <t>460********084</t>
  </si>
  <si>
    <t>行政科室科员1</t>
  </si>
  <si>
    <t>460********935</t>
  </si>
  <si>
    <t>460********293</t>
  </si>
  <si>
    <t>430********518</t>
  </si>
  <si>
    <t>220********422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</si>
</sst>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4" applyNumberFormat="0" applyAlignment="0" applyProtection="0"/>
    <xf numFmtId="0" fontId="31" fillId="4" borderId="5" applyNumberFormat="0" applyAlignment="0" applyProtection="0"/>
    <xf numFmtId="0" fontId="32" fillId="4" borderId="4" applyNumberFormat="0" applyAlignment="0" applyProtection="0"/>
    <xf numFmtId="0" fontId="33" fillId="5" borderId="6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3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0" fillId="0" borderId="9" xfId="0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0"/>
  <sheetViews>
    <sheetView tabSelected="1" workbookViewId="0" topLeftCell="A317">
      <selection activeCell="I3" sqref="I3"/>
    </sheetView>
  </sheetViews>
  <sheetFormatPr defaultColWidth="9.00390625" defaultRowHeight="34.5" customHeight="1"/>
  <cols>
    <col min="1" max="1" width="7.140625" style="2" customWidth="1"/>
    <col min="2" max="2" width="26.00390625" style="3" customWidth="1"/>
    <col min="3" max="3" width="11.57421875" style="3" customWidth="1"/>
    <col min="4" max="4" width="16.421875" style="3" customWidth="1"/>
    <col min="5" max="5" width="12.00390625" style="3" customWidth="1"/>
    <col min="6" max="6" width="8.00390625" style="3" customWidth="1"/>
    <col min="7" max="7" width="22.00390625" style="3" customWidth="1"/>
    <col min="8" max="8" width="9.140625" style="3" customWidth="1"/>
    <col min="9" max="16384" width="9.00390625" style="2" customWidth="1"/>
  </cols>
  <sheetData>
    <row r="1" spans="1:8" s="1" customFormat="1" ht="57.75" customHeight="1">
      <c r="A1" s="4" t="s">
        <v>0</v>
      </c>
      <c r="B1" s="5"/>
      <c r="C1" s="5"/>
      <c r="D1" s="5"/>
      <c r="E1" s="5"/>
      <c r="F1" s="5"/>
      <c r="G1" s="5"/>
      <c r="H1" s="5"/>
    </row>
    <row r="2" spans="1:8" s="1" customFormat="1" ht="34.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pans="1:8" ht="34.5" customHeight="1">
      <c r="A3" s="8">
        <v>1</v>
      </c>
      <c r="B3" s="9" t="str">
        <f>"60532024010211252048446"</f>
        <v>60532024010211252048446</v>
      </c>
      <c r="C3" s="9" t="str">
        <f>"0101"</f>
        <v>0101</v>
      </c>
      <c r="D3" s="9" t="s">
        <v>9</v>
      </c>
      <c r="E3" s="9" t="str">
        <f>"薛琪"</f>
        <v>薛琪</v>
      </c>
      <c r="F3" s="9" t="str">
        <f>"女"</f>
        <v>女</v>
      </c>
      <c r="G3" s="8" t="s">
        <v>10</v>
      </c>
      <c r="H3" s="9"/>
    </row>
    <row r="4" spans="1:8" ht="34.5" customHeight="1">
      <c r="A4" s="8">
        <v>2</v>
      </c>
      <c r="B4" s="9" t="str">
        <f>"60532024010410070452269"</f>
        <v>60532024010410070452269</v>
      </c>
      <c r="C4" s="9" t="str">
        <f>"0101"</f>
        <v>0101</v>
      </c>
      <c r="D4" s="9" t="s">
        <v>9</v>
      </c>
      <c r="E4" s="9" t="str">
        <f>"文精灵"</f>
        <v>文精灵</v>
      </c>
      <c r="F4" s="9" t="str">
        <f>"女"</f>
        <v>女</v>
      </c>
      <c r="G4" s="8" t="s">
        <v>11</v>
      </c>
      <c r="H4" s="9"/>
    </row>
    <row r="5" spans="1:8" ht="34.5" customHeight="1">
      <c r="A5" s="8">
        <v>3</v>
      </c>
      <c r="B5" s="9" t="str">
        <f>"60532024010409454052228"</f>
        <v>60532024010409454052228</v>
      </c>
      <c r="C5" s="9" t="str">
        <f>"0101"</f>
        <v>0101</v>
      </c>
      <c r="D5" s="9" t="s">
        <v>9</v>
      </c>
      <c r="E5" s="9" t="str">
        <f>"闫彩红"</f>
        <v>闫彩红</v>
      </c>
      <c r="F5" s="9" t="str">
        <f>"女"</f>
        <v>女</v>
      </c>
      <c r="G5" s="8" t="s">
        <v>12</v>
      </c>
      <c r="H5" s="9"/>
    </row>
    <row r="6" spans="1:8" ht="34.5" customHeight="1">
      <c r="A6" s="8">
        <v>4</v>
      </c>
      <c r="B6" s="9" t="str">
        <f>"60532024010513290154244"</f>
        <v>60532024010513290154244</v>
      </c>
      <c r="C6" s="9" t="str">
        <f>"0101"</f>
        <v>0101</v>
      </c>
      <c r="D6" s="9" t="s">
        <v>9</v>
      </c>
      <c r="E6" s="9" t="str">
        <f>"李莹"</f>
        <v>李莹</v>
      </c>
      <c r="F6" s="9" t="str">
        <f>"女"</f>
        <v>女</v>
      </c>
      <c r="G6" s="8" t="s">
        <v>13</v>
      </c>
      <c r="H6" s="9"/>
    </row>
    <row r="7" spans="1:8" ht="34.5" customHeight="1">
      <c r="A7" s="8">
        <v>5</v>
      </c>
      <c r="B7" s="9" t="str">
        <f>"60532024010209061447621"</f>
        <v>60532024010209061447621</v>
      </c>
      <c r="C7" s="9" t="str">
        <f aca="true" t="shared" si="0" ref="C7:C17">"0102"</f>
        <v>0102</v>
      </c>
      <c r="D7" s="9" t="s">
        <v>14</v>
      </c>
      <c r="E7" s="9" t="str">
        <f>"李奕莎"</f>
        <v>李奕莎</v>
      </c>
      <c r="F7" s="9" t="str">
        <f>"女"</f>
        <v>女</v>
      </c>
      <c r="G7" s="8" t="s">
        <v>15</v>
      </c>
      <c r="H7" s="9"/>
    </row>
    <row r="8" spans="1:8" ht="34.5" customHeight="1">
      <c r="A8" s="8">
        <v>6</v>
      </c>
      <c r="B8" s="9" t="str">
        <f>"60532024010220031249896"</f>
        <v>60532024010220031249896</v>
      </c>
      <c r="C8" s="9" t="str">
        <f t="shared" si="0"/>
        <v>0102</v>
      </c>
      <c r="D8" s="9" t="s">
        <v>14</v>
      </c>
      <c r="E8" s="9" t="str">
        <f>"唐健"</f>
        <v>唐健</v>
      </c>
      <c r="F8" s="9" t="str">
        <f>"男"</f>
        <v>男</v>
      </c>
      <c r="G8" s="8" t="s">
        <v>16</v>
      </c>
      <c r="H8" s="9"/>
    </row>
    <row r="9" spans="1:8" ht="34.5" customHeight="1">
      <c r="A9" s="8">
        <v>7</v>
      </c>
      <c r="B9" s="9" t="str">
        <f>"60532024010220152349919"</f>
        <v>60532024010220152349919</v>
      </c>
      <c r="C9" s="9" t="str">
        <f t="shared" si="0"/>
        <v>0102</v>
      </c>
      <c r="D9" s="9" t="s">
        <v>14</v>
      </c>
      <c r="E9" s="9" t="str">
        <f>"邢维珍"</f>
        <v>邢维珍</v>
      </c>
      <c r="F9" s="9" t="str">
        <f aca="true" t="shared" si="1" ref="F9:F42">"女"</f>
        <v>女</v>
      </c>
      <c r="G9" s="8" t="s">
        <v>17</v>
      </c>
      <c r="H9" s="9"/>
    </row>
    <row r="10" spans="1:8" ht="34.5" customHeight="1">
      <c r="A10" s="8">
        <v>8</v>
      </c>
      <c r="B10" s="9" t="str">
        <f>"60532024010319480151699"</f>
        <v>60532024010319480151699</v>
      </c>
      <c r="C10" s="9" t="str">
        <f t="shared" si="0"/>
        <v>0102</v>
      </c>
      <c r="D10" s="9" t="s">
        <v>14</v>
      </c>
      <c r="E10" s="9" t="str">
        <f>"许娟娟"</f>
        <v>许娟娟</v>
      </c>
      <c r="F10" s="9" t="str">
        <f t="shared" si="1"/>
        <v>女</v>
      </c>
      <c r="G10" s="8" t="s">
        <v>18</v>
      </c>
      <c r="H10" s="9"/>
    </row>
    <row r="11" spans="1:8" ht="34.5" customHeight="1">
      <c r="A11" s="8">
        <v>9</v>
      </c>
      <c r="B11" s="9" t="str">
        <f>"60532024010315543151290"</f>
        <v>60532024010315543151290</v>
      </c>
      <c r="C11" s="9" t="str">
        <f t="shared" si="0"/>
        <v>0102</v>
      </c>
      <c r="D11" s="9" t="s">
        <v>14</v>
      </c>
      <c r="E11" s="9" t="str">
        <f>"徐颖"</f>
        <v>徐颖</v>
      </c>
      <c r="F11" s="9" t="str">
        <f t="shared" si="1"/>
        <v>女</v>
      </c>
      <c r="G11" s="8" t="s">
        <v>19</v>
      </c>
      <c r="H11" s="9"/>
    </row>
    <row r="12" spans="1:8" ht="34.5" customHeight="1">
      <c r="A12" s="8">
        <v>10</v>
      </c>
      <c r="B12" s="9" t="str">
        <f>"60532024010301003750306"</f>
        <v>60532024010301003750306</v>
      </c>
      <c r="C12" s="9" t="str">
        <f t="shared" si="0"/>
        <v>0102</v>
      </c>
      <c r="D12" s="9" t="s">
        <v>14</v>
      </c>
      <c r="E12" s="9" t="str">
        <f>"罗娜"</f>
        <v>罗娜</v>
      </c>
      <c r="F12" s="9" t="str">
        <f t="shared" si="1"/>
        <v>女</v>
      </c>
      <c r="G12" s="8" t="s">
        <v>20</v>
      </c>
      <c r="H12" s="9"/>
    </row>
    <row r="13" spans="1:8" ht="34.5" customHeight="1">
      <c r="A13" s="8">
        <v>11</v>
      </c>
      <c r="B13" s="9" t="str">
        <f>"60532024010211100448381"</f>
        <v>60532024010211100448381</v>
      </c>
      <c r="C13" s="9" t="str">
        <f t="shared" si="0"/>
        <v>0102</v>
      </c>
      <c r="D13" s="9" t="s">
        <v>14</v>
      </c>
      <c r="E13" s="9" t="str">
        <f>"陈苗"</f>
        <v>陈苗</v>
      </c>
      <c r="F13" s="9" t="str">
        <f t="shared" si="1"/>
        <v>女</v>
      </c>
      <c r="G13" s="8" t="s">
        <v>21</v>
      </c>
      <c r="H13" s="9"/>
    </row>
    <row r="14" spans="1:8" ht="34.5" customHeight="1">
      <c r="A14" s="8">
        <v>12</v>
      </c>
      <c r="B14" s="9" t="str">
        <f>"60532024010600314155168"</f>
        <v>60532024010600314155168</v>
      </c>
      <c r="C14" s="9" t="str">
        <f t="shared" si="0"/>
        <v>0102</v>
      </c>
      <c r="D14" s="9" t="s">
        <v>14</v>
      </c>
      <c r="E14" s="9" t="str">
        <f>"刘艳"</f>
        <v>刘艳</v>
      </c>
      <c r="F14" s="9" t="str">
        <f t="shared" si="1"/>
        <v>女</v>
      </c>
      <c r="G14" s="8" t="s">
        <v>22</v>
      </c>
      <c r="H14" s="9"/>
    </row>
    <row r="15" spans="1:8" ht="34.5" customHeight="1">
      <c r="A15" s="8">
        <v>13</v>
      </c>
      <c r="B15" s="9" t="str">
        <f>"60532024010619480956051"</f>
        <v>60532024010619480956051</v>
      </c>
      <c r="C15" s="9" t="str">
        <f t="shared" si="0"/>
        <v>0102</v>
      </c>
      <c r="D15" s="9" t="s">
        <v>14</v>
      </c>
      <c r="E15" s="9" t="str">
        <f>"石溪"</f>
        <v>石溪</v>
      </c>
      <c r="F15" s="9" t="str">
        <f t="shared" si="1"/>
        <v>女</v>
      </c>
      <c r="G15" s="8" t="s">
        <v>23</v>
      </c>
      <c r="H15" s="9"/>
    </row>
    <row r="16" spans="1:8" ht="34.5" customHeight="1">
      <c r="A16" s="8">
        <v>14</v>
      </c>
      <c r="B16" s="9" t="str">
        <f>"60532024010814183657341"</f>
        <v>60532024010814183657341</v>
      </c>
      <c r="C16" s="9" t="str">
        <f t="shared" si="0"/>
        <v>0102</v>
      </c>
      <c r="D16" s="9" t="s">
        <v>14</v>
      </c>
      <c r="E16" s="9" t="str">
        <f>"康玉婷"</f>
        <v>康玉婷</v>
      </c>
      <c r="F16" s="9" t="str">
        <f t="shared" si="1"/>
        <v>女</v>
      </c>
      <c r="G16" s="8" t="s">
        <v>24</v>
      </c>
      <c r="H16" s="9"/>
    </row>
    <row r="17" spans="1:8" ht="34.5" customHeight="1">
      <c r="A17" s="8">
        <v>15</v>
      </c>
      <c r="B17" s="9" t="str">
        <f>"60532024010906555757888"</f>
        <v>60532024010906555757888</v>
      </c>
      <c r="C17" s="9" t="str">
        <f t="shared" si="0"/>
        <v>0102</v>
      </c>
      <c r="D17" s="9" t="s">
        <v>14</v>
      </c>
      <c r="E17" s="9" t="str">
        <f>"王郝"</f>
        <v>王郝</v>
      </c>
      <c r="F17" s="9" t="str">
        <f t="shared" si="1"/>
        <v>女</v>
      </c>
      <c r="G17" s="8" t="s">
        <v>25</v>
      </c>
      <c r="H17" s="9"/>
    </row>
    <row r="18" spans="1:8" ht="34.5" customHeight="1">
      <c r="A18" s="8">
        <v>16</v>
      </c>
      <c r="B18" s="9" t="str">
        <f>"60532024010415072252840"</f>
        <v>60532024010415072252840</v>
      </c>
      <c r="C18" s="9" t="str">
        <f>"0103"</f>
        <v>0103</v>
      </c>
      <c r="D18" s="9" t="s">
        <v>26</v>
      </c>
      <c r="E18" s="9" t="str">
        <f>"黄丽双"</f>
        <v>黄丽双</v>
      </c>
      <c r="F18" s="9" t="str">
        <f t="shared" si="1"/>
        <v>女</v>
      </c>
      <c r="G18" s="8" t="s">
        <v>27</v>
      </c>
      <c r="H18" s="9"/>
    </row>
    <row r="19" spans="1:8" ht="34.5" customHeight="1">
      <c r="A19" s="8">
        <v>17</v>
      </c>
      <c r="B19" s="9" t="str">
        <f>"60532024010421285253485"</f>
        <v>60532024010421285253485</v>
      </c>
      <c r="C19" s="9" t="str">
        <f>"0103"</f>
        <v>0103</v>
      </c>
      <c r="D19" s="9" t="s">
        <v>26</v>
      </c>
      <c r="E19" s="9" t="str">
        <f>"林曼"</f>
        <v>林曼</v>
      </c>
      <c r="F19" s="9" t="str">
        <f t="shared" si="1"/>
        <v>女</v>
      </c>
      <c r="G19" s="8" t="s">
        <v>28</v>
      </c>
      <c r="H19" s="9"/>
    </row>
    <row r="20" spans="1:8" ht="34.5" customHeight="1">
      <c r="A20" s="8">
        <v>18</v>
      </c>
      <c r="B20" s="9" t="str">
        <f>"60532024010221090850050"</f>
        <v>60532024010221090850050</v>
      </c>
      <c r="C20" s="9" t="str">
        <f>"0103"</f>
        <v>0103</v>
      </c>
      <c r="D20" s="9" t="s">
        <v>26</v>
      </c>
      <c r="E20" s="9" t="str">
        <f>"张国庆"</f>
        <v>张国庆</v>
      </c>
      <c r="F20" s="9" t="str">
        <f t="shared" si="1"/>
        <v>女</v>
      </c>
      <c r="G20" s="8" t="s">
        <v>29</v>
      </c>
      <c r="H20" s="9"/>
    </row>
    <row r="21" spans="1:8" ht="34.5" customHeight="1">
      <c r="A21" s="8">
        <v>19</v>
      </c>
      <c r="B21" s="9" t="str">
        <f>"60532024010809092156964"</f>
        <v>60532024010809092156964</v>
      </c>
      <c r="C21" s="9" t="str">
        <f>"0103"</f>
        <v>0103</v>
      </c>
      <c r="D21" s="9" t="s">
        <v>26</v>
      </c>
      <c r="E21" s="9" t="str">
        <f>"曲艺"</f>
        <v>曲艺</v>
      </c>
      <c r="F21" s="9" t="str">
        <f t="shared" si="1"/>
        <v>女</v>
      </c>
      <c r="G21" s="8" t="s">
        <v>30</v>
      </c>
      <c r="H21" s="9"/>
    </row>
    <row r="22" spans="1:8" ht="34.5" customHeight="1">
      <c r="A22" s="8">
        <v>20</v>
      </c>
      <c r="B22" s="9" t="str">
        <f>"60532024010217135349549"</f>
        <v>60532024010217135349549</v>
      </c>
      <c r="C22" s="9" t="str">
        <f aca="true" t="shared" si="2" ref="C22:C36">"0104"</f>
        <v>0104</v>
      </c>
      <c r="D22" s="9" t="s">
        <v>31</v>
      </c>
      <c r="E22" s="9" t="str">
        <f>"邱小松"</f>
        <v>邱小松</v>
      </c>
      <c r="F22" s="9" t="str">
        <f t="shared" si="1"/>
        <v>女</v>
      </c>
      <c r="G22" s="8" t="s">
        <v>32</v>
      </c>
      <c r="H22" s="9"/>
    </row>
    <row r="23" spans="1:8" ht="34.5" customHeight="1">
      <c r="A23" s="8">
        <v>21</v>
      </c>
      <c r="B23" s="9" t="str">
        <f>"60532024010221325450096"</f>
        <v>60532024010221325450096</v>
      </c>
      <c r="C23" s="9" t="str">
        <f t="shared" si="2"/>
        <v>0104</v>
      </c>
      <c r="D23" s="9" t="s">
        <v>31</v>
      </c>
      <c r="E23" s="9" t="str">
        <f>"陈秋莲"</f>
        <v>陈秋莲</v>
      </c>
      <c r="F23" s="9" t="str">
        <f t="shared" si="1"/>
        <v>女</v>
      </c>
      <c r="G23" s="8" t="s">
        <v>33</v>
      </c>
      <c r="H23" s="9"/>
    </row>
    <row r="24" spans="1:8" ht="34.5" customHeight="1">
      <c r="A24" s="8">
        <v>22</v>
      </c>
      <c r="B24" s="9" t="str">
        <f>"60532024010321031151832"</f>
        <v>60532024010321031151832</v>
      </c>
      <c r="C24" s="9" t="str">
        <f t="shared" si="2"/>
        <v>0104</v>
      </c>
      <c r="D24" s="9" t="s">
        <v>31</v>
      </c>
      <c r="E24" s="9" t="str">
        <f>"柴美琪"</f>
        <v>柴美琪</v>
      </c>
      <c r="F24" s="9" t="str">
        <f t="shared" si="1"/>
        <v>女</v>
      </c>
      <c r="G24" s="8" t="s">
        <v>34</v>
      </c>
      <c r="H24" s="9"/>
    </row>
    <row r="25" spans="1:8" ht="34.5" customHeight="1">
      <c r="A25" s="8">
        <v>23</v>
      </c>
      <c r="B25" s="9" t="str">
        <f>"60532024010319293851683"</f>
        <v>60532024010319293851683</v>
      </c>
      <c r="C25" s="9" t="str">
        <f t="shared" si="2"/>
        <v>0104</v>
      </c>
      <c r="D25" s="9" t="s">
        <v>31</v>
      </c>
      <c r="E25" s="9" t="str">
        <f>"卢晶晶"</f>
        <v>卢晶晶</v>
      </c>
      <c r="F25" s="9" t="str">
        <f t="shared" si="1"/>
        <v>女</v>
      </c>
      <c r="G25" s="8" t="s">
        <v>35</v>
      </c>
      <c r="H25" s="9"/>
    </row>
    <row r="26" spans="1:8" ht="34.5" customHeight="1">
      <c r="A26" s="8">
        <v>24</v>
      </c>
      <c r="B26" s="9" t="str">
        <f>"60532024010501035753638"</f>
        <v>60532024010501035753638</v>
      </c>
      <c r="C26" s="9" t="str">
        <f t="shared" si="2"/>
        <v>0104</v>
      </c>
      <c r="D26" s="9" t="s">
        <v>31</v>
      </c>
      <c r="E26" s="9" t="str">
        <f>"纪新坛"</f>
        <v>纪新坛</v>
      </c>
      <c r="F26" s="9" t="str">
        <f t="shared" si="1"/>
        <v>女</v>
      </c>
      <c r="G26" s="8" t="s">
        <v>36</v>
      </c>
      <c r="H26" s="9"/>
    </row>
    <row r="27" spans="1:8" ht="34.5" customHeight="1">
      <c r="A27" s="8">
        <v>25</v>
      </c>
      <c r="B27" s="9" t="str">
        <f>"60532024010513173154226"</f>
        <v>60532024010513173154226</v>
      </c>
      <c r="C27" s="9" t="str">
        <f t="shared" si="2"/>
        <v>0104</v>
      </c>
      <c r="D27" s="9" t="s">
        <v>31</v>
      </c>
      <c r="E27" s="9" t="str">
        <f>"董晶晶"</f>
        <v>董晶晶</v>
      </c>
      <c r="F27" s="9" t="str">
        <f t="shared" si="1"/>
        <v>女</v>
      </c>
      <c r="G27" s="8" t="s">
        <v>37</v>
      </c>
      <c r="H27" s="9"/>
    </row>
    <row r="28" spans="1:8" ht="34.5" customHeight="1">
      <c r="A28" s="8">
        <v>26</v>
      </c>
      <c r="B28" s="9" t="str">
        <f>"60532024010422515253588"</f>
        <v>60532024010422515253588</v>
      </c>
      <c r="C28" s="9" t="str">
        <f t="shared" si="2"/>
        <v>0104</v>
      </c>
      <c r="D28" s="9" t="s">
        <v>31</v>
      </c>
      <c r="E28" s="9" t="str">
        <f>"李迎"</f>
        <v>李迎</v>
      </c>
      <c r="F28" s="9" t="str">
        <f t="shared" si="1"/>
        <v>女</v>
      </c>
      <c r="G28" s="8" t="s">
        <v>38</v>
      </c>
      <c r="H28" s="9"/>
    </row>
    <row r="29" spans="1:8" ht="34.5" customHeight="1">
      <c r="A29" s="8">
        <v>27</v>
      </c>
      <c r="B29" s="9" t="str">
        <f>"60532024010713265556440"</f>
        <v>60532024010713265556440</v>
      </c>
      <c r="C29" s="9" t="str">
        <f t="shared" si="2"/>
        <v>0104</v>
      </c>
      <c r="D29" s="9" t="s">
        <v>31</v>
      </c>
      <c r="E29" s="9" t="str">
        <f>"陈祥嫦"</f>
        <v>陈祥嫦</v>
      </c>
      <c r="F29" s="9" t="str">
        <f t="shared" si="1"/>
        <v>女</v>
      </c>
      <c r="G29" s="8" t="s">
        <v>39</v>
      </c>
      <c r="H29" s="9"/>
    </row>
    <row r="30" spans="1:8" ht="34.5" customHeight="1">
      <c r="A30" s="8">
        <v>28</v>
      </c>
      <c r="B30" s="9" t="str">
        <f>"60532024010720560756738"</f>
        <v>60532024010720560756738</v>
      </c>
      <c r="C30" s="9" t="str">
        <f t="shared" si="2"/>
        <v>0104</v>
      </c>
      <c r="D30" s="9" t="s">
        <v>31</v>
      </c>
      <c r="E30" s="9" t="str">
        <f>"潘金夏"</f>
        <v>潘金夏</v>
      </c>
      <c r="F30" s="9" t="str">
        <f t="shared" si="1"/>
        <v>女</v>
      </c>
      <c r="G30" s="8" t="s">
        <v>40</v>
      </c>
      <c r="H30" s="9"/>
    </row>
    <row r="31" spans="1:8" ht="34.5" customHeight="1">
      <c r="A31" s="8">
        <v>29</v>
      </c>
      <c r="B31" s="9" t="str">
        <f>"60532024010820130757699"</f>
        <v>60532024010820130757699</v>
      </c>
      <c r="C31" s="9" t="str">
        <f t="shared" si="2"/>
        <v>0104</v>
      </c>
      <c r="D31" s="9" t="s">
        <v>31</v>
      </c>
      <c r="E31" s="9" t="str">
        <f>"王佳"</f>
        <v>王佳</v>
      </c>
      <c r="F31" s="9" t="str">
        <f t="shared" si="1"/>
        <v>女</v>
      </c>
      <c r="G31" s="8" t="s">
        <v>41</v>
      </c>
      <c r="H31" s="9"/>
    </row>
    <row r="32" spans="1:8" ht="34.5" customHeight="1">
      <c r="A32" s="8">
        <v>30</v>
      </c>
      <c r="B32" s="9" t="str">
        <f>"60532024010821145457753"</f>
        <v>60532024010821145457753</v>
      </c>
      <c r="C32" s="9" t="str">
        <f t="shared" si="2"/>
        <v>0104</v>
      </c>
      <c r="D32" s="9" t="s">
        <v>31</v>
      </c>
      <c r="E32" s="9" t="str">
        <f>"王金婉"</f>
        <v>王金婉</v>
      </c>
      <c r="F32" s="9" t="str">
        <f t="shared" si="1"/>
        <v>女</v>
      </c>
      <c r="G32" s="8" t="s">
        <v>42</v>
      </c>
      <c r="H32" s="9"/>
    </row>
    <row r="33" spans="1:8" ht="34.5" customHeight="1">
      <c r="A33" s="8">
        <v>31</v>
      </c>
      <c r="B33" s="9" t="str">
        <f>"60532024010510542553980"</f>
        <v>60532024010510542553980</v>
      </c>
      <c r="C33" s="9" t="str">
        <f t="shared" si="2"/>
        <v>0104</v>
      </c>
      <c r="D33" s="9" t="s">
        <v>31</v>
      </c>
      <c r="E33" s="9" t="str">
        <f>"陈洁"</f>
        <v>陈洁</v>
      </c>
      <c r="F33" s="9" t="str">
        <f t="shared" si="1"/>
        <v>女</v>
      </c>
      <c r="G33" s="8" t="s">
        <v>43</v>
      </c>
      <c r="H33" s="9"/>
    </row>
    <row r="34" spans="1:8" ht="34.5" customHeight="1">
      <c r="A34" s="8">
        <v>32</v>
      </c>
      <c r="B34" s="9" t="str">
        <f>"60532024011012445658666"</f>
        <v>60532024011012445658666</v>
      </c>
      <c r="C34" s="9" t="str">
        <f t="shared" si="2"/>
        <v>0104</v>
      </c>
      <c r="D34" s="9" t="s">
        <v>31</v>
      </c>
      <c r="E34" s="9" t="str">
        <f>"徐晗"</f>
        <v>徐晗</v>
      </c>
      <c r="F34" s="9" t="str">
        <f t="shared" si="1"/>
        <v>女</v>
      </c>
      <c r="G34" s="8" t="s">
        <v>44</v>
      </c>
      <c r="H34" s="9"/>
    </row>
    <row r="35" spans="1:8" ht="34.5" customHeight="1">
      <c r="A35" s="8">
        <v>33</v>
      </c>
      <c r="B35" s="9" t="str">
        <f>"60532024011012211158654"</f>
        <v>60532024011012211158654</v>
      </c>
      <c r="C35" s="9" t="str">
        <f t="shared" si="2"/>
        <v>0104</v>
      </c>
      <c r="D35" s="9" t="s">
        <v>31</v>
      </c>
      <c r="E35" s="9" t="str">
        <f>"符毓珍"</f>
        <v>符毓珍</v>
      </c>
      <c r="F35" s="9" t="str">
        <f t="shared" si="1"/>
        <v>女</v>
      </c>
      <c r="G35" s="8" t="s">
        <v>45</v>
      </c>
      <c r="H35" s="9"/>
    </row>
    <row r="36" spans="1:8" ht="34.5" customHeight="1">
      <c r="A36" s="8">
        <v>34</v>
      </c>
      <c r="B36" s="9" t="str">
        <f>"60532024011014080658700"</f>
        <v>60532024011014080658700</v>
      </c>
      <c r="C36" s="9" t="str">
        <f t="shared" si="2"/>
        <v>0104</v>
      </c>
      <c r="D36" s="9" t="s">
        <v>31</v>
      </c>
      <c r="E36" s="9" t="str">
        <f>"符二妹"</f>
        <v>符二妹</v>
      </c>
      <c r="F36" s="9" t="str">
        <f t="shared" si="1"/>
        <v>女</v>
      </c>
      <c r="G36" s="8" t="s">
        <v>45</v>
      </c>
      <c r="H36" s="9"/>
    </row>
    <row r="37" spans="1:8" ht="34.5" customHeight="1">
      <c r="A37" s="8">
        <v>35</v>
      </c>
      <c r="B37" s="9" t="str">
        <f>"60532024010316323651378"</f>
        <v>60532024010316323651378</v>
      </c>
      <c r="C37" s="9" t="str">
        <f>"0105"</f>
        <v>0105</v>
      </c>
      <c r="D37" s="9" t="s">
        <v>46</v>
      </c>
      <c r="E37" s="9" t="str">
        <f>"吴艳红"</f>
        <v>吴艳红</v>
      </c>
      <c r="F37" s="9" t="str">
        <f t="shared" si="1"/>
        <v>女</v>
      </c>
      <c r="G37" s="8" t="s">
        <v>47</v>
      </c>
      <c r="H37" s="9"/>
    </row>
    <row r="38" spans="1:8" ht="34.5" customHeight="1">
      <c r="A38" s="8">
        <v>36</v>
      </c>
      <c r="B38" s="9" t="str">
        <f>"60532024010209510347964"</f>
        <v>60532024010209510347964</v>
      </c>
      <c r="C38" s="9" t="str">
        <f>"0105"</f>
        <v>0105</v>
      </c>
      <c r="D38" s="9" t="s">
        <v>46</v>
      </c>
      <c r="E38" s="9" t="str">
        <f>"叶辉"</f>
        <v>叶辉</v>
      </c>
      <c r="F38" s="9" t="str">
        <f t="shared" si="1"/>
        <v>女</v>
      </c>
      <c r="G38" s="8" t="s">
        <v>48</v>
      </c>
      <c r="H38" s="9"/>
    </row>
    <row r="39" spans="1:8" ht="34.5" customHeight="1">
      <c r="A39" s="8">
        <v>37</v>
      </c>
      <c r="B39" s="9" t="str">
        <f>"60532024010423043953595"</f>
        <v>60532024010423043953595</v>
      </c>
      <c r="C39" s="9" t="str">
        <f>"0105"</f>
        <v>0105</v>
      </c>
      <c r="D39" s="9" t="s">
        <v>46</v>
      </c>
      <c r="E39" s="9" t="str">
        <f>"吴美静"</f>
        <v>吴美静</v>
      </c>
      <c r="F39" s="9" t="str">
        <f t="shared" si="1"/>
        <v>女</v>
      </c>
      <c r="G39" s="8" t="s">
        <v>45</v>
      </c>
      <c r="H39" s="9"/>
    </row>
    <row r="40" spans="1:8" ht="34.5" customHeight="1">
      <c r="A40" s="8">
        <v>38</v>
      </c>
      <c r="B40" s="9" t="str">
        <f>"60532024010216520849493"</f>
        <v>60532024010216520849493</v>
      </c>
      <c r="C40" s="9" t="str">
        <f>"0108"</f>
        <v>0108</v>
      </c>
      <c r="D40" s="9" t="s">
        <v>49</v>
      </c>
      <c r="E40" s="9" t="str">
        <f>"蔡添娥"</f>
        <v>蔡添娥</v>
      </c>
      <c r="F40" s="9" t="str">
        <f t="shared" si="1"/>
        <v>女</v>
      </c>
      <c r="G40" s="8" t="s">
        <v>50</v>
      </c>
      <c r="H40" s="9"/>
    </row>
    <row r="41" spans="1:8" ht="34.5" customHeight="1">
      <c r="A41" s="8">
        <v>39</v>
      </c>
      <c r="B41" s="9" t="str">
        <f>"60532024010217230949569"</f>
        <v>60532024010217230949569</v>
      </c>
      <c r="C41" s="9" t="str">
        <f>"0108"</f>
        <v>0108</v>
      </c>
      <c r="D41" s="9" t="s">
        <v>49</v>
      </c>
      <c r="E41" s="9" t="str">
        <f>"林晓燕"</f>
        <v>林晓燕</v>
      </c>
      <c r="F41" s="9" t="str">
        <f t="shared" si="1"/>
        <v>女</v>
      </c>
      <c r="G41" s="8" t="s">
        <v>51</v>
      </c>
      <c r="H41" s="9"/>
    </row>
    <row r="42" spans="1:8" ht="34.5" customHeight="1">
      <c r="A42" s="8">
        <v>40</v>
      </c>
      <c r="B42" s="9" t="str">
        <f>"60532024010623351856225"</f>
        <v>60532024010623351856225</v>
      </c>
      <c r="C42" s="9" t="str">
        <f>"0108"</f>
        <v>0108</v>
      </c>
      <c r="D42" s="9" t="s">
        <v>49</v>
      </c>
      <c r="E42" s="9" t="str">
        <f>"邢维媚"</f>
        <v>邢维媚</v>
      </c>
      <c r="F42" s="9" t="str">
        <f t="shared" si="1"/>
        <v>女</v>
      </c>
      <c r="G42" s="8" t="s">
        <v>52</v>
      </c>
      <c r="H42" s="9"/>
    </row>
    <row r="43" spans="1:8" ht="34.5" customHeight="1">
      <c r="A43" s="8">
        <v>41</v>
      </c>
      <c r="B43" s="9" t="str">
        <f>"60532024010209372447874"</f>
        <v>60532024010209372447874</v>
      </c>
      <c r="C43" s="9" t="str">
        <f>"0109"</f>
        <v>0109</v>
      </c>
      <c r="D43" s="9" t="s">
        <v>53</v>
      </c>
      <c r="E43" s="9" t="str">
        <f>"陈厚炎"</f>
        <v>陈厚炎</v>
      </c>
      <c r="F43" s="9" t="str">
        <f>"男"</f>
        <v>男</v>
      </c>
      <c r="G43" s="8" t="s">
        <v>54</v>
      </c>
      <c r="H43" s="9"/>
    </row>
    <row r="44" spans="1:8" ht="34.5" customHeight="1">
      <c r="A44" s="8">
        <v>42</v>
      </c>
      <c r="B44" s="9" t="str">
        <f>"60532024010513261754240"</f>
        <v>60532024010513261754240</v>
      </c>
      <c r="C44" s="9" t="str">
        <f>"0109"</f>
        <v>0109</v>
      </c>
      <c r="D44" s="9" t="s">
        <v>53</v>
      </c>
      <c r="E44" s="9" t="str">
        <f>"柳旎"</f>
        <v>柳旎</v>
      </c>
      <c r="F44" s="9" t="str">
        <f>"女"</f>
        <v>女</v>
      </c>
      <c r="G44" s="8" t="s">
        <v>55</v>
      </c>
      <c r="H44" s="9"/>
    </row>
    <row r="45" spans="1:8" ht="34.5" customHeight="1">
      <c r="A45" s="8">
        <v>43</v>
      </c>
      <c r="B45" s="9" t="str">
        <f>"60532024010419282053278"</f>
        <v>60532024010419282053278</v>
      </c>
      <c r="C45" s="9" t="str">
        <f aca="true" t="shared" si="3" ref="C45:C51">"0111"</f>
        <v>0111</v>
      </c>
      <c r="D45" s="9" t="s">
        <v>56</v>
      </c>
      <c r="E45" s="9" t="str">
        <f>"黄道盛"</f>
        <v>黄道盛</v>
      </c>
      <c r="F45" s="9" t="str">
        <f>"男"</f>
        <v>男</v>
      </c>
      <c r="G45" s="8" t="s">
        <v>57</v>
      </c>
      <c r="H45" s="9"/>
    </row>
    <row r="46" spans="1:8" ht="34.5" customHeight="1">
      <c r="A46" s="8">
        <v>44</v>
      </c>
      <c r="B46" s="9" t="str">
        <f>"60532024010423474153622"</f>
        <v>60532024010423474153622</v>
      </c>
      <c r="C46" s="9" t="str">
        <f t="shared" si="3"/>
        <v>0111</v>
      </c>
      <c r="D46" s="9" t="s">
        <v>56</v>
      </c>
      <c r="E46" s="9" t="str">
        <f>"林位玲"</f>
        <v>林位玲</v>
      </c>
      <c r="F46" s="9" t="str">
        <f>"女"</f>
        <v>女</v>
      </c>
      <c r="G46" s="8" t="s">
        <v>58</v>
      </c>
      <c r="H46" s="9"/>
    </row>
    <row r="47" spans="1:8" ht="34.5" customHeight="1">
      <c r="A47" s="8">
        <v>45</v>
      </c>
      <c r="B47" s="9" t="str">
        <f>"60532024010419301753283"</f>
        <v>60532024010419301753283</v>
      </c>
      <c r="C47" s="9" t="str">
        <f t="shared" si="3"/>
        <v>0111</v>
      </c>
      <c r="D47" s="9" t="s">
        <v>56</v>
      </c>
      <c r="E47" s="9" t="str">
        <f>"常亚"</f>
        <v>常亚</v>
      </c>
      <c r="F47" s="9" t="str">
        <f>"女"</f>
        <v>女</v>
      </c>
      <c r="G47" s="8" t="s">
        <v>59</v>
      </c>
      <c r="H47" s="9"/>
    </row>
    <row r="48" spans="1:8" ht="34.5" customHeight="1">
      <c r="A48" s="8">
        <v>46</v>
      </c>
      <c r="B48" s="9" t="str">
        <f>"60532024010522203655082"</f>
        <v>60532024010522203655082</v>
      </c>
      <c r="C48" s="9" t="str">
        <f t="shared" si="3"/>
        <v>0111</v>
      </c>
      <c r="D48" s="9" t="s">
        <v>56</v>
      </c>
      <c r="E48" s="9" t="str">
        <f>"朱奕月"</f>
        <v>朱奕月</v>
      </c>
      <c r="F48" s="9" t="str">
        <f>"女"</f>
        <v>女</v>
      </c>
      <c r="G48" s="8" t="s">
        <v>60</v>
      </c>
      <c r="H48" s="9"/>
    </row>
    <row r="49" spans="1:8" ht="34.5" customHeight="1">
      <c r="A49" s="8">
        <v>47</v>
      </c>
      <c r="B49" s="9" t="str">
        <f>"60532024010611383955468"</f>
        <v>60532024010611383955468</v>
      </c>
      <c r="C49" s="9" t="str">
        <f t="shared" si="3"/>
        <v>0111</v>
      </c>
      <c r="D49" s="9" t="s">
        <v>56</v>
      </c>
      <c r="E49" s="9" t="str">
        <f>"周丽琴"</f>
        <v>周丽琴</v>
      </c>
      <c r="F49" s="9" t="str">
        <f>"女"</f>
        <v>女</v>
      </c>
      <c r="G49" s="8" t="s">
        <v>61</v>
      </c>
      <c r="H49" s="9"/>
    </row>
    <row r="50" spans="1:8" ht="34.5" customHeight="1">
      <c r="A50" s="8">
        <v>48</v>
      </c>
      <c r="B50" s="9" t="str">
        <f>"60532024010822453957820"</f>
        <v>60532024010822453957820</v>
      </c>
      <c r="C50" s="9" t="str">
        <f t="shared" si="3"/>
        <v>0111</v>
      </c>
      <c r="D50" s="9" t="s">
        <v>56</v>
      </c>
      <c r="E50" s="9" t="str">
        <f>"叶燕珠"</f>
        <v>叶燕珠</v>
      </c>
      <c r="F50" s="9" t="str">
        <f>"女"</f>
        <v>女</v>
      </c>
      <c r="G50" s="8" t="s">
        <v>62</v>
      </c>
      <c r="H50" s="9"/>
    </row>
    <row r="51" spans="1:8" ht="34.5" customHeight="1">
      <c r="A51" s="8">
        <v>49</v>
      </c>
      <c r="B51" s="9" t="str">
        <f>"60532024010916035658239"</f>
        <v>60532024010916035658239</v>
      </c>
      <c r="C51" s="9" t="str">
        <f t="shared" si="3"/>
        <v>0111</v>
      </c>
      <c r="D51" s="9" t="s">
        <v>56</v>
      </c>
      <c r="E51" s="9" t="str">
        <f>"杨海波"</f>
        <v>杨海波</v>
      </c>
      <c r="F51" s="9" t="str">
        <f>"男"</f>
        <v>男</v>
      </c>
      <c r="G51" s="8" t="s">
        <v>63</v>
      </c>
      <c r="H51" s="9"/>
    </row>
    <row r="52" spans="1:8" ht="34.5" customHeight="1">
      <c r="A52" s="8">
        <v>50</v>
      </c>
      <c r="B52" s="9" t="str">
        <f>"60532024010209304847823"</f>
        <v>60532024010209304847823</v>
      </c>
      <c r="C52" s="9" t="str">
        <f aca="true" t="shared" si="4" ref="C52:C65">"0112"</f>
        <v>0112</v>
      </c>
      <c r="D52" s="9" t="s">
        <v>64</v>
      </c>
      <c r="E52" s="9" t="str">
        <f>"孙丽娜"</f>
        <v>孙丽娜</v>
      </c>
      <c r="F52" s="9" t="str">
        <f>"女"</f>
        <v>女</v>
      </c>
      <c r="G52" s="8" t="s">
        <v>65</v>
      </c>
      <c r="H52" s="9"/>
    </row>
    <row r="53" spans="1:8" ht="34.5" customHeight="1">
      <c r="A53" s="8">
        <v>51</v>
      </c>
      <c r="B53" s="9" t="str">
        <f>"60532024010219474449849"</f>
        <v>60532024010219474449849</v>
      </c>
      <c r="C53" s="9" t="str">
        <f t="shared" si="4"/>
        <v>0112</v>
      </c>
      <c r="D53" s="9" t="s">
        <v>64</v>
      </c>
      <c r="E53" s="9" t="str">
        <f>"肖雅"</f>
        <v>肖雅</v>
      </c>
      <c r="F53" s="9" t="str">
        <f>"女"</f>
        <v>女</v>
      </c>
      <c r="G53" s="8" t="s">
        <v>66</v>
      </c>
      <c r="H53" s="9"/>
    </row>
    <row r="54" spans="1:8" ht="34.5" customHeight="1">
      <c r="A54" s="8">
        <v>52</v>
      </c>
      <c r="B54" s="9" t="str">
        <f>"60532024010212384748689"</f>
        <v>60532024010212384748689</v>
      </c>
      <c r="C54" s="9" t="str">
        <f t="shared" si="4"/>
        <v>0112</v>
      </c>
      <c r="D54" s="9" t="s">
        <v>64</v>
      </c>
      <c r="E54" s="9" t="str">
        <f>"高燕"</f>
        <v>高燕</v>
      </c>
      <c r="F54" s="9" t="str">
        <f>"女"</f>
        <v>女</v>
      </c>
      <c r="G54" s="8" t="s">
        <v>67</v>
      </c>
      <c r="H54" s="9"/>
    </row>
    <row r="55" spans="1:8" ht="34.5" customHeight="1">
      <c r="A55" s="8">
        <v>53</v>
      </c>
      <c r="B55" s="9" t="str">
        <f>"60532024010421225753469"</f>
        <v>60532024010421225753469</v>
      </c>
      <c r="C55" s="9" t="str">
        <f t="shared" si="4"/>
        <v>0112</v>
      </c>
      <c r="D55" s="9" t="s">
        <v>64</v>
      </c>
      <c r="E55" s="9" t="str">
        <f>"严舒婷"</f>
        <v>严舒婷</v>
      </c>
      <c r="F55" s="9" t="str">
        <f>"女"</f>
        <v>女</v>
      </c>
      <c r="G55" s="8" t="s">
        <v>68</v>
      </c>
      <c r="H55" s="9"/>
    </row>
    <row r="56" spans="1:8" ht="34.5" customHeight="1">
      <c r="A56" s="8">
        <v>54</v>
      </c>
      <c r="B56" s="9" t="str">
        <f>"60532024010420393553405"</f>
        <v>60532024010420393553405</v>
      </c>
      <c r="C56" s="9" t="str">
        <f t="shared" si="4"/>
        <v>0112</v>
      </c>
      <c r="D56" s="9" t="s">
        <v>64</v>
      </c>
      <c r="E56" s="9" t="str">
        <f>"黄垂娜"</f>
        <v>黄垂娜</v>
      </c>
      <c r="F56" s="9" t="str">
        <f>"女"</f>
        <v>女</v>
      </c>
      <c r="G56" s="8" t="s">
        <v>69</v>
      </c>
      <c r="H56" s="9"/>
    </row>
    <row r="57" spans="1:8" ht="34.5" customHeight="1">
      <c r="A57" s="8">
        <v>55</v>
      </c>
      <c r="B57" s="9" t="str">
        <f>"60532024010812363757285"</f>
        <v>60532024010812363757285</v>
      </c>
      <c r="C57" s="9" t="str">
        <f t="shared" si="4"/>
        <v>0112</v>
      </c>
      <c r="D57" s="9" t="s">
        <v>64</v>
      </c>
      <c r="E57" s="9" t="str">
        <f>"吴淑凡"</f>
        <v>吴淑凡</v>
      </c>
      <c r="F57" s="9" t="str">
        <f>"男"</f>
        <v>男</v>
      </c>
      <c r="G57" s="8" t="s">
        <v>70</v>
      </c>
      <c r="H57" s="9"/>
    </row>
    <row r="58" spans="1:8" ht="34.5" customHeight="1">
      <c r="A58" s="8">
        <v>56</v>
      </c>
      <c r="B58" s="9" t="str">
        <f>"60532024010820161957704"</f>
        <v>60532024010820161957704</v>
      </c>
      <c r="C58" s="9" t="str">
        <f t="shared" si="4"/>
        <v>0112</v>
      </c>
      <c r="D58" s="9" t="s">
        <v>64</v>
      </c>
      <c r="E58" s="9" t="str">
        <f>"陈玉璟"</f>
        <v>陈玉璟</v>
      </c>
      <c r="F58" s="9" t="str">
        <f>"女"</f>
        <v>女</v>
      </c>
      <c r="G58" s="8" t="s">
        <v>71</v>
      </c>
      <c r="H58" s="9"/>
    </row>
    <row r="59" spans="1:8" ht="34.5" customHeight="1">
      <c r="A59" s="8">
        <v>57</v>
      </c>
      <c r="B59" s="9" t="str">
        <f>"60532024010712031856393"</f>
        <v>60532024010712031856393</v>
      </c>
      <c r="C59" s="9" t="str">
        <f t="shared" si="4"/>
        <v>0112</v>
      </c>
      <c r="D59" s="9" t="s">
        <v>64</v>
      </c>
      <c r="E59" s="9" t="str">
        <f>"翁敦岱"</f>
        <v>翁敦岱</v>
      </c>
      <c r="F59" s="9" t="str">
        <f>"女"</f>
        <v>女</v>
      </c>
      <c r="G59" s="8" t="s">
        <v>72</v>
      </c>
      <c r="H59" s="9"/>
    </row>
    <row r="60" spans="1:8" ht="34.5" customHeight="1">
      <c r="A60" s="8">
        <v>58</v>
      </c>
      <c r="B60" s="9" t="str">
        <f>"60532024010619312656033"</f>
        <v>60532024010619312656033</v>
      </c>
      <c r="C60" s="9" t="str">
        <f t="shared" si="4"/>
        <v>0112</v>
      </c>
      <c r="D60" s="9" t="s">
        <v>64</v>
      </c>
      <c r="E60" s="9" t="str">
        <f>"江枫"</f>
        <v>江枫</v>
      </c>
      <c r="F60" s="9" t="str">
        <f>"男"</f>
        <v>男</v>
      </c>
      <c r="G60" s="8" t="s">
        <v>73</v>
      </c>
      <c r="H60" s="9"/>
    </row>
    <row r="61" spans="1:8" ht="34.5" customHeight="1">
      <c r="A61" s="8">
        <v>59</v>
      </c>
      <c r="B61" s="9" t="str">
        <f>"60532024010920370558375"</f>
        <v>60532024010920370558375</v>
      </c>
      <c r="C61" s="9" t="str">
        <f t="shared" si="4"/>
        <v>0112</v>
      </c>
      <c r="D61" s="9" t="s">
        <v>64</v>
      </c>
      <c r="E61" s="9" t="str">
        <f>"羊芳菲"</f>
        <v>羊芳菲</v>
      </c>
      <c r="F61" s="9" t="str">
        <f>"女"</f>
        <v>女</v>
      </c>
      <c r="G61" s="8" t="s">
        <v>74</v>
      </c>
      <c r="H61" s="9"/>
    </row>
    <row r="62" spans="1:8" ht="34.5" customHeight="1">
      <c r="A62" s="8">
        <v>60</v>
      </c>
      <c r="B62" s="9" t="str">
        <f>"60532024010919455358346"</f>
        <v>60532024010919455358346</v>
      </c>
      <c r="C62" s="9" t="str">
        <f t="shared" si="4"/>
        <v>0112</v>
      </c>
      <c r="D62" s="9" t="s">
        <v>64</v>
      </c>
      <c r="E62" s="9" t="str">
        <f>"周才晶"</f>
        <v>周才晶</v>
      </c>
      <c r="F62" s="9" t="str">
        <f>"女"</f>
        <v>女</v>
      </c>
      <c r="G62" s="8" t="s">
        <v>75</v>
      </c>
      <c r="H62" s="9"/>
    </row>
    <row r="63" spans="1:8" ht="34.5" customHeight="1">
      <c r="A63" s="8">
        <v>61</v>
      </c>
      <c r="B63" s="9" t="str">
        <f>"60532024010917420358304"</f>
        <v>60532024010917420358304</v>
      </c>
      <c r="C63" s="9" t="str">
        <f t="shared" si="4"/>
        <v>0112</v>
      </c>
      <c r="D63" s="9" t="s">
        <v>64</v>
      </c>
      <c r="E63" s="9" t="str">
        <f>"冯琬"</f>
        <v>冯琬</v>
      </c>
      <c r="F63" s="9" t="str">
        <f>"女"</f>
        <v>女</v>
      </c>
      <c r="G63" s="8" t="s">
        <v>76</v>
      </c>
      <c r="H63" s="9"/>
    </row>
    <row r="64" spans="1:8" ht="34.5" customHeight="1">
      <c r="A64" s="8">
        <v>62</v>
      </c>
      <c r="B64" s="9" t="str">
        <f>"60532024011022483759141"</f>
        <v>60532024011022483759141</v>
      </c>
      <c r="C64" s="9" t="str">
        <f t="shared" si="4"/>
        <v>0112</v>
      </c>
      <c r="D64" s="9" t="s">
        <v>64</v>
      </c>
      <c r="E64" s="9" t="str">
        <f>"陈香婕"</f>
        <v>陈香婕</v>
      </c>
      <c r="F64" s="9" t="str">
        <f>"女"</f>
        <v>女</v>
      </c>
      <c r="G64" s="8" t="s">
        <v>77</v>
      </c>
      <c r="H64" s="9"/>
    </row>
    <row r="65" spans="1:8" ht="34.5" customHeight="1">
      <c r="A65" s="8">
        <v>63</v>
      </c>
      <c r="B65" s="9" t="str">
        <f>"60532024011013404358686"</f>
        <v>60532024011013404358686</v>
      </c>
      <c r="C65" s="9" t="str">
        <f t="shared" si="4"/>
        <v>0112</v>
      </c>
      <c r="D65" s="9" t="s">
        <v>64</v>
      </c>
      <c r="E65" s="9" t="str">
        <f>"陈紫婷"</f>
        <v>陈紫婷</v>
      </c>
      <c r="F65" s="9" t="str">
        <f>"女"</f>
        <v>女</v>
      </c>
      <c r="G65" s="8" t="s">
        <v>52</v>
      </c>
      <c r="H65" s="9"/>
    </row>
    <row r="66" spans="1:8" ht="34.5" customHeight="1">
      <c r="A66" s="8">
        <v>64</v>
      </c>
      <c r="B66" s="9" t="str">
        <f>"60532024010210075748055"</f>
        <v>60532024010210075748055</v>
      </c>
      <c r="C66" s="9" t="str">
        <f>"0114"</f>
        <v>0114</v>
      </c>
      <c r="D66" s="9" t="s">
        <v>78</v>
      </c>
      <c r="E66" s="9" t="str">
        <f>"王振理"</f>
        <v>王振理</v>
      </c>
      <c r="F66" s="9" t="str">
        <f>"男"</f>
        <v>男</v>
      </c>
      <c r="G66" s="8" t="s">
        <v>79</v>
      </c>
      <c r="H66" s="9"/>
    </row>
    <row r="67" spans="1:8" ht="34.5" customHeight="1">
      <c r="A67" s="8">
        <v>65</v>
      </c>
      <c r="B67" s="9" t="str">
        <f>"60532024010218172049666"</f>
        <v>60532024010218172049666</v>
      </c>
      <c r="C67" s="9" t="str">
        <f>"0114"</f>
        <v>0114</v>
      </c>
      <c r="D67" s="9" t="s">
        <v>78</v>
      </c>
      <c r="E67" s="9" t="str">
        <f>"羊成金"</f>
        <v>羊成金</v>
      </c>
      <c r="F67" s="9" t="str">
        <f>"男"</f>
        <v>男</v>
      </c>
      <c r="G67" s="8" t="s">
        <v>80</v>
      </c>
      <c r="H67" s="9"/>
    </row>
    <row r="68" spans="1:8" ht="34.5" customHeight="1">
      <c r="A68" s="8">
        <v>66</v>
      </c>
      <c r="B68" s="9" t="str">
        <f>"60532024010422423853581"</f>
        <v>60532024010422423853581</v>
      </c>
      <c r="C68" s="9" t="str">
        <f>"0114"</f>
        <v>0114</v>
      </c>
      <c r="D68" s="9" t="s">
        <v>78</v>
      </c>
      <c r="E68" s="9" t="str">
        <f>"吕贵"</f>
        <v>吕贵</v>
      </c>
      <c r="F68" s="9" t="str">
        <f>"男"</f>
        <v>男</v>
      </c>
      <c r="G68" s="8" t="s">
        <v>81</v>
      </c>
      <c r="H68" s="9"/>
    </row>
    <row r="69" spans="1:8" ht="34.5" customHeight="1">
      <c r="A69" s="8">
        <v>67</v>
      </c>
      <c r="B69" s="9" t="str">
        <f>"60532024010309181050470"</f>
        <v>60532024010309181050470</v>
      </c>
      <c r="C69" s="9" t="str">
        <f>"0115"</f>
        <v>0115</v>
      </c>
      <c r="D69" s="9" t="s">
        <v>82</v>
      </c>
      <c r="E69" s="9" t="str">
        <f>"郭柏华"</f>
        <v>郭柏华</v>
      </c>
      <c r="F69" s="9" t="str">
        <f>"男"</f>
        <v>男</v>
      </c>
      <c r="G69" s="8" t="s">
        <v>83</v>
      </c>
      <c r="H69" s="9"/>
    </row>
    <row r="70" spans="1:8" ht="34.5" customHeight="1">
      <c r="A70" s="8">
        <v>68</v>
      </c>
      <c r="B70" s="9" t="str">
        <f>"60532024010609255155258"</f>
        <v>60532024010609255155258</v>
      </c>
      <c r="C70" s="9" t="str">
        <f>"0115"</f>
        <v>0115</v>
      </c>
      <c r="D70" s="9" t="s">
        <v>82</v>
      </c>
      <c r="E70" s="9" t="str">
        <f>"余滨川"</f>
        <v>余滨川</v>
      </c>
      <c r="F70" s="9" t="str">
        <f>"男"</f>
        <v>男</v>
      </c>
      <c r="G70" s="8" t="s">
        <v>84</v>
      </c>
      <c r="H70" s="9"/>
    </row>
    <row r="71" spans="1:8" ht="34.5" customHeight="1">
      <c r="A71" s="8">
        <v>69</v>
      </c>
      <c r="B71" s="9" t="str">
        <f>"60532024010315485551276"</f>
        <v>60532024010315485551276</v>
      </c>
      <c r="C71" s="9" t="str">
        <f>"0116"</f>
        <v>0116</v>
      </c>
      <c r="D71" s="9" t="s">
        <v>85</v>
      </c>
      <c r="E71" s="9" t="str">
        <f>"高春井"</f>
        <v>高春井</v>
      </c>
      <c r="F71" s="9" t="str">
        <f>"女"</f>
        <v>女</v>
      </c>
      <c r="G71" s="8" t="s">
        <v>86</v>
      </c>
      <c r="H71" s="9"/>
    </row>
    <row r="72" spans="1:8" ht="34.5" customHeight="1">
      <c r="A72" s="8">
        <v>70</v>
      </c>
      <c r="B72" s="9" t="str">
        <f>"60532024010422383453574"</f>
        <v>60532024010422383453574</v>
      </c>
      <c r="C72" s="9" t="str">
        <f>"0116"</f>
        <v>0116</v>
      </c>
      <c r="D72" s="9" t="s">
        <v>85</v>
      </c>
      <c r="E72" s="9" t="str">
        <f>"武攀"</f>
        <v>武攀</v>
      </c>
      <c r="F72" s="9" t="str">
        <f>"女"</f>
        <v>女</v>
      </c>
      <c r="G72" s="8" t="s">
        <v>87</v>
      </c>
      <c r="H72" s="9"/>
    </row>
    <row r="73" spans="1:8" ht="34.5" customHeight="1">
      <c r="A73" s="8">
        <v>71</v>
      </c>
      <c r="B73" s="9" t="str">
        <f>"60532024010209044447607"</f>
        <v>60532024010209044447607</v>
      </c>
      <c r="C73" s="9" t="str">
        <f>"0117"</f>
        <v>0117</v>
      </c>
      <c r="D73" s="9" t="s">
        <v>88</v>
      </c>
      <c r="E73" s="9" t="str">
        <f>"李廷桂"</f>
        <v>李廷桂</v>
      </c>
      <c r="F73" s="9" t="str">
        <f>"男"</f>
        <v>男</v>
      </c>
      <c r="G73" s="8" t="s">
        <v>89</v>
      </c>
      <c r="H73" s="9"/>
    </row>
    <row r="74" spans="1:8" ht="34.5" customHeight="1">
      <c r="A74" s="8">
        <v>72</v>
      </c>
      <c r="B74" s="9" t="str">
        <f>"60532024010311303950828"</f>
        <v>60532024010311303950828</v>
      </c>
      <c r="C74" s="9" t="str">
        <f>"0117"</f>
        <v>0117</v>
      </c>
      <c r="D74" s="9" t="s">
        <v>88</v>
      </c>
      <c r="E74" s="9" t="str">
        <f>"蒋明雨"</f>
        <v>蒋明雨</v>
      </c>
      <c r="F74" s="9" t="str">
        <f>"男"</f>
        <v>男</v>
      </c>
      <c r="G74" s="8" t="s">
        <v>90</v>
      </c>
      <c r="H74" s="9"/>
    </row>
    <row r="75" spans="1:8" ht="34.5" customHeight="1">
      <c r="A75" s="8">
        <v>73</v>
      </c>
      <c r="B75" s="9" t="str">
        <f>"60532024010916593958283"</f>
        <v>60532024010916593958283</v>
      </c>
      <c r="C75" s="9" t="str">
        <f>"0117"</f>
        <v>0117</v>
      </c>
      <c r="D75" s="9" t="s">
        <v>88</v>
      </c>
      <c r="E75" s="9" t="str">
        <f>"罗晶"</f>
        <v>罗晶</v>
      </c>
      <c r="F75" s="9" t="str">
        <f aca="true" t="shared" si="5" ref="F75:F82">"女"</f>
        <v>女</v>
      </c>
      <c r="G75" s="8" t="s">
        <v>91</v>
      </c>
      <c r="H75" s="9"/>
    </row>
    <row r="76" spans="1:8" ht="34.5" customHeight="1">
      <c r="A76" s="8">
        <v>74</v>
      </c>
      <c r="B76" s="9" t="str">
        <f>"60532024011019541759001"</f>
        <v>60532024011019541759001</v>
      </c>
      <c r="C76" s="9" t="str">
        <f>"0117"</f>
        <v>0117</v>
      </c>
      <c r="D76" s="9" t="s">
        <v>88</v>
      </c>
      <c r="E76" s="9" t="str">
        <f>"陈苇"</f>
        <v>陈苇</v>
      </c>
      <c r="F76" s="9" t="str">
        <f t="shared" si="5"/>
        <v>女</v>
      </c>
      <c r="G76" s="8" t="s">
        <v>92</v>
      </c>
      <c r="H76" s="9"/>
    </row>
    <row r="77" spans="1:8" ht="34.5" customHeight="1">
      <c r="A77" s="8">
        <v>75</v>
      </c>
      <c r="B77" s="9" t="str">
        <f>"60532024011022223159122"</f>
        <v>60532024011022223159122</v>
      </c>
      <c r="C77" s="9" t="str">
        <f>"0117"</f>
        <v>0117</v>
      </c>
      <c r="D77" s="9" t="s">
        <v>88</v>
      </c>
      <c r="E77" s="9" t="str">
        <f>"杨育卉"</f>
        <v>杨育卉</v>
      </c>
      <c r="F77" s="9" t="str">
        <f t="shared" si="5"/>
        <v>女</v>
      </c>
      <c r="G77" s="8" t="s">
        <v>93</v>
      </c>
      <c r="H77" s="9"/>
    </row>
    <row r="78" spans="1:8" ht="34.5" customHeight="1">
      <c r="A78" s="8">
        <v>76</v>
      </c>
      <c r="B78" s="9" t="str">
        <f>"60532024010413002652623"</f>
        <v>60532024010413002652623</v>
      </c>
      <c r="C78" s="9" t="str">
        <f>"0118"</f>
        <v>0118</v>
      </c>
      <c r="D78" s="9" t="s">
        <v>94</v>
      </c>
      <c r="E78" s="9" t="str">
        <f>"黄颀"</f>
        <v>黄颀</v>
      </c>
      <c r="F78" s="9" t="str">
        <f t="shared" si="5"/>
        <v>女</v>
      </c>
      <c r="G78" s="8" t="s">
        <v>95</v>
      </c>
      <c r="H78" s="9"/>
    </row>
    <row r="79" spans="1:8" ht="34.5" customHeight="1">
      <c r="A79" s="8">
        <v>77</v>
      </c>
      <c r="B79" s="9" t="str">
        <f>"60532024010920501658380"</f>
        <v>60532024010920501658380</v>
      </c>
      <c r="C79" s="9" t="str">
        <f>"0118"</f>
        <v>0118</v>
      </c>
      <c r="D79" s="9" t="s">
        <v>94</v>
      </c>
      <c r="E79" s="9" t="str">
        <f>"阳昕"</f>
        <v>阳昕</v>
      </c>
      <c r="F79" s="9" t="str">
        <f t="shared" si="5"/>
        <v>女</v>
      </c>
      <c r="G79" s="8" t="s">
        <v>96</v>
      </c>
      <c r="H79" s="9"/>
    </row>
    <row r="80" spans="1:8" ht="34.5" customHeight="1">
      <c r="A80" s="8">
        <v>78</v>
      </c>
      <c r="B80" s="9" t="str">
        <f>"60532024010210403348226"</f>
        <v>60532024010210403348226</v>
      </c>
      <c r="C80" s="9" t="str">
        <f>"0119"</f>
        <v>0119</v>
      </c>
      <c r="D80" s="9" t="s">
        <v>97</v>
      </c>
      <c r="E80" s="9" t="str">
        <f>"李莹"</f>
        <v>李莹</v>
      </c>
      <c r="F80" s="9" t="str">
        <f t="shared" si="5"/>
        <v>女</v>
      </c>
      <c r="G80" s="8" t="s">
        <v>98</v>
      </c>
      <c r="H80" s="9"/>
    </row>
    <row r="81" spans="1:8" ht="34.5" customHeight="1">
      <c r="A81" s="8">
        <v>79</v>
      </c>
      <c r="B81" s="9" t="str">
        <f>"60532024010213011448770"</f>
        <v>60532024010213011448770</v>
      </c>
      <c r="C81" s="9" t="str">
        <f>"0119"</f>
        <v>0119</v>
      </c>
      <c r="D81" s="9" t="s">
        <v>97</v>
      </c>
      <c r="E81" s="9" t="str">
        <f>"林晓茹"</f>
        <v>林晓茹</v>
      </c>
      <c r="F81" s="9" t="str">
        <f t="shared" si="5"/>
        <v>女</v>
      </c>
      <c r="G81" s="8" t="s">
        <v>99</v>
      </c>
      <c r="H81" s="9"/>
    </row>
    <row r="82" spans="1:8" ht="34.5" customHeight="1">
      <c r="A82" s="8">
        <v>80</v>
      </c>
      <c r="B82" s="9" t="str">
        <f>"60532024010209443747926"</f>
        <v>60532024010209443747926</v>
      </c>
      <c r="C82" s="9" t="str">
        <f aca="true" t="shared" si="6" ref="C82:C89">"0120"</f>
        <v>0120</v>
      </c>
      <c r="D82" s="9" t="s">
        <v>100</v>
      </c>
      <c r="E82" s="9" t="str">
        <f>"陈云婷"</f>
        <v>陈云婷</v>
      </c>
      <c r="F82" s="9" t="str">
        <f t="shared" si="5"/>
        <v>女</v>
      </c>
      <c r="G82" s="8" t="s">
        <v>101</v>
      </c>
      <c r="H82" s="9"/>
    </row>
    <row r="83" spans="1:8" ht="34.5" customHeight="1">
      <c r="A83" s="8">
        <v>81</v>
      </c>
      <c r="B83" s="9" t="str">
        <f>"60532024010210544648310"</f>
        <v>60532024010210544648310</v>
      </c>
      <c r="C83" s="9" t="str">
        <f t="shared" si="6"/>
        <v>0120</v>
      </c>
      <c r="D83" s="9" t="s">
        <v>100</v>
      </c>
      <c r="E83" s="9" t="str">
        <f>"谭和龙"</f>
        <v>谭和龙</v>
      </c>
      <c r="F83" s="9" t="str">
        <f>"男"</f>
        <v>男</v>
      </c>
      <c r="G83" s="8" t="s">
        <v>102</v>
      </c>
      <c r="H83" s="9"/>
    </row>
    <row r="84" spans="1:8" ht="34.5" customHeight="1">
      <c r="A84" s="8">
        <v>82</v>
      </c>
      <c r="B84" s="9" t="str">
        <f>"60532024010209142747710"</f>
        <v>60532024010209142747710</v>
      </c>
      <c r="C84" s="9" t="str">
        <f t="shared" si="6"/>
        <v>0120</v>
      </c>
      <c r="D84" s="9" t="s">
        <v>100</v>
      </c>
      <c r="E84" s="9" t="str">
        <f>"梁海燕"</f>
        <v>梁海燕</v>
      </c>
      <c r="F84" s="9" t="str">
        <f>"女"</f>
        <v>女</v>
      </c>
      <c r="G84" s="8" t="s">
        <v>103</v>
      </c>
      <c r="H84" s="9"/>
    </row>
    <row r="85" spans="1:8" ht="34.5" customHeight="1">
      <c r="A85" s="8">
        <v>83</v>
      </c>
      <c r="B85" s="9" t="str">
        <f>"60532024010415501452945"</f>
        <v>60532024010415501452945</v>
      </c>
      <c r="C85" s="9" t="str">
        <f t="shared" si="6"/>
        <v>0120</v>
      </c>
      <c r="D85" s="9" t="s">
        <v>100</v>
      </c>
      <c r="E85" s="9" t="str">
        <f>"许安文"</f>
        <v>许安文</v>
      </c>
      <c r="F85" s="9" t="str">
        <f>"男"</f>
        <v>男</v>
      </c>
      <c r="G85" s="8" t="s">
        <v>104</v>
      </c>
      <c r="H85" s="9"/>
    </row>
    <row r="86" spans="1:8" ht="34.5" customHeight="1">
      <c r="A86" s="8">
        <v>84</v>
      </c>
      <c r="B86" s="9" t="str">
        <f>"60532024010511330954058"</f>
        <v>60532024010511330954058</v>
      </c>
      <c r="C86" s="9" t="str">
        <f t="shared" si="6"/>
        <v>0120</v>
      </c>
      <c r="D86" s="9" t="s">
        <v>100</v>
      </c>
      <c r="E86" s="9" t="str">
        <f>"符策日"</f>
        <v>符策日</v>
      </c>
      <c r="F86" s="9" t="str">
        <f>"女"</f>
        <v>女</v>
      </c>
      <c r="G86" s="8" t="s">
        <v>105</v>
      </c>
      <c r="H86" s="9"/>
    </row>
    <row r="87" spans="1:8" ht="34.5" customHeight="1">
      <c r="A87" s="8">
        <v>85</v>
      </c>
      <c r="B87" s="9" t="str">
        <f>"60532024010613354755649"</f>
        <v>60532024010613354755649</v>
      </c>
      <c r="C87" s="9" t="str">
        <f t="shared" si="6"/>
        <v>0120</v>
      </c>
      <c r="D87" s="9" t="s">
        <v>100</v>
      </c>
      <c r="E87" s="9" t="str">
        <f>"曾秋丽"</f>
        <v>曾秋丽</v>
      </c>
      <c r="F87" s="9" t="str">
        <f>"女"</f>
        <v>女</v>
      </c>
      <c r="G87" s="8" t="s">
        <v>106</v>
      </c>
      <c r="H87" s="9"/>
    </row>
    <row r="88" spans="1:8" ht="34.5" customHeight="1">
      <c r="A88" s="8">
        <v>86</v>
      </c>
      <c r="B88" s="9" t="str">
        <f>"60532024010318091351554"</f>
        <v>60532024010318091351554</v>
      </c>
      <c r="C88" s="9" t="str">
        <f t="shared" si="6"/>
        <v>0120</v>
      </c>
      <c r="D88" s="9" t="s">
        <v>100</v>
      </c>
      <c r="E88" s="9" t="str">
        <f>"邹天卿"</f>
        <v>邹天卿</v>
      </c>
      <c r="F88" s="9" t="str">
        <f>"女"</f>
        <v>女</v>
      </c>
      <c r="G88" s="8" t="s">
        <v>107</v>
      </c>
      <c r="H88" s="9"/>
    </row>
    <row r="89" spans="1:8" ht="34.5" customHeight="1">
      <c r="A89" s="8">
        <v>87</v>
      </c>
      <c r="B89" s="9" t="str">
        <f>"60532024010921495958410"</f>
        <v>60532024010921495958410</v>
      </c>
      <c r="C89" s="9" t="str">
        <f t="shared" si="6"/>
        <v>0120</v>
      </c>
      <c r="D89" s="9" t="s">
        <v>100</v>
      </c>
      <c r="E89" s="9" t="str">
        <f>"石挺飞"</f>
        <v>石挺飞</v>
      </c>
      <c r="F89" s="9" t="str">
        <f>"男"</f>
        <v>男</v>
      </c>
      <c r="G89" s="8" t="s">
        <v>108</v>
      </c>
      <c r="H89" s="9"/>
    </row>
    <row r="90" spans="1:8" ht="34.5" customHeight="1">
      <c r="A90" s="8">
        <v>88</v>
      </c>
      <c r="B90" s="9" t="str">
        <f>"60532024010411034152421"</f>
        <v>60532024010411034152421</v>
      </c>
      <c r="C90" s="9" t="str">
        <f>"0122"</f>
        <v>0122</v>
      </c>
      <c r="D90" s="9" t="s">
        <v>109</v>
      </c>
      <c r="E90" s="9" t="str">
        <f>"孙海娟"</f>
        <v>孙海娟</v>
      </c>
      <c r="F90" s="9" t="str">
        <f>"女"</f>
        <v>女</v>
      </c>
      <c r="G90" s="8" t="s">
        <v>110</v>
      </c>
      <c r="H90" s="9"/>
    </row>
    <row r="91" spans="1:8" ht="34.5" customHeight="1">
      <c r="A91" s="8">
        <v>89</v>
      </c>
      <c r="B91" s="9" t="str">
        <f>"60532024010618034255984"</f>
        <v>60532024010618034255984</v>
      </c>
      <c r="C91" s="9" t="str">
        <f>"0122"</f>
        <v>0122</v>
      </c>
      <c r="D91" s="9" t="s">
        <v>109</v>
      </c>
      <c r="E91" s="9" t="str">
        <f>"符春磊"</f>
        <v>符春磊</v>
      </c>
      <c r="F91" s="9" t="str">
        <f>"女"</f>
        <v>女</v>
      </c>
      <c r="G91" s="8" t="s">
        <v>111</v>
      </c>
      <c r="H91" s="9"/>
    </row>
    <row r="92" spans="1:8" ht="34.5" customHeight="1">
      <c r="A92" s="8">
        <v>90</v>
      </c>
      <c r="B92" s="9" t="str">
        <f>"60532024010210520848297"</f>
        <v>60532024010210520848297</v>
      </c>
      <c r="C92" s="9" t="str">
        <f>"0123"</f>
        <v>0123</v>
      </c>
      <c r="D92" s="9" t="s">
        <v>112</v>
      </c>
      <c r="E92" s="9" t="str">
        <f>"袁群"</f>
        <v>袁群</v>
      </c>
      <c r="F92" s="9" t="str">
        <f>"女"</f>
        <v>女</v>
      </c>
      <c r="G92" s="8" t="s">
        <v>113</v>
      </c>
      <c r="H92" s="9"/>
    </row>
    <row r="93" spans="1:8" ht="34.5" customHeight="1">
      <c r="A93" s="8">
        <v>91</v>
      </c>
      <c r="B93" s="9" t="str">
        <f>"60532024010309032850422"</f>
        <v>60532024010309032850422</v>
      </c>
      <c r="C93" s="9" t="str">
        <f>"0124"</f>
        <v>0124</v>
      </c>
      <c r="D93" s="9" t="s">
        <v>114</v>
      </c>
      <c r="E93" s="9" t="str">
        <f>"冉燕"</f>
        <v>冉燕</v>
      </c>
      <c r="F93" s="9" t="str">
        <f>"女"</f>
        <v>女</v>
      </c>
      <c r="G93" s="8" t="s">
        <v>115</v>
      </c>
      <c r="H93" s="9"/>
    </row>
    <row r="94" spans="1:8" ht="34.5" customHeight="1">
      <c r="A94" s="8">
        <v>92</v>
      </c>
      <c r="B94" s="9" t="str">
        <f>"60532024010209010647547"</f>
        <v>60532024010209010647547</v>
      </c>
      <c r="C94" s="9" t="str">
        <f>"0125"</f>
        <v>0125</v>
      </c>
      <c r="D94" s="9" t="s">
        <v>116</v>
      </c>
      <c r="E94" s="9" t="str">
        <f>"杨海"</f>
        <v>杨海</v>
      </c>
      <c r="F94" s="9" t="str">
        <f>"男"</f>
        <v>男</v>
      </c>
      <c r="G94" s="8" t="s">
        <v>117</v>
      </c>
      <c r="H94" s="9"/>
    </row>
    <row r="95" spans="1:8" ht="34.5" customHeight="1">
      <c r="A95" s="8">
        <v>93</v>
      </c>
      <c r="B95" s="9" t="str">
        <f>"60532024010316454551405"</f>
        <v>60532024010316454551405</v>
      </c>
      <c r="C95" s="9" t="str">
        <f>"0125"</f>
        <v>0125</v>
      </c>
      <c r="D95" s="9" t="s">
        <v>116</v>
      </c>
      <c r="E95" s="9" t="str">
        <f>"何春雨"</f>
        <v>何春雨</v>
      </c>
      <c r="F95" s="9" t="str">
        <f>"女"</f>
        <v>女</v>
      </c>
      <c r="G95" s="8" t="s">
        <v>118</v>
      </c>
      <c r="H95" s="9"/>
    </row>
    <row r="96" spans="1:8" ht="34.5" customHeight="1">
      <c r="A96" s="8">
        <v>94</v>
      </c>
      <c r="B96" s="9" t="str">
        <f>"60532024010711181056368"</f>
        <v>60532024010711181056368</v>
      </c>
      <c r="C96" s="9" t="str">
        <f>"0125"</f>
        <v>0125</v>
      </c>
      <c r="D96" s="9" t="s">
        <v>116</v>
      </c>
      <c r="E96" s="9" t="str">
        <f>"郭灵素"</f>
        <v>郭灵素</v>
      </c>
      <c r="F96" s="9" t="str">
        <f>"女"</f>
        <v>女</v>
      </c>
      <c r="G96" s="8" t="s">
        <v>119</v>
      </c>
      <c r="H96" s="9"/>
    </row>
    <row r="97" spans="1:8" ht="34.5" customHeight="1">
      <c r="A97" s="8">
        <v>95</v>
      </c>
      <c r="B97" s="9" t="str">
        <f>"60532024010417222853108"</f>
        <v>60532024010417222853108</v>
      </c>
      <c r="C97" s="9" t="str">
        <f>"0125"</f>
        <v>0125</v>
      </c>
      <c r="D97" s="9" t="s">
        <v>116</v>
      </c>
      <c r="E97" s="9" t="str">
        <f>"宁泽睿"</f>
        <v>宁泽睿</v>
      </c>
      <c r="F97" s="9" t="str">
        <f>"男"</f>
        <v>男</v>
      </c>
      <c r="G97" s="8" t="s">
        <v>120</v>
      </c>
      <c r="H97" s="9"/>
    </row>
    <row r="98" spans="1:8" ht="34.5" customHeight="1">
      <c r="A98" s="8">
        <v>96</v>
      </c>
      <c r="B98" s="9" t="str">
        <f>"60532024010408272652062"</f>
        <v>60532024010408272652062</v>
      </c>
      <c r="C98" s="9" t="str">
        <f>"0126"</f>
        <v>0126</v>
      </c>
      <c r="D98" s="9" t="s">
        <v>121</v>
      </c>
      <c r="E98" s="9" t="str">
        <f>"史雅楠"</f>
        <v>史雅楠</v>
      </c>
      <c r="F98" s="9" t="str">
        <f>"女"</f>
        <v>女</v>
      </c>
      <c r="G98" s="8" t="s">
        <v>122</v>
      </c>
      <c r="H98" s="9"/>
    </row>
    <row r="99" spans="1:8" ht="34.5" customHeight="1">
      <c r="A99" s="8">
        <v>97</v>
      </c>
      <c r="B99" s="9" t="str">
        <f>"60532024010611170255435"</f>
        <v>60532024010611170255435</v>
      </c>
      <c r="C99" s="9" t="str">
        <f>"0126"</f>
        <v>0126</v>
      </c>
      <c r="D99" s="9" t="s">
        <v>121</v>
      </c>
      <c r="E99" s="9" t="str">
        <f>"陈可娃"</f>
        <v>陈可娃</v>
      </c>
      <c r="F99" s="9" t="str">
        <f>"女"</f>
        <v>女</v>
      </c>
      <c r="G99" s="8" t="s">
        <v>123</v>
      </c>
      <c r="H99" s="9"/>
    </row>
    <row r="100" spans="1:8" ht="34.5" customHeight="1">
      <c r="A100" s="8">
        <v>98</v>
      </c>
      <c r="B100" s="9" t="str">
        <f>"60532024010515234754459"</f>
        <v>60532024010515234754459</v>
      </c>
      <c r="C100" s="9" t="str">
        <f>"0126"</f>
        <v>0126</v>
      </c>
      <c r="D100" s="9" t="s">
        <v>121</v>
      </c>
      <c r="E100" s="9" t="str">
        <f>"杜娜"</f>
        <v>杜娜</v>
      </c>
      <c r="F100" s="9" t="str">
        <f>"女"</f>
        <v>女</v>
      </c>
      <c r="G100" s="8" t="s">
        <v>124</v>
      </c>
      <c r="H100" s="9"/>
    </row>
    <row r="101" spans="1:8" ht="34.5" customHeight="1">
      <c r="A101" s="8">
        <v>99</v>
      </c>
      <c r="B101" s="9" t="str">
        <f>"60532024010209571347993"</f>
        <v>60532024010209571347993</v>
      </c>
      <c r="C101" s="9" t="str">
        <f>"0130"</f>
        <v>0130</v>
      </c>
      <c r="D101" s="9" t="s">
        <v>125</v>
      </c>
      <c r="E101" s="9" t="str">
        <f>"郑辉佳"</f>
        <v>郑辉佳</v>
      </c>
      <c r="F101" s="9" t="str">
        <f>"女"</f>
        <v>女</v>
      </c>
      <c r="G101" s="8" t="s">
        <v>106</v>
      </c>
      <c r="H101" s="9"/>
    </row>
    <row r="102" spans="1:8" ht="34.5" customHeight="1">
      <c r="A102" s="8">
        <v>100</v>
      </c>
      <c r="B102" s="9" t="str">
        <f>"60532024010308333950372"</f>
        <v>60532024010308333950372</v>
      </c>
      <c r="C102" s="9" t="str">
        <f>"0132"</f>
        <v>0132</v>
      </c>
      <c r="D102" s="9" t="s">
        <v>126</v>
      </c>
      <c r="E102" s="9" t="str">
        <f>"吴伟"</f>
        <v>吴伟</v>
      </c>
      <c r="F102" s="9" t="str">
        <f>"男"</f>
        <v>男</v>
      </c>
      <c r="G102" s="8" t="s">
        <v>127</v>
      </c>
      <c r="H102" s="9"/>
    </row>
    <row r="103" spans="1:8" ht="34.5" customHeight="1">
      <c r="A103" s="8">
        <v>101</v>
      </c>
      <c r="B103" s="9" t="str">
        <f>"60532024010317312951499"</f>
        <v>60532024010317312951499</v>
      </c>
      <c r="C103" s="9" t="str">
        <f aca="true" t="shared" si="7" ref="C103:C108">"0133"</f>
        <v>0133</v>
      </c>
      <c r="D103" s="9" t="s">
        <v>128</v>
      </c>
      <c r="E103" s="9" t="str">
        <f>"刘利"</f>
        <v>刘利</v>
      </c>
      <c r="F103" s="9" t="str">
        <f>"女"</f>
        <v>女</v>
      </c>
      <c r="G103" s="8" t="s">
        <v>129</v>
      </c>
      <c r="H103" s="9"/>
    </row>
    <row r="104" spans="1:8" ht="34.5" customHeight="1">
      <c r="A104" s="8">
        <v>102</v>
      </c>
      <c r="B104" s="9" t="str">
        <f>"60532024010416410753040"</f>
        <v>60532024010416410753040</v>
      </c>
      <c r="C104" s="9" t="str">
        <f t="shared" si="7"/>
        <v>0133</v>
      </c>
      <c r="D104" s="9" t="s">
        <v>128</v>
      </c>
      <c r="E104" s="9" t="str">
        <f>"朱宏"</f>
        <v>朱宏</v>
      </c>
      <c r="F104" s="9" t="str">
        <f>"女"</f>
        <v>女</v>
      </c>
      <c r="G104" s="8" t="s">
        <v>130</v>
      </c>
      <c r="H104" s="9"/>
    </row>
    <row r="105" spans="1:8" ht="34.5" customHeight="1">
      <c r="A105" s="8">
        <v>103</v>
      </c>
      <c r="B105" s="9" t="str">
        <f>"60532024010610391955373"</f>
        <v>60532024010610391955373</v>
      </c>
      <c r="C105" s="9" t="str">
        <f t="shared" si="7"/>
        <v>0133</v>
      </c>
      <c r="D105" s="9" t="s">
        <v>128</v>
      </c>
      <c r="E105" s="9" t="str">
        <f>"符启芬"</f>
        <v>符启芬</v>
      </c>
      <c r="F105" s="9" t="str">
        <f>"女"</f>
        <v>女</v>
      </c>
      <c r="G105" s="8" t="s">
        <v>131</v>
      </c>
      <c r="H105" s="9"/>
    </row>
    <row r="106" spans="1:8" ht="34.5" customHeight="1">
      <c r="A106" s="8">
        <v>104</v>
      </c>
      <c r="B106" s="9" t="str">
        <f>"60532024010720350456725"</f>
        <v>60532024010720350456725</v>
      </c>
      <c r="C106" s="9" t="str">
        <f t="shared" si="7"/>
        <v>0133</v>
      </c>
      <c r="D106" s="9" t="s">
        <v>128</v>
      </c>
      <c r="E106" s="9" t="str">
        <f>"叶兹文"</f>
        <v>叶兹文</v>
      </c>
      <c r="F106" s="9" t="str">
        <f>"男"</f>
        <v>男</v>
      </c>
      <c r="G106" s="8" t="s">
        <v>132</v>
      </c>
      <c r="H106" s="9"/>
    </row>
    <row r="107" spans="1:8" ht="34.5" customHeight="1">
      <c r="A107" s="8">
        <v>105</v>
      </c>
      <c r="B107" s="9" t="str">
        <f>"60532024010922352258430"</f>
        <v>60532024010922352258430</v>
      </c>
      <c r="C107" s="9" t="str">
        <f t="shared" si="7"/>
        <v>0133</v>
      </c>
      <c r="D107" s="9" t="s">
        <v>128</v>
      </c>
      <c r="E107" s="9" t="str">
        <f>"卢倩洁"</f>
        <v>卢倩洁</v>
      </c>
      <c r="F107" s="9" t="str">
        <f>"女"</f>
        <v>女</v>
      </c>
      <c r="G107" s="8" t="s">
        <v>133</v>
      </c>
      <c r="H107" s="9"/>
    </row>
    <row r="108" spans="1:8" ht="34.5" customHeight="1">
      <c r="A108" s="8">
        <v>106</v>
      </c>
      <c r="B108" s="9" t="str">
        <f>"60532024011021172159071"</f>
        <v>60532024011021172159071</v>
      </c>
      <c r="C108" s="9" t="str">
        <f t="shared" si="7"/>
        <v>0133</v>
      </c>
      <c r="D108" s="9" t="s">
        <v>128</v>
      </c>
      <c r="E108" s="9" t="str">
        <f>"郑忠旺"</f>
        <v>郑忠旺</v>
      </c>
      <c r="F108" s="9" t="str">
        <f>"男"</f>
        <v>男</v>
      </c>
      <c r="G108" s="8" t="s">
        <v>134</v>
      </c>
      <c r="H108" s="9"/>
    </row>
    <row r="109" spans="1:8" ht="34.5" customHeight="1">
      <c r="A109" s="8">
        <v>107</v>
      </c>
      <c r="B109" s="9" t="str">
        <f>"60532024010318403051602"</f>
        <v>60532024010318403051602</v>
      </c>
      <c r="C109" s="9" t="str">
        <f>"0134"</f>
        <v>0134</v>
      </c>
      <c r="D109" s="9" t="s">
        <v>135</v>
      </c>
      <c r="E109" s="9" t="str">
        <f>"马伟"</f>
        <v>马伟</v>
      </c>
      <c r="F109" s="9" t="str">
        <f>"男"</f>
        <v>男</v>
      </c>
      <c r="G109" s="8" t="s">
        <v>136</v>
      </c>
      <c r="H109" s="9"/>
    </row>
    <row r="110" spans="1:8" ht="34.5" customHeight="1">
      <c r="A110" s="8">
        <v>108</v>
      </c>
      <c r="B110" s="9" t="str">
        <f>"60532024010616401155909"</f>
        <v>60532024010616401155909</v>
      </c>
      <c r="C110" s="9" t="str">
        <f>"0134"</f>
        <v>0134</v>
      </c>
      <c r="D110" s="9" t="s">
        <v>135</v>
      </c>
      <c r="E110" s="9" t="str">
        <f>"王秋听"</f>
        <v>王秋听</v>
      </c>
      <c r="F110" s="9" t="str">
        <f>"女"</f>
        <v>女</v>
      </c>
      <c r="G110" s="8" t="s">
        <v>137</v>
      </c>
      <c r="H110" s="9"/>
    </row>
    <row r="111" spans="1:8" ht="34.5" customHeight="1">
      <c r="A111" s="8">
        <v>109</v>
      </c>
      <c r="B111" s="9" t="str">
        <f>"60532024010921093458394"</f>
        <v>60532024010921093458394</v>
      </c>
      <c r="C111" s="9" t="str">
        <f>"0134"</f>
        <v>0134</v>
      </c>
      <c r="D111" s="9" t="s">
        <v>135</v>
      </c>
      <c r="E111" s="9" t="str">
        <f>"徐玉玉"</f>
        <v>徐玉玉</v>
      </c>
      <c r="F111" s="9" t="str">
        <f>"女"</f>
        <v>女</v>
      </c>
      <c r="G111" s="8" t="s">
        <v>138</v>
      </c>
      <c r="H111" s="9"/>
    </row>
    <row r="112" spans="1:8" ht="34.5" customHeight="1">
      <c r="A112" s="8">
        <v>110</v>
      </c>
      <c r="B112" s="9" t="str">
        <f>"60532024010320041751728"</f>
        <v>60532024010320041751728</v>
      </c>
      <c r="C112" s="9" t="str">
        <f aca="true" t="shared" si="8" ref="C112:C119">"0135"</f>
        <v>0135</v>
      </c>
      <c r="D112" s="9" t="s">
        <v>139</v>
      </c>
      <c r="E112" s="9" t="str">
        <f>"黎梦竹"</f>
        <v>黎梦竹</v>
      </c>
      <c r="F112" s="9" t="str">
        <f>"女"</f>
        <v>女</v>
      </c>
      <c r="G112" s="8" t="s">
        <v>140</v>
      </c>
      <c r="H112" s="9"/>
    </row>
    <row r="113" spans="1:8" ht="34.5" customHeight="1">
      <c r="A113" s="8">
        <v>111</v>
      </c>
      <c r="B113" s="9" t="str">
        <f>"60532024010320325151775"</f>
        <v>60532024010320325151775</v>
      </c>
      <c r="C113" s="9" t="str">
        <f t="shared" si="8"/>
        <v>0135</v>
      </c>
      <c r="D113" s="9" t="s">
        <v>139</v>
      </c>
      <c r="E113" s="9" t="str">
        <f>"邱宇江"</f>
        <v>邱宇江</v>
      </c>
      <c r="F113" s="9" t="str">
        <f>"男"</f>
        <v>男</v>
      </c>
      <c r="G113" s="8" t="s">
        <v>141</v>
      </c>
      <c r="H113" s="9"/>
    </row>
    <row r="114" spans="1:8" ht="34.5" customHeight="1">
      <c r="A114" s="8">
        <v>112</v>
      </c>
      <c r="B114" s="9" t="str">
        <f>"60532024010413282652659"</f>
        <v>60532024010413282652659</v>
      </c>
      <c r="C114" s="9" t="str">
        <f t="shared" si="8"/>
        <v>0135</v>
      </c>
      <c r="D114" s="9" t="s">
        <v>139</v>
      </c>
      <c r="E114" s="9" t="str">
        <f>"陈贇贇"</f>
        <v>陈贇贇</v>
      </c>
      <c r="F114" s="9" t="str">
        <f>"女"</f>
        <v>女</v>
      </c>
      <c r="G114" s="8" t="s">
        <v>142</v>
      </c>
      <c r="H114" s="9"/>
    </row>
    <row r="115" spans="1:8" ht="34.5" customHeight="1">
      <c r="A115" s="8">
        <v>113</v>
      </c>
      <c r="B115" s="9" t="str">
        <f>"60532024010515463254511"</f>
        <v>60532024010515463254511</v>
      </c>
      <c r="C115" s="9" t="str">
        <f t="shared" si="8"/>
        <v>0135</v>
      </c>
      <c r="D115" s="9" t="s">
        <v>139</v>
      </c>
      <c r="E115" s="9" t="str">
        <f>"刘欢欢"</f>
        <v>刘欢欢</v>
      </c>
      <c r="F115" s="9" t="str">
        <f>"女"</f>
        <v>女</v>
      </c>
      <c r="G115" s="8" t="s">
        <v>143</v>
      </c>
      <c r="H115" s="9"/>
    </row>
    <row r="116" spans="1:8" ht="34.5" customHeight="1">
      <c r="A116" s="8">
        <v>114</v>
      </c>
      <c r="B116" s="9" t="str">
        <f>"60532024010519404154855"</f>
        <v>60532024010519404154855</v>
      </c>
      <c r="C116" s="9" t="str">
        <f t="shared" si="8"/>
        <v>0135</v>
      </c>
      <c r="D116" s="9" t="s">
        <v>139</v>
      </c>
      <c r="E116" s="9" t="str">
        <f>"梁祝裕"</f>
        <v>梁祝裕</v>
      </c>
      <c r="F116" s="9" t="str">
        <f>"男"</f>
        <v>男</v>
      </c>
      <c r="G116" s="8" t="s">
        <v>144</v>
      </c>
      <c r="H116" s="9"/>
    </row>
    <row r="117" spans="1:8" ht="34.5" customHeight="1">
      <c r="A117" s="8">
        <v>115</v>
      </c>
      <c r="B117" s="9" t="str">
        <f>"60532024010721210056758"</f>
        <v>60532024010721210056758</v>
      </c>
      <c r="C117" s="9" t="str">
        <f t="shared" si="8"/>
        <v>0135</v>
      </c>
      <c r="D117" s="9" t="s">
        <v>139</v>
      </c>
      <c r="E117" s="9" t="str">
        <f>"苏孙芳"</f>
        <v>苏孙芳</v>
      </c>
      <c r="F117" s="9" t="str">
        <f>"女"</f>
        <v>女</v>
      </c>
      <c r="G117" s="8" t="s">
        <v>145</v>
      </c>
      <c r="H117" s="9"/>
    </row>
    <row r="118" spans="1:8" ht="34.5" customHeight="1">
      <c r="A118" s="8">
        <v>116</v>
      </c>
      <c r="B118" s="9" t="str">
        <f>"60532024010410472852373"</f>
        <v>60532024010410472852373</v>
      </c>
      <c r="C118" s="9" t="str">
        <f t="shared" si="8"/>
        <v>0135</v>
      </c>
      <c r="D118" s="9" t="s">
        <v>139</v>
      </c>
      <c r="E118" s="9" t="str">
        <f>"傅子刚"</f>
        <v>傅子刚</v>
      </c>
      <c r="F118" s="9" t="str">
        <f>"男"</f>
        <v>男</v>
      </c>
      <c r="G118" s="8" t="s">
        <v>146</v>
      </c>
      <c r="H118" s="9"/>
    </row>
    <row r="119" spans="1:8" ht="34.5" customHeight="1">
      <c r="A119" s="8">
        <v>117</v>
      </c>
      <c r="B119" s="9" t="str">
        <f>"60532024010821294357761"</f>
        <v>60532024010821294357761</v>
      </c>
      <c r="C119" s="9" t="str">
        <f t="shared" si="8"/>
        <v>0135</v>
      </c>
      <c r="D119" s="9" t="s">
        <v>139</v>
      </c>
      <c r="E119" s="9" t="str">
        <f>"薛琼英"</f>
        <v>薛琼英</v>
      </c>
      <c r="F119" s="9" t="str">
        <f aca="true" t="shared" si="9" ref="F119:F124">"女"</f>
        <v>女</v>
      </c>
      <c r="G119" s="8" t="s">
        <v>147</v>
      </c>
      <c r="H119" s="9"/>
    </row>
    <row r="120" spans="1:8" ht="34.5" customHeight="1">
      <c r="A120" s="8">
        <v>118</v>
      </c>
      <c r="B120" s="9" t="str">
        <f>"60532024010408333152065"</f>
        <v>60532024010408333152065</v>
      </c>
      <c r="C120" s="9" t="str">
        <f aca="true" t="shared" si="10" ref="C120:C125">"0136"</f>
        <v>0136</v>
      </c>
      <c r="D120" s="9" t="s">
        <v>148</v>
      </c>
      <c r="E120" s="9" t="str">
        <f>"袁日梅"</f>
        <v>袁日梅</v>
      </c>
      <c r="F120" s="9" t="str">
        <f t="shared" si="9"/>
        <v>女</v>
      </c>
      <c r="G120" s="8" t="s">
        <v>149</v>
      </c>
      <c r="H120" s="9"/>
    </row>
    <row r="121" spans="1:8" ht="34.5" customHeight="1">
      <c r="A121" s="8">
        <v>119</v>
      </c>
      <c r="B121" s="9" t="str">
        <f>"60532024010619262456030"</f>
        <v>60532024010619262456030</v>
      </c>
      <c r="C121" s="9" t="str">
        <f t="shared" si="10"/>
        <v>0136</v>
      </c>
      <c r="D121" s="9" t="s">
        <v>148</v>
      </c>
      <c r="E121" s="9" t="str">
        <f>"覃思"</f>
        <v>覃思</v>
      </c>
      <c r="F121" s="9" t="str">
        <f t="shared" si="9"/>
        <v>女</v>
      </c>
      <c r="G121" s="8" t="s">
        <v>150</v>
      </c>
      <c r="H121" s="9"/>
    </row>
    <row r="122" spans="1:8" ht="34.5" customHeight="1">
      <c r="A122" s="8">
        <v>120</v>
      </c>
      <c r="B122" s="9" t="str">
        <f>"60532024010612333055550"</f>
        <v>60532024010612333055550</v>
      </c>
      <c r="C122" s="9" t="str">
        <f t="shared" si="10"/>
        <v>0136</v>
      </c>
      <c r="D122" s="9" t="s">
        <v>148</v>
      </c>
      <c r="E122" s="9" t="str">
        <f>"裴丽媛"</f>
        <v>裴丽媛</v>
      </c>
      <c r="F122" s="9" t="str">
        <f t="shared" si="9"/>
        <v>女</v>
      </c>
      <c r="G122" s="8" t="s">
        <v>47</v>
      </c>
      <c r="H122" s="9"/>
    </row>
    <row r="123" spans="1:8" ht="34.5" customHeight="1">
      <c r="A123" s="8">
        <v>121</v>
      </c>
      <c r="B123" s="9" t="str">
        <f>"60532024010721535556787"</f>
        <v>60532024010721535556787</v>
      </c>
      <c r="C123" s="9" t="str">
        <f t="shared" si="10"/>
        <v>0136</v>
      </c>
      <c r="D123" s="9" t="s">
        <v>148</v>
      </c>
      <c r="E123" s="9" t="str">
        <f>"张惠英"</f>
        <v>张惠英</v>
      </c>
      <c r="F123" s="9" t="str">
        <f t="shared" si="9"/>
        <v>女</v>
      </c>
      <c r="G123" s="8" t="s">
        <v>151</v>
      </c>
      <c r="H123" s="9"/>
    </row>
    <row r="124" spans="1:8" ht="34.5" customHeight="1">
      <c r="A124" s="8">
        <v>122</v>
      </c>
      <c r="B124" s="9" t="str">
        <f>"60532024010809353557014"</f>
        <v>60532024010809353557014</v>
      </c>
      <c r="C124" s="9" t="str">
        <f t="shared" si="10"/>
        <v>0136</v>
      </c>
      <c r="D124" s="9" t="s">
        <v>148</v>
      </c>
      <c r="E124" s="9" t="str">
        <f>"路通平"</f>
        <v>路通平</v>
      </c>
      <c r="F124" s="9" t="str">
        <f t="shared" si="9"/>
        <v>女</v>
      </c>
      <c r="G124" s="8" t="s">
        <v>152</v>
      </c>
      <c r="H124" s="9"/>
    </row>
    <row r="125" spans="1:8" ht="34.5" customHeight="1">
      <c r="A125" s="8">
        <v>123</v>
      </c>
      <c r="B125" s="9" t="str">
        <f>"60532024010515320154473"</f>
        <v>60532024010515320154473</v>
      </c>
      <c r="C125" s="9" t="str">
        <f t="shared" si="10"/>
        <v>0136</v>
      </c>
      <c r="D125" s="9" t="s">
        <v>148</v>
      </c>
      <c r="E125" s="9" t="str">
        <f>"韦毅恒"</f>
        <v>韦毅恒</v>
      </c>
      <c r="F125" s="9" t="str">
        <f>"男"</f>
        <v>男</v>
      </c>
      <c r="G125" s="8" t="s">
        <v>153</v>
      </c>
      <c r="H125" s="9"/>
    </row>
    <row r="126" spans="1:8" ht="34.5" customHeight="1">
      <c r="A126" s="8">
        <v>124</v>
      </c>
      <c r="B126" s="9" t="str">
        <f>"60532024010315324751245"</f>
        <v>60532024010315324751245</v>
      </c>
      <c r="C126" s="9" t="str">
        <f>"0137"</f>
        <v>0137</v>
      </c>
      <c r="D126" s="9" t="s">
        <v>154</v>
      </c>
      <c r="E126" s="9" t="str">
        <f>"吕小倩"</f>
        <v>吕小倩</v>
      </c>
      <c r="F126" s="9" t="str">
        <f>"女"</f>
        <v>女</v>
      </c>
      <c r="G126" s="8" t="s">
        <v>155</v>
      </c>
      <c r="H126" s="9"/>
    </row>
    <row r="127" spans="1:8" ht="34.5" customHeight="1">
      <c r="A127" s="8">
        <v>125</v>
      </c>
      <c r="B127" s="9" t="str">
        <f>"60532024010219415149833"</f>
        <v>60532024010219415149833</v>
      </c>
      <c r="C127" s="9" t="str">
        <f>"0137"</f>
        <v>0137</v>
      </c>
      <c r="D127" s="9" t="s">
        <v>154</v>
      </c>
      <c r="E127" s="9" t="str">
        <f>"吕蕊"</f>
        <v>吕蕊</v>
      </c>
      <c r="F127" s="9" t="str">
        <f>"女"</f>
        <v>女</v>
      </c>
      <c r="G127" s="8" t="s">
        <v>156</v>
      </c>
      <c r="H127" s="9"/>
    </row>
    <row r="128" spans="1:8" ht="34.5" customHeight="1">
      <c r="A128" s="8">
        <v>126</v>
      </c>
      <c r="B128" s="9" t="str">
        <f>"60532024010412181852561"</f>
        <v>60532024010412181852561</v>
      </c>
      <c r="C128" s="9" t="str">
        <f>"0138"</f>
        <v>0138</v>
      </c>
      <c r="D128" s="9" t="s">
        <v>157</v>
      </c>
      <c r="E128" s="9" t="str">
        <f>"李芳霞"</f>
        <v>李芳霞</v>
      </c>
      <c r="F128" s="9" t="str">
        <f>"女"</f>
        <v>女</v>
      </c>
      <c r="G128" s="8" t="s">
        <v>158</v>
      </c>
      <c r="H128" s="9"/>
    </row>
    <row r="129" spans="1:8" ht="34.5" customHeight="1">
      <c r="A129" s="8">
        <v>127</v>
      </c>
      <c r="B129" s="9" t="str">
        <f>"60532024010418050453169"</f>
        <v>60532024010418050453169</v>
      </c>
      <c r="C129" s="9" t="str">
        <f>"0138"</f>
        <v>0138</v>
      </c>
      <c r="D129" s="9" t="s">
        <v>157</v>
      </c>
      <c r="E129" s="9" t="str">
        <f>"林衡"</f>
        <v>林衡</v>
      </c>
      <c r="F129" s="9" t="str">
        <f>"男"</f>
        <v>男</v>
      </c>
      <c r="G129" s="8" t="s">
        <v>159</v>
      </c>
      <c r="H129" s="9"/>
    </row>
    <row r="130" spans="1:8" ht="34.5" customHeight="1">
      <c r="A130" s="8">
        <v>128</v>
      </c>
      <c r="B130" s="9" t="str">
        <f>"60532024010516491054638"</f>
        <v>60532024010516491054638</v>
      </c>
      <c r="C130" s="9" t="str">
        <f>"0138"</f>
        <v>0138</v>
      </c>
      <c r="D130" s="9" t="s">
        <v>157</v>
      </c>
      <c r="E130" s="9" t="str">
        <f>"张燕妹"</f>
        <v>张燕妹</v>
      </c>
      <c r="F130" s="9" t="str">
        <f>"女"</f>
        <v>女</v>
      </c>
      <c r="G130" s="8" t="s">
        <v>160</v>
      </c>
      <c r="H130" s="9"/>
    </row>
    <row r="131" spans="1:8" ht="34.5" customHeight="1">
      <c r="A131" s="8">
        <v>129</v>
      </c>
      <c r="B131" s="9" t="str">
        <f>"60532024010508343053673"</f>
        <v>60532024010508343053673</v>
      </c>
      <c r="C131" s="9" t="str">
        <f>"0138"</f>
        <v>0138</v>
      </c>
      <c r="D131" s="9" t="s">
        <v>157</v>
      </c>
      <c r="E131" s="9" t="str">
        <f>"杜春明"</f>
        <v>杜春明</v>
      </c>
      <c r="F131" s="9" t="str">
        <f>"男"</f>
        <v>男</v>
      </c>
      <c r="G131" s="8" t="s">
        <v>161</v>
      </c>
      <c r="H131" s="9"/>
    </row>
    <row r="132" spans="1:8" ht="34.5" customHeight="1">
      <c r="A132" s="8">
        <v>130</v>
      </c>
      <c r="B132" s="9" t="str">
        <f>"60532024010914303758146"</f>
        <v>60532024010914303758146</v>
      </c>
      <c r="C132" s="9" t="str">
        <f>"0138"</f>
        <v>0138</v>
      </c>
      <c r="D132" s="9" t="s">
        <v>157</v>
      </c>
      <c r="E132" s="9" t="str">
        <f>"赵宇佳"</f>
        <v>赵宇佳</v>
      </c>
      <c r="F132" s="9" t="str">
        <f>"女"</f>
        <v>女</v>
      </c>
      <c r="G132" s="8" t="s">
        <v>162</v>
      </c>
      <c r="H132" s="9"/>
    </row>
    <row r="133" spans="1:8" ht="34.5" customHeight="1">
      <c r="A133" s="8">
        <v>131</v>
      </c>
      <c r="B133" s="9" t="str">
        <f>"60532024010418390153213"</f>
        <v>60532024010418390153213</v>
      </c>
      <c r="C133" s="9" t="str">
        <f>"0139"</f>
        <v>0139</v>
      </c>
      <c r="D133" s="9" t="s">
        <v>163</v>
      </c>
      <c r="E133" s="9" t="str">
        <f>"张光绚"</f>
        <v>张光绚</v>
      </c>
      <c r="F133" s="9" t="str">
        <f>"女"</f>
        <v>女</v>
      </c>
      <c r="G133" s="8" t="s">
        <v>164</v>
      </c>
      <c r="H133" s="9"/>
    </row>
    <row r="134" spans="1:8" ht="34.5" customHeight="1">
      <c r="A134" s="8">
        <v>132</v>
      </c>
      <c r="B134" s="9" t="str">
        <f>"60532024010419440453309"</f>
        <v>60532024010419440453309</v>
      </c>
      <c r="C134" s="9" t="str">
        <f>"0139"</f>
        <v>0139</v>
      </c>
      <c r="D134" s="9" t="s">
        <v>163</v>
      </c>
      <c r="E134" s="9" t="str">
        <f>"贾旭"</f>
        <v>贾旭</v>
      </c>
      <c r="F134" s="9" t="str">
        <f>"男"</f>
        <v>男</v>
      </c>
      <c r="G134" s="8" t="s">
        <v>165</v>
      </c>
      <c r="H134" s="9"/>
    </row>
    <row r="135" spans="1:8" ht="34.5" customHeight="1">
      <c r="A135" s="8">
        <v>133</v>
      </c>
      <c r="B135" s="9" t="str">
        <f>"60532024010217365149600"</f>
        <v>60532024010217365149600</v>
      </c>
      <c r="C135" s="9" t="str">
        <f aca="true" t="shared" si="11" ref="C135:C143">"0141"</f>
        <v>0141</v>
      </c>
      <c r="D135" s="9" t="s">
        <v>166</v>
      </c>
      <c r="E135" s="9" t="str">
        <f>"孙少湲"</f>
        <v>孙少湲</v>
      </c>
      <c r="F135" s="9" t="str">
        <f aca="true" t="shared" si="12" ref="F135:F142">"女"</f>
        <v>女</v>
      </c>
      <c r="G135" s="8" t="s">
        <v>167</v>
      </c>
      <c r="H135" s="9"/>
    </row>
    <row r="136" spans="1:8" ht="34.5" customHeight="1">
      <c r="A136" s="8">
        <v>134</v>
      </c>
      <c r="B136" s="9" t="str">
        <f>"60532024010222451750233"</f>
        <v>60532024010222451750233</v>
      </c>
      <c r="C136" s="9" t="str">
        <f t="shared" si="11"/>
        <v>0141</v>
      </c>
      <c r="D136" s="9" t="s">
        <v>166</v>
      </c>
      <c r="E136" s="9" t="str">
        <f>"张玉婷"</f>
        <v>张玉婷</v>
      </c>
      <c r="F136" s="9" t="str">
        <f t="shared" si="12"/>
        <v>女</v>
      </c>
      <c r="G136" s="8" t="s">
        <v>168</v>
      </c>
      <c r="H136" s="9"/>
    </row>
    <row r="137" spans="1:8" ht="34.5" customHeight="1">
      <c r="A137" s="8">
        <v>135</v>
      </c>
      <c r="B137" s="9" t="str">
        <f>"60532024010319521751706"</f>
        <v>60532024010319521751706</v>
      </c>
      <c r="C137" s="9" t="str">
        <f t="shared" si="11"/>
        <v>0141</v>
      </c>
      <c r="D137" s="9" t="s">
        <v>166</v>
      </c>
      <c r="E137" s="9" t="str">
        <f>"黄娟娟"</f>
        <v>黄娟娟</v>
      </c>
      <c r="F137" s="9" t="str">
        <f t="shared" si="12"/>
        <v>女</v>
      </c>
      <c r="G137" s="8" t="s">
        <v>169</v>
      </c>
      <c r="H137" s="9"/>
    </row>
    <row r="138" spans="1:8" ht="34.5" customHeight="1">
      <c r="A138" s="8">
        <v>136</v>
      </c>
      <c r="B138" s="9" t="str">
        <f>"60532024010213405048897"</f>
        <v>60532024010213405048897</v>
      </c>
      <c r="C138" s="9" t="str">
        <f t="shared" si="11"/>
        <v>0141</v>
      </c>
      <c r="D138" s="9" t="s">
        <v>166</v>
      </c>
      <c r="E138" s="9" t="str">
        <f>"孙完妞"</f>
        <v>孙完妞</v>
      </c>
      <c r="F138" s="9" t="str">
        <f t="shared" si="12"/>
        <v>女</v>
      </c>
      <c r="G138" s="8" t="s">
        <v>170</v>
      </c>
      <c r="H138" s="9"/>
    </row>
    <row r="139" spans="1:8" ht="34.5" customHeight="1">
      <c r="A139" s="8">
        <v>137</v>
      </c>
      <c r="B139" s="9" t="str">
        <f>"60532024010418501253229"</f>
        <v>60532024010418501253229</v>
      </c>
      <c r="C139" s="9" t="str">
        <f t="shared" si="11"/>
        <v>0141</v>
      </c>
      <c r="D139" s="9" t="s">
        <v>166</v>
      </c>
      <c r="E139" s="9" t="str">
        <f>"陈少林"</f>
        <v>陈少林</v>
      </c>
      <c r="F139" s="9" t="str">
        <f t="shared" si="12"/>
        <v>女</v>
      </c>
      <c r="G139" s="8" t="s">
        <v>171</v>
      </c>
      <c r="H139" s="9"/>
    </row>
    <row r="140" spans="1:8" ht="34.5" customHeight="1">
      <c r="A140" s="8">
        <v>138</v>
      </c>
      <c r="B140" s="9" t="str">
        <f>"60532024010422280053563"</f>
        <v>60532024010422280053563</v>
      </c>
      <c r="C140" s="9" t="str">
        <f t="shared" si="11"/>
        <v>0141</v>
      </c>
      <c r="D140" s="9" t="s">
        <v>166</v>
      </c>
      <c r="E140" s="9" t="str">
        <f>"赵诗月"</f>
        <v>赵诗月</v>
      </c>
      <c r="F140" s="9" t="str">
        <f t="shared" si="12"/>
        <v>女</v>
      </c>
      <c r="G140" s="8" t="s">
        <v>172</v>
      </c>
      <c r="H140" s="9"/>
    </row>
    <row r="141" spans="1:8" ht="34.5" customHeight="1">
      <c r="A141" s="8">
        <v>139</v>
      </c>
      <c r="B141" s="9" t="str">
        <f>"60532024010418203653196"</f>
        <v>60532024010418203653196</v>
      </c>
      <c r="C141" s="9" t="str">
        <f t="shared" si="11"/>
        <v>0141</v>
      </c>
      <c r="D141" s="9" t="s">
        <v>166</v>
      </c>
      <c r="E141" s="9" t="str">
        <f>"钟凤秋"</f>
        <v>钟凤秋</v>
      </c>
      <c r="F141" s="9" t="str">
        <f t="shared" si="12"/>
        <v>女</v>
      </c>
      <c r="G141" s="8" t="s">
        <v>72</v>
      </c>
      <c r="H141" s="9"/>
    </row>
    <row r="142" spans="1:8" ht="34.5" customHeight="1">
      <c r="A142" s="8">
        <v>140</v>
      </c>
      <c r="B142" s="9" t="str">
        <f>"60532024010321535551908"</f>
        <v>60532024010321535551908</v>
      </c>
      <c r="C142" s="9" t="str">
        <f t="shared" si="11"/>
        <v>0141</v>
      </c>
      <c r="D142" s="9" t="s">
        <v>166</v>
      </c>
      <c r="E142" s="9" t="str">
        <f>"吴赛微"</f>
        <v>吴赛微</v>
      </c>
      <c r="F142" s="9" t="str">
        <f t="shared" si="12"/>
        <v>女</v>
      </c>
      <c r="G142" s="8" t="s">
        <v>143</v>
      </c>
      <c r="H142" s="9"/>
    </row>
    <row r="143" spans="1:8" ht="34.5" customHeight="1">
      <c r="A143" s="8">
        <v>141</v>
      </c>
      <c r="B143" s="9" t="str">
        <f>"60532024010923293958455"</f>
        <v>60532024010923293958455</v>
      </c>
      <c r="C143" s="9" t="str">
        <f t="shared" si="11"/>
        <v>0141</v>
      </c>
      <c r="D143" s="9" t="s">
        <v>166</v>
      </c>
      <c r="E143" s="9" t="str">
        <f>"阴启臻"</f>
        <v>阴启臻</v>
      </c>
      <c r="F143" s="9" t="str">
        <f>"男"</f>
        <v>男</v>
      </c>
      <c r="G143" s="8" t="s">
        <v>173</v>
      </c>
      <c r="H143" s="9"/>
    </row>
    <row r="144" spans="1:8" ht="34.5" customHeight="1">
      <c r="A144" s="8">
        <v>142</v>
      </c>
      <c r="B144" s="9" t="str">
        <f>"60532024010217162949558"</f>
        <v>60532024010217162949558</v>
      </c>
      <c r="C144" s="9" t="str">
        <f>"0142"</f>
        <v>0142</v>
      </c>
      <c r="D144" s="9" t="s">
        <v>174</v>
      </c>
      <c r="E144" s="9" t="str">
        <f>"熊微迪"</f>
        <v>熊微迪</v>
      </c>
      <c r="F144" s="9" t="str">
        <f>"女"</f>
        <v>女</v>
      </c>
      <c r="G144" s="8" t="s">
        <v>175</v>
      </c>
      <c r="H144" s="9"/>
    </row>
    <row r="145" spans="1:8" ht="34.5" customHeight="1">
      <c r="A145" s="8">
        <v>143</v>
      </c>
      <c r="B145" s="9" t="str">
        <f>"60532024010500192153631"</f>
        <v>60532024010500192153631</v>
      </c>
      <c r="C145" s="9" t="str">
        <f>"0144"</f>
        <v>0144</v>
      </c>
      <c r="D145" s="9" t="s">
        <v>176</v>
      </c>
      <c r="E145" s="9" t="str">
        <f>"罗珊珊"</f>
        <v>罗珊珊</v>
      </c>
      <c r="F145" s="9" t="str">
        <f>"女"</f>
        <v>女</v>
      </c>
      <c r="G145" s="8" t="s">
        <v>177</v>
      </c>
      <c r="H145" s="9"/>
    </row>
    <row r="146" spans="1:8" ht="34.5" customHeight="1">
      <c r="A146" s="8">
        <v>144</v>
      </c>
      <c r="B146" s="9" t="str">
        <f>"60532024010209131347700"</f>
        <v>60532024010209131347700</v>
      </c>
      <c r="C146" s="9" t="str">
        <f>"0145"</f>
        <v>0145</v>
      </c>
      <c r="D146" s="9" t="s">
        <v>178</v>
      </c>
      <c r="E146" s="9" t="str">
        <f>"李娇阳"</f>
        <v>李娇阳</v>
      </c>
      <c r="F146" s="9" t="str">
        <f>"女"</f>
        <v>女</v>
      </c>
      <c r="G146" s="8" t="s">
        <v>179</v>
      </c>
      <c r="H146" s="9"/>
    </row>
    <row r="147" spans="1:8" ht="34.5" customHeight="1">
      <c r="A147" s="8">
        <v>145</v>
      </c>
      <c r="B147" s="9" t="str">
        <f>"60532024010715553056546"</f>
        <v>60532024010715553056546</v>
      </c>
      <c r="C147" s="9" t="str">
        <f>"0150"</f>
        <v>0150</v>
      </c>
      <c r="D147" s="9" t="s">
        <v>180</v>
      </c>
      <c r="E147" s="9" t="str">
        <f>"姜胜宇"</f>
        <v>姜胜宇</v>
      </c>
      <c r="F147" s="9" t="str">
        <f>"男"</f>
        <v>男</v>
      </c>
      <c r="G147" s="8" t="s">
        <v>181</v>
      </c>
      <c r="H147" s="9"/>
    </row>
    <row r="148" spans="1:8" ht="34.5" customHeight="1">
      <c r="A148" s="8">
        <v>146</v>
      </c>
      <c r="B148" s="9" t="str">
        <f>"60532024010310391750701"</f>
        <v>60532024010310391750701</v>
      </c>
      <c r="C148" s="9" t="str">
        <f>"0152"</f>
        <v>0152</v>
      </c>
      <c r="D148" s="9" t="s">
        <v>182</v>
      </c>
      <c r="E148" s="9" t="str">
        <f>"邹颖"</f>
        <v>邹颖</v>
      </c>
      <c r="F148" s="9" t="str">
        <f>"女"</f>
        <v>女</v>
      </c>
      <c r="G148" s="8" t="s">
        <v>183</v>
      </c>
      <c r="H148" s="9"/>
    </row>
    <row r="149" spans="1:8" ht="34.5" customHeight="1">
      <c r="A149" s="8">
        <v>147</v>
      </c>
      <c r="B149" s="9" t="str">
        <f>"60532024010813103057300"</f>
        <v>60532024010813103057300</v>
      </c>
      <c r="C149" s="9" t="str">
        <f>"0152"</f>
        <v>0152</v>
      </c>
      <c r="D149" s="9" t="s">
        <v>182</v>
      </c>
      <c r="E149" s="9" t="str">
        <f>"薛木丹"</f>
        <v>薛木丹</v>
      </c>
      <c r="F149" s="9" t="str">
        <f>"女"</f>
        <v>女</v>
      </c>
      <c r="G149" s="8" t="s">
        <v>184</v>
      </c>
      <c r="H149" s="9"/>
    </row>
    <row r="150" spans="1:8" ht="34.5" customHeight="1">
      <c r="A150" s="8">
        <v>148</v>
      </c>
      <c r="B150" s="9" t="str">
        <f>"60532024010610162755325"</f>
        <v>60532024010610162755325</v>
      </c>
      <c r="C150" s="9" t="str">
        <f>"0152"</f>
        <v>0152</v>
      </c>
      <c r="D150" s="9" t="s">
        <v>182</v>
      </c>
      <c r="E150" s="9" t="str">
        <f>"林翠莹"</f>
        <v>林翠莹</v>
      </c>
      <c r="F150" s="9" t="str">
        <f>"女"</f>
        <v>女</v>
      </c>
      <c r="G150" s="8" t="s">
        <v>185</v>
      </c>
      <c r="H150" s="9"/>
    </row>
    <row r="151" spans="1:8" ht="34.5" customHeight="1">
      <c r="A151" s="8">
        <v>149</v>
      </c>
      <c r="B151" s="9" t="str">
        <f>"60532024011009534758551"</f>
        <v>60532024011009534758551</v>
      </c>
      <c r="C151" s="9" t="str">
        <f>"0152"</f>
        <v>0152</v>
      </c>
      <c r="D151" s="9" t="s">
        <v>182</v>
      </c>
      <c r="E151" s="9" t="str">
        <f>"黎公科"</f>
        <v>黎公科</v>
      </c>
      <c r="F151" s="9" t="str">
        <f>"男"</f>
        <v>男</v>
      </c>
      <c r="G151" s="8" t="s">
        <v>186</v>
      </c>
      <c r="H151" s="9"/>
    </row>
    <row r="152" spans="1:8" ht="34.5" customHeight="1">
      <c r="A152" s="8">
        <v>150</v>
      </c>
      <c r="B152" s="9" t="str">
        <f>"60532024010514460554377"</f>
        <v>60532024010514460554377</v>
      </c>
      <c r="C152" s="9" t="str">
        <f>"0153"</f>
        <v>0153</v>
      </c>
      <c r="D152" s="9" t="s">
        <v>187</v>
      </c>
      <c r="E152" s="9" t="str">
        <f>"庞露云"</f>
        <v>庞露云</v>
      </c>
      <c r="F152" s="9" t="str">
        <f>"女"</f>
        <v>女</v>
      </c>
      <c r="G152" s="8" t="s">
        <v>188</v>
      </c>
      <c r="H152" s="9"/>
    </row>
    <row r="153" spans="1:8" ht="34.5" customHeight="1">
      <c r="A153" s="8">
        <v>151</v>
      </c>
      <c r="B153" s="9" t="str">
        <f>"60532024010320523051813"</f>
        <v>60532024010320523051813</v>
      </c>
      <c r="C153" s="9" t="str">
        <f>"0154"</f>
        <v>0154</v>
      </c>
      <c r="D153" s="9" t="s">
        <v>189</v>
      </c>
      <c r="E153" s="9" t="str">
        <f>"辛德来"</f>
        <v>辛德来</v>
      </c>
      <c r="F153" s="9" t="str">
        <f>"男"</f>
        <v>男</v>
      </c>
      <c r="G153" s="8" t="s">
        <v>190</v>
      </c>
      <c r="H153" s="9"/>
    </row>
    <row r="154" spans="1:8" ht="34.5" customHeight="1">
      <c r="A154" s="8">
        <v>152</v>
      </c>
      <c r="B154" s="9" t="str">
        <f>"60532024010516391954614"</f>
        <v>60532024010516391954614</v>
      </c>
      <c r="C154" s="9" t="str">
        <f>"0156"</f>
        <v>0156</v>
      </c>
      <c r="D154" s="9" t="s">
        <v>191</v>
      </c>
      <c r="E154" s="9" t="str">
        <f>"李裕强"</f>
        <v>李裕强</v>
      </c>
      <c r="F154" s="9" t="str">
        <f>"男"</f>
        <v>男</v>
      </c>
      <c r="G154" s="8" t="s">
        <v>192</v>
      </c>
      <c r="H154" s="9"/>
    </row>
    <row r="155" spans="1:8" ht="34.5" customHeight="1">
      <c r="A155" s="8">
        <v>153</v>
      </c>
      <c r="B155" s="9" t="str">
        <f>"60532024010819013757645"</f>
        <v>60532024010819013757645</v>
      </c>
      <c r="C155" s="9" t="str">
        <f>"0156"</f>
        <v>0156</v>
      </c>
      <c r="D155" s="9" t="s">
        <v>191</v>
      </c>
      <c r="E155" s="9" t="str">
        <f>"王曼"</f>
        <v>王曼</v>
      </c>
      <c r="F155" s="9" t="str">
        <f>"女"</f>
        <v>女</v>
      </c>
      <c r="G155" s="8" t="s">
        <v>193</v>
      </c>
      <c r="H155" s="9"/>
    </row>
    <row r="156" spans="1:8" ht="34.5" customHeight="1">
      <c r="A156" s="8">
        <v>154</v>
      </c>
      <c r="B156" s="9" t="str">
        <f>"60532024011020305059028"</f>
        <v>60532024011020305059028</v>
      </c>
      <c r="C156" s="9" t="str">
        <f>"0156"</f>
        <v>0156</v>
      </c>
      <c r="D156" s="9" t="s">
        <v>191</v>
      </c>
      <c r="E156" s="9" t="str">
        <f>"饶楠"</f>
        <v>饶楠</v>
      </c>
      <c r="F156" s="9" t="str">
        <f>"女"</f>
        <v>女</v>
      </c>
      <c r="G156" s="8" t="s">
        <v>194</v>
      </c>
      <c r="H156" s="9"/>
    </row>
    <row r="157" spans="1:8" ht="34.5" customHeight="1">
      <c r="A157" s="8">
        <v>155</v>
      </c>
      <c r="B157" s="9" t="str">
        <f>"60532024010808280056918"</f>
        <v>60532024010808280056918</v>
      </c>
      <c r="C157" s="9" t="str">
        <f>"0158"</f>
        <v>0158</v>
      </c>
      <c r="D157" s="9" t="s">
        <v>195</v>
      </c>
      <c r="E157" s="9" t="str">
        <f>"黄琼莲"</f>
        <v>黄琼莲</v>
      </c>
      <c r="F157" s="9" t="str">
        <f>"女"</f>
        <v>女</v>
      </c>
      <c r="G157" s="8" t="s">
        <v>196</v>
      </c>
      <c r="H157" s="9"/>
    </row>
    <row r="158" spans="1:8" ht="34.5" customHeight="1">
      <c r="A158" s="8">
        <v>156</v>
      </c>
      <c r="B158" s="9" t="str">
        <f>"60532024010616525855923"</f>
        <v>60532024010616525855923</v>
      </c>
      <c r="C158" s="9" t="str">
        <f>"0158"</f>
        <v>0158</v>
      </c>
      <c r="D158" s="9" t="s">
        <v>195</v>
      </c>
      <c r="E158" s="9" t="str">
        <f>"方菊"</f>
        <v>方菊</v>
      </c>
      <c r="F158" s="9" t="str">
        <f>"女"</f>
        <v>女</v>
      </c>
      <c r="G158" s="8" t="s">
        <v>197</v>
      </c>
      <c r="H158" s="9"/>
    </row>
    <row r="159" spans="1:8" ht="34.5" customHeight="1">
      <c r="A159" s="8">
        <v>157</v>
      </c>
      <c r="B159" s="9" t="str">
        <f>"60532024011009210658525"</f>
        <v>60532024011009210658525</v>
      </c>
      <c r="C159" s="9" t="str">
        <f>"0158"</f>
        <v>0158</v>
      </c>
      <c r="D159" s="9" t="s">
        <v>195</v>
      </c>
      <c r="E159" s="9" t="str">
        <f>"何宗勇"</f>
        <v>何宗勇</v>
      </c>
      <c r="F159" s="9" t="str">
        <f>"男"</f>
        <v>男</v>
      </c>
      <c r="G159" s="8" t="s">
        <v>198</v>
      </c>
      <c r="H159" s="9"/>
    </row>
    <row r="160" spans="1:8" ht="34.5" customHeight="1">
      <c r="A160" s="8">
        <v>158</v>
      </c>
      <c r="B160" s="9" t="str">
        <f>"60532024010315125151200"</f>
        <v>60532024010315125151200</v>
      </c>
      <c r="C160" s="9" t="str">
        <f aca="true" t="shared" si="13" ref="C160:C170">"0160"</f>
        <v>0160</v>
      </c>
      <c r="D160" s="9" t="s">
        <v>199</v>
      </c>
      <c r="E160" s="9" t="str">
        <f>"潘明敏"</f>
        <v>潘明敏</v>
      </c>
      <c r="F160" s="9" t="str">
        <f>"女"</f>
        <v>女</v>
      </c>
      <c r="G160" s="8" t="s">
        <v>200</v>
      </c>
      <c r="H160" s="9"/>
    </row>
    <row r="161" spans="1:8" ht="34.5" customHeight="1">
      <c r="A161" s="8">
        <v>159</v>
      </c>
      <c r="B161" s="9" t="str">
        <f>"60532024010413460552688"</f>
        <v>60532024010413460552688</v>
      </c>
      <c r="C161" s="9" t="str">
        <f t="shared" si="13"/>
        <v>0160</v>
      </c>
      <c r="D161" s="9" t="s">
        <v>199</v>
      </c>
      <c r="E161" s="9" t="str">
        <f>"常成"</f>
        <v>常成</v>
      </c>
      <c r="F161" s="9" t="str">
        <f>"男"</f>
        <v>男</v>
      </c>
      <c r="G161" s="8" t="s">
        <v>201</v>
      </c>
      <c r="H161" s="9"/>
    </row>
    <row r="162" spans="1:8" ht="34.5" customHeight="1">
      <c r="A162" s="8">
        <v>160</v>
      </c>
      <c r="B162" s="9" t="str">
        <f>"60532024010312254550916"</f>
        <v>60532024010312254550916</v>
      </c>
      <c r="C162" s="9" t="str">
        <f t="shared" si="13"/>
        <v>0160</v>
      </c>
      <c r="D162" s="9" t="s">
        <v>199</v>
      </c>
      <c r="E162" s="9" t="str">
        <f>"邢星"</f>
        <v>邢星</v>
      </c>
      <c r="F162" s="9" t="str">
        <f aca="true" t="shared" si="14" ref="F162:F169">"女"</f>
        <v>女</v>
      </c>
      <c r="G162" s="8" t="s">
        <v>202</v>
      </c>
      <c r="H162" s="9"/>
    </row>
    <row r="163" spans="1:8" ht="34.5" customHeight="1">
      <c r="A163" s="8">
        <v>161</v>
      </c>
      <c r="B163" s="9" t="str">
        <f>"60532024010510104453874"</f>
        <v>60532024010510104453874</v>
      </c>
      <c r="C163" s="9" t="str">
        <f t="shared" si="13"/>
        <v>0160</v>
      </c>
      <c r="D163" s="9" t="s">
        <v>199</v>
      </c>
      <c r="E163" s="9" t="str">
        <f>"郑元停"</f>
        <v>郑元停</v>
      </c>
      <c r="F163" s="9" t="str">
        <f t="shared" si="14"/>
        <v>女</v>
      </c>
      <c r="G163" s="8" t="s">
        <v>203</v>
      </c>
      <c r="H163" s="9"/>
    </row>
    <row r="164" spans="1:8" ht="34.5" customHeight="1">
      <c r="A164" s="8">
        <v>162</v>
      </c>
      <c r="B164" s="9" t="str">
        <f>"60532024010511100054014"</f>
        <v>60532024010511100054014</v>
      </c>
      <c r="C164" s="9" t="str">
        <f t="shared" si="13"/>
        <v>0160</v>
      </c>
      <c r="D164" s="9" t="s">
        <v>199</v>
      </c>
      <c r="E164" s="9" t="str">
        <f>"邢蕊玉"</f>
        <v>邢蕊玉</v>
      </c>
      <c r="F164" s="9" t="str">
        <f t="shared" si="14"/>
        <v>女</v>
      </c>
      <c r="G164" s="8" t="s">
        <v>202</v>
      </c>
      <c r="H164" s="9"/>
    </row>
    <row r="165" spans="1:8" ht="34.5" customHeight="1">
      <c r="A165" s="8">
        <v>163</v>
      </c>
      <c r="B165" s="9" t="str">
        <f>"60532024010519574554884"</f>
        <v>60532024010519574554884</v>
      </c>
      <c r="C165" s="9" t="str">
        <f t="shared" si="13"/>
        <v>0160</v>
      </c>
      <c r="D165" s="9" t="s">
        <v>199</v>
      </c>
      <c r="E165" s="9" t="str">
        <f>"陈媛玉"</f>
        <v>陈媛玉</v>
      </c>
      <c r="F165" s="9" t="str">
        <f t="shared" si="14"/>
        <v>女</v>
      </c>
      <c r="G165" s="8" t="s">
        <v>204</v>
      </c>
      <c r="H165" s="9"/>
    </row>
    <row r="166" spans="1:8" ht="34.5" customHeight="1">
      <c r="A166" s="8">
        <v>164</v>
      </c>
      <c r="B166" s="9" t="str">
        <f>"60532024010422113853539"</f>
        <v>60532024010422113853539</v>
      </c>
      <c r="C166" s="9" t="str">
        <f t="shared" si="13"/>
        <v>0160</v>
      </c>
      <c r="D166" s="9" t="s">
        <v>199</v>
      </c>
      <c r="E166" s="9" t="str">
        <f>"陈开俏"</f>
        <v>陈开俏</v>
      </c>
      <c r="F166" s="9" t="str">
        <f t="shared" si="14"/>
        <v>女</v>
      </c>
      <c r="G166" s="8" t="s">
        <v>205</v>
      </c>
      <c r="H166" s="9"/>
    </row>
    <row r="167" spans="1:8" ht="34.5" customHeight="1">
      <c r="A167" s="8">
        <v>165</v>
      </c>
      <c r="B167" s="9" t="str">
        <f>"60532024010713425956450"</f>
        <v>60532024010713425956450</v>
      </c>
      <c r="C167" s="9" t="str">
        <f t="shared" si="13"/>
        <v>0160</v>
      </c>
      <c r="D167" s="9" t="s">
        <v>199</v>
      </c>
      <c r="E167" s="9" t="str">
        <f>"孙霄"</f>
        <v>孙霄</v>
      </c>
      <c r="F167" s="9" t="str">
        <f t="shared" si="14"/>
        <v>女</v>
      </c>
      <c r="G167" s="8" t="s">
        <v>206</v>
      </c>
      <c r="H167" s="9"/>
    </row>
    <row r="168" spans="1:8" ht="34.5" customHeight="1">
      <c r="A168" s="8">
        <v>166</v>
      </c>
      <c r="B168" s="9" t="str">
        <f>"60532024010513130154215"</f>
        <v>60532024010513130154215</v>
      </c>
      <c r="C168" s="9" t="str">
        <f t="shared" si="13"/>
        <v>0160</v>
      </c>
      <c r="D168" s="9" t="s">
        <v>199</v>
      </c>
      <c r="E168" s="9" t="str">
        <f>"李攀"</f>
        <v>李攀</v>
      </c>
      <c r="F168" s="9" t="str">
        <f t="shared" si="14"/>
        <v>女</v>
      </c>
      <c r="G168" s="8" t="s">
        <v>207</v>
      </c>
      <c r="H168" s="9"/>
    </row>
    <row r="169" spans="1:8" ht="34.5" customHeight="1">
      <c r="A169" s="8">
        <v>167</v>
      </c>
      <c r="B169" s="9" t="str">
        <f>"60532024010815272257405"</f>
        <v>60532024010815272257405</v>
      </c>
      <c r="C169" s="9" t="str">
        <f t="shared" si="13"/>
        <v>0160</v>
      </c>
      <c r="D169" s="9" t="s">
        <v>199</v>
      </c>
      <c r="E169" s="9" t="str">
        <f>"石丹慧"</f>
        <v>石丹慧</v>
      </c>
      <c r="F169" s="9" t="str">
        <f t="shared" si="14"/>
        <v>女</v>
      </c>
      <c r="G169" s="8" t="s">
        <v>208</v>
      </c>
      <c r="H169" s="9"/>
    </row>
    <row r="170" spans="1:8" ht="34.5" customHeight="1">
      <c r="A170" s="8">
        <v>168</v>
      </c>
      <c r="B170" s="9" t="str">
        <f>"60532024010819075957650"</f>
        <v>60532024010819075957650</v>
      </c>
      <c r="C170" s="9" t="str">
        <f t="shared" si="13"/>
        <v>0160</v>
      </c>
      <c r="D170" s="9" t="s">
        <v>199</v>
      </c>
      <c r="E170" s="9" t="str">
        <f>"王槐甲"</f>
        <v>王槐甲</v>
      </c>
      <c r="F170" s="9" t="str">
        <f>"男"</f>
        <v>男</v>
      </c>
      <c r="G170" s="8" t="s">
        <v>209</v>
      </c>
      <c r="H170" s="9"/>
    </row>
    <row r="171" spans="1:8" ht="34.5" customHeight="1">
      <c r="A171" s="8">
        <v>169</v>
      </c>
      <c r="B171" s="9" t="str">
        <f>"60532024010211175248413"</f>
        <v>60532024010211175248413</v>
      </c>
      <c r="C171" s="9" t="str">
        <f aca="true" t="shared" si="15" ref="C171:C179">"0162"</f>
        <v>0162</v>
      </c>
      <c r="D171" s="9" t="s">
        <v>210</v>
      </c>
      <c r="E171" s="9" t="str">
        <f>"李浩楠"</f>
        <v>李浩楠</v>
      </c>
      <c r="F171" s="9" t="str">
        <f aca="true" t="shared" si="16" ref="F171:F181">"女"</f>
        <v>女</v>
      </c>
      <c r="G171" s="8" t="s">
        <v>211</v>
      </c>
      <c r="H171" s="9"/>
    </row>
    <row r="172" spans="1:8" ht="34.5" customHeight="1">
      <c r="A172" s="8">
        <v>170</v>
      </c>
      <c r="B172" s="9" t="str">
        <f>"60532024010212341748677"</f>
        <v>60532024010212341748677</v>
      </c>
      <c r="C172" s="9" t="str">
        <f t="shared" si="15"/>
        <v>0162</v>
      </c>
      <c r="D172" s="9" t="s">
        <v>210</v>
      </c>
      <c r="E172" s="9" t="str">
        <f>"李惠玲"</f>
        <v>李惠玲</v>
      </c>
      <c r="F172" s="9" t="str">
        <f t="shared" si="16"/>
        <v>女</v>
      </c>
      <c r="G172" s="8" t="s">
        <v>212</v>
      </c>
      <c r="H172" s="9"/>
    </row>
    <row r="173" spans="1:8" ht="34.5" customHeight="1">
      <c r="A173" s="8">
        <v>171</v>
      </c>
      <c r="B173" s="9" t="str">
        <f>"60532024010321133351849"</f>
        <v>60532024010321133351849</v>
      </c>
      <c r="C173" s="9" t="str">
        <f t="shared" si="15"/>
        <v>0162</v>
      </c>
      <c r="D173" s="9" t="s">
        <v>210</v>
      </c>
      <c r="E173" s="9" t="str">
        <f>"林香"</f>
        <v>林香</v>
      </c>
      <c r="F173" s="9" t="str">
        <f t="shared" si="16"/>
        <v>女</v>
      </c>
      <c r="G173" s="8" t="s">
        <v>213</v>
      </c>
      <c r="H173" s="9"/>
    </row>
    <row r="174" spans="1:8" ht="34.5" customHeight="1">
      <c r="A174" s="8">
        <v>172</v>
      </c>
      <c r="B174" s="9" t="str">
        <f>"60532024010209114047679"</f>
        <v>60532024010209114047679</v>
      </c>
      <c r="C174" s="9" t="str">
        <f t="shared" si="15"/>
        <v>0162</v>
      </c>
      <c r="D174" s="9" t="s">
        <v>210</v>
      </c>
      <c r="E174" s="9" t="str">
        <f>"叶秋丽"</f>
        <v>叶秋丽</v>
      </c>
      <c r="F174" s="9" t="str">
        <f t="shared" si="16"/>
        <v>女</v>
      </c>
      <c r="G174" s="8" t="s">
        <v>214</v>
      </c>
      <c r="H174" s="9"/>
    </row>
    <row r="175" spans="1:8" ht="34.5" customHeight="1">
      <c r="A175" s="8">
        <v>173</v>
      </c>
      <c r="B175" s="9" t="str">
        <f>"60532024010321102851844"</f>
        <v>60532024010321102851844</v>
      </c>
      <c r="C175" s="9" t="str">
        <f t="shared" si="15"/>
        <v>0162</v>
      </c>
      <c r="D175" s="9" t="s">
        <v>210</v>
      </c>
      <c r="E175" s="9" t="str">
        <f>"杨靓仪"</f>
        <v>杨靓仪</v>
      </c>
      <c r="F175" s="9" t="str">
        <f t="shared" si="16"/>
        <v>女</v>
      </c>
      <c r="G175" s="8" t="s">
        <v>215</v>
      </c>
      <c r="H175" s="9"/>
    </row>
    <row r="176" spans="1:8" ht="34.5" customHeight="1">
      <c r="A176" s="8">
        <v>174</v>
      </c>
      <c r="B176" s="9" t="str">
        <f>"60532024010321153851852"</f>
        <v>60532024010321153851852</v>
      </c>
      <c r="C176" s="9" t="str">
        <f t="shared" si="15"/>
        <v>0162</v>
      </c>
      <c r="D176" s="9" t="s">
        <v>210</v>
      </c>
      <c r="E176" s="9" t="str">
        <f>"刘爱霞"</f>
        <v>刘爱霞</v>
      </c>
      <c r="F176" s="9" t="str">
        <f t="shared" si="16"/>
        <v>女</v>
      </c>
      <c r="G176" s="8" t="s">
        <v>216</v>
      </c>
      <c r="H176" s="9"/>
    </row>
    <row r="177" spans="1:8" ht="34.5" customHeight="1">
      <c r="A177" s="8">
        <v>175</v>
      </c>
      <c r="B177" s="9" t="str">
        <f>"60532024010513491654264"</f>
        <v>60532024010513491654264</v>
      </c>
      <c r="C177" s="9" t="str">
        <f t="shared" si="15"/>
        <v>0162</v>
      </c>
      <c r="D177" s="9" t="s">
        <v>210</v>
      </c>
      <c r="E177" s="9" t="str">
        <f>"麦世妍"</f>
        <v>麦世妍</v>
      </c>
      <c r="F177" s="9" t="str">
        <f t="shared" si="16"/>
        <v>女</v>
      </c>
      <c r="G177" s="8" t="s">
        <v>217</v>
      </c>
      <c r="H177" s="9"/>
    </row>
    <row r="178" spans="1:8" ht="34.5" customHeight="1">
      <c r="A178" s="8">
        <v>176</v>
      </c>
      <c r="B178" s="9" t="str">
        <f>"60532024010518051854741"</f>
        <v>60532024010518051854741</v>
      </c>
      <c r="C178" s="9" t="str">
        <f t="shared" si="15"/>
        <v>0162</v>
      </c>
      <c r="D178" s="9" t="s">
        <v>210</v>
      </c>
      <c r="E178" s="9" t="str">
        <f>"靳肖"</f>
        <v>靳肖</v>
      </c>
      <c r="F178" s="9" t="str">
        <f t="shared" si="16"/>
        <v>女</v>
      </c>
      <c r="G178" s="8" t="s">
        <v>218</v>
      </c>
      <c r="H178" s="9"/>
    </row>
    <row r="179" spans="1:8" ht="34.5" customHeight="1">
      <c r="A179" s="8">
        <v>177</v>
      </c>
      <c r="B179" s="9" t="str">
        <f>"60532024010820524657737"</f>
        <v>60532024010820524657737</v>
      </c>
      <c r="C179" s="9" t="str">
        <f t="shared" si="15"/>
        <v>0162</v>
      </c>
      <c r="D179" s="9" t="s">
        <v>210</v>
      </c>
      <c r="E179" s="9" t="str">
        <f>"欧虹雅"</f>
        <v>欧虹雅</v>
      </c>
      <c r="F179" s="9" t="str">
        <f t="shared" si="16"/>
        <v>女</v>
      </c>
      <c r="G179" s="8" t="s">
        <v>202</v>
      </c>
      <c r="H179" s="9"/>
    </row>
    <row r="180" spans="1:8" ht="34.5" customHeight="1">
      <c r="A180" s="8">
        <v>178</v>
      </c>
      <c r="B180" s="9" t="str">
        <f>"60532024010316390651392"</f>
        <v>60532024010316390651392</v>
      </c>
      <c r="C180" s="9" t="str">
        <f>"0163"</f>
        <v>0163</v>
      </c>
      <c r="D180" s="9" t="s">
        <v>219</v>
      </c>
      <c r="E180" s="9" t="str">
        <f>"石奇霞"</f>
        <v>石奇霞</v>
      </c>
      <c r="F180" s="9" t="str">
        <f t="shared" si="16"/>
        <v>女</v>
      </c>
      <c r="G180" s="8" t="s">
        <v>220</v>
      </c>
      <c r="H180" s="9"/>
    </row>
    <row r="181" spans="1:8" ht="34.5" customHeight="1">
      <c r="A181" s="8">
        <v>179</v>
      </c>
      <c r="B181" s="9" t="str">
        <f>"60532024010211402048498"</f>
        <v>60532024010211402048498</v>
      </c>
      <c r="C181" s="9" t="str">
        <f>"0163"</f>
        <v>0163</v>
      </c>
      <c r="D181" s="9" t="s">
        <v>219</v>
      </c>
      <c r="E181" s="9" t="str">
        <f>"邹学桐"</f>
        <v>邹学桐</v>
      </c>
      <c r="F181" s="9" t="str">
        <f t="shared" si="16"/>
        <v>女</v>
      </c>
      <c r="G181" s="8" t="s">
        <v>221</v>
      </c>
      <c r="H181" s="9"/>
    </row>
    <row r="182" spans="1:8" ht="34.5" customHeight="1">
      <c r="A182" s="8">
        <v>180</v>
      </c>
      <c r="B182" s="9" t="str">
        <f>"60532024010423062153598"</f>
        <v>60532024010423062153598</v>
      </c>
      <c r="C182" s="9" t="str">
        <f>"0163"</f>
        <v>0163</v>
      </c>
      <c r="D182" s="9" t="s">
        <v>219</v>
      </c>
      <c r="E182" s="9" t="str">
        <f>"黄意来"</f>
        <v>黄意来</v>
      </c>
      <c r="F182" s="9" t="str">
        <f>"男"</f>
        <v>男</v>
      </c>
      <c r="G182" s="8" t="s">
        <v>222</v>
      </c>
      <c r="H182" s="9"/>
    </row>
    <row r="183" spans="1:8" ht="34.5" customHeight="1">
      <c r="A183" s="8">
        <v>181</v>
      </c>
      <c r="B183" s="9" t="str">
        <f>"60532024010214521749116"</f>
        <v>60532024010214521749116</v>
      </c>
      <c r="C183" s="9" t="str">
        <f>"0163"</f>
        <v>0163</v>
      </c>
      <c r="D183" s="9" t="s">
        <v>219</v>
      </c>
      <c r="E183" s="9" t="str">
        <f>"刘乐"</f>
        <v>刘乐</v>
      </c>
      <c r="F183" s="9" t="str">
        <f>"女"</f>
        <v>女</v>
      </c>
      <c r="G183" s="8" t="s">
        <v>223</v>
      </c>
      <c r="H183" s="9"/>
    </row>
    <row r="184" spans="1:8" ht="34.5" customHeight="1">
      <c r="A184" s="8">
        <v>182</v>
      </c>
      <c r="B184" s="9" t="str">
        <f>"60532024010614115655706"</f>
        <v>60532024010614115655706</v>
      </c>
      <c r="C184" s="9" t="str">
        <f>"0164"</f>
        <v>0164</v>
      </c>
      <c r="D184" s="9" t="s">
        <v>224</v>
      </c>
      <c r="E184" s="9" t="str">
        <f>"张可人"</f>
        <v>张可人</v>
      </c>
      <c r="F184" s="9" t="str">
        <f>"女"</f>
        <v>女</v>
      </c>
      <c r="G184" s="8" t="s">
        <v>225</v>
      </c>
      <c r="H184" s="9"/>
    </row>
    <row r="185" spans="1:8" ht="34.5" customHeight="1">
      <c r="A185" s="8">
        <v>183</v>
      </c>
      <c r="B185" s="9" t="str">
        <f>"60532024010415562952957"</f>
        <v>60532024010415562952957</v>
      </c>
      <c r="C185" s="9" t="str">
        <f>"0165"</f>
        <v>0165</v>
      </c>
      <c r="D185" s="9" t="s">
        <v>226</v>
      </c>
      <c r="E185" s="9" t="str">
        <f>"张玉珍"</f>
        <v>张玉珍</v>
      </c>
      <c r="F185" s="9" t="str">
        <f>"女"</f>
        <v>女</v>
      </c>
      <c r="G185" s="8" t="s">
        <v>227</v>
      </c>
      <c r="H185" s="9"/>
    </row>
    <row r="186" spans="1:8" ht="34.5" customHeight="1">
      <c r="A186" s="8">
        <v>184</v>
      </c>
      <c r="B186" s="9" t="str">
        <f>"60532024010411005652414"</f>
        <v>60532024010411005652414</v>
      </c>
      <c r="C186" s="9" t="str">
        <f>"0166"</f>
        <v>0166</v>
      </c>
      <c r="D186" s="9" t="s">
        <v>228</v>
      </c>
      <c r="E186" s="9" t="str">
        <f>"胡倩"</f>
        <v>胡倩</v>
      </c>
      <c r="F186" s="9" t="str">
        <f>"女"</f>
        <v>女</v>
      </c>
      <c r="G186" s="8" t="s">
        <v>229</v>
      </c>
      <c r="H186" s="9"/>
    </row>
    <row r="187" spans="1:8" ht="34.5" customHeight="1">
      <c r="A187" s="8">
        <v>185</v>
      </c>
      <c r="B187" s="9" t="str">
        <f>"60532024010215415549292"</f>
        <v>60532024010215415549292</v>
      </c>
      <c r="C187" s="9" t="str">
        <f>"0167"</f>
        <v>0167</v>
      </c>
      <c r="D187" s="9" t="s">
        <v>230</v>
      </c>
      <c r="E187" s="9" t="str">
        <f>"温在奖"</f>
        <v>温在奖</v>
      </c>
      <c r="F187" s="9" t="str">
        <f>"男"</f>
        <v>男</v>
      </c>
      <c r="G187" s="8" t="s">
        <v>231</v>
      </c>
      <c r="H187" s="9"/>
    </row>
    <row r="188" spans="1:8" ht="34.5" customHeight="1">
      <c r="A188" s="8">
        <v>186</v>
      </c>
      <c r="B188" s="9" t="str">
        <f>"60532024010409474652229"</f>
        <v>60532024010409474652229</v>
      </c>
      <c r="C188" s="9" t="str">
        <f>"0167"</f>
        <v>0167</v>
      </c>
      <c r="D188" s="9" t="s">
        <v>230</v>
      </c>
      <c r="E188" s="9" t="str">
        <f>"黄永珍"</f>
        <v>黄永珍</v>
      </c>
      <c r="F188" s="9" t="str">
        <f aca="true" t="shared" si="17" ref="F188:F234">"女"</f>
        <v>女</v>
      </c>
      <c r="G188" s="8" t="s">
        <v>232</v>
      </c>
      <c r="H188" s="9"/>
    </row>
    <row r="189" spans="1:8" ht="34.5" customHeight="1">
      <c r="A189" s="8">
        <v>187</v>
      </c>
      <c r="B189" s="9" t="str">
        <f>"60532024010514235754328"</f>
        <v>60532024010514235754328</v>
      </c>
      <c r="C189" s="9" t="str">
        <f>"0167"</f>
        <v>0167</v>
      </c>
      <c r="D189" s="9" t="s">
        <v>230</v>
      </c>
      <c r="E189" s="9" t="str">
        <f>"陈祥碧"</f>
        <v>陈祥碧</v>
      </c>
      <c r="F189" s="9" t="str">
        <f t="shared" si="17"/>
        <v>女</v>
      </c>
      <c r="G189" s="8" t="s">
        <v>233</v>
      </c>
      <c r="H189" s="9"/>
    </row>
    <row r="190" spans="1:8" ht="34.5" customHeight="1">
      <c r="A190" s="8">
        <v>188</v>
      </c>
      <c r="B190" s="9" t="str">
        <f>"60532024010318330751591"</f>
        <v>60532024010318330751591</v>
      </c>
      <c r="C190" s="9" t="str">
        <f>"0167"</f>
        <v>0167</v>
      </c>
      <c r="D190" s="9" t="s">
        <v>230</v>
      </c>
      <c r="E190" s="9" t="str">
        <f>"崔赛赛"</f>
        <v>崔赛赛</v>
      </c>
      <c r="F190" s="9" t="str">
        <f t="shared" si="17"/>
        <v>女</v>
      </c>
      <c r="G190" s="8" t="s">
        <v>234</v>
      </c>
      <c r="H190" s="9"/>
    </row>
    <row r="191" spans="1:8" ht="34.5" customHeight="1">
      <c r="A191" s="8">
        <v>189</v>
      </c>
      <c r="B191" s="9" t="str">
        <f>"60532024010408474852086"</f>
        <v>60532024010408474852086</v>
      </c>
      <c r="C191" s="9" t="str">
        <f>"0167"</f>
        <v>0167</v>
      </c>
      <c r="D191" s="9" t="s">
        <v>230</v>
      </c>
      <c r="E191" s="9" t="str">
        <f>"任寒"</f>
        <v>任寒</v>
      </c>
      <c r="F191" s="9" t="str">
        <f t="shared" si="17"/>
        <v>女</v>
      </c>
      <c r="G191" s="8" t="s">
        <v>235</v>
      </c>
      <c r="H191" s="9"/>
    </row>
    <row r="192" spans="1:8" ht="34.5" customHeight="1">
      <c r="A192" s="8">
        <v>190</v>
      </c>
      <c r="B192" s="9" t="str">
        <f>"60532024010209460347935"</f>
        <v>60532024010209460347935</v>
      </c>
      <c r="C192" s="9" t="str">
        <f aca="true" t="shared" si="18" ref="C192:C255">"0169"</f>
        <v>0169</v>
      </c>
      <c r="D192" s="9" t="s">
        <v>236</v>
      </c>
      <c r="E192" s="9" t="str">
        <f>"鲁鹏"</f>
        <v>鲁鹏</v>
      </c>
      <c r="F192" s="9" t="str">
        <f t="shared" si="17"/>
        <v>女</v>
      </c>
      <c r="G192" s="8" t="s">
        <v>237</v>
      </c>
      <c r="H192" s="9"/>
    </row>
    <row r="193" spans="1:8" ht="34.5" customHeight="1">
      <c r="A193" s="8">
        <v>191</v>
      </c>
      <c r="B193" s="9" t="str">
        <f>"60532024010212505548742"</f>
        <v>60532024010212505548742</v>
      </c>
      <c r="C193" s="9" t="str">
        <f t="shared" si="18"/>
        <v>0169</v>
      </c>
      <c r="D193" s="9" t="s">
        <v>236</v>
      </c>
      <c r="E193" s="9" t="str">
        <f>"刘锴"</f>
        <v>刘锴</v>
      </c>
      <c r="F193" s="9" t="str">
        <f t="shared" si="17"/>
        <v>女</v>
      </c>
      <c r="G193" s="8" t="s">
        <v>238</v>
      </c>
      <c r="H193" s="9"/>
    </row>
    <row r="194" spans="1:8" ht="34.5" customHeight="1">
      <c r="A194" s="8">
        <v>192</v>
      </c>
      <c r="B194" s="9" t="str">
        <f>"60532024010209241847776"</f>
        <v>60532024010209241847776</v>
      </c>
      <c r="C194" s="9" t="str">
        <f t="shared" si="18"/>
        <v>0169</v>
      </c>
      <c r="D194" s="9" t="s">
        <v>236</v>
      </c>
      <c r="E194" s="9" t="str">
        <f>"焦瑶"</f>
        <v>焦瑶</v>
      </c>
      <c r="F194" s="9" t="str">
        <f t="shared" si="17"/>
        <v>女</v>
      </c>
      <c r="G194" s="8" t="s">
        <v>239</v>
      </c>
      <c r="H194" s="9"/>
    </row>
    <row r="195" spans="1:8" ht="34.5" customHeight="1">
      <c r="A195" s="8">
        <v>193</v>
      </c>
      <c r="B195" s="9" t="str">
        <f>"60532024010215225949235"</f>
        <v>60532024010215225949235</v>
      </c>
      <c r="C195" s="9" t="str">
        <f t="shared" si="18"/>
        <v>0169</v>
      </c>
      <c r="D195" s="9" t="s">
        <v>236</v>
      </c>
      <c r="E195" s="9" t="str">
        <f>"乔珍"</f>
        <v>乔珍</v>
      </c>
      <c r="F195" s="9" t="str">
        <f t="shared" si="17"/>
        <v>女</v>
      </c>
      <c r="G195" s="8" t="s">
        <v>240</v>
      </c>
      <c r="H195" s="9"/>
    </row>
    <row r="196" spans="1:8" ht="34.5" customHeight="1">
      <c r="A196" s="8">
        <v>194</v>
      </c>
      <c r="B196" s="9" t="str">
        <f>"60532024010212031248561"</f>
        <v>60532024010212031248561</v>
      </c>
      <c r="C196" s="9" t="str">
        <f t="shared" si="18"/>
        <v>0169</v>
      </c>
      <c r="D196" s="9" t="s">
        <v>236</v>
      </c>
      <c r="E196" s="9" t="str">
        <f>"刘丹丹"</f>
        <v>刘丹丹</v>
      </c>
      <c r="F196" s="9" t="str">
        <f t="shared" si="17"/>
        <v>女</v>
      </c>
      <c r="G196" s="8" t="s">
        <v>241</v>
      </c>
      <c r="H196" s="9"/>
    </row>
    <row r="197" spans="1:8" ht="34.5" customHeight="1">
      <c r="A197" s="8">
        <v>195</v>
      </c>
      <c r="B197" s="9" t="str">
        <f>"60532024010217361849598"</f>
        <v>60532024010217361849598</v>
      </c>
      <c r="C197" s="9" t="str">
        <f t="shared" si="18"/>
        <v>0169</v>
      </c>
      <c r="D197" s="9" t="s">
        <v>236</v>
      </c>
      <c r="E197" s="9" t="str">
        <f>"陈慧雅"</f>
        <v>陈慧雅</v>
      </c>
      <c r="F197" s="9" t="str">
        <f t="shared" si="17"/>
        <v>女</v>
      </c>
      <c r="G197" s="8" t="s">
        <v>242</v>
      </c>
      <c r="H197" s="9"/>
    </row>
    <row r="198" spans="1:8" ht="34.5" customHeight="1">
      <c r="A198" s="8">
        <v>196</v>
      </c>
      <c r="B198" s="9" t="str">
        <f>"60532024010217365349601"</f>
        <v>60532024010217365349601</v>
      </c>
      <c r="C198" s="9" t="str">
        <f t="shared" si="18"/>
        <v>0169</v>
      </c>
      <c r="D198" s="9" t="s">
        <v>236</v>
      </c>
      <c r="E198" s="9" t="str">
        <f>"高洁"</f>
        <v>高洁</v>
      </c>
      <c r="F198" s="9" t="str">
        <f t="shared" si="17"/>
        <v>女</v>
      </c>
      <c r="G198" s="8" t="s">
        <v>243</v>
      </c>
      <c r="H198" s="9"/>
    </row>
    <row r="199" spans="1:8" ht="34.5" customHeight="1">
      <c r="A199" s="8">
        <v>197</v>
      </c>
      <c r="B199" s="9" t="str">
        <f>"60532024010219031849754"</f>
        <v>60532024010219031849754</v>
      </c>
      <c r="C199" s="9" t="str">
        <f t="shared" si="18"/>
        <v>0169</v>
      </c>
      <c r="D199" s="9" t="s">
        <v>236</v>
      </c>
      <c r="E199" s="9" t="str">
        <f>"尹喜连"</f>
        <v>尹喜连</v>
      </c>
      <c r="F199" s="9" t="str">
        <f t="shared" si="17"/>
        <v>女</v>
      </c>
      <c r="G199" s="8" t="s">
        <v>244</v>
      </c>
      <c r="H199" s="9"/>
    </row>
    <row r="200" spans="1:8" ht="34.5" customHeight="1">
      <c r="A200" s="8">
        <v>198</v>
      </c>
      <c r="B200" s="9" t="str">
        <f>"60532024010210080148056"</f>
        <v>60532024010210080148056</v>
      </c>
      <c r="C200" s="9" t="str">
        <f t="shared" si="18"/>
        <v>0169</v>
      </c>
      <c r="D200" s="9" t="s">
        <v>236</v>
      </c>
      <c r="E200" s="9" t="str">
        <f>"郑海英"</f>
        <v>郑海英</v>
      </c>
      <c r="F200" s="9" t="str">
        <f t="shared" si="17"/>
        <v>女</v>
      </c>
      <c r="G200" s="8" t="s">
        <v>245</v>
      </c>
      <c r="H200" s="9"/>
    </row>
    <row r="201" spans="1:8" ht="34.5" customHeight="1">
      <c r="A201" s="8">
        <v>199</v>
      </c>
      <c r="B201" s="9" t="str">
        <f>"60532024010308511550398"</f>
        <v>60532024010308511550398</v>
      </c>
      <c r="C201" s="9" t="str">
        <f t="shared" si="18"/>
        <v>0169</v>
      </c>
      <c r="D201" s="9" t="s">
        <v>236</v>
      </c>
      <c r="E201" s="9" t="str">
        <f>"黄雪珍"</f>
        <v>黄雪珍</v>
      </c>
      <c r="F201" s="9" t="str">
        <f t="shared" si="17"/>
        <v>女</v>
      </c>
      <c r="G201" s="8" t="s">
        <v>246</v>
      </c>
      <c r="H201" s="9"/>
    </row>
    <row r="202" spans="1:8" ht="34.5" customHeight="1">
      <c r="A202" s="8">
        <v>200</v>
      </c>
      <c r="B202" s="9" t="str">
        <f>"60532024010309351450524"</f>
        <v>60532024010309351450524</v>
      </c>
      <c r="C202" s="9" t="str">
        <f t="shared" si="18"/>
        <v>0169</v>
      </c>
      <c r="D202" s="9" t="s">
        <v>236</v>
      </c>
      <c r="E202" s="9" t="str">
        <f>"吴清桂"</f>
        <v>吴清桂</v>
      </c>
      <c r="F202" s="9" t="str">
        <f t="shared" si="17"/>
        <v>女</v>
      </c>
      <c r="G202" s="8" t="s">
        <v>247</v>
      </c>
      <c r="H202" s="9"/>
    </row>
    <row r="203" spans="1:8" ht="34.5" customHeight="1">
      <c r="A203" s="8">
        <v>201</v>
      </c>
      <c r="B203" s="9" t="str">
        <f>"60532024010309411450539"</f>
        <v>60532024010309411450539</v>
      </c>
      <c r="C203" s="9" t="str">
        <f t="shared" si="18"/>
        <v>0169</v>
      </c>
      <c r="D203" s="9" t="s">
        <v>236</v>
      </c>
      <c r="E203" s="9" t="str">
        <f>"吉珠娜"</f>
        <v>吉珠娜</v>
      </c>
      <c r="F203" s="9" t="str">
        <f t="shared" si="17"/>
        <v>女</v>
      </c>
      <c r="G203" s="8" t="s">
        <v>248</v>
      </c>
      <c r="H203" s="9"/>
    </row>
    <row r="204" spans="1:8" ht="34.5" customHeight="1">
      <c r="A204" s="8">
        <v>202</v>
      </c>
      <c r="B204" s="9" t="str">
        <f>"60532024010310430350712"</f>
        <v>60532024010310430350712</v>
      </c>
      <c r="C204" s="9" t="str">
        <f t="shared" si="18"/>
        <v>0169</v>
      </c>
      <c r="D204" s="9" t="s">
        <v>236</v>
      </c>
      <c r="E204" s="9" t="str">
        <f>"张娇娇"</f>
        <v>张娇娇</v>
      </c>
      <c r="F204" s="9" t="str">
        <f t="shared" si="17"/>
        <v>女</v>
      </c>
      <c r="G204" s="8" t="s">
        <v>249</v>
      </c>
      <c r="H204" s="9"/>
    </row>
    <row r="205" spans="1:8" ht="34.5" customHeight="1">
      <c r="A205" s="8">
        <v>203</v>
      </c>
      <c r="B205" s="9" t="str">
        <f>"60532024010312131350902"</f>
        <v>60532024010312131350902</v>
      </c>
      <c r="C205" s="9" t="str">
        <f t="shared" si="18"/>
        <v>0169</v>
      </c>
      <c r="D205" s="9" t="s">
        <v>236</v>
      </c>
      <c r="E205" s="9" t="str">
        <f>"邢贞果"</f>
        <v>邢贞果</v>
      </c>
      <c r="F205" s="9" t="str">
        <f t="shared" si="17"/>
        <v>女</v>
      </c>
      <c r="G205" s="8" t="s">
        <v>250</v>
      </c>
      <c r="H205" s="9"/>
    </row>
    <row r="206" spans="1:8" ht="34.5" customHeight="1">
      <c r="A206" s="8">
        <v>204</v>
      </c>
      <c r="B206" s="9" t="str">
        <f>"60532024010320205751751"</f>
        <v>60532024010320205751751</v>
      </c>
      <c r="C206" s="9" t="str">
        <f t="shared" si="18"/>
        <v>0169</v>
      </c>
      <c r="D206" s="9" t="s">
        <v>236</v>
      </c>
      <c r="E206" s="9" t="str">
        <f>"黄燕霞"</f>
        <v>黄燕霞</v>
      </c>
      <c r="F206" s="9" t="str">
        <f t="shared" si="17"/>
        <v>女</v>
      </c>
      <c r="G206" s="8" t="s">
        <v>251</v>
      </c>
      <c r="H206" s="9"/>
    </row>
    <row r="207" spans="1:8" ht="34.5" customHeight="1">
      <c r="A207" s="8">
        <v>205</v>
      </c>
      <c r="B207" s="9" t="str">
        <f>"60532024010322280151953"</f>
        <v>60532024010322280151953</v>
      </c>
      <c r="C207" s="9" t="str">
        <f t="shared" si="18"/>
        <v>0169</v>
      </c>
      <c r="D207" s="9" t="s">
        <v>236</v>
      </c>
      <c r="E207" s="9" t="str">
        <f>"吴亚妮"</f>
        <v>吴亚妮</v>
      </c>
      <c r="F207" s="9" t="str">
        <f t="shared" si="17"/>
        <v>女</v>
      </c>
      <c r="G207" s="8" t="s">
        <v>151</v>
      </c>
      <c r="H207" s="9"/>
    </row>
    <row r="208" spans="1:8" ht="34.5" customHeight="1">
      <c r="A208" s="8">
        <v>206</v>
      </c>
      <c r="B208" s="9" t="str">
        <f>"60532024010322181351940"</f>
        <v>60532024010322181351940</v>
      </c>
      <c r="C208" s="9" t="str">
        <f t="shared" si="18"/>
        <v>0169</v>
      </c>
      <c r="D208" s="9" t="s">
        <v>236</v>
      </c>
      <c r="E208" s="9" t="str">
        <f>"冼应任"</f>
        <v>冼应任</v>
      </c>
      <c r="F208" s="9" t="str">
        <f t="shared" si="17"/>
        <v>女</v>
      </c>
      <c r="G208" s="8" t="s">
        <v>252</v>
      </c>
      <c r="H208" s="9"/>
    </row>
    <row r="209" spans="1:8" ht="34.5" customHeight="1">
      <c r="A209" s="8">
        <v>207</v>
      </c>
      <c r="B209" s="9" t="str">
        <f>"60532024010321253051873"</f>
        <v>60532024010321253051873</v>
      </c>
      <c r="C209" s="9" t="str">
        <f t="shared" si="18"/>
        <v>0169</v>
      </c>
      <c r="D209" s="9" t="s">
        <v>236</v>
      </c>
      <c r="E209" s="9" t="str">
        <f>"周佳"</f>
        <v>周佳</v>
      </c>
      <c r="F209" s="9" t="str">
        <f t="shared" si="17"/>
        <v>女</v>
      </c>
      <c r="G209" s="8" t="s">
        <v>253</v>
      </c>
      <c r="H209" s="9"/>
    </row>
    <row r="210" spans="1:8" ht="34.5" customHeight="1">
      <c r="A210" s="8">
        <v>208</v>
      </c>
      <c r="B210" s="9" t="str">
        <f>"60532024010210144148094"</f>
        <v>60532024010210144148094</v>
      </c>
      <c r="C210" s="9" t="str">
        <f t="shared" si="18"/>
        <v>0169</v>
      </c>
      <c r="D210" s="9" t="s">
        <v>236</v>
      </c>
      <c r="E210" s="9" t="str">
        <f>"符春晓"</f>
        <v>符春晓</v>
      </c>
      <c r="F210" s="9" t="str">
        <f t="shared" si="17"/>
        <v>女</v>
      </c>
      <c r="G210" s="8" t="s">
        <v>254</v>
      </c>
      <c r="H210" s="9"/>
    </row>
    <row r="211" spans="1:8" ht="34.5" customHeight="1">
      <c r="A211" s="8">
        <v>209</v>
      </c>
      <c r="B211" s="9" t="str">
        <f>"60532024010409052252122"</f>
        <v>60532024010409052252122</v>
      </c>
      <c r="C211" s="9" t="str">
        <f t="shared" si="18"/>
        <v>0169</v>
      </c>
      <c r="D211" s="9" t="s">
        <v>236</v>
      </c>
      <c r="E211" s="9" t="str">
        <f>"陈运雪"</f>
        <v>陈运雪</v>
      </c>
      <c r="F211" s="9" t="str">
        <f t="shared" si="17"/>
        <v>女</v>
      </c>
      <c r="G211" s="8" t="s">
        <v>255</v>
      </c>
      <c r="H211" s="9"/>
    </row>
    <row r="212" spans="1:8" ht="34.5" customHeight="1">
      <c r="A212" s="8">
        <v>210</v>
      </c>
      <c r="B212" s="9" t="str">
        <f>"60532024010315183251213"</f>
        <v>60532024010315183251213</v>
      </c>
      <c r="C212" s="9" t="str">
        <f t="shared" si="18"/>
        <v>0169</v>
      </c>
      <c r="D212" s="9" t="s">
        <v>236</v>
      </c>
      <c r="E212" s="9" t="str">
        <f>"吴爽"</f>
        <v>吴爽</v>
      </c>
      <c r="F212" s="9" t="str">
        <f t="shared" si="17"/>
        <v>女</v>
      </c>
      <c r="G212" s="8" t="s">
        <v>256</v>
      </c>
      <c r="H212" s="9"/>
    </row>
    <row r="213" spans="1:8" ht="34.5" customHeight="1">
      <c r="A213" s="8">
        <v>211</v>
      </c>
      <c r="B213" s="9" t="str">
        <f>"60532024010316312451373"</f>
        <v>60532024010316312451373</v>
      </c>
      <c r="C213" s="9" t="str">
        <f t="shared" si="18"/>
        <v>0169</v>
      </c>
      <c r="D213" s="9" t="s">
        <v>236</v>
      </c>
      <c r="E213" s="9" t="str">
        <f>"杨莉"</f>
        <v>杨莉</v>
      </c>
      <c r="F213" s="9" t="str">
        <f t="shared" si="17"/>
        <v>女</v>
      </c>
      <c r="G213" s="8" t="s">
        <v>255</v>
      </c>
      <c r="H213" s="9"/>
    </row>
    <row r="214" spans="1:8" ht="34.5" customHeight="1">
      <c r="A214" s="8">
        <v>212</v>
      </c>
      <c r="B214" s="9" t="str">
        <f>"60532024010410522452389"</f>
        <v>60532024010410522452389</v>
      </c>
      <c r="C214" s="9" t="str">
        <f t="shared" si="18"/>
        <v>0169</v>
      </c>
      <c r="D214" s="9" t="s">
        <v>236</v>
      </c>
      <c r="E214" s="9" t="str">
        <f>"罗云"</f>
        <v>罗云</v>
      </c>
      <c r="F214" s="9" t="str">
        <f t="shared" si="17"/>
        <v>女</v>
      </c>
      <c r="G214" s="8" t="s">
        <v>257</v>
      </c>
      <c r="H214" s="9"/>
    </row>
    <row r="215" spans="1:8" ht="34.5" customHeight="1">
      <c r="A215" s="8">
        <v>213</v>
      </c>
      <c r="B215" s="9" t="str">
        <f>"60532024010410365352348"</f>
        <v>60532024010410365352348</v>
      </c>
      <c r="C215" s="9" t="str">
        <f t="shared" si="18"/>
        <v>0169</v>
      </c>
      <c r="D215" s="9" t="s">
        <v>236</v>
      </c>
      <c r="E215" s="9" t="str">
        <f>"张妍"</f>
        <v>张妍</v>
      </c>
      <c r="F215" s="9" t="str">
        <f t="shared" si="17"/>
        <v>女</v>
      </c>
      <c r="G215" s="8" t="s">
        <v>62</v>
      </c>
      <c r="H215" s="9"/>
    </row>
    <row r="216" spans="1:8" ht="34.5" customHeight="1">
      <c r="A216" s="8">
        <v>214</v>
      </c>
      <c r="B216" s="9" t="str">
        <f>"60532024010411471352516"</f>
        <v>60532024010411471352516</v>
      </c>
      <c r="C216" s="9" t="str">
        <f t="shared" si="18"/>
        <v>0169</v>
      </c>
      <c r="D216" s="9" t="s">
        <v>236</v>
      </c>
      <c r="E216" s="9" t="str">
        <f>"陈华丹"</f>
        <v>陈华丹</v>
      </c>
      <c r="F216" s="9" t="str">
        <f t="shared" si="17"/>
        <v>女</v>
      </c>
      <c r="G216" s="8" t="s">
        <v>258</v>
      </c>
      <c r="H216" s="9"/>
    </row>
    <row r="217" spans="1:8" ht="34.5" customHeight="1">
      <c r="A217" s="8">
        <v>215</v>
      </c>
      <c r="B217" s="9" t="str">
        <f>"60532024010309454950555"</f>
        <v>60532024010309454950555</v>
      </c>
      <c r="C217" s="9" t="str">
        <f t="shared" si="18"/>
        <v>0169</v>
      </c>
      <c r="D217" s="9" t="s">
        <v>236</v>
      </c>
      <c r="E217" s="9" t="str">
        <f>"黎永娟"</f>
        <v>黎永娟</v>
      </c>
      <c r="F217" s="9" t="str">
        <f t="shared" si="17"/>
        <v>女</v>
      </c>
      <c r="G217" s="8" t="s">
        <v>259</v>
      </c>
      <c r="H217" s="9"/>
    </row>
    <row r="218" spans="1:8" ht="34.5" customHeight="1">
      <c r="A218" s="8">
        <v>216</v>
      </c>
      <c r="B218" s="9" t="str">
        <f>"60532024010409423052223"</f>
        <v>60532024010409423052223</v>
      </c>
      <c r="C218" s="9" t="str">
        <f t="shared" si="18"/>
        <v>0169</v>
      </c>
      <c r="D218" s="9" t="s">
        <v>236</v>
      </c>
      <c r="E218" s="9" t="str">
        <f>"王菁菁"</f>
        <v>王菁菁</v>
      </c>
      <c r="F218" s="9" t="str">
        <f t="shared" si="17"/>
        <v>女</v>
      </c>
      <c r="G218" s="8" t="s">
        <v>260</v>
      </c>
      <c r="H218" s="9"/>
    </row>
    <row r="219" spans="1:8" ht="34.5" customHeight="1">
      <c r="A219" s="8">
        <v>217</v>
      </c>
      <c r="B219" s="9" t="str">
        <f>"60532024010314073451085"</f>
        <v>60532024010314073451085</v>
      </c>
      <c r="C219" s="9" t="str">
        <f t="shared" si="18"/>
        <v>0169</v>
      </c>
      <c r="D219" s="9" t="s">
        <v>236</v>
      </c>
      <c r="E219" s="9" t="str">
        <f>"陈秀妮"</f>
        <v>陈秀妮</v>
      </c>
      <c r="F219" s="9" t="str">
        <f t="shared" si="17"/>
        <v>女</v>
      </c>
      <c r="G219" s="8" t="s">
        <v>261</v>
      </c>
      <c r="H219" s="9"/>
    </row>
    <row r="220" spans="1:8" ht="34.5" customHeight="1">
      <c r="A220" s="8">
        <v>218</v>
      </c>
      <c r="B220" s="9" t="str">
        <f>"60532024010216483649481"</f>
        <v>60532024010216483649481</v>
      </c>
      <c r="C220" s="9" t="str">
        <f t="shared" si="18"/>
        <v>0169</v>
      </c>
      <c r="D220" s="9" t="s">
        <v>236</v>
      </c>
      <c r="E220" s="9" t="str">
        <f>"林艳"</f>
        <v>林艳</v>
      </c>
      <c r="F220" s="9" t="str">
        <f t="shared" si="17"/>
        <v>女</v>
      </c>
      <c r="G220" s="8" t="s">
        <v>262</v>
      </c>
      <c r="H220" s="9"/>
    </row>
    <row r="221" spans="1:8" ht="34.5" customHeight="1">
      <c r="A221" s="8">
        <v>219</v>
      </c>
      <c r="B221" s="9" t="str">
        <f>"60532024010414234852742"</f>
        <v>60532024010414234852742</v>
      </c>
      <c r="C221" s="9" t="str">
        <f t="shared" si="18"/>
        <v>0169</v>
      </c>
      <c r="D221" s="9" t="s">
        <v>236</v>
      </c>
      <c r="E221" s="9" t="str">
        <f>"孙玉珠"</f>
        <v>孙玉珠</v>
      </c>
      <c r="F221" s="9" t="str">
        <f t="shared" si="17"/>
        <v>女</v>
      </c>
      <c r="G221" s="8" t="s">
        <v>247</v>
      </c>
      <c r="H221" s="9"/>
    </row>
    <row r="222" spans="1:8" ht="34.5" customHeight="1">
      <c r="A222" s="8">
        <v>220</v>
      </c>
      <c r="B222" s="9" t="str">
        <f>"60532024010416184053008"</f>
        <v>60532024010416184053008</v>
      </c>
      <c r="C222" s="9" t="str">
        <f t="shared" si="18"/>
        <v>0169</v>
      </c>
      <c r="D222" s="9" t="s">
        <v>236</v>
      </c>
      <c r="E222" s="9" t="str">
        <f>"唐秀完"</f>
        <v>唐秀完</v>
      </c>
      <c r="F222" s="9" t="str">
        <f t="shared" si="17"/>
        <v>女</v>
      </c>
      <c r="G222" s="8" t="s">
        <v>45</v>
      </c>
      <c r="H222" s="9"/>
    </row>
    <row r="223" spans="1:8" ht="34.5" customHeight="1">
      <c r="A223" s="8">
        <v>221</v>
      </c>
      <c r="B223" s="9" t="str">
        <f>"60532024010416074752981"</f>
        <v>60532024010416074752981</v>
      </c>
      <c r="C223" s="9" t="str">
        <f t="shared" si="18"/>
        <v>0169</v>
      </c>
      <c r="D223" s="9" t="s">
        <v>236</v>
      </c>
      <c r="E223" s="9" t="str">
        <f>"黎永彤"</f>
        <v>黎永彤</v>
      </c>
      <c r="F223" s="9" t="str">
        <f t="shared" si="17"/>
        <v>女</v>
      </c>
      <c r="G223" s="8" t="s">
        <v>263</v>
      </c>
      <c r="H223" s="9"/>
    </row>
    <row r="224" spans="1:8" ht="34.5" customHeight="1">
      <c r="A224" s="8">
        <v>222</v>
      </c>
      <c r="B224" s="9" t="str">
        <f>"60532024010413413252683"</f>
        <v>60532024010413413252683</v>
      </c>
      <c r="C224" s="9" t="str">
        <f t="shared" si="18"/>
        <v>0169</v>
      </c>
      <c r="D224" s="9" t="s">
        <v>236</v>
      </c>
      <c r="E224" s="9" t="str">
        <f>"李锦强"</f>
        <v>李锦强</v>
      </c>
      <c r="F224" s="9" t="str">
        <f t="shared" si="17"/>
        <v>女</v>
      </c>
      <c r="G224" s="8" t="s">
        <v>264</v>
      </c>
      <c r="H224" s="9"/>
    </row>
    <row r="225" spans="1:8" ht="34.5" customHeight="1">
      <c r="A225" s="8">
        <v>223</v>
      </c>
      <c r="B225" s="9" t="str">
        <f>"60532024010412431952602"</f>
        <v>60532024010412431952602</v>
      </c>
      <c r="C225" s="9" t="str">
        <f t="shared" si="18"/>
        <v>0169</v>
      </c>
      <c r="D225" s="9" t="s">
        <v>236</v>
      </c>
      <c r="E225" s="9" t="str">
        <f>"罗盛云"</f>
        <v>罗盛云</v>
      </c>
      <c r="F225" s="9" t="str">
        <f t="shared" si="17"/>
        <v>女</v>
      </c>
      <c r="G225" s="8" t="s">
        <v>265</v>
      </c>
      <c r="H225" s="9"/>
    </row>
    <row r="226" spans="1:8" ht="34.5" customHeight="1">
      <c r="A226" s="8">
        <v>224</v>
      </c>
      <c r="B226" s="9" t="str">
        <f>"60532024010414223152737"</f>
        <v>60532024010414223152737</v>
      </c>
      <c r="C226" s="9" t="str">
        <f t="shared" si="18"/>
        <v>0169</v>
      </c>
      <c r="D226" s="9" t="s">
        <v>236</v>
      </c>
      <c r="E226" s="9" t="str">
        <f>"李玲"</f>
        <v>李玲</v>
      </c>
      <c r="F226" s="9" t="str">
        <f t="shared" si="17"/>
        <v>女</v>
      </c>
      <c r="G226" s="8" t="s">
        <v>266</v>
      </c>
      <c r="H226" s="9"/>
    </row>
    <row r="227" spans="1:8" ht="34.5" customHeight="1">
      <c r="A227" s="8">
        <v>225</v>
      </c>
      <c r="B227" s="9" t="str">
        <f>"60532024010218030249640"</f>
        <v>60532024010218030249640</v>
      </c>
      <c r="C227" s="9" t="str">
        <f t="shared" si="18"/>
        <v>0169</v>
      </c>
      <c r="D227" s="9" t="s">
        <v>236</v>
      </c>
      <c r="E227" s="9" t="str">
        <f>"马雪骢"</f>
        <v>马雪骢</v>
      </c>
      <c r="F227" s="9" t="str">
        <f t="shared" si="17"/>
        <v>女</v>
      </c>
      <c r="G227" s="8" t="s">
        <v>267</v>
      </c>
      <c r="H227" s="9"/>
    </row>
    <row r="228" spans="1:8" ht="34.5" customHeight="1">
      <c r="A228" s="8">
        <v>226</v>
      </c>
      <c r="B228" s="9" t="str">
        <f>"60532024010420132853370"</f>
        <v>60532024010420132853370</v>
      </c>
      <c r="C228" s="9" t="str">
        <f t="shared" si="18"/>
        <v>0169</v>
      </c>
      <c r="D228" s="9" t="s">
        <v>236</v>
      </c>
      <c r="E228" s="9" t="str">
        <f>"罗云"</f>
        <v>罗云</v>
      </c>
      <c r="F228" s="9" t="str">
        <f t="shared" si="17"/>
        <v>女</v>
      </c>
      <c r="G228" s="8" t="s">
        <v>75</v>
      </c>
      <c r="H228" s="9"/>
    </row>
    <row r="229" spans="1:8" ht="34.5" customHeight="1">
      <c r="A229" s="8">
        <v>227</v>
      </c>
      <c r="B229" s="9" t="str">
        <f>"60532024010421410353499"</f>
        <v>60532024010421410353499</v>
      </c>
      <c r="C229" s="9" t="str">
        <f t="shared" si="18"/>
        <v>0169</v>
      </c>
      <c r="D229" s="9" t="s">
        <v>236</v>
      </c>
      <c r="E229" s="9" t="str">
        <f>"麦世喜"</f>
        <v>麦世喜</v>
      </c>
      <c r="F229" s="9" t="str">
        <f t="shared" si="17"/>
        <v>女</v>
      </c>
      <c r="G229" s="8" t="s">
        <v>268</v>
      </c>
      <c r="H229" s="9"/>
    </row>
    <row r="230" spans="1:8" ht="34.5" customHeight="1">
      <c r="A230" s="8">
        <v>228</v>
      </c>
      <c r="B230" s="9" t="str">
        <f>"60532024010421213653465"</f>
        <v>60532024010421213653465</v>
      </c>
      <c r="C230" s="9" t="str">
        <f t="shared" si="18"/>
        <v>0169</v>
      </c>
      <c r="D230" s="9" t="s">
        <v>236</v>
      </c>
      <c r="E230" s="9" t="str">
        <f>"杨目"</f>
        <v>杨目</v>
      </c>
      <c r="F230" s="9" t="str">
        <f t="shared" si="17"/>
        <v>女</v>
      </c>
      <c r="G230" s="8" t="s">
        <v>269</v>
      </c>
      <c r="H230" s="9"/>
    </row>
    <row r="231" spans="1:8" ht="34.5" customHeight="1">
      <c r="A231" s="8">
        <v>229</v>
      </c>
      <c r="B231" s="9" t="str">
        <f>"60532024010412130452553"</f>
        <v>60532024010412130452553</v>
      </c>
      <c r="C231" s="9" t="str">
        <f t="shared" si="18"/>
        <v>0169</v>
      </c>
      <c r="D231" s="9" t="s">
        <v>236</v>
      </c>
      <c r="E231" s="9" t="str">
        <f>"黎公寄"</f>
        <v>黎公寄</v>
      </c>
      <c r="F231" s="9" t="str">
        <f t="shared" si="17"/>
        <v>女</v>
      </c>
      <c r="G231" s="8" t="s">
        <v>270</v>
      </c>
      <c r="H231" s="9"/>
    </row>
    <row r="232" spans="1:8" ht="34.5" customHeight="1">
      <c r="A232" s="8">
        <v>230</v>
      </c>
      <c r="B232" s="9" t="str">
        <f>"60532024010215190449218"</f>
        <v>60532024010215190449218</v>
      </c>
      <c r="C232" s="9" t="str">
        <f t="shared" si="18"/>
        <v>0169</v>
      </c>
      <c r="D232" s="9" t="s">
        <v>236</v>
      </c>
      <c r="E232" s="9" t="str">
        <f>"杨彬"</f>
        <v>杨彬</v>
      </c>
      <c r="F232" s="9" t="str">
        <f t="shared" si="17"/>
        <v>女</v>
      </c>
      <c r="G232" s="8" t="s">
        <v>271</v>
      </c>
      <c r="H232" s="9"/>
    </row>
    <row r="233" spans="1:8" ht="34.5" customHeight="1">
      <c r="A233" s="8">
        <v>231</v>
      </c>
      <c r="B233" s="9" t="str">
        <f>"60532024010508593453715"</f>
        <v>60532024010508593453715</v>
      </c>
      <c r="C233" s="9" t="str">
        <f t="shared" si="18"/>
        <v>0169</v>
      </c>
      <c r="D233" s="9" t="s">
        <v>236</v>
      </c>
      <c r="E233" s="9" t="str">
        <f>"赵薇"</f>
        <v>赵薇</v>
      </c>
      <c r="F233" s="9" t="str">
        <f t="shared" si="17"/>
        <v>女</v>
      </c>
      <c r="G233" s="8" t="s">
        <v>272</v>
      </c>
      <c r="H233" s="9"/>
    </row>
    <row r="234" spans="1:8" ht="34.5" customHeight="1">
      <c r="A234" s="8">
        <v>232</v>
      </c>
      <c r="B234" s="9" t="str">
        <f>"60532024010414424452776"</f>
        <v>60532024010414424452776</v>
      </c>
      <c r="C234" s="9" t="str">
        <f t="shared" si="18"/>
        <v>0169</v>
      </c>
      <c r="D234" s="9" t="s">
        <v>236</v>
      </c>
      <c r="E234" s="9" t="str">
        <f>"方芳"</f>
        <v>方芳</v>
      </c>
      <c r="F234" s="9" t="str">
        <f t="shared" si="17"/>
        <v>女</v>
      </c>
      <c r="G234" s="8" t="s">
        <v>273</v>
      </c>
      <c r="H234" s="9"/>
    </row>
    <row r="235" spans="1:8" ht="34.5" customHeight="1">
      <c r="A235" s="8">
        <v>233</v>
      </c>
      <c r="B235" s="9" t="str">
        <f>"60532024010409173252153"</f>
        <v>60532024010409173252153</v>
      </c>
      <c r="C235" s="9" t="str">
        <f t="shared" si="18"/>
        <v>0169</v>
      </c>
      <c r="D235" s="9" t="s">
        <v>236</v>
      </c>
      <c r="E235" s="9" t="str">
        <f>"潘德源"</f>
        <v>潘德源</v>
      </c>
      <c r="F235" s="9" t="str">
        <f>"男"</f>
        <v>男</v>
      </c>
      <c r="G235" s="8" t="s">
        <v>274</v>
      </c>
      <c r="H235" s="9"/>
    </row>
    <row r="236" spans="1:8" ht="34.5" customHeight="1">
      <c r="A236" s="8">
        <v>234</v>
      </c>
      <c r="B236" s="9" t="str">
        <f>"60532024010317172551477"</f>
        <v>60532024010317172551477</v>
      </c>
      <c r="C236" s="9" t="str">
        <f t="shared" si="18"/>
        <v>0169</v>
      </c>
      <c r="D236" s="9" t="s">
        <v>236</v>
      </c>
      <c r="E236" s="9" t="str">
        <f>"陈少婕"</f>
        <v>陈少婕</v>
      </c>
      <c r="F236" s="9" t="str">
        <f aca="true" t="shared" si="19" ref="F236:F242">"女"</f>
        <v>女</v>
      </c>
      <c r="G236" s="8" t="s">
        <v>251</v>
      </c>
      <c r="H236" s="9"/>
    </row>
    <row r="237" spans="1:8" ht="34.5" customHeight="1">
      <c r="A237" s="8">
        <v>235</v>
      </c>
      <c r="B237" s="9" t="str">
        <f>"60532024010514150954309"</f>
        <v>60532024010514150954309</v>
      </c>
      <c r="C237" s="9" t="str">
        <f t="shared" si="18"/>
        <v>0169</v>
      </c>
      <c r="D237" s="9" t="s">
        <v>236</v>
      </c>
      <c r="E237" s="9" t="str">
        <f>"朱爱玲"</f>
        <v>朱爱玲</v>
      </c>
      <c r="F237" s="9" t="str">
        <f t="shared" si="19"/>
        <v>女</v>
      </c>
      <c r="G237" s="8" t="s">
        <v>275</v>
      </c>
      <c r="H237" s="9"/>
    </row>
    <row r="238" spans="1:8" ht="34.5" customHeight="1">
      <c r="A238" s="8">
        <v>236</v>
      </c>
      <c r="B238" s="9" t="str">
        <f>"60532024010418253053201"</f>
        <v>60532024010418253053201</v>
      </c>
      <c r="C238" s="9" t="str">
        <f t="shared" si="18"/>
        <v>0169</v>
      </c>
      <c r="D238" s="9" t="s">
        <v>236</v>
      </c>
      <c r="E238" s="9" t="str">
        <f>"金忆"</f>
        <v>金忆</v>
      </c>
      <c r="F238" s="9" t="str">
        <f t="shared" si="19"/>
        <v>女</v>
      </c>
      <c r="G238" s="8" t="s">
        <v>276</v>
      </c>
      <c r="H238" s="9"/>
    </row>
    <row r="239" spans="1:8" ht="34.5" customHeight="1">
      <c r="A239" s="8">
        <v>237</v>
      </c>
      <c r="B239" s="9" t="str">
        <f>"60532024010222525350249"</f>
        <v>60532024010222525350249</v>
      </c>
      <c r="C239" s="9" t="str">
        <f t="shared" si="18"/>
        <v>0169</v>
      </c>
      <c r="D239" s="9" t="s">
        <v>236</v>
      </c>
      <c r="E239" s="9" t="str">
        <f>"韦和虹"</f>
        <v>韦和虹</v>
      </c>
      <c r="F239" s="9" t="str">
        <f t="shared" si="19"/>
        <v>女</v>
      </c>
      <c r="G239" s="8" t="s">
        <v>259</v>
      </c>
      <c r="H239" s="9"/>
    </row>
    <row r="240" spans="1:8" ht="34.5" customHeight="1">
      <c r="A240" s="8">
        <v>238</v>
      </c>
      <c r="B240" s="9" t="str">
        <f>"60532024010322581551978"</f>
        <v>60532024010322581551978</v>
      </c>
      <c r="C240" s="9" t="str">
        <f t="shared" si="18"/>
        <v>0169</v>
      </c>
      <c r="D240" s="9" t="s">
        <v>236</v>
      </c>
      <c r="E240" s="9" t="str">
        <f>"徐冰"</f>
        <v>徐冰</v>
      </c>
      <c r="F240" s="9" t="str">
        <f t="shared" si="19"/>
        <v>女</v>
      </c>
      <c r="G240" s="8" t="s">
        <v>277</v>
      </c>
      <c r="H240" s="9"/>
    </row>
    <row r="241" spans="1:8" ht="34.5" customHeight="1">
      <c r="A241" s="8">
        <v>239</v>
      </c>
      <c r="B241" s="9" t="str">
        <f>"60532024010516253654584"</f>
        <v>60532024010516253654584</v>
      </c>
      <c r="C241" s="9" t="str">
        <f t="shared" si="18"/>
        <v>0169</v>
      </c>
      <c r="D241" s="9" t="s">
        <v>236</v>
      </c>
      <c r="E241" s="9" t="str">
        <f>"徐永婷"</f>
        <v>徐永婷</v>
      </c>
      <c r="F241" s="9" t="str">
        <f t="shared" si="19"/>
        <v>女</v>
      </c>
      <c r="G241" s="8" t="s">
        <v>69</v>
      </c>
      <c r="H241" s="9"/>
    </row>
    <row r="242" spans="1:8" ht="34.5" customHeight="1">
      <c r="A242" s="8">
        <v>240</v>
      </c>
      <c r="B242" s="9" t="str">
        <f>"60532024010516171054564"</f>
        <v>60532024010516171054564</v>
      </c>
      <c r="C242" s="9" t="str">
        <f t="shared" si="18"/>
        <v>0169</v>
      </c>
      <c r="D242" s="9" t="s">
        <v>236</v>
      </c>
      <c r="E242" s="9" t="str">
        <f>"邢丹丹"</f>
        <v>邢丹丹</v>
      </c>
      <c r="F242" s="9" t="str">
        <f t="shared" si="19"/>
        <v>女</v>
      </c>
      <c r="G242" s="8" t="s">
        <v>278</v>
      </c>
      <c r="H242" s="9"/>
    </row>
    <row r="243" spans="1:8" ht="34.5" customHeight="1">
      <c r="A243" s="8">
        <v>241</v>
      </c>
      <c r="B243" s="9" t="str">
        <f>"60532024010410372552350"</f>
        <v>60532024010410372552350</v>
      </c>
      <c r="C243" s="9" t="str">
        <f t="shared" si="18"/>
        <v>0169</v>
      </c>
      <c r="D243" s="9" t="s">
        <v>236</v>
      </c>
      <c r="E243" s="9" t="str">
        <f>"王国斌"</f>
        <v>王国斌</v>
      </c>
      <c r="F243" s="9" t="str">
        <f>"男"</f>
        <v>男</v>
      </c>
      <c r="G243" s="8" t="s">
        <v>279</v>
      </c>
      <c r="H243" s="9"/>
    </row>
    <row r="244" spans="1:8" ht="34.5" customHeight="1">
      <c r="A244" s="8">
        <v>242</v>
      </c>
      <c r="B244" s="9" t="str">
        <f>"60532024010518484354787"</f>
        <v>60532024010518484354787</v>
      </c>
      <c r="C244" s="9" t="str">
        <f t="shared" si="18"/>
        <v>0169</v>
      </c>
      <c r="D244" s="9" t="s">
        <v>236</v>
      </c>
      <c r="E244" s="9" t="str">
        <f>"吴换蕊"</f>
        <v>吴换蕊</v>
      </c>
      <c r="F244" s="9" t="str">
        <f aca="true" t="shared" si="20" ref="F244:F265">"女"</f>
        <v>女</v>
      </c>
      <c r="G244" s="8" t="s">
        <v>280</v>
      </c>
      <c r="H244" s="9"/>
    </row>
    <row r="245" spans="1:8" ht="34.5" customHeight="1">
      <c r="A245" s="8">
        <v>243</v>
      </c>
      <c r="B245" s="9" t="str">
        <f>"60532024010321272251877"</f>
        <v>60532024010321272251877</v>
      </c>
      <c r="C245" s="9" t="str">
        <f t="shared" si="18"/>
        <v>0169</v>
      </c>
      <c r="D245" s="9" t="s">
        <v>236</v>
      </c>
      <c r="E245" s="9" t="str">
        <f>"吉漂漂"</f>
        <v>吉漂漂</v>
      </c>
      <c r="F245" s="9" t="str">
        <f t="shared" si="20"/>
        <v>女</v>
      </c>
      <c r="G245" s="8" t="s">
        <v>281</v>
      </c>
      <c r="H245" s="9"/>
    </row>
    <row r="246" spans="1:8" ht="34.5" customHeight="1">
      <c r="A246" s="8">
        <v>244</v>
      </c>
      <c r="B246" s="9" t="str">
        <f>"60532024010523304755135"</f>
        <v>60532024010523304755135</v>
      </c>
      <c r="C246" s="9" t="str">
        <f t="shared" si="18"/>
        <v>0169</v>
      </c>
      <c r="D246" s="9" t="s">
        <v>236</v>
      </c>
      <c r="E246" s="9" t="str">
        <f>"黄泽窈"</f>
        <v>黄泽窈</v>
      </c>
      <c r="F246" s="9" t="str">
        <f t="shared" si="20"/>
        <v>女</v>
      </c>
      <c r="G246" s="8" t="s">
        <v>282</v>
      </c>
      <c r="H246" s="9"/>
    </row>
    <row r="247" spans="1:8" ht="34.5" customHeight="1">
      <c r="A247" s="8">
        <v>245</v>
      </c>
      <c r="B247" s="9" t="str">
        <f>"60532024010600233055164"</f>
        <v>60532024010600233055164</v>
      </c>
      <c r="C247" s="9" t="str">
        <f t="shared" si="18"/>
        <v>0169</v>
      </c>
      <c r="D247" s="9" t="s">
        <v>236</v>
      </c>
      <c r="E247" s="9" t="str">
        <f>"关彦芳"</f>
        <v>关彦芳</v>
      </c>
      <c r="F247" s="9" t="str">
        <f t="shared" si="20"/>
        <v>女</v>
      </c>
      <c r="G247" s="8" t="s">
        <v>283</v>
      </c>
      <c r="H247" s="9"/>
    </row>
    <row r="248" spans="1:8" ht="34.5" customHeight="1">
      <c r="A248" s="8">
        <v>246</v>
      </c>
      <c r="B248" s="9" t="str">
        <f>"60532024010510131453884"</f>
        <v>60532024010510131453884</v>
      </c>
      <c r="C248" s="9" t="str">
        <f t="shared" si="18"/>
        <v>0169</v>
      </c>
      <c r="D248" s="9" t="s">
        <v>236</v>
      </c>
      <c r="E248" s="9" t="str">
        <f>"展恩苓"</f>
        <v>展恩苓</v>
      </c>
      <c r="F248" s="9" t="str">
        <f t="shared" si="20"/>
        <v>女</v>
      </c>
      <c r="G248" s="8" t="s">
        <v>284</v>
      </c>
      <c r="H248" s="9"/>
    </row>
    <row r="249" spans="1:8" ht="34.5" customHeight="1">
      <c r="A249" s="8">
        <v>247</v>
      </c>
      <c r="B249" s="9" t="str">
        <f>"60532024010220215849933"</f>
        <v>60532024010220215849933</v>
      </c>
      <c r="C249" s="9" t="str">
        <f t="shared" si="18"/>
        <v>0169</v>
      </c>
      <c r="D249" s="9" t="s">
        <v>236</v>
      </c>
      <c r="E249" s="9" t="str">
        <f>"赵昕昱"</f>
        <v>赵昕昱</v>
      </c>
      <c r="F249" s="9" t="str">
        <f t="shared" si="20"/>
        <v>女</v>
      </c>
      <c r="G249" s="8" t="s">
        <v>285</v>
      </c>
      <c r="H249" s="9"/>
    </row>
    <row r="250" spans="1:8" ht="34.5" customHeight="1">
      <c r="A250" s="8">
        <v>248</v>
      </c>
      <c r="B250" s="9" t="str">
        <f>"60532024010316591651435"</f>
        <v>60532024010316591651435</v>
      </c>
      <c r="C250" s="9" t="str">
        <f t="shared" si="18"/>
        <v>0169</v>
      </c>
      <c r="D250" s="9" t="s">
        <v>236</v>
      </c>
      <c r="E250" s="9" t="str">
        <f>"邢新水"</f>
        <v>邢新水</v>
      </c>
      <c r="F250" s="9" t="str">
        <f t="shared" si="20"/>
        <v>女</v>
      </c>
      <c r="G250" s="8" t="s">
        <v>286</v>
      </c>
      <c r="H250" s="9"/>
    </row>
    <row r="251" spans="1:8" ht="34.5" customHeight="1">
      <c r="A251" s="8">
        <v>249</v>
      </c>
      <c r="B251" s="9" t="str">
        <f>"60532024010713323656443"</f>
        <v>60532024010713323656443</v>
      </c>
      <c r="C251" s="9" t="str">
        <f t="shared" si="18"/>
        <v>0169</v>
      </c>
      <c r="D251" s="9" t="s">
        <v>236</v>
      </c>
      <c r="E251" s="9" t="str">
        <f>"孙鸿玲"</f>
        <v>孙鸿玲</v>
      </c>
      <c r="F251" s="9" t="str">
        <f t="shared" si="20"/>
        <v>女</v>
      </c>
      <c r="G251" s="8" t="s">
        <v>287</v>
      </c>
      <c r="H251" s="9"/>
    </row>
    <row r="252" spans="1:8" ht="34.5" customHeight="1">
      <c r="A252" s="8">
        <v>250</v>
      </c>
      <c r="B252" s="9" t="str">
        <f>"60532024010608412655202"</f>
        <v>60532024010608412655202</v>
      </c>
      <c r="C252" s="9" t="str">
        <f t="shared" si="18"/>
        <v>0169</v>
      </c>
      <c r="D252" s="9" t="s">
        <v>236</v>
      </c>
      <c r="E252" s="9" t="str">
        <f>"侯蕊"</f>
        <v>侯蕊</v>
      </c>
      <c r="F252" s="9" t="str">
        <f t="shared" si="20"/>
        <v>女</v>
      </c>
      <c r="G252" s="8" t="s">
        <v>288</v>
      </c>
      <c r="H252" s="9"/>
    </row>
    <row r="253" spans="1:8" ht="34.5" customHeight="1">
      <c r="A253" s="8">
        <v>251</v>
      </c>
      <c r="B253" s="9" t="str">
        <f>"60532024010321302951883"</f>
        <v>60532024010321302951883</v>
      </c>
      <c r="C253" s="9" t="str">
        <f t="shared" si="18"/>
        <v>0169</v>
      </c>
      <c r="D253" s="9" t="s">
        <v>236</v>
      </c>
      <c r="E253" s="9" t="str">
        <f>"江湘虹"</f>
        <v>江湘虹</v>
      </c>
      <c r="F253" s="9" t="str">
        <f t="shared" si="20"/>
        <v>女</v>
      </c>
      <c r="G253" s="8" t="s">
        <v>289</v>
      </c>
      <c r="H253" s="9"/>
    </row>
    <row r="254" spans="1:8" ht="34.5" customHeight="1">
      <c r="A254" s="8">
        <v>252</v>
      </c>
      <c r="B254" s="9" t="str">
        <f>"60532024010420013253341"</f>
        <v>60532024010420013253341</v>
      </c>
      <c r="C254" s="9" t="str">
        <f t="shared" si="18"/>
        <v>0169</v>
      </c>
      <c r="D254" s="9" t="s">
        <v>236</v>
      </c>
      <c r="E254" s="9" t="str">
        <f>"苏梦莉"</f>
        <v>苏梦莉</v>
      </c>
      <c r="F254" s="9" t="str">
        <f t="shared" si="20"/>
        <v>女</v>
      </c>
      <c r="G254" s="8" t="s">
        <v>290</v>
      </c>
      <c r="H254" s="9"/>
    </row>
    <row r="255" spans="1:8" ht="34.5" customHeight="1">
      <c r="A255" s="8">
        <v>253</v>
      </c>
      <c r="B255" s="9" t="str">
        <f>"60532024010810414957149"</f>
        <v>60532024010810414957149</v>
      </c>
      <c r="C255" s="9" t="str">
        <f t="shared" si="18"/>
        <v>0169</v>
      </c>
      <c r="D255" s="9" t="s">
        <v>236</v>
      </c>
      <c r="E255" s="9" t="str">
        <f>"王蕊"</f>
        <v>王蕊</v>
      </c>
      <c r="F255" s="9" t="str">
        <f t="shared" si="20"/>
        <v>女</v>
      </c>
      <c r="G255" s="8" t="s">
        <v>291</v>
      </c>
      <c r="H255" s="9"/>
    </row>
    <row r="256" spans="1:8" ht="34.5" customHeight="1">
      <c r="A256" s="8">
        <v>254</v>
      </c>
      <c r="B256" s="9" t="str">
        <f>"60532024010415595952966"</f>
        <v>60532024010415595952966</v>
      </c>
      <c r="C256" s="9" t="str">
        <f aca="true" t="shared" si="21" ref="C256:C264">"0169"</f>
        <v>0169</v>
      </c>
      <c r="D256" s="9" t="s">
        <v>236</v>
      </c>
      <c r="E256" s="9" t="str">
        <f>"陈春余"</f>
        <v>陈春余</v>
      </c>
      <c r="F256" s="9" t="str">
        <f t="shared" si="20"/>
        <v>女</v>
      </c>
      <c r="G256" s="8" t="s">
        <v>35</v>
      </c>
      <c r="H256" s="9"/>
    </row>
    <row r="257" spans="1:8" ht="34.5" customHeight="1">
      <c r="A257" s="8">
        <v>255</v>
      </c>
      <c r="B257" s="9" t="str">
        <f>"60532024010817075457550"</f>
        <v>60532024010817075457550</v>
      </c>
      <c r="C257" s="9" t="str">
        <f t="shared" si="21"/>
        <v>0169</v>
      </c>
      <c r="D257" s="9" t="s">
        <v>236</v>
      </c>
      <c r="E257" s="9" t="str">
        <f>"王维婷"</f>
        <v>王维婷</v>
      </c>
      <c r="F257" s="9" t="str">
        <f t="shared" si="20"/>
        <v>女</v>
      </c>
      <c r="G257" s="8" t="s">
        <v>292</v>
      </c>
      <c r="H257" s="9"/>
    </row>
    <row r="258" spans="1:8" ht="34.5" customHeight="1">
      <c r="A258" s="8">
        <v>256</v>
      </c>
      <c r="B258" s="9" t="str">
        <f>"60532024010911535158067"</f>
        <v>60532024010911535158067</v>
      </c>
      <c r="C258" s="9" t="str">
        <f t="shared" si="21"/>
        <v>0169</v>
      </c>
      <c r="D258" s="9" t="s">
        <v>236</v>
      </c>
      <c r="E258" s="9" t="str">
        <f>"李蝶"</f>
        <v>李蝶</v>
      </c>
      <c r="F258" s="9" t="str">
        <f t="shared" si="20"/>
        <v>女</v>
      </c>
      <c r="G258" s="8" t="s">
        <v>293</v>
      </c>
      <c r="H258" s="9"/>
    </row>
    <row r="259" spans="1:8" ht="34.5" customHeight="1">
      <c r="A259" s="8">
        <v>257</v>
      </c>
      <c r="B259" s="9" t="str">
        <f>"60532024010818454957638"</f>
        <v>60532024010818454957638</v>
      </c>
      <c r="C259" s="9" t="str">
        <f t="shared" si="21"/>
        <v>0169</v>
      </c>
      <c r="D259" s="9" t="s">
        <v>236</v>
      </c>
      <c r="E259" s="9" t="str">
        <f>"汪朝燕"</f>
        <v>汪朝燕</v>
      </c>
      <c r="F259" s="9" t="str">
        <f t="shared" si="20"/>
        <v>女</v>
      </c>
      <c r="G259" s="8" t="s">
        <v>294</v>
      </c>
      <c r="H259" s="9"/>
    </row>
    <row r="260" spans="1:8" ht="34.5" customHeight="1">
      <c r="A260" s="8">
        <v>258</v>
      </c>
      <c r="B260" s="9" t="str">
        <f>"60532024010822263257805"</f>
        <v>60532024010822263257805</v>
      </c>
      <c r="C260" s="9" t="str">
        <f t="shared" si="21"/>
        <v>0169</v>
      </c>
      <c r="D260" s="9" t="s">
        <v>236</v>
      </c>
      <c r="E260" s="9" t="str">
        <f>"林文晶"</f>
        <v>林文晶</v>
      </c>
      <c r="F260" s="9" t="str">
        <f t="shared" si="20"/>
        <v>女</v>
      </c>
      <c r="G260" s="8" t="s">
        <v>295</v>
      </c>
      <c r="H260" s="9"/>
    </row>
    <row r="261" spans="1:8" ht="34.5" customHeight="1">
      <c r="A261" s="8">
        <v>259</v>
      </c>
      <c r="B261" s="9" t="str">
        <f>"60532024010414590552816"</f>
        <v>60532024010414590552816</v>
      </c>
      <c r="C261" s="9" t="str">
        <f t="shared" si="21"/>
        <v>0169</v>
      </c>
      <c r="D261" s="9" t="s">
        <v>236</v>
      </c>
      <c r="E261" s="9" t="str">
        <f>"陈川鲜"</f>
        <v>陈川鲜</v>
      </c>
      <c r="F261" s="9" t="str">
        <f t="shared" si="20"/>
        <v>女</v>
      </c>
      <c r="G261" s="8" t="s">
        <v>203</v>
      </c>
      <c r="H261" s="9"/>
    </row>
    <row r="262" spans="1:8" ht="34.5" customHeight="1">
      <c r="A262" s="8">
        <v>260</v>
      </c>
      <c r="B262" s="9" t="str">
        <f>"60532024011023013859146"</f>
        <v>60532024011023013859146</v>
      </c>
      <c r="C262" s="9" t="str">
        <f t="shared" si="21"/>
        <v>0169</v>
      </c>
      <c r="D262" s="9" t="s">
        <v>236</v>
      </c>
      <c r="E262" s="9" t="str">
        <f>"潘玉"</f>
        <v>潘玉</v>
      </c>
      <c r="F262" s="9" t="str">
        <f t="shared" si="20"/>
        <v>女</v>
      </c>
      <c r="G262" s="8" t="s">
        <v>47</v>
      </c>
      <c r="H262" s="9"/>
    </row>
    <row r="263" spans="1:8" ht="34.5" customHeight="1">
      <c r="A263" s="8">
        <v>261</v>
      </c>
      <c r="B263" s="9" t="str">
        <f>"60532024011110160859293"</f>
        <v>60532024011110160859293</v>
      </c>
      <c r="C263" s="9" t="str">
        <f t="shared" si="21"/>
        <v>0169</v>
      </c>
      <c r="D263" s="9" t="s">
        <v>236</v>
      </c>
      <c r="E263" s="9" t="str">
        <f>"何玉峥"</f>
        <v>何玉峥</v>
      </c>
      <c r="F263" s="9" t="str">
        <f t="shared" si="20"/>
        <v>女</v>
      </c>
      <c r="G263" s="8" t="s">
        <v>296</v>
      </c>
      <c r="H263" s="9"/>
    </row>
    <row r="264" spans="1:8" ht="34.5" customHeight="1">
      <c r="A264" s="8">
        <v>262</v>
      </c>
      <c r="B264" s="9" t="str">
        <f>"60532024011110262659306"</f>
        <v>60532024011110262659306</v>
      </c>
      <c r="C264" s="9" t="str">
        <f t="shared" si="21"/>
        <v>0169</v>
      </c>
      <c r="D264" s="9" t="s">
        <v>236</v>
      </c>
      <c r="E264" s="9" t="str">
        <f>"陈少娜"</f>
        <v>陈少娜</v>
      </c>
      <c r="F264" s="9" t="str">
        <f t="shared" si="20"/>
        <v>女</v>
      </c>
      <c r="G264" s="8" t="s">
        <v>264</v>
      </c>
      <c r="H264" s="9"/>
    </row>
    <row r="265" spans="1:8" ht="34.5" customHeight="1">
      <c r="A265" s="8">
        <v>263</v>
      </c>
      <c r="B265" s="9" t="str">
        <f>"60532024010209383647880"</f>
        <v>60532024010209383647880</v>
      </c>
      <c r="C265" s="9" t="str">
        <f>"0171"</f>
        <v>0171</v>
      </c>
      <c r="D265" s="9" t="s">
        <v>297</v>
      </c>
      <c r="E265" s="9" t="str">
        <f>"李翠云"</f>
        <v>李翠云</v>
      </c>
      <c r="F265" s="9" t="str">
        <f t="shared" si="20"/>
        <v>女</v>
      </c>
      <c r="G265" s="8" t="s">
        <v>298</v>
      </c>
      <c r="H265" s="9"/>
    </row>
    <row r="266" spans="1:8" ht="34.5" customHeight="1">
      <c r="A266" s="8">
        <v>264</v>
      </c>
      <c r="B266" s="9" t="str">
        <f>"60532024010213144048828"</f>
        <v>60532024010213144048828</v>
      </c>
      <c r="C266" s="9" t="str">
        <f>"0172"</f>
        <v>0172</v>
      </c>
      <c r="D266" s="9" t="s">
        <v>299</v>
      </c>
      <c r="E266" s="9" t="str">
        <f>"高蒙"</f>
        <v>高蒙</v>
      </c>
      <c r="F266" s="9" t="str">
        <f aca="true" t="shared" si="22" ref="F266:F274">"男"</f>
        <v>男</v>
      </c>
      <c r="G266" s="8" t="s">
        <v>300</v>
      </c>
      <c r="H266" s="9"/>
    </row>
    <row r="267" spans="1:8" ht="34.5" customHeight="1">
      <c r="A267" s="8">
        <v>265</v>
      </c>
      <c r="B267" s="9" t="str">
        <f>"60532024010513074354211"</f>
        <v>60532024010513074354211</v>
      </c>
      <c r="C267" s="9" t="str">
        <f>"0172"</f>
        <v>0172</v>
      </c>
      <c r="D267" s="9" t="s">
        <v>299</v>
      </c>
      <c r="E267" s="9" t="str">
        <f>"周岳"</f>
        <v>周岳</v>
      </c>
      <c r="F267" s="9" t="str">
        <f t="shared" si="22"/>
        <v>男</v>
      </c>
      <c r="G267" s="8" t="s">
        <v>301</v>
      </c>
      <c r="H267" s="9"/>
    </row>
    <row r="268" spans="1:8" ht="34.5" customHeight="1">
      <c r="A268" s="8">
        <v>266</v>
      </c>
      <c r="B268" s="9" t="str">
        <f>"60532024010808525856944"</f>
        <v>60532024010808525856944</v>
      </c>
      <c r="C268" s="9" t="str">
        <f>"0173"</f>
        <v>0173</v>
      </c>
      <c r="D268" s="9" t="s">
        <v>302</v>
      </c>
      <c r="E268" s="9" t="str">
        <f>"韦吉程"</f>
        <v>韦吉程</v>
      </c>
      <c r="F268" s="9" t="str">
        <f t="shared" si="22"/>
        <v>男</v>
      </c>
      <c r="G268" s="8" t="s">
        <v>303</v>
      </c>
      <c r="H268" s="9"/>
    </row>
    <row r="269" spans="1:8" ht="34.5" customHeight="1">
      <c r="A269" s="8">
        <v>267</v>
      </c>
      <c r="B269" s="9" t="str">
        <f>"60532024010209122647688"</f>
        <v>60532024010209122647688</v>
      </c>
      <c r="C269" s="9" t="str">
        <f>"0173"</f>
        <v>0173</v>
      </c>
      <c r="D269" s="9" t="s">
        <v>302</v>
      </c>
      <c r="E269" s="9" t="str">
        <f>"谢广南"</f>
        <v>谢广南</v>
      </c>
      <c r="F269" s="9" t="str">
        <f t="shared" si="22"/>
        <v>男</v>
      </c>
      <c r="G269" s="8" t="s">
        <v>304</v>
      </c>
      <c r="H269" s="9"/>
    </row>
    <row r="270" spans="1:8" ht="34.5" customHeight="1">
      <c r="A270" s="8">
        <v>268</v>
      </c>
      <c r="B270" s="9" t="str">
        <f>"60532024010815304857409"</f>
        <v>60532024010815304857409</v>
      </c>
      <c r="C270" s="9" t="str">
        <f>"0173"</f>
        <v>0173</v>
      </c>
      <c r="D270" s="9" t="s">
        <v>302</v>
      </c>
      <c r="E270" s="9" t="str">
        <f>"王振强"</f>
        <v>王振强</v>
      </c>
      <c r="F270" s="9" t="str">
        <f t="shared" si="22"/>
        <v>男</v>
      </c>
      <c r="G270" s="8" t="s">
        <v>305</v>
      </c>
      <c r="H270" s="9"/>
    </row>
    <row r="271" spans="1:8" ht="34.5" customHeight="1">
      <c r="A271" s="8">
        <v>269</v>
      </c>
      <c r="B271" s="9" t="str">
        <f>"60532024010209121747685"</f>
        <v>60532024010209121747685</v>
      </c>
      <c r="C271" s="9" t="str">
        <f aca="true" t="shared" si="23" ref="C271:C281">"0174"</f>
        <v>0174</v>
      </c>
      <c r="D271" s="9" t="s">
        <v>306</v>
      </c>
      <c r="E271" s="9" t="str">
        <f>"廖旭洋"</f>
        <v>廖旭洋</v>
      </c>
      <c r="F271" s="9" t="str">
        <f t="shared" si="22"/>
        <v>男</v>
      </c>
      <c r="G271" s="8" t="s">
        <v>307</v>
      </c>
      <c r="H271" s="9"/>
    </row>
    <row r="272" spans="1:8" ht="34.5" customHeight="1">
      <c r="A272" s="8">
        <v>270</v>
      </c>
      <c r="B272" s="9" t="str">
        <f>"60532024010213152648831"</f>
        <v>60532024010213152648831</v>
      </c>
      <c r="C272" s="9" t="str">
        <f t="shared" si="23"/>
        <v>0174</v>
      </c>
      <c r="D272" s="9" t="s">
        <v>306</v>
      </c>
      <c r="E272" s="9" t="str">
        <f>"周仁翔"</f>
        <v>周仁翔</v>
      </c>
      <c r="F272" s="9" t="str">
        <f t="shared" si="22"/>
        <v>男</v>
      </c>
      <c r="G272" s="8" t="s">
        <v>308</v>
      </c>
      <c r="H272" s="9"/>
    </row>
    <row r="273" spans="1:8" ht="34.5" customHeight="1">
      <c r="A273" s="8">
        <v>271</v>
      </c>
      <c r="B273" s="9" t="str">
        <f>"60532024010223253050272"</f>
        <v>60532024010223253050272</v>
      </c>
      <c r="C273" s="9" t="str">
        <f t="shared" si="23"/>
        <v>0174</v>
      </c>
      <c r="D273" s="9" t="s">
        <v>306</v>
      </c>
      <c r="E273" s="9" t="str">
        <f>"熊睿"</f>
        <v>熊睿</v>
      </c>
      <c r="F273" s="9" t="str">
        <f t="shared" si="22"/>
        <v>男</v>
      </c>
      <c r="G273" s="8" t="s">
        <v>309</v>
      </c>
      <c r="H273" s="9"/>
    </row>
    <row r="274" spans="1:8" ht="34.5" customHeight="1">
      <c r="A274" s="8">
        <v>272</v>
      </c>
      <c r="B274" s="9" t="str">
        <f>"60532024010209132547701"</f>
        <v>60532024010209132547701</v>
      </c>
      <c r="C274" s="9" t="str">
        <f t="shared" si="23"/>
        <v>0174</v>
      </c>
      <c r="D274" s="9" t="s">
        <v>306</v>
      </c>
      <c r="E274" s="9" t="str">
        <f>"王昌伟"</f>
        <v>王昌伟</v>
      </c>
      <c r="F274" s="9" t="str">
        <f t="shared" si="22"/>
        <v>男</v>
      </c>
      <c r="G274" s="8" t="s">
        <v>310</v>
      </c>
      <c r="H274" s="9"/>
    </row>
    <row r="275" spans="1:8" ht="34.5" customHeight="1">
      <c r="A275" s="8">
        <v>273</v>
      </c>
      <c r="B275" s="9" t="str">
        <f>"60532024010217572649635"</f>
        <v>60532024010217572649635</v>
      </c>
      <c r="C275" s="9" t="str">
        <f t="shared" si="23"/>
        <v>0174</v>
      </c>
      <c r="D275" s="9" t="s">
        <v>306</v>
      </c>
      <c r="E275" s="9" t="str">
        <f>"周熠"</f>
        <v>周熠</v>
      </c>
      <c r="F275" s="9" t="str">
        <f>"女"</f>
        <v>女</v>
      </c>
      <c r="G275" s="8" t="s">
        <v>311</v>
      </c>
      <c r="H275" s="9"/>
    </row>
    <row r="276" spans="1:8" ht="34.5" customHeight="1">
      <c r="A276" s="8">
        <v>274</v>
      </c>
      <c r="B276" s="9" t="str">
        <f>"60532024010320312951770"</f>
        <v>60532024010320312951770</v>
      </c>
      <c r="C276" s="9" t="str">
        <f t="shared" si="23"/>
        <v>0174</v>
      </c>
      <c r="D276" s="9" t="s">
        <v>306</v>
      </c>
      <c r="E276" s="9" t="str">
        <f>"卢家梅"</f>
        <v>卢家梅</v>
      </c>
      <c r="F276" s="9" t="str">
        <f>"女"</f>
        <v>女</v>
      </c>
      <c r="G276" s="8" t="s">
        <v>312</v>
      </c>
      <c r="H276" s="9"/>
    </row>
    <row r="277" spans="1:8" ht="34.5" customHeight="1">
      <c r="A277" s="8">
        <v>275</v>
      </c>
      <c r="B277" s="9" t="str">
        <f>"60532024010415353952908"</f>
        <v>60532024010415353952908</v>
      </c>
      <c r="C277" s="9" t="str">
        <f t="shared" si="23"/>
        <v>0174</v>
      </c>
      <c r="D277" s="9" t="s">
        <v>306</v>
      </c>
      <c r="E277" s="9" t="str">
        <f>"陈翠洁"</f>
        <v>陈翠洁</v>
      </c>
      <c r="F277" s="9" t="str">
        <f>"女"</f>
        <v>女</v>
      </c>
      <c r="G277" s="8" t="s">
        <v>220</v>
      </c>
      <c r="H277" s="9"/>
    </row>
    <row r="278" spans="1:8" ht="34.5" customHeight="1">
      <c r="A278" s="8">
        <v>276</v>
      </c>
      <c r="B278" s="9" t="str">
        <f>"60532024010810520157167"</f>
        <v>60532024010810520157167</v>
      </c>
      <c r="C278" s="9" t="str">
        <f t="shared" si="23"/>
        <v>0174</v>
      </c>
      <c r="D278" s="9" t="s">
        <v>306</v>
      </c>
      <c r="E278" s="9" t="str">
        <f>"陈瑾"</f>
        <v>陈瑾</v>
      </c>
      <c r="F278" s="9" t="str">
        <f>"女"</f>
        <v>女</v>
      </c>
      <c r="G278" s="8" t="s">
        <v>313</v>
      </c>
      <c r="H278" s="9"/>
    </row>
    <row r="279" spans="1:8" ht="34.5" customHeight="1">
      <c r="A279" s="8">
        <v>277</v>
      </c>
      <c r="B279" s="9" t="str">
        <f>"60532024010316594951437"</f>
        <v>60532024010316594951437</v>
      </c>
      <c r="C279" s="9" t="str">
        <f t="shared" si="23"/>
        <v>0174</v>
      </c>
      <c r="D279" s="9" t="s">
        <v>306</v>
      </c>
      <c r="E279" s="9" t="str">
        <f>"王勿英"</f>
        <v>王勿英</v>
      </c>
      <c r="F279" s="9" t="str">
        <f>"男"</f>
        <v>男</v>
      </c>
      <c r="G279" s="8" t="s">
        <v>314</v>
      </c>
      <c r="H279" s="9"/>
    </row>
    <row r="280" spans="1:8" ht="34.5" customHeight="1">
      <c r="A280" s="8">
        <v>278</v>
      </c>
      <c r="B280" s="9" t="str">
        <f>"60532024010915445758221"</f>
        <v>60532024010915445758221</v>
      </c>
      <c r="C280" s="9" t="str">
        <f t="shared" si="23"/>
        <v>0174</v>
      </c>
      <c r="D280" s="9" t="s">
        <v>306</v>
      </c>
      <c r="E280" s="9" t="str">
        <f>"邢碧林"</f>
        <v>邢碧林</v>
      </c>
      <c r="F280" s="9" t="str">
        <f>"男"</f>
        <v>男</v>
      </c>
      <c r="G280" s="8" t="s">
        <v>315</v>
      </c>
      <c r="H280" s="9"/>
    </row>
    <row r="281" spans="1:8" ht="34.5" customHeight="1">
      <c r="A281" s="8">
        <v>279</v>
      </c>
      <c r="B281" s="9" t="str">
        <f>"60532024010522483955111"</f>
        <v>60532024010522483955111</v>
      </c>
      <c r="C281" s="9" t="str">
        <f t="shared" si="23"/>
        <v>0174</v>
      </c>
      <c r="D281" s="9" t="s">
        <v>306</v>
      </c>
      <c r="E281" s="9" t="str">
        <f>"陈汉云"</f>
        <v>陈汉云</v>
      </c>
      <c r="F281" s="9" t="str">
        <f>"女"</f>
        <v>女</v>
      </c>
      <c r="G281" s="8" t="s">
        <v>316</v>
      </c>
      <c r="H281" s="9"/>
    </row>
    <row r="282" spans="1:8" ht="34.5" customHeight="1">
      <c r="A282" s="8">
        <v>280</v>
      </c>
      <c r="B282" s="9" t="str">
        <f>"60532024010209092747658"</f>
        <v>60532024010209092747658</v>
      </c>
      <c r="C282" s="9" t="str">
        <f aca="true" t="shared" si="24" ref="C282:C287">"0175"</f>
        <v>0175</v>
      </c>
      <c r="D282" s="9" t="s">
        <v>317</v>
      </c>
      <c r="E282" s="9" t="str">
        <f>"陈淑敏"</f>
        <v>陈淑敏</v>
      </c>
      <c r="F282" s="9" t="str">
        <f>"女"</f>
        <v>女</v>
      </c>
      <c r="G282" s="8" t="s">
        <v>318</v>
      </c>
      <c r="H282" s="9"/>
    </row>
    <row r="283" spans="1:8" ht="34.5" customHeight="1">
      <c r="A283" s="8">
        <v>281</v>
      </c>
      <c r="B283" s="9" t="str">
        <f>"60532024010218504249732"</f>
        <v>60532024010218504249732</v>
      </c>
      <c r="C283" s="9" t="str">
        <f t="shared" si="24"/>
        <v>0175</v>
      </c>
      <c r="D283" s="9" t="s">
        <v>317</v>
      </c>
      <c r="E283" s="9" t="str">
        <f>"吴海萍"</f>
        <v>吴海萍</v>
      </c>
      <c r="F283" s="9" t="str">
        <f>"女"</f>
        <v>女</v>
      </c>
      <c r="G283" s="8" t="s">
        <v>319</v>
      </c>
      <c r="H283" s="9"/>
    </row>
    <row r="284" spans="1:8" ht="34.5" customHeight="1">
      <c r="A284" s="8">
        <v>282</v>
      </c>
      <c r="B284" s="9" t="str">
        <f>"60532024010617592755980"</f>
        <v>60532024010617592755980</v>
      </c>
      <c r="C284" s="9" t="str">
        <f t="shared" si="24"/>
        <v>0175</v>
      </c>
      <c r="D284" s="9" t="s">
        <v>317</v>
      </c>
      <c r="E284" s="9" t="str">
        <f>"刘楚燕"</f>
        <v>刘楚燕</v>
      </c>
      <c r="F284" s="9" t="str">
        <f>"女"</f>
        <v>女</v>
      </c>
      <c r="G284" s="8" t="s">
        <v>320</v>
      </c>
      <c r="H284" s="9"/>
    </row>
    <row r="285" spans="1:8" ht="34.5" customHeight="1">
      <c r="A285" s="8">
        <v>283</v>
      </c>
      <c r="B285" s="9" t="str">
        <f>"60532024010411301552484"</f>
        <v>60532024010411301552484</v>
      </c>
      <c r="C285" s="9" t="str">
        <f t="shared" si="24"/>
        <v>0175</v>
      </c>
      <c r="D285" s="9" t="s">
        <v>317</v>
      </c>
      <c r="E285" s="9" t="str">
        <f>"云青霞"</f>
        <v>云青霞</v>
      </c>
      <c r="F285" s="9" t="str">
        <f>"女"</f>
        <v>女</v>
      </c>
      <c r="G285" s="8" t="s">
        <v>321</v>
      </c>
      <c r="H285" s="9"/>
    </row>
    <row r="286" spans="1:8" ht="34.5" customHeight="1">
      <c r="A286" s="8">
        <v>284</v>
      </c>
      <c r="B286" s="9" t="str">
        <f>"60532024010308242450357"</f>
        <v>60532024010308242450357</v>
      </c>
      <c r="C286" s="9" t="str">
        <f t="shared" si="24"/>
        <v>0175</v>
      </c>
      <c r="D286" s="9" t="s">
        <v>317</v>
      </c>
      <c r="E286" s="9" t="str">
        <f>"龙星宇"</f>
        <v>龙星宇</v>
      </c>
      <c r="F286" s="9" t="str">
        <f>"男"</f>
        <v>男</v>
      </c>
      <c r="G286" s="8" t="s">
        <v>322</v>
      </c>
      <c r="H286" s="9"/>
    </row>
    <row r="287" spans="1:8" ht="34.5" customHeight="1">
      <c r="A287" s="8">
        <v>285</v>
      </c>
      <c r="B287" s="9" t="str">
        <f>"60532024010510142253887"</f>
        <v>60532024010510142253887</v>
      </c>
      <c r="C287" s="9" t="str">
        <f t="shared" si="24"/>
        <v>0175</v>
      </c>
      <c r="D287" s="9" t="s">
        <v>317</v>
      </c>
      <c r="E287" s="9" t="str">
        <f>"吴丽"</f>
        <v>吴丽</v>
      </c>
      <c r="F287" s="9" t="str">
        <f>"女"</f>
        <v>女</v>
      </c>
      <c r="G287" s="8" t="s">
        <v>323</v>
      </c>
      <c r="H287" s="9"/>
    </row>
    <row r="288" spans="1:8" ht="34.5" customHeight="1">
      <c r="A288" s="8">
        <v>286</v>
      </c>
      <c r="B288" s="9" t="str">
        <f>"60532024010215102649186"</f>
        <v>60532024010215102649186</v>
      </c>
      <c r="C288" s="9" t="str">
        <f>"0176"</f>
        <v>0176</v>
      </c>
      <c r="D288" s="9" t="s">
        <v>324</v>
      </c>
      <c r="E288" s="9" t="str">
        <f>"邢碧帅"</f>
        <v>邢碧帅</v>
      </c>
      <c r="F288" s="9" t="str">
        <f>"男"</f>
        <v>男</v>
      </c>
      <c r="G288" s="8" t="s">
        <v>325</v>
      </c>
      <c r="H288" s="9"/>
    </row>
    <row r="289" spans="1:8" ht="34.5" customHeight="1">
      <c r="A289" s="8">
        <v>287</v>
      </c>
      <c r="B289" s="9" t="str">
        <f>"60532024010408234052060"</f>
        <v>60532024010408234052060</v>
      </c>
      <c r="C289" s="9" t="str">
        <f>"0176"</f>
        <v>0176</v>
      </c>
      <c r="D289" s="9" t="s">
        <v>324</v>
      </c>
      <c r="E289" s="9" t="str">
        <f>"王一锦"</f>
        <v>王一锦</v>
      </c>
      <c r="F289" s="9" t="str">
        <f>"男"</f>
        <v>男</v>
      </c>
      <c r="G289" s="8" t="s">
        <v>326</v>
      </c>
      <c r="H289" s="9"/>
    </row>
    <row r="290" spans="1:8" ht="34.5" customHeight="1">
      <c r="A290" s="8">
        <v>288</v>
      </c>
      <c r="B290" s="9" t="str">
        <f>"60532024010823081057835"</f>
        <v>60532024010823081057835</v>
      </c>
      <c r="C290" s="9" t="str">
        <f>"0176"</f>
        <v>0176</v>
      </c>
      <c r="D290" s="9" t="s">
        <v>324</v>
      </c>
      <c r="E290" s="9" t="str">
        <f>"邢增锐"</f>
        <v>邢增锐</v>
      </c>
      <c r="F290" s="9" t="str">
        <f>"男"</f>
        <v>男</v>
      </c>
      <c r="G290" s="8" t="s">
        <v>327</v>
      </c>
      <c r="H290" s="9"/>
    </row>
    <row r="291" spans="1:8" ht="34.5" customHeight="1">
      <c r="A291" s="8">
        <v>289</v>
      </c>
      <c r="B291" s="9" t="str">
        <f>"60532024010210383948212"</f>
        <v>60532024010210383948212</v>
      </c>
      <c r="C291" s="9" t="str">
        <f aca="true" t="shared" si="25" ref="C291:C296">"0177"</f>
        <v>0177</v>
      </c>
      <c r="D291" s="9" t="s">
        <v>328</v>
      </c>
      <c r="E291" s="9" t="str">
        <f>"王子珏"</f>
        <v>王子珏</v>
      </c>
      <c r="F291" s="9" t="str">
        <f aca="true" t="shared" si="26" ref="F291:F296">"女"</f>
        <v>女</v>
      </c>
      <c r="G291" s="8" t="s">
        <v>329</v>
      </c>
      <c r="H291" s="9"/>
    </row>
    <row r="292" spans="1:8" ht="34.5" customHeight="1">
      <c r="A292" s="8">
        <v>290</v>
      </c>
      <c r="B292" s="9" t="str">
        <f>"60532024010222590450257"</f>
        <v>60532024010222590450257</v>
      </c>
      <c r="C292" s="9" t="str">
        <f t="shared" si="25"/>
        <v>0177</v>
      </c>
      <c r="D292" s="9" t="s">
        <v>328</v>
      </c>
      <c r="E292" s="9" t="str">
        <f>"符婧"</f>
        <v>符婧</v>
      </c>
      <c r="F292" s="9" t="str">
        <f t="shared" si="26"/>
        <v>女</v>
      </c>
      <c r="G292" s="8" t="s">
        <v>330</v>
      </c>
      <c r="H292" s="9"/>
    </row>
    <row r="293" spans="1:8" ht="34.5" customHeight="1">
      <c r="A293" s="8">
        <v>291</v>
      </c>
      <c r="B293" s="9" t="str">
        <f>"60532024010316161451328"</f>
        <v>60532024010316161451328</v>
      </c>
      <c r="C293" s="9" t="str">
        <f t="shared" si="25"/>
        <v>0177</v>
      </c>
      <c r="D293" s="9" t="s">
        <v>328</v>
      </c>
      <c r="E293" s="9" t="str">
        <f>"冯元哲"</f>
        <v>冯元哲</v>
      </c>
      <c r="F293" s="9" t="str">
        <f t="shared" si="26"/>
        <v>女</v>
      </c>
      <c r="G293" s="8" t="s">
        <v>331</v>
      </c>
      <c r="H293" s="9"/>
    </row>
    <row r="294" spans="1:8" ht="34.5" customHeight="1">
      <c r="A294" s="8">
        <v>292</v>
      </c>
      <c r="B294" s="9" t="str">
        <f>"60532024010215325749265"</f>
        <v>60532024010215325749265</v>
      </c>
      <c r="C294" s="9" t="str">
        <f t="shared" si="25"/>
        <v>0177</v>
      </c>
      <c r="D294" s="9" t="s">
        <v>328</v>
      </c>
      <c r="E294" s="9" t="str">
        <f>"郑茹月"</f>
        <v>郑茹月</v>
      </c>
      <c r="F294" s="9" t="str">
        <f t="shared" si="26"/>
        <v>女</v>
      </c>
      <c r="G294" s="8" t="s">
        <v>133</v>
      </c>
      <c r="H294" s="9"/>
    </row>
    <row r="295" spans="1:8" ht="34.5" customHeight="1">
      <c r="A295" s="8">
        <v>293</v>
      </c>
      <c r="B295" s="9" t="str">
        <f>"60532024010413583552705"</f>
        <v>60532024010413583552705</v>
      </c>
      <c r="C295" s="9" t="str">
        <f t="shared" si="25"/>
        <v>0177</v>
      </c>
      <c r="D295" s="9" t="s">
        <v>328</v>
      </c>
      <c r="E295" s="9" t="str">
        <f>"张洁"</f>
        <v>张洁</v>
      </c>
      <c r="F295" s="9" t="str">
        <f t="shared" si="26"/>
        <v>女</v>
      </c>
      <c r="G295" s="8" t="s">
        <v>332</v>
      </c>
      <c r="H295" s="9"/>
    </row>
    <row r="296" spans="1:8" ht="34.5" customHeight="1">
      <c r="A296" s="8">
        <v>294</v>
      </c>
      <c r="B296" s="9" t="str">
        <f>"60532024010809571657060"</f>
        <v>60532024010809571657060</v>
      </c>
      <c r="C296" s="9" t="str">
        <f t="shared" si="25"/>
        <v>0177</v>
      </c>
      <c r="D296" s="9" t="s">
        <v>328</v>
      </c>
      <c r="E296" s="9" t="str">
        <f>"林晓亚"</f>
        <v>林晓亚</v>
      </c>
      <c r="F296" s="9" t="str">
        <f t="shared" si="26"/>
        <v>女</v>
      </c>
      <c r="G296" s="8" t="s">
        <v>333</v>
      </c>
      <c r="H296" s="9"/>
    </row>
    <row r="297" spans="1:8" ht="34.5" customHeight="1">
      <c r="A297" s="8">
        <v>295</v>
      </c>
      <c r="B297" s="9" t="str">
        <f>"60532024010518350554769"</f>
        <v>60532024010518350554769</v>
      </c>
      <c r="C297" s="9" t="str">
        <f>"0202"</f>
        <v>0202</v>
      </c>
      <c r="D297" s="9" t="s">
        <v>334</v>
      </c>
      <c r="E297" s="9" t="str">
        <f>"刘健"</f>
        <v>刘健</v>
      </c>
      <c r="F297" s="9" t="str">
        <f>"男"</f>
        <v>男</v>
      </c>
      <c r="G297" s="8" t="s">
        <v>335</v>
      </c>
      <c r="H297" s="9"/>
    </row>
    <row r="298" spans="1:8" ht="34.5" customHeight="1">
      <c r="A298" s="8">
        <v>296</v>
      </c>
      <c r="B298" s="9" t="str">
        <f>"60532024010313233851022"</f>
        <v>60532024010313233851022</v>
      </c>
      <c r="C298" s="9" t="str">
        <f>"0202"</f>
        <v>0202</v>
      </c>
      <c r="D298" s="9" t="s">
        <v>334</v>
      </c>
      <c r="E298" s="9" t="str">
        <f>"陈倩"</f>
        <v>陈倩</v>
      </c>
      <c r="F298" s="9" t="str">
        <f>"女"</f>
        <v>女</v>
      </c>
      <c r="G298" s="8" t="s">
        <v>336</v>
      </c>
      <c r="H298" s="9"/>
    </row>
    <row r="299" spans="1:8" ht="34.5" customHeight="1">
      <c r="A299" s="8">
        <v>297</v>
      </c>
      <c r="B299" s="9" t="str">
        <f>"60532024010721573356794"</f>
        <v>60532024010721573356794</v>
      </c>
      <c r="C299" s="9" t="str">
        <f>"0203"</f>
        <v>0203</v>
      </c>
      <c r="D299" s="9" t="s">
        <v>337</v>
      </c>
      <c r="E299" s="9" t="str">
        <f>"符月梅"</f>
        <v>符月梅</v>
      </c>
      <c r="F299" s="9" t="str">
        <f>"女"</f>
        <v>女</v>
      </c>
      <c r="G299" s="8" t="s">
        <v>338</v>
      </c>
      <c r="H299" s="9"/>
    </row>
    <row r="300" spans="1:8" ht="34.5" customHeight="1">
      <c r="A300" s="8">
        <v>298</v>
      </c>
      <c r="B300" s="9" t="str">
        <f>"60532024010210504848289"</f>
        <v>60532024010210504848289</v>
      </c>
      <c r="C300" s="9" t="str">
        <f>"0204"</f>
        <v>0204</v>
      </c>
      <c r="D300" s="9" t="s">
        <v>339</v>
      </c>
      <c r="E300" s="9" t="str">
        <f>"黄海燕"</f>
        <v>黄海燕</v>
      </c>
      <c r="F300" s="9" t="str">
        <f>"女"</f>
        <v>女</v>
      </c>
      <c r="G300" s="8" t="s">
        <v>131</v>
      </c>
      <c r="H300" s="9"/>
    </row>
    <row r="301" spans="1:8" ht="34.5" customHeight="1">
      <c r="A301" s="8">
        <v>299</v>
      </c>
      <c r="B301" s="9" t="str">
        <f>"60532024010410202852301"</f>
        <v>60532024010410202852301</v>
      </c>
      <c r="C301" s="9" t="str">
        <f>"0208"</f>
        <v>0208</v>
      </c>
      <c r="D301" s="9" t="s">
        <v>340</v>
      </c>
      <c r="E301" s="9" t="str">
        <f>"吴木燕"</f>
        <v>吴木燕</v>
      </c>
      <c r="F301" s="9" t="str">
        <f>"女"</f>
        <v>女</v>
      </c>
      <c r="G301" s="8" t="s">
        <v>341</v>
      </c>
      <c r="H301" s="9"/>
    </row>
    <row r="302" spans="1:8" ht="34.5" customHeight="1">
      <c r="A302" s="8">
        <v>300</v>
      </c>
      <c r="B302" s="9" t="str">
        <f>"60532024010411513352526"</f>
        <v>60532024010411513352526</v>
      </c>
      <c r="C302" s="9" t="str">
        <f>"0208"</f>
        <v>0208</v>
      </c>
      <c r="D302" s="9" t="s">
        <v>340</v>
      </c>
      <c r="E302" s="9" t="str">
        <f>"王钦晓"</f>
        <v>王钦晓</v>
      </c>
      <c r="F302" s="9" t="str">
        <f>"女"</f>
        <v>女</v>
      </c>
      <c r="G302" s="8" t="s">
        <v>39</v>
      </c>
      <c r="H302" s="9"/>
    </row>
    <row r="303" spans="1:8" ht="34.5" customHeight="1">
      <c r="A303" s="8">
        <v>301</v>
      </c>
      <c r="B303" s="9" t="str">
        <f>"60532024010517464854722"</f>
        <v>60532024010517464854722</v>
      </c>
      <c r="C303" s="9" t="str">
        <f>"0210"</f>
        <v>0210</v>
      </c>
      <c r="D303" s="9" t="s">
        <v>342</v>
      </c>
      <c r="E303" s="9" t="str">
        <f>"陈少锋"</f>
        <v>陈少锋</v>
      </c>
      <c r="F303" s="9" t="str">
        <f>"男"</f>
        <v>男</v>
      </c>
      <c r="G303" s="8" t="s">
        <v>343</v>
      </c>
      <c r="H303" s="9"/>
    </row>
    <row r="304" spans="1:8" ht="34.5" customHeight="1">
      <c r="A304" s="8">
        <v>302</v>
      </c>
      <c r="B304" s="9" t="str">
        <f>"60532024010916302558262"</f>
        <v>60532024010916302558262</v>
      </c>
      <c r="C304" s="9" t="str">
        <f>"0222"</f>
        <v>0222</v>
      </c>
      <c r="D304" s="9" t="s">
        <v>344</v>
      </c>
      <c r="E304" s="9" t="str">
        <f>"冯本环"</f>
        <v>冯本环</v>
      </c>
      <c r="F304" s="9" t="str">
        <f>"女"</f>
        <v>女</v>
      </c>
      <c r="G304" s="8" t="s">
        <v>345</v>
      </c>
      <c r="H304" s="9"/>
    </row>
    <row r="305" spans="1:8" ht="34.5" customHeight="1">
      <c r="A305" s="8">
        <v>303</v>
      </c>
      <c r="B305" s="9" t="str">
        <f>"60532024010418570853232"</f>
        <v>60532024010418570853232</v>
      </c>
      <c r="C305" s="9" t="str">
        <f>"0226"</f>
        <v>0226</v>
      </c>
      <c r="D305" s="9" t="s">
        <v>346</v>
      </c>
      <c r="E305" s="9" t="str">
        <f>"蒙晓云"</f>
        <v>蒙晓云</v>
      </c>
      <c r="F305" s="9" t="str">
        <f>"女"</f>
        <v>女</v>
      </c>
      <c r="G305" s="8" t="s">
        <v>347</v>
      </c>
      <c r="H305" s="9"/>
    </row>
    <row r="306" spans="1:8" ht="34.5" customHeight="1">
      <c r="A306" s="8">
        <v>304</v>
      </c>
      <c r="B306" s="9" t="str">
        <f>"60532024012415333763265"</f>
        <v>60532024012415333763265</v>
      </c>
      <c r="C306" s="9" t="str">
        <f>"0226"</f>
        <v>0226</v>
      </c>
      <c r="D306" s="9" t="s">
        <v>346</v>
      </c>
      <c r="E306" s="9" t="str">
        <f>"覃勇燕"</f>
        <v>覃勇燕</v>
      </c>
      <c r="F306" s="9" t="str">
        <f>"女"</f>
        <v>女</v>
      </c>
      <c r="G306" s="8" t="s">
        <v>282</v>
      </c>
      <c r="H306" s="9"/>
    </row>
    <row r="307" spans="1:8" ht="34.5" customHeight="1">
      <c r="A307" s="8">
        <v>305</v>
      </c>
      <c r="B307" s="9" t="str">
        <f>"60532024010415540952953"</f>
        <v>60532024010415540952953</v>
      </c>
      <c r="C307" s="9" t="str">
        <f>"0230"</f>
        <v>0230</v>
      </c>
      <c r="D307" s="9" t="s">
        <v>348</v>
      </c>
      <c r="E307" s="9" t="str">
        <f>"梁宇勇"</f>
        <v>梁宇勇</v>
      </c>
      <c r="F307" s="9" t="str">
        <f>"男"</f>
        <v>男</v>
      </c>
      <c r="G307" s="8" t="s">
        <v>349</v>
      </c>
      <c r="H307" s="9"/>
    </row>
    <row r="308" spans="1:8" ht="34.5" customHeight="1">
      <c r="A308" s="8">
        <v>306</v>
      </c>
      <c r="B308" s="9" t="str">
        <f>"60532024010815111357394"</f>
        <v>60532024010815111357394</v>
      </c>
      <c r="C308" s="9" t="str">
        <f>"0233"</f>
        <v>0233</v>
      </c>
      <c r="D308" s="9" t="s">
        <v>350</v>
      </c>
      <c r="E308" s="9" t="str">
        <f>"何镜"</f>
        <v>何镜</v>
      </c>
      <c r="F308" s="9" t="str">
        <f aca="true" t="shared" si="27" ref="F308:F315">"女"</f>
        <v>女</v>
      </c>
      <c r="G308" s="8" t="s">
        <v>58</v>
      </c>
      <c r="H308" s="9"/>
    </row>
    <row r="309" spans="1:8" ht="34.5" customHeight="1">
      <c r="A309" s="8">
        <v>307</v>
      </c>
      <c r="B309" s="9" t="str">
        <f>"60532024010611560455487"</f>
        <v>60532024010611560455487</v>
      </c>
      <c r="C309" s="9" t="str">
        <f>"0238"</f>
        <v>0238</v>
      </c>
      <c r="D309" s="9" t="s">
        <v>351</v>
      </c>
      <c r="E309" s="9" t="str">
        <f>"韦其慧"</f>
        <v>韦其慧</v>
      </c>
      <c r="F309" s="9" t="str">
        <f t="shared" si="27"/>
        <v>女</v>
      </c>
      <c r="G309" s="8" t="s">
        <v>352</v>
      </c>
      <c r="H309" s="9"/>
    </row>
    <row r="310" spans="1:8" ht="34.5" customHeight="1">
      <c r="A310" s="8">
        <v>308</v>
      </c>
      <c r="B310" s="9" t="str">
        <f>"60532024010522345755094"</f>
        <v>60532024010522345755094</v>
      </c>
      <c r="C310" s="9" t="str">
        <f>"0238"</f>
        <v>0238</v>
      </c>
      <c r="D310" s="9" t="s">
        <v>351</v>
      </c>
      <c r="E310" s="9" t="str">
        <f>"谢树英"</f>
        <v>谢树英</v>
      </c>
      <c r="F310" s="9" t="str">
        <f t="shared" si="27"/>
        <v>女</v>
      </c>
      <c r="G310" s="8" t="s">
        <v>353</v>
      </c>
      <c r="H310" s="9"/>
    </row>
    <row r="311" spans="1:8" ht="34.5" customHeight="1">
      <c r="A311" s="8">
        <v>309</v>
      </c>
      <c r="B311" s="9" t="str">
        <f>"60532024012613084363478"</f>
        <v>60532024012613084363478</v>
      </c>
      <c r="C311" s="9" t="str">
        <f>"0238"</f>
        <v>0238</v>
      </c>
      <c r="D311" s="9" t="s">
        <v>351</v>
      </c>
      <c r="E311" s="9" t="str">
        <f>"麦有群"</f>
        <v>麦有群</v>
      </c>
      <c r="F311" s="9" t="str">
        <f t="shared" si="27"/>
        <v>女</v>
      </c>
      <c r="G311" s="8" t="s">
        <v>354</v>
      </c>
      <c r="H311" s="9"/>
    </row>
    <row r="312" spans="1:8" ht="34.5" customHeight="1">
      <c r="A312" s="8">
        <v>310</v>
      </c>
      <c r="B312" s="9" t="str">
        <f>"60532024010811014357180"</f>
        <v>60532024010811014357180</v>
      </c>
      <c r="C312" s="9" t="str">
        <f>"0239"</f>
        <v>0239</v>
      </c>
      <c r="D312" s="9" t="s">
        <v>355</v>
      </c>
      <c r="E312" s="9" t="str">
        <f>"周永佳"</f>
        <v>周永佳</v>
      </c>
      <c r="F312" s="9" t="str">
        <f t="shared" si="27"/>
        <v>女</v>
      </c>
      <c r="G312" s="8" t="s">
        <v>356</v>
      </c>
      <c r="H312" s="9"/>
    </row>
    <row r="313" spans="1:8" ht="34.5" customHeight="1">
      <c r="A313" s="8">
        <v>311</v>
      </c>
      <c r="B313" s="9" t="str">
        <f>"60532024010911075558018"</f>
        <v>60532024010911075558018</v>
      </c>
      <c r="C313" s="9" t="str">
        <f>"0239"</f>
        <v>0239</v>
      </c>
      <c r="D313" s="9" t="s">
        <v>355</v>
      </c>
      <c r="E313" s="9" t="str">
        <f>"王卓炜"</f>
        <v>王卓炜</v>
      </c>
      <c r="F313" s="9" t="str">
        <f t="shared" si="27"/>
        <v>女</v>
      </c>
      <c r="G313" s="8" t="s">
        <v>357</v>
      </c>
      <c r="H313" s="9"/>
    </row>
    <row r="314" spans="1:8" ht="34.5" customHeight="1">
      <c r="A314" s="8">
        <v>312</v>
      </c>
      <c r="B314" s="9" t="str">
        <f>"60532024010209305347826"</f>
        <v>60532024010209305347826</v>
      </c>
      <c r="C314" s="9" t="str">
        <f>"0241"</f>
        <v>0241</v>
      </c>
      <c r="D314" s="9" t="s">
        <v>358</v>
      </c>
      <c r="E314" s="9" t="str">
        <f>"陈彩虹"</f>
        <v>陈彩虹</v>
      </c>
      <c r="F314" s="9" t="str">
        <f t="shared" si="27"/>
        <v>女</v>
      </c>
      <c r="G314" s="8" t="s">
        <v>336</v>
      </c>
      <c r="H314" s="9"/>
    </row>
    <row r="315" spans="1:8" ht="34.5" customHeight="1">
      <c r="A315" s="8">
        <v>313</v>
      </c>
      <c r="B315" s="9" t="str">
        <f>"60532024010519104454815"</f>
        <v>60532024010519104454815</v>
      </c>
      <c r="C315" s="9" t="str">
        <f>"0241"</f>
        <v>0241</v>
      </c>
      <c r="D315" s="9" t="s">
        <v>358</v>
      </c>
      <c r="E315" s="9" t="str">
        <f>"张开琴"</f>
        <v>张开琴</v>
      </c>
      <c r="F315" s="9" t="str">
        <f t="shared" si="27"/>
        <v>女</v>
      </c>
      <c r="G315" s="8" t="s">
        <v>359</v>
      </c>
      <c r="H315" s="9"/>
    </row>
    <row r="316" spans="1:8" ht="34.5" customHeight="1">
      <c r="A316" s="8">
        <v>314</v>
      </c>
      <c r="B316" s="9" t="str">
        <f>"60532024011010425158597"</f>
        <v>60532024011010425158597</v>
      </c>
      <c r="C316" s="9" t="str">
        <f>"0246"</f>
        <v>0246</v>
      </c>
      <c r="D316" s="9" t="s">
        <v>360</v>
      </c>
      <c r="E316" s="9" t="str">
        <f>"张磊"</f>
        <v>张磊</v>
      </c>
      <c r="F316" s="9" t="str">
        <f>"男"</f>
        <v>男</v>
      </c>
      <c r="G316" s="8" t="s">
        <v>361</v>
      </c>
      <c r="H316" s="9"/>
    </row>
    <row r="317" spans="1:8" ht="34.5" customHeight="1">
      <c r="A317" s="8">
        <v>315</v>
      </c>
      <c r="B317" s="9" t="str">
        <f>"60532024012508214863356"</f>
        <v>60532024012508214863356</v>
      </c>
      <c r="C317" s="9" t="str">
        <f aca="true" t="shared" si="28" ref="C317:C320">"0246"</f>
        <v>0246</v>
      </c>
      <c r="D317" s="9" t="s">
        <v>360</v>
      </c>
      <c r="E317" s="9" t="str">
        <f>"倪世友"</f>
        <v>倪世友</v>
      </c>
      <c r="F317" s="9" t="str">
        <f>"男"</f>
        <v>男</v>
      </c>
      <c r="G317" s="8" t="s">
        <v>362</v>
      </c>
      <c r="H317" s="9"/>
    </row>
    <row r="318" spans="1:8" ht="34.5" customHeight="1">
      <c r="A318" s="8">
        <v>316</v>
      </c>
      <c r="B318" s="9" t="str">
        <f>"60532024012919165863565"</f>
        <v>60532024012919165863565</v>
      </c>
      <c r="C318" s="9" t="str">
        <f t="shared" si="28"/>
        <v>0246</v>
      </c>
      <c r="D318" s="9" t="s">
        <v>360</v>
      </c>
      <c r="E318" s="9" t="str">
        <f>"王菊"</f>
        <v>王菊</v>
      </c>
      <c r="F318" s="9" t="str">
        <f>"女"</f>
        <v>女</v>
      </c>
      <c r="G318" s="8" t="s">
        <v>45</v>
      </c>
      <c r="H318" s="9"/>
    </row>
    <row r="319" spans="1:8" ht="34.5" customHeight="1">
      <c r="A319" s="8">
        <v>317</v>
      </c>
      <c r="B319" s="9" t="str">
        <f>"60532024013015140163573"</f>
        <v>60532024013015140163573</v>
      </c>
      <c r="C319" s="9" t="str">
        <f t="shared" si="28"/>
        <v>0246</v>
      </c>
      <c r="D319" s="9" t="s">
        <v>360</v>
      </c>
      <c r="E319" s="9" t="str">
        <f>"谭子健"</f>
        <v>谭子健</v>
      </c>
      <c r="F319" s="9" t="str">
        <f>"男"</f>
        <v>男</v>
      </c>
      <c r="G319" s="8" t="s">
        <v>363</v>
      </c>
      <c r="H319" s="9"/>
    </row>
    <row r="320" spans="1:8" ht="34.5" customHeight="1">
      <c r="A320" s="8">
        <v>318</v>
      </c>
      <c r="B320" s="9" t="str">
        <f>"60532024012412473863254"</f>
        <v>60532024012412473863254</v>
      </c>
      <c r="C320" s="9" t="str">
        <f t="shared" si="28"/>
        <v>0246</v>
      </c>
      <c r="D320" s="9" t="s">
        <v>360</v>
      </c>
      <c r="E320" s="9" t="str">
        <f>"赵琳"</f>
        <v>赵琳</v>
      </c>
      <c r="F320" s="9" t="str">
        <f>"女"</f>
        <v>女</v>
      </c>
      <c r="G320" s="8" t="s">
        <v>364</v>
      </c>
      <c r="H320" s="9"/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2024-01-31T06:50:45Z</dcterms:created>
  <dcterms:modified xsi:type="dcterms:W3CDTF">2024-02-18T00:50:37Z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BE609A629862474CBC3488F051D41798_13</vt:lpwstr>
  </property>
  <property fmtid="{D5CDD505-2E9C-101B-9397-08002B2CF9AE}" pid="4" name="KSOProductBuildV">
    <vt:lpwstr>2052-12.1.0.16250</vt:lpwstr>
  </property>
</Properties>
</file>