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<sst xmlns="http://schemas.openxmlformats.org/spreadsheetml/2006/main" count="145" uniqueCount="85">
  <si>
    <t>附件：</t>
  </si>
  <si>
    <t>沙市区2023年公开招聘社区工作者储备人员名单</t>
  </si>
  <si>
    <t>序号</t>
  </si>
  <si>
    <t>岗位名称</t>
  </si>
  <si>
    <t>招聘计划</t>
  </si>
  <si>
    <t>姓名</t>
  </si>
  <si>
    <t>性别</t>
  </si>
  <si>
    <t>准考证号</t>
  </si>
  <si>
    <t>笔试成绩</t>
  </si>
  <si>
    <t>面试成绩</t>
  </si>
  <si>
    <t>综合成绩</t>
  </si>
  <si>
    <t>综合成绩
排名</t>
  </si>
  <si>
    <t>备注</t>
  </si>
  <si>
    <t>岗位1
（6人）</t>
  </si>
  <si>
    <t>谢光明</t>
  </si>
  <si>
    <t>男</t>
  </si>
  <si>
    <t>佘丰婷</t>
  </si>
  <si>
    <t>女</t>
  </si>
  <si>
    <t>胡学岩</t>
  </si>
  <si>
    <t>刘亮</t>
  </si>
  <si>
    <t>肖依依</t>
  </si>
  <si>
    <t>文小静</t>
  </si>
  <si>
    <t>岗位2
（10人）</t>
  </si>
  <si>
    <t>史谌龙</t>
  </si>
  <si>
    <t>刘泽昊</t>
  </si>
  <si>
    <t>龚康栖</t>
  </si>
  <si>
    <t>熊梅</t>
  </si>
  <si>
    <t>郑倩</t>
  </si>
  <si>
    <t>邓宇亮</t>
  </si>
  <si>
    <t>黄晗影</t>
  </si>
  <si>
    <t>刘帅</t>
  </si>
  <si>
    <t>韩颖</t>
  </si>
  <si>
    <t>王娟</t>
  </si>
  <si>
    <t>岗位3
（9人）</t>
  </si>
  <si>
    <t>李自成龙</t>
  </si>
  <si>
    <t>王惠娴</t>
  </si>
  <si>
    <t>于箐</t>
  </si>
  <si>
    <t>吴泽昊</t>
  </si>
  <si>
    <t>潘志琪</t>
  </si>
  <si>
    <t>曹璇</t>
  </si>
  <si>
    <t>李伟成</t>
  </si>
  <si>
    <t>吴强</t>
  </si>
  <si>
    <t>罗菁菁</t>
  </si>
  <si>
    <t>岗位4
（13人）</t>
  </si>
  <si>
    <t>程芳</t>
  </si>
  <si>
    <t>叶慧</t>
  </si>
  <si>
    <t>廖梅娟</t>
  </si>
  <si>
    <t>彭子琪</t>
  </si>
  <si>
    <t>饶凌云</t>
  </si>
  <si>
    <t>张凤兰</t>
  </si>
  <si>
    <t>付柳</t>
  </si>
  <si>
    <t>刘正伟</t>
  </si>
  <si>
    <t>程彩玉</t>
  </si>
  <si>
    <t>王方</t>
  </si>
  <si>
    <t>贺霞</t>
  </si>
  <si>
    <t>周聪</t>
  </si>
  <si>
    <t>李佳雯</t>
  </si>
  <si>
    <t>岗位5
（10人）</t>
  </si>
  <si>
    <t>马卓</t>
  </si>
  <si>
    <t>李合风</t>
  </si>
  <si>
    <t>严邵谨</t>
  </si>
  <si>
    <t>张子豪</t>
  </si>
  <si>
    <t>吴刘丽</t>
  </si>
  <si>
    <t>胡静鸣</t>
  </si>
  <si>
    <t>李心怡</t>
  </si>
  <si>
    <t>冯燕丽</t>
  </si>
  <si>
    <t>张思甜</t>
  </si>
  <si>
    <t>胡震宇</t>
  </si>
  <si>
    <t>岗位6
（9人）</t>
  </si>
  <si>
    <t>胡荣华</t>
  </si>
  <si>
    <t>朱雅君</t>
  </si>
  <si>
    <t>王静雅</t>
  </si>
  <si>
    <t>赵灿</t>
  </si>
  <si>
    <t>林欣雪</t>
  </si>
  <si>
    <t>周宇晴</t>
  </si>
  <si>
    <t>谭春花</t>
  </si>
  <si>
    <t>解琴</t>
  </si>
  <si>
    <t>莫仕佳</t>
  </si>
  <si>
    <t>岗位7
（4人）</t>
  </si>
  <si>
    <t>杨静文</t>
  </si>
  <si>
    <t>殷圣佳</t>
  </si>
  <si>
    <t>李美</t>
  </si>
  <si>
    <t>唐艾玲</t>
  </si>
  <si>
    <t>岗位8</t>
  </si>
  <si>
    <t>潘冰洁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</si>
</sst>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4" applyNumberFormat="0" applyAlignment="0" applyProtection="0"/>
    <xf numFmtId="0" fontId="26" fillId="4" borderId="5" applyNumberFormat="0" applyAlignment="0" applyProtection="0"/>
    <xf numFmtId="0" fontId="27" fillId="4" borderId="4" applyNumberFormat="0" applyAlignment="0" applyProtection="0"/>
    <xf numFmtId="0" fontId="15" fillId="5" borderId="6" applyNumberFormat="0" applyAlignment="0" applyProtection="0"/>
    <xf numFmtId="0" fontId="28" fillId="0" borderId="7" applyNumberFormat="0" applyFill="0" applyAlignment="0" applyProtection="0"/>
    <xf numFmtId="0" fontId="3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9" fillId="31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SheetLayoutView="100" workbookViewId="0" topLeftCell="A1">
      <selection activeCell="K7" sqref="K7"/>
    </sheetView>
  </sheetViews>
  <sheetFormatPr defaultColWidth="11.875" defaultRowHeight="30" customHeight="1"/>
  <cols>
    <col min="1" max="1" width="6.375" style="1" customWidth="1"/>
    <col min="2" max="2" width="10.375" style="1" customWidth="1"/>
    <col min="3" max="3" width="9.25390625" style="1" customWidth="1"/>
    <col min="4" max="4" width="8.75390625" style="1" customWidth="1"/>
    <col min="5" max="5" width="7.00390625" style="1" customWidth="1"/>
    <col min="6" max="6" width="11.875" style="1" customWidth="1"/>
    <col min="7" max="7" width="11.875" style="2" customWidth="1"/>
    <col min="8" max="8" width="10.625" style="1" customWidth="1"/>
    <col min="9" max="9" width="10.50390625" style="1" customWidth="1"/>
    <col min="10" max="10" width="9.375" style="1" customWidth="1"/>
    <col min="11" max="11" width="11.875" style="1" customWidth="1"/>
    <col min="12" max="12" width="20.125" style="1" customWidth="1"/>
    <col min="13" max="13" width="18.625" style="1" customWidth="1"/>
    <col min="14" max="256" width="11.875" style="1" customWidth="1"/>
  </cols>
  <sheetData>
    <row r="1" ht="30" customHeight="1">
      <c r="A1" s="1" t="s">
        <v>0</v>
      </c>
    </row>
    <row r="2" spans="1:11" s="1" customFormat="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0" t="s">
        <v>11</v>
      </c>
      <c r="K3" s="10" t="s">
        <v>12</v>
      </c>
    </row>
    <row r="4" spans="1:11" s="1" customFormat="1" ht="30" customHeight="1">
      <c r="A4" s="5">
        <v>1</v>
      </c>
      <c r="B4" s="6" t="s">
        <v>13</v>
      </c>
      <c r="C4" s="7">
        <v>6</v>
      </c>
      <c r="D4" s="7" t="s">
        <v>14</v>
      </c>
      <c r="E4" s="7" t="s">
        <v>15</v>
      </c>
      <c r="F4" s="7" t="str">
        <f>"23070200320"</f>
        <v>23070200320</v>
      </c>
      <c r="G4" s="8">
        <v>69.9</v>
      </c>
      <c r="H4" s="7">
        <v>81.64</v>
      </c>
      <c r="I4" s="5">
        <f>G4*0.4+H4*0.6</f>
        <v>76.944</v>
      </c>
      <c r="J4" s="5">
        <v>7</v>
      </c>
      <c r="K4" s="5"/>
    </row>
    <row r="5" spans="1:11" s="1" customFormat="1" ht="30" customHeight="1">
      <c r="A5" s="5">
        <v>2</v>
      </c>
      <c r="B5" s="9"/>
      <c r="C5" s="7">
        <v>6</v>
      </c>
      <c r="D5" s="7" t="s">
        <v>16</v>
      </c>
      <c r="E5" s="7" t="s">
        <v>17</v>
      </c>
      <c r="F5" s="7" t="str">
        <f>"23070200208"</f>
        <v>23070200208</v>
      </c>
      <c r="G5" s="8">
        <v>69.35</v>
      </c>
      <c r="H5" s="7">
        <v>80.66</v>
      </c>
      <c r="I5" s="5">
        <f>G5*0.4+H5*0.6</f>
        <v>76.136</v>
      </c>
      <c r="J5" s="5">
        <v>8</v>
      </c>
      <c r="K5" s="5"/>
    </row>
    <row r="6" spans="1:11" s="1" customFormat="1" ht="30" customHeight="1">
      <c r="A6" s="5">
        <v>3</v>
      </c>
      <c r="B6" s="9"/>
      <c r="C6" s="7">
        <v>6</v>
      </c>
      <c r="D6" s="7" t="s">
        <v>18</v>
      </c>
      <c r="E6" s="7" t="s">
        <v>15</v>
      </c>
      <c r="F6" s="7" t="str">
        <f>"23070200107"</f>
        <v>23070200107</v>
      </c>
      <c r="G6" s="8">
        <v>78.2</v>
      </c>
      <c r="H6" s="7">
        <v>74.64</v>
      </c>
      <c r="I6" s="5">
        <f>G6*0.4+H6*0.6</f>
        <v>76.064</v>
      </c>
      <c r="J6" s="5">
        <v>9</v>
      </c>
      <c r="K6" s="5"/>
    </row>
    <row r="7" spans="1:11" s="1" customFormat="1" ht="30" customHeight="1">
      <c r="A7" s="5">
        <v>4</v>
      </c>
      <c r="B7" s="9"/>
      <c r="C7" s="7">
        <v>6</v>
      </c>
      <c r="D7" s="7" t="s">
        <v>19</v>
      </c>
      <c r="E7" s="7" t="s">
        <v>15</v>
      </c>
      <c r="F7" s="7" t="str">
        <f>"23070200223"</f>
        <v>23070200223</v>
      </c>
      <c r="G7" s="8">
        <v>71.45</v>
      </c>
      <c r="H7" s="7">
        <v>78.26</v>
      </c>
      <c r="I7" s="5">
        <f>G7*0.4+H7*0.6</f>
        <v>75.536</v>
      </c>
      <c r="J7" s="5">
        <v>10</v>
      </c>
      <c r="K7" s="5"/>
    </row>
    <row r="8" spans="1:11" s="1" customFormat="1" ht="30" customHeight="1">
      <c r="A8" s="5">
        <v>5</v>
      </c>
      <c r="B8" s="9"/>
      <c r="C8" s="7">
        <v>6</v>
      </c>
      <c r="D8" s="7" t="s">
        <v>20</v>
      </c>
      <c r="E8" s="7" t="s">
        <v>17</v>
      </c>
      <c r="F8" s="7" t="str">
        <f>"23070200210"</f>
        <v>23070200210</v>
      </c>
      <c r="G8" s="8">
        <v>71</v>
      </c>
      <c r="H8" s="7">
        <v>77.84</v>
      </c>
      <c r="I8" s="5">
        <f>G8*0.4+H8*0.6</f>
        <v>75.104</v>
      </c>
      <c r="J8" s="5">
        <v>11</v>
      </c>
      <c r="K8" s="5"/>
    </row>
    <row r="9" spans="1:11" s="1" customFormat="1" ht="30" customHeight="1">
      <c r="A9" s="5">
        <v>6</v>
      </c>
      <c r="B9" s="9"/>
      <c r="C9" s="7">
        <v>6</v>
      </c>
      <c r="D9" s="7" t="s">
        <v>21</v>
      </c>
      <c r="E9" s="7" t="s">
        <v>17</v>
      </c>
      <c r="F9" s="7" t="str">
        <f>"23070200327"</f>
        <v>23070200327</v>
      </c>
      <c r="G9" s="8">
        <v>69.15</v>
      </c>
      <c r="H9" s="7">
        <v>77.66</v>
      </c>
      <c r="I9" s="5">
        <f>G9*0.4+H9*0.6</f>
        <v>74.256</v>
      </c>
      <c r="J9" s="5">
        <v>12</v>
      </c>
      <c r="K9" s="5"/>
    </row>
    <row r="10" spans="1:11" s="1" customFormat="1" ht="30" customHeight="1">
      <c r="A10" s="5">
        <v>7</v>
      </c>
      <c r="B10" s="6" t="s">
        <v>22</v>
      </c>
      <c r="C10" s="7">
        <v>10</v>
      </c>
      <c r="D10" s="7" t="s">
        <v>23</v>
      </c>
      <c r="E10" s="7" t="s">
        <v>15</v>
      </c>
      <c r="F10" s="7" t="str">
        <f>"23070200607"</f>
        <v>23070200607</v>
      </c>
      <c r="G10" s="8">
        <v>72.95</v>
      </c>
      <c r="H10" s="7">
        <v>81.24</v>
      </c>
      <c r="I10" s="5">
        <f aca="true" t="shared" si="0" ref="I10:I25">G10*0.4+H10*0.6</f>
        <v>77.924</v>
      </c>
      <c r="J10" s="5">
        <v>11</v>
      </c>
      <c r="K10" s="5"/>
    </row>
    <row r="11" spans="1:11" s="1" customFormat="1" ht="30" customHeight="1">
      <c r="A11" s="5">
        <v>8</v>
      </c>
      <c r="B11" s="9"/>
      <c r="C11" s="7">
        <v>10</v>
      </c>
      <c r="D11" s="7" t="s">
        <v>24</v>
      </c>
      <c r="E11" s="7" t="s">
        <v>15</v>
      </c>
      <c r="F11" s="7" t="str">
        <f>"23070200405"</f>
        <v>23070200405</v>
      </c>
      <c r="G11" s="8">
        <v>71.6</v>
      </c>
      <c r="H11" s="7">
        <v>81.46</v>
      </c>
      <c r="I11" s="5">
        <f t="shared" si="0"/>
        <v>77.51599999999999</v>
      </c>
      <c r="J11" s="5">
        <v>12</v>
      </c>
      <c r="K11" s="5"/>
    </row>
    <row r="12" spans="1:11" s="1" customFormat="1" ht="30" customHeight="1">
      <c r="A12" s="5">
        <v>9</v>
      </c>
      <c r="B12" s="9"/>
      <c r="C12" s="7">
        <v>10</v>
      </c>
      <c r="D12" s="7" t="s">
        <v>25</v>
      </c>
      <c r="E12" s="7" t="s">
        <v>17</v>
      </c>
      <c r="F12" s="7" t="str">
        <f>"23070200427"</f>
        <v>23070200427</v>
      </c>
      <c r="G12" s="8">
        <v>67.4</v>
      </c>
      <c r="H12" s="7">
        <v>84.24</v>
      </c>
      <c r="I12" s="5">
        <f t="shared" si="0"/>
        <v>77.50399999999999</v>
      </c>
      <c r="J12" s="5">
        <v>13</v>
      </c>
      <c r="K12" s="5"/>
    </row>
    <row r="13" spans="1:11" s="1" customFormat="1" ht="30" customHeight="1">
      <c r="A13" s="5">
        <v>10</v>
      </c>
      <c r="B13" s="9"/>
      <c r="C13" s="7">
        <v>10</v>
      </c>
      <c r="D13" s="7" t="s">
        <v>26</v>
      </c>
      <c r="E13" s="7" t="s">
        <v>17</v>
      </c>
      <c r="F13" s="7" t="str">
        <f>"23070200617"</f>
        <v>23070200617</v>
      </c>
      <c r="G13" s="8">
        <v>66.45</v>
      </c>
      <c r="H13" s="7">
        <v>84.86</v>
      </c>
      <c r="I13" s="5">
        <f t="shared" si="0"/>
        <v>77.496</v>
      </c>
      <c r="J13" s="5">
        <v>14</v>
      </c>
      <c r="K13" s="5"/>
    </row>
    <row r="14" spans="1:11" s="1" customFormat="1" ht="30" customHeight="1">
      <c r="A14" s="5">
        <v>11</v>
      </c>
      <c r="B14" s="9"/>
      <c r="C14" s="7">
        <v>10</v>
      </c>
      <c r="D14" s="7" t="s">
        <v>27</v>
      </c>
      <c r="E14" s="7" t="s">
        <v>17</v>
      </c>
      <c r="F14" s="7" t="str">
        <f>"23070200604"</f>
        <v>23070200604</v>
      </c>
      <c r="G14" s="8">
        <v>69.45</v>
      </c>
      <c r="H14" s="7">
        <v>82.64</v>
      </c>
      <c r="I14" s="5">
        <f t="shared" si="0"/>
        <v>77.364</v>
      </c>
      <c r="J14" s="5">
        <v>15</v>
      </c>
      <c r="K14" s="5"/>
    </row>
    <row r="15" spans="1:11" s="1" customFormat="1" ht="30" customHeight="1">
      <c r="A15" s="5">
        <v>12</v>
      </c>
      <c r="B15" s="9"/>
      <c r="C15" s="7">
        <v>10</v>
      </c>
      <c r="D15" s="7" t="s">
        <v>28</v>
      </c>
      <c r="E15" s="7" t="s">
        <v>15</v>
      </c>
      <c r="F15" s="7" t="str">
        <f>"23070200515"</f>
        <v>23070200515</v>
      </c>
      <c r="G15" s="8">
        <v>68.75</v>
      </c>
      <c r="H15" s="7">
        <v>82.84</v>
      </c>
      <c r="I15" s="5">
        <f>G15*0.4+H15*0.6</f>
        <v>77.20400000000001</v>
      </c>
      <c r="J15" s="5">
        <v>16</v>
      </c>
      <c r="K15" s="5"/>
    </row>
    <row r="16" spans="1:11" s="1" customFormat="1" ht="30" customHeight="1">
      <c r="A16" s="5">
        <v>13</v>
      </c>
      <c r="B16" s="9"/>
      <c r="C16" s="7">
        <v>10</v>
      </c>
      <c r="D16" s="7" t="s">
        <v>29</v>
      </c>
      <c r="E16" s="7" t="s">
        <v>17</v>
      </c>
      <c r="F16" s="7" t="str">
        <f>"23070200517"</f>
        <v>23070200517</v>
      </c>
      <c r="G16" s="8">
        <v>69.1</v>
      </c>
      <c r="H16" s="7">
        <v>82.24</v>
      </c>
      <c r="I16" s="5">
        <f>G16*0.4+H16*0.6</f>
        <v>76.98400000000001</v>
      </c>
      <c r="J16" s="5">
        <v>17</v>
      </c>
      <c r="K16" s="5"/>
    </row>
    <row r="17" spans="1:11" s="1" customFormat="1" ht="30" customHeight="1">
      <c r="A17" s="5">
        <v>14</v>
      </c>
      <c r="B17" s="9"/>
      <c r="C17" s="7">
        <v>10</v>
      </c>
      <c r="D17" s="7" t="s">
        <v>30</v>
      </c>
      <c r="E17" s="7" t="s">
        <v>15</v>
      </c>
      <c r="F17" s="7" t="str">
        <f>"23070200425"</f>
        <v>23070200425</v>
      </c>
      <c r="G17" s="8">
        <v>67.25</v>
      </c>
      <c r="H17" s="7">
        <v>82.82</v>
      </c>
      <c r="I17" s="5">
        <f>G17*0.4+H17*0.6</f>
        <v>76.592</v>
      </c>
      <c r="J17" s="5">
        <v>18</v>
      </c>
      <c r="K17" s="5"/>
    </row>
    <row r="18" spans="1:11" s="1" customFormat="1" ht="30" customHeight="1">
      <c r="A18" s="5">
        <v>15</v>
      </c>
      <c r="B18" s="9"/>
      <c r="C18" s="7">
        <v>10</v>
      </c>
      <c r="D18" s="7" t="s">
        <v>31</v>
      </c>
      <c r="E18" s="7" t="s">
        <v>17</v>
      </c>
      <c r="F18" s="7" t="str">
        <f>"23070200606"</f>
        <v>23070200606</v>
      </c>
      <c r="G18" s="8">
        <v>69.6</v>
      </c>
      <c r="H18" s="7">
        <v>80.64</v>
      </c>
      <c r="I18" s="5">
        <f>G18*0.4+H18*0.6</f>
        <v>76.224</v>
      </c>
      <c r="J18" s="5">
        <v>19</v>
      </c>
      <c r="K18" s="5"/>
    </row>
    <row r="19" spans="1:11" s="1" customFormat="1" ht="30" customHeight="1">
      <c r="A19" s="5">
        <v>16</v>
      </c>
      <c r="B19" s="9"/>
      <c r="C19" s="7">
        <v>10</v>
      </c>
      <c r="D19" s="7" t="s">
        <v>32</v>
      </c>
      <c r="E19" s="7" t="s">
        <v>17</v>
      </c>
      <c r="F19" s="7" t="str">
        <f>"23070200502"</f>
        <v>23070200502</v>
      </c>
      <c r="G19" s="8">
        <v>70.2</v>
      </c>
      <c r="H19" s="7">
        <v>79.44</v>
      </c>
      <c r="I19" s="5">
        <f>G19*0.4+H19*0.6</f>
        <v>75.744</v>
      </c>
      <c r="J19" s="5">
        <v>20</v>
      </c>
      <c r="K19" s="5"/>
    </row>
    <row r="20" spans="1:11" s="1" customFormat="1" ht="30" customHeight="1">
      <c r="A20" s="5">
        <v>17</v>
      </c>
      <c r="B20" s="6" t="s">
        <v>33</v>
      </c>
      <c r="C20" s="7">
        <v>9</v>
      </c>
      <c r="D20" s="7" t="s">
        <v>34</v>
      </c>
      <c r="E20" s="7" t="s">
        <v>15</v>
      </c>
      <c r="F20" s="7" t="str">
        <f>"23070200722"</f>
        <v>23070200722</v>
      </c>
      <c r="G20" s="8">
        <v>63.45</v>
      </c>
      <c r="H20" s="7">
        <v>83.44</v>
      </c>
      <c r="I20" s="5">
        <f aca="true" t="shared" si="1" ref="I20:I38">G20*0.4+H20*0.6</f>
        <v>75.444</v>
      </c>
      <c r="J20" s="5">
        <v>10</v>
      </c>
      <c r="K20" s="5"/>
    </row>
    <row r="21" spans="1:11" s="1" customFormat="1" ht="30" customHeight="1">
      <c r="A21" s="5">
        <v>18</v>
      </c>
      <c r="B21" s="9"/>
      <c r="C21" s="7">
        <v>9</v>
      </c>
      <c r="D21" s="7" t="s">
        <v>35</v>
      </c>
      <c r="E21" s="7" t="s">
        <v>17</v>
      </c>
      <c r="F21" s="7" t="str">
        <f>"23070200729"</f>
        <v>23070200729</v>
      </c>
      <c r="G21" s="8">
        <v>64.75</v>
      </c>
      <c r="H21" s="7">
        <v>81.86</v>
      </c>
      <c r="I21" s="5">
        <f t="shared" si="1"/>
        <v>75.01599999999999</v>
      </c>
      <c r="J21" s="5">
        <v>11</v>
      </c>
      <c r="K21" s="5"/>
    </row>
    <row r="22" spans="1:11" s="1" customFormat="1" ht="30" customHeight="1">
      <c r="A22" s="5">
        <v>19</v>
      </c>
      <c r="B22" s="9"/>
      <c r="C22" s="7">
        <v>9</v>
      </c>
      <c r="D22" s="7" t="s">
        <v>36</v>
      </c>
      <c r="E22" s="7" t="s">
        <v>17</v>
      </c>
      <c r="F22" s="7" t="str">
        <f>"23070200716"</f>
        <v>23070200716</v>
      </c>
      <c r="G22" s="8">
        <v>63.9</v>
      </c>
      <c r="H22" s="7">
        <v>82.26</v>
      </c>
      <c r="I22" s="5">
        <f t="shared" si="1"/>
        <v>74.916</v>
      </c>
      <c r="J22" s="5">
        <v>12</v>
      </c>
      <c r="K22" s="5"/>
    </row>
    <row r="23" spans="1:11" s="1" customFormat="1" ht="30" customHeight="1">
      <c r="A23" s="5">
        <v>20</v>
      </c>
      <c r="B23" s="9"/>
      <c r="C23" s="7">
        <v>9</v>
      </c>
      <c r="D23" s="7" t="s">
        <v>37</v>
      </c>
      <c r="E23" s="7" t="s">
        <v>15</v>
      </c>
      <c r="F23" s="7" t="str">
        <f>"23070200726"</f>
        <v>23070200726</v>
      </c>
      <c r="G23" s="8">
        <v>67.3</v>
      </c>
      <c r="H23" s="7">
        <v>79.46</v>
      </c>
      <c r="I23" s="5">
        <f t="shared" si="1"/>
        <v>74.596</v>
      </c>
      <c r="J23" s="5">
        <v>13</v>
      </c>
      <c r="K23" s="5"/>
    </row>
    <row r="24" spans="1:11" s="1" customFormat="1" ht="30" customHeight="1">
      <c r="A24" s="5">
        <v>21</v>
      </c>
      <c r="B24" s="9"/>
      <c r="C24" s="7">
        <v>9</v>
      </c>
      <c r="D24" s="7" t="s">
        <v>38</v>
      </c>
      <c r="E24" s="7" t="s">
        <v>17</v>
      </c>
      <c r="F24" s="7" t="str">
        <f>"23070200807"</f>
        <v>23070200807</v>
      </c>
      <c r="G24" s="8">
        <v>61.35</v>
      </c>
      <c r="H24" s="7">
        <v>83.26</v>
      </c>
      <c r="I24" s="5">
        <f t="shared" si="1"/>
        <v>74.49600000000001</v>
      </c>
      <c r="J24" s="5">
        <v>14</v>
      </c>
      <c r="K24" s="5"/>
    </row>
    <row r="25" spans="1:11" s="1" customFormat="1" ht="30" customHeight="1">
      <c r="A25" s="5">
        <v>22</v>
      </c>
      <c r="B25" s="9"/>
      <c r="C25" s="7">
        <v>9</v>
      </c>
      <c r="D25" s="7" t="s">
        <v>39</v>
      </c>
      <c r="E25" s="7" t="s">
        <v>17</v>
      </c>
      <c r="F25" s="7" t="str">
        <f>"23070200805"</f>
        <v>23070200805</v>
      </c>
      <c r="G25" s="8">
        <v>62.5</v>
      </c>
      <c r="H25" s="7">
        <v>82.36</v>
      </c>
      <c r="I25" s="5">
        <f t="shared" si="1"/>
        <v>74.416</v>
      </c>
      <c r="J25" s="5">
        <v>15</v>
      </c>
      <c r="K25" s="5"/>
    </row>
    <row r="26" spans="1:11" s="1" customFormat="1" ht="30" customHeight="1">
      <c r="A26" s="5">
        <v>23</v>
      </c>
      <c r="B26" s="9"/>
      <c r="C26" s="7">
        <v>9</v>
      </c>
      <c r="D26" s="7" t="s">
        <v>40</v>
      </c>
      <c r="E26" s="7" t="s">
        <v>15</v>
      </c>
      <c r="F26" s="7" t="str">
        <f>"23070200811"</f>
        <v>23070200811</v>
      </c>
      <c r="G26" s="8">
        <v>65.2</v>
      </c>
      <c r="H26" s="7">
        <v>80.46</v>
      </c>
      <c r="I26" s="5">
        <f t="shared" si="1"/>
        <v>74.356</v>
      </c>
      <c r="J26" s="5">
        <v>16</v>
      </c>
      <c r="K26" s="5"/>
    </row>
    <row r="27" spans="1:11" s="1" customFormat="1" ht="30" customHeight="1">
      <c r="A27" s="5">
        <v>24</v>
      </c>
      <c r="B27" s="9"/>
      <c r="C27" s="7">
        <v>9</v>
      </c>
      <c r="D27" s="7" t="s">
        <v>41</v>
      </c>
      <c r="E27" s="7" t="s">
        <v>15</v>
      </c>
      <c r="F27" s="7" t="str">
        <f>"23070200810"</f>
        <v>23070200810</v>
      </c>
      <c r="G27" s="8">
        <v>66.2</v>
      </c>
      <c r="H27" s="7">
        <v>79.66</v>
      </c>
      <c r="I27" s="5">
        <f t="shared" si="1"/>
        <v>74.276</v>
      </c>
      <c r="J27" s="5">
        <v>17</v>
      </c>
      <c r="K27" s="5"/>
    </row>
    <row r="28" spans="1:11" s="1" customFormat="1" ht="30" customHeight="1">
      <c r="A28" s="5">
        <v>25</v>
      </c>
      <c r="B28" s="9"/>
      <c r="C28" s="7">
        <v>9</v>
      </c>
      <c r="D28" s="7" t="s">
        <v>42</v>
      </c>
      <c r="E28" s="7" t="s">
        <v>17</v>
      </c>
      <c r="F28" s="7" t="str">
        <f>"23070200822"</f>
        <v>23070200822</v>
      </c>
      <c r="G28" s="8">
        <v>64.7</v>
      </c>
      <c r="H28" s="7">
        <v>80.04</v>
      </c>
      <c r="I28" s="5">
        <f>G28*0.4+H28*0.6</f>
        <v>73.904</v>
      </c>
      <c r="J28" s="5">
        <v>18</v>
      </c>
      <c r="K28" s="5"/>
    </row>
    <row r="29" spans="1:11" s="1" customFormat="1" ht="30" customHeight="1">
      <c r="A29" s="5">
        <v>26</v>
      </c>
      <c r="B29" s="6" t="s">
        <v>43</v>
      </c>
      <c r="C29" s="7">
        <v>13</v>
      </c>
      <c r="D29" s="7" t="s">
        <v>44</v>
      </c>
      <c r="E29" s="7" t="s">
        <v>17</v>
      </c>
      <c r="F29" s="7" t="str">
        <f>"23070200924"</f>
        <v>23070200924</v>
      </c>
      <c r="G29" s="8">
        <v>65</v>
      </c>
      <c r="H29" s="7">
        <v>78.22</v>
      </c>
      <c r="I29" s="5">
        <f aca="true" t="shared" si="2" ref="I29:I51">G29*0.4+H29*0.6</f>
        <v>72.932</v>
      </c>
      <c r="J29" s="5">
        <v>15</v>
      </c>
      <c r="K29" s="5"/>
    </row>
    <row r="30" spans="1:11" s="1" customFormat="1" ht="30" customHeight="1">
      <c r="A30" s="5">
        <v>27</v>
      </c>
      <c r="B30" s="9"/>
      <c r="C30" s="7">
        <v>13</v>
      </c>
      <c r="D30" s="7" t="s">
        <v>45</v>
      </c>
      <c r="E30" s="7" t="s">
        <v>17</v>
      </c>
      <c r="F30" s="7" t="str">
        <f>"23070200912"</f>
        <v>23070200912</v>
      </c>
      <c r="G30" s="8">
        <v>62.85</v>
      </c>
      <c r="H30" s="7">
        <v>78.82</v>
      </c>
      <c r="I30" s="5">
        <f t="shared" si="2"/>
        <v>72.432</v>
      </c>
      <c r="J30" s="5">
        <v>16</v>
      </c>
      <c r="K30" s="5"/>
    </row>
    <row r="31" spans="1:11" s="1" customFormat="1" ht="30" customHeight="1">
      <c r="A31" s="5">
        <v>28</v>
      </c>
      <c r="B31" s="9"/>
      <c r="C31" s="7">
        <v>13</v>
      </c>
      <c r="D31" s="7" t="s">
        <v>46</v>
      </c>
      <c r="E31" s="7" t="s">
        <v>17</v>
      </c>
      <c r="F31" s="7" t="str">
        <f>"23070201014"</f>
        <v>23070201014</v>
      </c>
      <c r="G31" s="8">
        <v>62.75</v>
      </c>
      <c r="H31" s="7">
        <v>78.84</v>
      </c>
      <c r="I31" s="5">
        <f t="shared" si="2"/>
        <v>72.404</v>
      </c>
      <c r="J31" s="5">
        <v>17</v>
      </c>
      <c r="K31" s="5"/>
    </row>
    <row r="32" spans="1:11" s="1" customFormat="1" ht="30" customHeight="1">
      <c r="A32" s="5">
        <v>29</v>
      </c>
      <c r="B32" s="9"/>
      <c r="C32" s="7">
        <v>13</v>
      </c>
      <c r="D32" s="7" t="s">
        <v>47</v>
      </c>
      <c r="E32" s="7" t="s">
        <v>17</v>
      </c>
      <c r="F32" s="7" t="str">
        <f>"23070201005"</f>
        <v>23070201005</v>
      </c>
      <c r="G32" s="8">
        <v>63.35</v>
      </c>
      <c r="H32" s="7">
        <v>78.22</v>
      </c>
      <c r="I32" s="5">
        <f t="shared" si="2"/>
        <v>72.272</v>
      </c>
      <c r="J32" s="5">
        <v>18</v>
      </c>
      <c r="K32" s="5"/>
    </row>
    <row r="33" spans="1:11" s="1" customFormat="1" ht="30" customHeight="1">
      <c r="A33" s="5">
        <v>30</v>
      </c>
      <c r="B33" s="9"/>
      <c r="C33" s="7">
        <v>13</v>
      </c>
      <c r="D33" s="7" t="s">
        <v>48</v>
      </c>
      <c r="E33" s="7" t="s">
        <v>17</v>
      </c>
      <c r="F33" s="7" t="str">
        <f>"23070200902"</f>
        <v>23070200902</v>
      </c>
      <c r="G33" s="8">
        <v>60.6</v>
      </c>
      <c r="H33" s="7">
        <v>79.84</v>
      </c>
      <c r="I33" s="5">
        <f t="shared" si="2"/>
        <v>72.144</v>
      </c>
      <c r="J33" s="5">
        <v>19</v>
      </c>
      <c r="K33" s="5"/>
    </row>
    <row r="34" spans="1:11" s="1" customFormat="1" ht="30" customHeight="1">
      <c r="A34" s="5">
        <v>31</v>
      </c>
      <c r="B34" s="9"/>
      <c r="C34" s="7">
        <v>13</v>
      </c>
      <c r="D34" s="7" t="s">
        <v>49</v>
      </c>
      <c r="E34" s="7" t="s">
        <v>17</v>
      </c>
      <c r="F34" s="7" t="str">
        <f>"23070200903"</f>
        <v>23070200903</v>
      </c>
      <c r="G34" s="8">
        <v>62.25</v>
      </c>
      <c r="H34" s="7">
        <v>78.64</v>
      </c>
      <c r="I34" s="5">
        <f t="shared" si="2"/>
        <v>72.084</v>
      </c>
      <c r="J34" s="5">
        <v>20</v>
      </c>
      <c r="K34" s="5"/>
    </row>
    <row r="35" spans="1:11" s="1" customFormat="1" ht="30" customHeight="1">
      <c r="A35" s="5">
        <v>32</v>
      </c>
      <c r="B35" s="9"/>
      <c r="C35" s="7">
        <v>13</v>
      </c>
      <c r="D35" s="7" t="s">
        <v>50</v>
      </c>
      <c r="E35" s="7" t="s">
        <v>17</v>
      </c>
      <c r="F35" s="7" t="str">
        <f>"23070201006"</f>
        <v>23070201006</v>
      </c>
      <c r="G35" s="8">
        <v>59.85</v>
      </c>
      <c r="H35" s="7">
        <v>80.24</v>
      </c>
      <c r="I35" s="5">
        <f t="shared" si="2"/>
        <v>72.084</v>
      </c>
      <c r="J35" s="5">
        <v>21</v>
      </c>
      <c r="K35" s="5"/>
    </row>
    <row r="36" spans="1:11" s="1" customFormat="1" ht="30" customHeight="1">
      <c r="A36" s="5">
        <v>33</v>
      </c>
      <c r="B36" s="9"/>
      <c r="C36" s="7">
        <v>13</v>
      </c>
      <c r="D36" s="7" t="s">
        <v>51</v>
      </c>
      <c r="E36" s="7" t="s">
        <v>15</v>
      </c>
      <c r="F36" s="7" t="str">
        <f>"23070200928"</f>
        <v>23070200928</v>
      </c>
      <c r="G36" s="8">
        <v>65.8</v>
      </c>
      <c r="H36" s="7">
        <v>75.02</v>
      </c>
      <c r="I36" s="5">
        <f t="shared" si="2"/>
        <v>71.332</v>
      </c>
      <c r="J36" s="5">
        <v>22</v>
      </c>
      <c r="K36" s="5"/>
    </row>
    <row r="37" spans="1:11" s="1" customFormat="1" ht="30" customHeight="1">
      <c r="A37" s="5">
        <v>34</v>
      </c>
      <c r="B37" s="9"/>
      <c r="C37" s="7">
        <v>13</v>
      </c>
      <c r="D37" s="7" t="s">
        <v>52</v>
      </c>
      <c r="E37" s="7" t="s">
        <v>17</v>
      </c>
      <c r="F37" s="7" t="str">
        <f>"23070201003"</f>
        <v>23070201003</v>
      </c>
      <c r="G37" s="8">
        <v>56</v>
      </c>
      <c r="H37" s="7">
        <v>80.04</v>
      </c>
      <c r="I37" s="5">
        <f>G37*0.4+H37*0.6</f>
        <v>70.424</v>
      </c>
      <c r="J37" s="5">
        <v>23</v>
      </c>
      <c r="K37" s="5"/>
    </row>
    <row r="38" spans="1:11" s="1" customFormat="1" ht="30" customHeight="1">
      <c r="A38" s="5">
        <v>35</v>
      </c>
      <c r="B38" s="9"/>
      <c r="C38" s="7">
        <v>13</v>
      </c>
      <c r="D38" s="7" t="s">
        <v>53</v>
      </c>
      <c r="E38" s="7" t="s">
        <v>17</v>
      </c>
      <c r="F38" s="7" t="str">
        <f>"23070200922"</f>
        <v>23070200922</v>
      </c>
      <c r="G38" s="8">
        <v>61.25</v>
      </c>
      <c r="H38" s="7">
        <v>76.44</v>
      </c>
      <c r="I38" s="5">
        <f>G38*0.4+H38*0.6</f>
        <v>70.364</v>
      </c>
      <c r="J38" s="5">
        <v>24</v>
      </c>
      <c r="K38" s="5"/>
    </row>
    <row r="39" spans="1:11" s="1" customFormat="1" ht="30" customHeight="1">
      <c r="A39" s="5">
        <v>36</v>
      </c>
      <c r="B39" s="9"/>
      <c r="C39" s="7">
        <v>13</v>
      </c>
      <c r="D39" s="7" t="s">
        <v>54</v>
      </c>
      <c r="E39" s="7" t="s">
        <v>17</v>
      </c>
      <c r="F39" s="7" t="str">
        <f>"23070200917"</f>
        <v>23070200917</v>
      </c>
      <c r="G39" s="8">
        <v>55.6</v>
      </c>
      <c r="H39" s="7">
        <v>79.02</v>
      </c>
      <c r="I39" s="5">
        <f>G39*0.4+H39*0.6</f>
        <v>69.652</v>
      </c>
      <c r="J39" s="5">
        <v>25</v>
      </c>
      <c r="K39" s="5"/>
    </row>
    <row r="40" spans="1:11" s="1" customFormat="1" ht="30" customHeight="1">
      <c r="A40" s="5">
        <v>37</v>
      </c>
      <c r="B40" s="9"/>
      <c r="C40" s="7">
        <v>13</v>
      </c>
      <c r="D40" s="7" t="s">
        <v>55</v>
      </c>
      <c r="E40" s="7" t="s">
        <v>17</v>
      </c>
      <c r="F40" s="7" t="str">
        <f>"23070200901"</f>
        <v>23070200901</v>
      </c>
      <c r="G40" s="8">
        <v>55</v>
      </c>
      <c r="H40" s="7">
        <v>78.84</v>
      </c>
      <c r="I40" s="5">
        <f>G40*0.4+H40*0.6</f>
        <v>69.304</v>
      </c>
      <c r="J40" s="5">
        <v>26</v>
      </c>
      <c r="K40" s="5"/>
    </row>
    <row r="41" spans="1:11" s="1" customFormat="1" ht="30" customHeight="1">
      <c r="A41" s="5">
        <v>38</v>
      </c>
      <c r="B41" s="9"/>
      <c r="C41" s="7">
        <v>13</v>
      </c>
      <c r="D41" s="7" t="s">
        <v>56</v>
      </c>
      <c r="E41" s="7" t="s">
        <v>17</v>
      </c>
      <c r="F41" s="7" t="str">
        <f>"23070201016"</f>
        <v>23070201016</v>
      </c>
      <c r="G41" s="8">
        <v>62.65</v>
      </c>
      <c r="H41" s="7">
        <v>73.42</v>
      </c>
      <c r="I41" s="5">
        <f>G41*0.4+H41*0.6</f>
        <v>69.112</v>
      </c>
      <c r="J41" s="5">
        <v>27</v>
      </c>
      <c r="K41" s="5"/>
    </row>
    <row r="42" spans="1:11" s="1" customFormat="1" ht="30" customHeight="1">
      <c r="A42" s="5">
        <v>39</v>
      </c>
      <c r="B42" s="6" t="s">
        <v>57</v>
      </c>
      <c r="C42" s="7">
        <v>10</v>
      </c>
      <c r="D42" s="7" t="s">
        <v>58</v>
      </c>
      <c r="E42" s="7" t="s">
        <v>17</v>
      </c>
      <c r="F42" s="7" t="str">
        <f>"23070201018"</f>
        <v>23070201018</v>
      </c>
      <c r="G42" s="8">
        <v>67.25</v>
      </c>
      <c r="H42" s="7">
        <v>80.34</v>
      </c>
      <c r="I42" s="5">
        <f aca="true" t="shared" si="3" ref="I42:I58">G42*0.4+H42*0.6</f>
        <v>75.104</v>
      </c>
      <c r="J42" s="5">
        <v>13</v>
      </c>
      <c r="K42" s="5"/>
    </row>
    <row r="43" spans="1:11" s="1" customFormat="1" ht="30" customHeight="1">
      <c r="A43" s="5">
        <v>40</v>
      </c>
      <c r="B43" s="9"/>
      <c r="C43" s="7">
        <v>10</v>
      </c>
      <c r="D43" s="7" t="s">
        <v>59</v>
      </c>
      <c r="E43" s="7" t="s">
        <v>17</v>
      </c>
      <c r="F43" s="7" t="str">
        <f>"23070201123"</f>
        <v>23070201123</v>
      </c>
      <c r="G43" s="8">
        <v>64.85</v>
      </c>
      <c r="H43" s="7">
        <v>81.92</v>
      </c>
      <c r="I43" s="5">
        <f t="shared" si="3"/>
        <v>75.092</v>
      </c>
      <c r="J43" s="5">
        <v>14</v>
      </c>
      <c r="K43" s="5"/>
    </row>
    <row r="44" spans="1:11" s="1" customFormat="1" ht="30" customHeight="1">
      <c r="A44" s="5">
        <v>41</v>
      </c>
      <c r="B44" s="9"/>
      <c r="C44" s="7">
        <v>10</v>
      </c>
      <c r="D44" s="7" t="s">
        <v>60</v>
      </c>
      <c r="E44" s="7" t="s">
        <v>15</v>
      </c>
      <c r="F44" s="7" t="str">
        <f>"23070201101"</f>
        <v>23070201101</v>
      </c>
      <c r="G44" s="8">
        <v>63</v>
      </c>
      <c r="H44" s="7">
        <v>82.56</v>
      </c>
      <c r="I44" s="5">
        <f t="shared" si="3"/>
        <v>74.736</v>
      </c>
      <c r="J44" s="5">
        <v>15</v>
      </c>
      <c r="K44" s="5"/>
    </row>
    <row r="45" spans="1:11" s="1" customFormat="1" ht="30" customHeight="1">
      <c r="A45" s="5">
        <v>42</v>
      </c>
      <c r="B45" s="9"/>
      <c r="C45" s="7">
        <v>10</v>
      </c>
      <c r="D45" s="7" t="s">
        <v>61</v>
      </c>
      <c r="E45" s="7" t="s">
        <v>15</v>
      </c>
      <c r="F45" s="7" t="str">
        <f>"23070201115"</f>
        <v>23070201115</v>
      </c>
      <c r="G45" s="8">
        <v>70.75</v>
      </c>
      <c r="H45" s="7">
        <v>77.02</v>
      </c>
      <c r="I45" s="5">
        <f>G45*0.4+H45*0.6</f>
        <v>74.512</v>
      </c>
      <c r="J45" s="5">
        <v>16</v>
      </c>
      <c r="K45" s="5"/>
    </row>
    <row r="46" spans="1:11" s="1" customFormat="1" ht="30" customHeight="1">
      <c r="A46" s="5">
        <v>43</v>
      </c>
      <c r="B46" s="9"/>
      <c r="C46" s="7">
        <v>10</v>
      </c>
      <c r="D46" s="7" t="s">
        <v>62</v>
      </c>
      <c r="E46" s="7" t="s">
        <v>17</v>
      </c>
      <c r="F46" s="7" t="str">
        <f>"23070201103"</f>
        <v>23070201103</v>
      </c>
      <c r="G46" s="8">
        <v>63.1</v>
      </c>
      <c r="H46" s="7">
        <v>81.72</v>
      </c>
      <c r="I46" s="5">
        <f>G46*0.4+H46*0.6</f>
        <v>74.27199999999999</v>
      </c>
      <c r="J46" s="5">
        <v>17</v>
      </c>
      <c r="K46" s="5"/>
    </row>
    <row r="47" spans="1:11" s="1" customFormat="1" ht="30" customHeight="1">
      <c r="A47" s="5">
        <v>44</v>
      </c>
      <c r="B47" s="9"/>
      <c r="C47" s="7">
        <v>10</v>
      </c>
      <c r="D47" s="7" t="s">
        <v>63</v>
      </c>
      <c r="E47" s="7" t="s">
        <v>17</v>
      </c>
      <c r="F47" s="7" t="str">
        <f>"23070201120"</f>
        <v>23070201120</v>
      </c>
      <c r="G47" s="8">
        <v>62.55</v>
      </c>
      <c r="H47" s="7">
        <v>81</v>
      </c>
      <c r="I47" s="5">
        <f>G47*0.4+H47*0.6</f>
        <v>73.62</v>
      </c>
      <c r="J47" s="5">
        <v>18</v>
      </c>
      <c r="K47" s="5"/>
    </row>
    <row r="48" spans="1:11" s="1" customFormat="1" ht="30" customHeight="1">
      <c r="A48" s="5">
        <v>45</v>
      </c>
      <c r="B48" s="9"/>
      <c r="C48" s="7">
        <v>10</v>
      </c>
      <c r="D48" s="7" t="s">
        <v>64</v>
      </c>
      <c r="E48" s="7" t="s">
        <v>17</v>
      </c>
      <c r="F48" s="7" t="str">
        <f>"23070201020"</f>
        <v>23070201020</v>
      </c>
      <c r="G48" s="8">
        <v>66.45</v>
      </c>
      <c r="H48" s="7">
        <v>76.88</v>
      </c>
      <c r="I48" s="5">
        <f>G48*0.4+H48*0.6</f>
        <v>72.708</v>
      </c>
      <c r="J48" s="5">
        <v>19</v>
      </c>
      <c r="K48" s="5"/>
    </row>
    <row r="49" spans="1:11" s="1" customFormat="1" ht="30" customHeight="1">
      <c r="A49" s="5">
        <v>46</v>
      </c>
      <c r="B49" s="9"/>
      <c r="C49" s="7">
        <v>10</v>
      </c>
      <c r="D49" s="7" t="s">
        <v>65</v>
      </c>
      <c r="E49" s="7" t="s">
        <v>17</v>
      </c>
      <c r="F49" s="7" t="str">
        <f>"23070201124"</f>
        <v>23070201124</v>
      </c>
      <c r="G49" s="8">
        <v>61.55</v>
      </c>
      <c r="H49" s="7">
        <v>79.64</v>
      </c>
      <c r="I49" s="5">
        <f>G49*0.4+H49*0.6</f>
        <v>72.404</v>
      </c>
      <c r="J49" s="5">
        <v>20</v>
      </c>
      <c r="K49" s="5"/>
    </row>
    <row r="50" spans="1:11" s="1" customFormat="1" ht="30" customHeight="1">
      <c r="A50" s="5">
        <v>47</v>
      </c>
      <c r="B50" s="9"/>
      <c r="C50" s="7">
        <v>10</v>
      </c>
      <c r="D50" s="7" t="s">
        <v>66</v>
      </c>
      <c r="E50" s="7" t="s">
        <v>17</v>
      </c>
      <c r="F50" s="7" t="str">
        <f>"23070201110"</f>
        <v>23070201110</v>
      </c>
      <c r="G50" s="8">
        <v>59.5</v>
      </c>
      <c r="H50" s="7">
        <v>80.14</v>
      </c>
      <c r="I50" s="5">
        <f>G50*0.4+H50*0.6</f>
        <v>71.884</v>
      </c>
      <c r="J50" s="5">
        <v>21</v>
      </c>
      <c r="K50" s="5"/>
    </row>
    <row r="51" spans="1:11" s="1" customFormat="1" ht="30" customHeight="1">
      <c r="A51" s="5">
        <v>48</v>
      </c>
      <c r="B51" s="9"/>
      <c r="C51" s="7">
        <v>10</v>
      </c>
      <c r="D51" s="7" t="s">
        <v>67</v>
      </c>
      <c r="E51" s="7" t="s">
        <v>15</v>
      </c>
      <c r="F51" s="7" t="str">
        <f>"23070201127"</f>
        <v>23070201127</v>
      </c>
      <c r="G51" s="8">
        <v>58.55</v>
      </c>
      <c r="H51" s="7">
        <v>80.72</v>
      </c>
      <c r="I51" s="5">
        <f>G51*0.4+H51*0.6</f>
        <v>71.852</v>
      </c>
      <c r="J51" s="5">
        <v>22</v>
      </c>
      <c r="K51" s="5"/>
    </row>
    <row r="52" spans="1:11" s="1" customFormat="1" ht="30" customHeight="1">
      <c r="A52" s="5">
        <v>49</v>
      </c>
      <c r="B52" s="6" t="s">
        <v>68</v>
      </c>
      <c r="C52" s="7">
        <v>9</v>
      </c>
      <c r="D52" s="7" t="s">
        <v>69</v>
      </c>
      <c r="E52" s="7" t="s">
        <v>17</v>
      </c>
      <c r="F52" s="7" t="str">
        <f>"23070201210"</f>
        <v>23070201210</v>
      </c>
      <c r="G52" s="8">
        <v>62.95</v>
      </c>
      <c r="H52" s="7">
        <v>82.04</v>
      </c>
      <c r="I52" s="5">
        <f aca="true" t="shared" si="4" ref="I52:I71">G52*0.4+H52*0.6</f>
        <v>74.404</v>
      </c>
      <c r="J52" s="5">
        <v>13</v>
      </c>
      <c r="K52" s="5"/>
    </row>
    <row r="53" spans="1:11" s="1" customFormat="1" ht="30" customHeight="1">
      <c r="A53" s="5">
        <v>50</v>
      </c>
      <c r="B53" s="9"/>
      <c r="C53" s="7">
        <v>9</v>
      </c>
      <c r="D53" s="7" t="s">
        <v>70</v>
      </c>
      <c r="E53" s="7" t="s">
        <v>17</v>
      </c>
      <c r="F53" s="7" t="str">
        <f>"23070201208"</f>
        <v>23070201208</v>
      </c>
      <c r="G53" s="8">
        <v>61.25</v>
      </c>
      <c r="H53" s="7">
        <v>82.24</v>
      </c>
      <c r="I53" s="5">
        <f t="shared" si="4"/>
        <v>73.844</v>
      </c>
      <c r="J53" s="5">
        <v>14</v>
      </c>
      <c r="K53" s="5"/>
    </row>
    <row r="54" spans="1:11" s="1" customFormat="1" ht="30" customHeight="1">
      <c r="A54" s="5">
        <v>51</v>
      </c>
      <c r="B54" s="9"/>
      <c r="C54" s="7">
        <v>9</v>
      </c>
      <c r="D54" s="7" t="s">
        <v>71</v>
      </c>
      <c r="E54" s="7" t="s">
        <v>17</v>
      </c>
      <c r="F54" s="7" t="str">
        <f>"23070201226"</f>
        <v>23070201226</v>
      </c>
      <c r="G54" s="8">
        <v>61</v>
      </c>
      <c r="H54" s="7">
        <v>81.64</v>
      </c>
      <c r="I54" s="5">
        <f t="shared" si="4"/>
        <v>73.384</v>
      </c>
      <c r="J54" s="5">
        <v>15</v>
      </c>
      <c r="K54" s="5"/>
    </row>
    <row r="55" spans="1:11" s="1" customFormat="1" ht="30" customHeight="1">
      <c r="A55" s="5">
        <v>52</v>
      </c>
      <c r="B55" s="9"/>
      <c r="C55" s="7">
        <v>9</v>
      </c>
      <c r="D55" s="7" t="s">
        <v>72</v>
      </c>
      <c r="E55" s="7" t="s">
        <v>17</v>
      </c>
      <c r="F55" s="7" t="str">
        <f>"23070201205"</f>
        <v>23070201205</v>
      </c>
      <c r="G55" s="8">
        <v>65.05</v>
      </c>
      <c r="H55" s="7">
        <v>78.84</v>
      </c>
      <c r="I55" s="5">
        <f t="shared" si="4"/>
        <v>73.324</v>
      </c>
      <c r="J55" s="5">
        <v>16</v>
      </c>
      <c r="K55" s="5"/>
    </row>
    <row r="56" spans="1:11" s="1" customFormat="1" ht="30" customHeight="1">
      <c r="A56" s="5">
        <v>53</v>
      </c>
      <c r="B56" s="9"/>
      <c r="C56" s="7">
        <v>9</v>
      </c>
      <c r="D56" s="7" t="s">
        <v>73</v>
      </c>
      <c r="E56" s="7" t="s">
        <v>17</v>
      </c>
      <c r="F56" s="7" t="str">
        <f>"23070201317"</f>
        <v>23070201317</v>
      </c>
      <c r="G56" s="8">
        <v>63.9</v>
      </c>
      <c r="H56" s="7">
        <v>79.04</v>
      </c>
      <c r="I56" s="5">
        <f t="shared" si="4"/>
        <v>72.984</v>
      </c>
      <c r="J56" s="5">
        <v>17</v>
      </c>
      <c r="K56" s="5"/>
    </row>
    <row r="57" spans="1:11" s="1" customFormat="1" ht="30" customHeight="1">
      <c r="A57" s="5">
        <v>54</v>
      </c>
      <c r="B57" s="9"/>
      <c r="C57" s="7">
        <v>9</v>
      </c>
      <c r="D57" s="7" t="s">
        <v>74</v>
      </c>
      <c r="E57" s="7" t="s">
        <v>17</v>
      </c>
      <c r="F57" s="7" t="str">
        <f>"23070201302"</f>
        <v>23070201302</v>
      </c>
      <c r="G57" s="8">
        <v>59.7</v>
      </c>
      <c r="H57" s="7">
        <v>81.74</v>
      </c>
      <c r="I57" s="5">
        <f t="shared" si="4"/>
        <v>72.92399999999999</v>
      </c>
      <c r="J57" s="5">
        <v>18</v>
      </c>
      <c r="K57" s="5"/>
    </row>
    <row r="58" spans="1:11" s="1" customFormat="1" ht="30" customHeight="1">
      <c r="A58" s="5">
        <v>55</v>
      </c>
      <c r="B58" s="9"/>
      <c r="C58" s="7">
        <v>9</v>
      </c>
      <c r="D58" s="7" t="s">
        <v>75</v>
      </c>
      <c r="E58" s="7" t="s">
        <v>17</v>
      </c>
      <c r="F58" s="7" t="str">
        <f>"23070201204"</f>
        <v>23070201204</v>
      </c>
      <c r="G58" s="8">
        <v>61.05</v>
      </c>
      <c r="H58" s="7">
        <v>80.02</v>
      </c>
      <c r="I58" s="5">
        <f t="shared" si="4"/>
        <v>72.432</v>
      </c>
      <c r="J58" s="5">
        <v>19</v>
      </c>
      <c r="K58" s="5"/>
    </row>
    <row r="59" spans="1:11" s="1" customFormat="1" ht="30" customHeight="1">
      <c r="A59" s="5">
        <v>56</v>
      </c>
      <c r="B59" s="9"/>
      <c r="C59" s="7">
        <v>9</v>
      </c>
      <c r="D59" s="7" t="s">
        <v>76</v>
      </c>
      <c r="E59" s="7" t="s">
        <v>17</v>
      </c>
      <c r="F59" s="7" t="str">
        <f>"23070201303"</f>
        <v>23070201303</v>
      </c>
      <c r="G59" s="8">
        <v>59.85</v>
      </c>
      <c r="H59" s="7">
        <v>80.64</v>
      </c>
      <c r="I59" s="5">
        <f t="shared" si="4"/>
        <v>72.324</v>
      </c>
      <c r="J59" s="5">
        <v>20</v>
      </c>
      <c r="K59" s="5"/>
    </row>
    <row r="60" spans="1:11" s="1" customFormat="1" ht="30" customHeight="1">
      <c r="A60" s="5">
        <v>57</v>
      </c>
      <c r="B60" s="9"/>
      <c r="C60" s="7">
        <v>9</v>
      </c>
      <c r="D60" s="7" t="s">
        <v>77</v>
      </c>
      <c r="E60" s="7" t="s">
        <v>17</v>
      </c>
      <c r="F60" s="7" t="str">
        <f>"23070201206"</f>
        <v>23070201206</v>
      </c>
      <c r="G60" s="8">
        <v>61.65</v>
      </c>
      <c r="H60" s="7">
        <v>79.26</v>
      </c>
      <c r="I60" s="5">
        <f t="shared" si="4"/>
        <v>72.216</v>
      </c>
      <c r="J60" s="5">
        <v>21</v>
      </c>
      <c r="K60" s="5"/>
    </row>
    <row r="61" spans="1:11" s="1" customFormat="1" ht="30" customHeight="1">
      <c r="A61" s="5">
        <v>58</v>
      </c>
      <c r="B61" s="6" t="s">
        <v>78</v>
      </c>
      <c r="C61" s="7">
        <v>4</v>
      </c>
      <c r="D61" s="7" t="s">
        <v>79</v>
      </c>
      <c r="E61" s="7" t="s">
        <v>17</v>
      </c>
      <c r="F61" s="7" t="str">
        <f>"23070201402"</f>
        <v>23070201402</v>
      </c>
      <c r="G61" s="8">
        <v>67</v>
      </c>
      <c r="H61" s="7">
        <v>77.44</v>
      </c>
      <c r="I61" s="5">
        <f>G61*0.4+H61*0.6</f>
        <v>73.264</v>
      </c>
      <c r="J61" s="5">
        <v>6</v>
      </c>
      <c r="K61" s="5"/>
    </row>
    <row r="62" spans="1:11" s="1" customFormat="1" ht="30" customHeight="1">
      <c r="A62" s="5">
        <v>59</v>
      </c>
      <c r="B62" s="9"/>
      <c r="C62" s="7">
        <v>4</v>
      </c>
      <c r="D62" s="7" t="s">
        <v>80</v>
      </c>
      <c r="E62" s="7" t="s">
        <v>15</v>
      </c>
      <c r="F62" s="7" t="str">
        <f>"23070201328"</f>
        <v>23070201328</v>
      </c>
      <c r="G62" s="8">
        <v>68.05</v>
      </c>
      <c r="H62" s="7">
        <v>76.66</v>
      </c>
      <c r="I62" s="5">
        <f>G62*0.4+H62*0.6</f>
        <v>73.21600000000001</v>
      </c>
      <c r="J62" s="5">
        <v>7</v>
      </c>
      <c r="K62" s="5"/>
    </row>
    <row r="63" spans="1:11" s="1" customFormat="1" ht="30" customHeight="1">
      <c r="A63" s="5">
        <v>60</v>
      </c>
      <c r="B63" s="9"/>
      <c r="C63" s="7">
        <v>4</v>
      </c>
      <c r="D63" s="7" t="s">
        <v>81</v>
      </c>
      <c r="E63" s="7" t="s">
        <v>17</v>
      </c>
      <c r="F63" s="7" t="str">
        <f>"23070201419"</f>
        <v>23070201419</v>
      </c>
      <c r="G63" s="8">
        <v>64.75</v>
      </c>
      <c r="H63" s="7">
        <v>78.04</v>
      </c>
      <c r="I63" s="5">
        <f>G63*0.4+H63*0.6</f>
        <v>72.72399999999999</v>
      </c>
      <c r="J63" s="5">
        <v>8</v>
      </c>
      <c r="K63" s="5"/>
    </row>
    <row r="64" spans="1:11" s="1" customFormat="1" ht="30" customHeight="1">
      <c r="A64" s="5">
        <v>61</v>
      </c>
      <c r="B64" s="9"/>
      <c r="C64" s="7">
        <v>4</v>
      </c>
      <c r="D64" s="7" t="s">
        <v>82</v>
      </c>
      <c r="E64" s="7" t="s">
        <v>17</v>
      </c>
      <c r="F64" s="7" t="str">
        <f>"23070201323"</f>
        <v>23070201323</v>
      </c>
      <c r="G64" s="8">
        <v>72.35</v>
      </c>
      <c r="H64" s="7">
        <v>72.84</v>
      </c>
      <c r="I64" s="5">
        <f>G64*0.4+H64*0.6</f>
        <v>72.644</v>
      </c>
      <c r="J64" s="5">
        <v>9</v>
      </c>
      <c r="K64" s="5"/>
    </row>
    <row r="65" spans="1:11" ht="30" customHeight="1">
      <c r="A65" s="5">
        <v>62</v>
      </c>
      <c r="B65" s="7" t="s">
        <v>83</v>
      </c>
      <c r="C65" s="7">
        <v>1</v>
      </c>
      <c r="D65" s="7" t="s">
        <v>84</v>
      </c>
      <c r="E65" s="7" t="s">
        <v>17</v>
      </c>
      <c r="F65" s="7" t="str">
        <f>"23070201425"</f>
        <v>23070201425</v>
      </c>
      <c r="G65" s="8">
        <v>71.1</v>
      </c>
      <c r="H65" s="7">
        <v>81.82</v>
      </c>
      <c r="I65" s="5">
        <f>G65*0.4+H65*0.6</f>
        <v>77.532</v>
      </c>
      <c r="J65" s="5">
        <v>2</v>
      </c>
      <c r="K65" s="5"/>
    </row>
  </sheetData>
  <mergeCells count="8">
    <mergeCell ref="A2:K2"/>
    <mergeCell ref="B4:B9"/>
    <mergeCell ref="B10:B19"/>
    <mergeCell ref="B20:B28"/>
    <mergeCell ref="B29:B41"/>
    <mergeCell ref="B42:B51"/>
    <mergeCell ref="B52:B60"/>
    <mergeCell ref="B61:B64"/>
  </mergeCells>
  <printOptions horizontalCentered="1"/>
  <pageMargins left="0.5902777777777778" right="0.5902777777777778" top="0.7868055555555555" bottom="0.7868055555555555" header="0.5" footer="0.5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璇子</cp:lastModifiedBy>
  <dcterms:created xsi:type="dcterms:W3CDTF">2023-08-01T03:10:17Z</dcterms:created>
  <dcterms:modified xsi:type="dcterms:W3CDTF">2024-02-28T02:37:08Z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65282699E9874B51A1BE5B08B255FD4F</vt:lpwstr>
  </property>
  <property fmtid="{D5CDD505-2E9C-101B-9397-08002B2CF9AE}" pid="3" name="KSOProductBuildVer">
    <vt:lpwstr>2052-12.1.0.16388</vt:lpwstr>
  </property>
</Properties>
</file>