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海南省文化艺术学校（海南省芭蕾舞蹈学校）2023年公开招聘事业" sheetId="1" r:id="rId1"/>
  </sheets>
  <definedNames/>
  <calcPr fullCalcOnLoad="1"/>
</workbook>
</file>

<file path=xl/sharedStrings.xml><?xml version="1.0" encoding="utf-8"?>
<sst xmlns="http://schemas.openxmlformats.org/spreadsheetml/2006/main" count="2368" uniqueCount="15">
  <si>
    <t>附件：海南省文化艺术学校（海南省芭蕾舞蹈学校）2023年公开招聘事业编制工作人员资格审核合格人员名单</t>
  </si>
  <si>
    <t>序号</t>
  </si>
  <si>
    <t>报考号</t>
  </si>
  <si>
    <t>岗位代码</t>
  </si>
  <si>
    <t>岗位名称</t>
  </si>
  <si>
    <t>招聘单位</t>
  </si>
  <si>
    <t>姓名</t>
  </si>
  <si>
    <t>性别</t>
  </si>
  <si>
    <t>行政综合管理岗</t>
  </si>
  <si>
    <t>海南省文化艺术学校</t>
  </si>
  <si>
    <t>芭蕾舞专业教师</t>
  </si>
  <si>
    <t>戏剧表演教师</t>
  </si>
  <si>
    <t>思想政治教师</t>
  </si>
  <si>
    <t>心理健康教育教师</t>
  </si>
  <si>
    <t>室内艺术设计专业教师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</si>
</sst>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2"/>
  <sheetViews>
    <sheetView tabSelected="1" workbookViewId="0" topLeftCell="A1">
      <selection activeCell="J52" sqref="J52"/>
    </sheetView>
  </sheetViews>
  <sheetFormatPr defaultColWidth="9.00390625" defaultRowHeight="30" customHeight="1"/>
  <cols>
    <col min="1" max="1" width="9.00390625" style="2" customWidth="1"/>
    <col min="2" max="2" width="26.00390625" style="2" customWidth="1"/>
    <col min="3" max="3" width="9.00390625" style="2" customWidth="1"/>
    <col min="4" max="4" width="14.8515625" style="2" customWidth="1"/>
    <col min="5" max="5" width="11.57421875" style="2" customWidth="1"/>
    <col min="6" max="16384" width="9.00390625" style="2" customWidth="1"/>
  </cols>
  <sheetData>
    <row r="1" spans="1:7" ht="61.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>
        <v>1</v>
      </c>
      <c r="B3" s="7" t="str">
        <f>"60552024010609051355224"</f>
        <v>60552024010609051355224</v>
      </c>
      <c r="C3" s="7" t="str">
        <f aca="true" t="shared" si="0" ref="C3:C66">"0101"</f>
        <v>0101</v>
      </c>
      <c r="D3" s="7" t="s">
        <v>8</v>
      </c>
      <c r="E3" s="7" t="s">
        <v>9</v>
      </c>
      <c r="F3" s="7" t="str">
        <f>"林海明"</f>
        <v>林海明</v>
      </c>
      <c r="G3" s="7" t="str">
        <f>"男"</f>
        <v>男</v>
      </c>
    </row>
    <row r="4" spans="1:7" ht="30" customHeight="1">
      <c r="A4" s="7">
        <v>2</v>
      </c>
      <c r="B4" s="7" t="str">
        <f>"60552024010609102955232"</f>
        <v>60552024010609102955232</v>
      </c>
      <c r="C4" s="7" t="str">
        <f t="shared" si="0"/>
        <v>0101</v>
      </c>
      <c r="D4" s="7" t="s">
        <v>8</v>
      </c>
      <c r="E4" s="7" t="s">
        <v>9</v>
      </c>
      <c r="F4" s="7" t="str">
        <f>"朱希琳"</f>
        <v>朱希琳</v>
      </c>
      <c r="G4" s="7" t="str">
        <f aca="true" t="shared" si="1" ref="G4:G7">"女"</f>
        <v>女</v>
      </c>
    </row>
    <row r="5" spans="1:7" ht="30" customHeight="1">
      <c r="A5" s="7">
        <v>3</v>
      </c>
      <c r="B5" s="7" t="str">
        <f>"60552024010609004655214"</f>
        <v>60552024010609004655214</v>
      </c>
      <c r="C5" s="7" t="str">
        <f t="shared" si="0"/>
        <v>0101</v>
      </c>
      <c r="D5" s="7" t="s">
        <v>8</v>
      </c>
      <c r="E5" s="7" t="s">
        <v>9</v>
      </c>
      <c r="F5" s="7" t="str">
        <f>"刘叙桐"</f>
        <v>刘叙桐</v>
      </c>
      <c r="G5" s="7" t="str">
        <f t="shared" si="1"/>
        <v>女</v>
      </c>
    </row>
    <row r="6" spans="1:7" ht="30" customHeight="1">
      <c r="A6" s="7">
        <v>4</v>
      </c>
      <c r="B6" s="7" t="str">
        <f>"60552024010609123655236"</f>
        <v>60552024010609123655236</v>
      </c>
      <c r="C6" s="7" t="str">
        <f t="shared" si="0"/>
        <v>0101</v>
      </c>
      <c r="D6" s="7" t="s">
        <v>8</v>
      </c>
      <c r="E6" s="7" t="s">
        <v>9</v>
      </c>
      <c r="F6" s="7" t="str">
        <f>"黄萱"</f>
        <v>黄萱</v>
      </c>
      <c r="G6" s="7" t="str">
        <f t="shared" si="1"/>
        <v>女</v>
      </c>
    </row>
    <row r="7" spans="1:7" ht="30" customHeight="1">
      <c r="A7" s="7">
        <v>5</v>
      </c>
      <c r="B7" s="7" t="str">
        <f>"60552024010609055955225"</f>
        <v>60552024010609055955225</v>
      </c>
      <c r="C7" s="7" t="str">
        <f t="shared" si="0"/>
        <v>0101</v>
      </c>
      <c r="D7" s="7" t="s">
        <v>8</v>
      </c>
      <c r="E7" s="7" t="s">
        <v>9</v>
      </c>
      <c r="F7" s="7" t="str">
        <f>"刘如英"</f>
        <v>刘如英</v>
      </c>
      <c r="G7" s="7" t="str">
        <f t="shared" si="1"/>
        <v>女</v>
      </c>
    </row>
    <row r="8" spans="1:7" ht="30" customHeight="1">
      <c r="A8" s="7">
        <v>6</v>
      </c>
      <c r="B8" s="7" t="str">
        <f>"60552024010609291955263"</f>
        <v>60552024010609291955263</v>
      </c>
      <c r="C8" s="7" t="str">
        <f t="shared" si="0"/>
        <v>0101</v>
      </c>
      <c r="D8" s="7" t="s">
        <v>8</v>
      </c>
      <c r="E8" s="7" t="s">
        <v>9</v>
      </c>
      <c r="F8" s="7" t="str">
        <f>"张池"</f>
        <v>张池</v>
      </c>
      <c r="G8" s="7" t="str">
        <f aca="true" t="shared" si="2" ref="G8:G10">"男"</f>
        <v>男</v>
      </c>
    </row>
    <row r="9" spans="1:7" ht="30" customHeight="1">
      <c r="A9" s="7">
        <v>7</v>
      </c>
      <c r="B9" s="7" t="str">
        <f>"60552024010609125655238"</f>
        <v>60552024010609125655238</v>
      </c>
      <c r="C9" s="7" t="str">
        <f t="shared" si="0"/>
        <v>0101</v>
      </c>
      <c r="D9" s="7" t="s">
        <v>8</v>
      </c>
      <c r="E9" s="7" t="s">
        <v>9</v>
      </c>
      <c r="F9" s="7" t="str">
        <f>"柯其志"</f>
        <v>柯其志</v>
      </c>
      <c r="G9" s="7" t="str">
        <f t="shared" si="2"/>
        <v>男</v>
      </c>
    </row>
    <row r="10" spans="1:7" ht="30" customHeight="1">
      <c r="A10" s="7">
        <v>8</v>
      </c>
      <c r="B10" s="7" t="str">
        <f>"60552024010609025355219"</f>
        <v>60552024010609025355219</v>
      </c>
      <c r="C10" s="7" t="str">
        <f t="shared" si="0"/>
        <v>0101</v>
      </c>
      <c r="D10" s="7" t="s">
        <v>8</v>
      </c>
      <c r="E10" s="7" t="s">
        <v>9</v>
      </c>
      <c r="F10" s="7" t="str">
        <f>"刘颖"</f>
        <v>刘颖</v>
      </c>
      <c r="G10" s="7" t="str">
        <f>"女"</f>
        <v>女</v>
      </c>
    </row>
    <row r="11" spans="1:7" ht="30" customHeight="1">
      <c r="A11" s="7">
        <v>9</v>
      </c>
      <c r="B11" s="7" t="str">
        <f>"60552024010610102455314"</f>
        <v>60552024010610102455314</v>
      </c>
      <c r="C11" s="7" t="str">
        <f t="shared" si="0"/>
        <v>0101</v>
      </c>
      <c r="D11" s="7" t="s">
        <v>8</v>
      </c>
      <c r="E11" s="7" t="s">
        <v>9</v>
      </c>
      <c r="F11" s="7" t="str">
        <f>"蔡泽翔"</f>
        <v>蔡泽翔</v>
      </c>
      <c r="G11" s="7" t="str">
        <f>"男"</f>
        <v>男</v>
      </c>
    </row>
    <row r="12" spans="1:7" ht="30" customHeight="1">
      <c r="A12" s="7">
        <v>10</v>
      </c>
      <c r="B12" s="7" t="str">
        <f>"60552024010610135355321"</f>
        <v>60552024010610135355321</v>
      </c>
      <c r="C12" s="7" t="str">
        <f t="shared" si="0"/>
        <v>0101</v>
      </c>
      <c r="D12" s="7" t="s">
        <v>8</v>
      </c>
      <c r="E12" s="7" t="s">
        <v>9</v>
      </c>
      <c r="F12" s="7" t="str">
        <f>"李福女"</f>
        <v>李福女</v>
      </c>
      <c r="G12" s="7" t="str">
        <f>"女"</f>
        <v>女</v>
      </c>
    </row>
    <row r="13" spans="1:7" ht="30" customHeight="1">
      <c r="A13" s="7">
        <v>11</v>
      </c>
      <c r="B13" s="7" t="str">
        <f>"60552024010610182855329"</f>
        <v>60552024010610182855329</v>
      </c>
      <c r="C13" s="7" t="str">
        <f t="shared" si="0"/>
        <v>0101</v>
      </c>
      <c r="D13" s="7" t="s">
        <v>8</v>
      </c>
      <c r="E13" s="7" t="s">
        <v>9</v>
      </c>
      <c r="F13" s="7" t="str">
        <f>"吴霜霜"</f>
        <v>吴霜霜</v>
      </c>
      <c r="G13" s="7" t="str">
        <f>"女"</f>
        <v>女</v>
      </c>
    </row>
    <row r="14" spans="1:7" ht="30" customHeight="1">
      <c r="A14" s="7">
        <v>12</v>
      </c>
      <c r="B14" s="7" t="str">
        <f>"60552024010610202155337"</f>
        <v>60552024010610202155337</v>
      </c>
      <c r="C14" s="7" t="str">
        <f t="shared" si="0"/>
        <v>0101</v>
      </c>
      <c r="D14" s="7" t="s">
        <v>8</v>
      </c>
      <c r="E14" s="7" t="s">
        <v>9</v>
      </c>
      <c r="F14" s="7" t="str">
        <f>"陈一水"</f>
        <v>陈一水</v>
      </c>
      <c r="G14" s="7" t="str">
        <f>"女"</f>
        <v>女</v>
      </c>
    </row>
    <row r="15" spans="1:7" ht="30" customHeight="1">
      <c r="A15" s="7">
        <v>13</v>
      </c>
      <c r="B15" s="7" t="str">
        <f>"60552024010610382455371"</f>
        <v>60552024010610382455371</v>
      </c>
      <c r="C15" s="7" t="str">
        <f t="shared" si="0"/>
        <v>0101</v>
      </c>
      <c r="D15" s="7" t="s">
        <v>8</v>
      </c>
      <c r="E15" s="7" t="s">
        <v>9</v>
      </c>
      <c r="F15" s="7" t="str">
        <f>"吴祥瑞"</f>
        <v>吴祥瑞</v>
      </c>
      <c r="G15" s="7" t="str">
        <f>"男"</f>
        <v>男</v>
      </c>
    </row>
    <row r="16" spans="1:7" ht="30" customHeight="1">
      <c r="A16" s="7">
        <v>14</v>
      </c>
      <c r="B16" s="7" t="str">
        <f>"60552024010610414655377"</f>
        <v>60552024010610414655377</v>
      </c>
      <c r="C16" s="7" t="str">
        <f t="shared" si="0"/>
        <v>0101</v>
      </c>
      <c r="D16" s="7" t="s">
        <v>8</v>
      </c>
      <c r="E16" s="7" t="s">
        <v>9</v>
      </c>
      <c r="F16" s="7" t="str">
        <f>"林育遥"</f>
        <v>林育遥</v>
      </c>
      <c r="G16" s="7" t="str">
        <f>"女"</f>
        <v>女</v>
      </c>
    </row>
    <row r="17" spans="1:7" ht="30" customHeight="1">
      <c r="A17" s="7">
        <v>15</v>
      </c>
      <c r="B17" s="7" t="str">
        <f>"60552024010609445955280"</f>
        <v>60552024010609445955280</v>
      </c>
      <c r="C17" s="7" t="str">
        <f t="shared" si="0"/>
        <v>0101</v>
      </c>
      <c r="D17" s="7" t="s">
        <v>8</v>
      </c>
      <c r="E17" s="7" t="s">
        <v>9</v>
      </c>
      <c r="F17" s="7" t="str">
        <f>"蔡恋芳"</f>
        <v>蔡恋芳</v>
      </c>
      <c r="G17" s="7" t="str">
        <f>"女"</f>
        <v>女</v>
      </c>
    </row>
    <row r="18" spans="1:7" ht="30" customHeight="1">
      <c r="A18" s="7">
        <v>16</v>
      </c>
      <c r="B18" s="7" t="str">
        <f>"60552024010610235455341"</f>
        <v>60552024010610235455341</v>
      </c>
      <c r="C18" s="7" t="str">
        <f t="shared" si="0"/>
        <v>0101</v>
      </c>
      <c r="D18" s="7" t="s">
        <v>8</v>
      </c>
      <c r="E18" s="7" t="s">
        <v>9</v>
      </c>
      <c r="F18" s="7" t="str">
        <f>"黄锦辉"</f>
        <v>黄锦辉</v>
      </c>
      <c r="G18" s="7" t="str">
        <f>"男"</f>
        <v>男</v>
      </c>
    </row>
    <row r="19" spans="1:7" ht="30" customHeight="1">
      <c r="A19" s="7">
        <v>17</v>
      </c>
      <c r="B19" s="7" t="str">
        <f>"60552024010610283355350"</f>
        <v>60552024010610283355350</v>
      </c>
      <c r="C19" s="7" t="str">
        <f t="shared" si="0"/>
        <v>0101</v>
      </c>
      <c r="D19" s="7" t="s">
        <v>8</v>
      </c>
      <c r="E19" s="7" t="s">
        <v>9</v>
      </c>
      <c r="F19" s="7" t="str">
        <f>"陈梦云"</f>
        <v>陈梦云</v>
      </c>
      <c r="G19" s="7" t="str">
        <f>"女"</f>
        <v>女</v>
      </c>
    </row>
    <row r="20" spans="1:7" ht="30" customHeight="1">
      <c r="A20" s="7">
        <v>18</v>
      </c>
      <c r="B20" s="7" t="str">
        <f>"60552024010610463755384"</f>
        <v>60552024010610463755384</v>
      </c>
      <c r="C20" s="7" t="str">
        <f t="shared" si="0"/>
        <v>0101</v>
      </c>
      <c r="D20" s="7" t="s">
        <v>8</v>
      </c>
      <c r="E20" s="7" t="s">
        <v>9</v>
      </c>
      <c r="F20" s="7" t="str">
        <f>"周家太"</f>
        <v>周家太</v>
      </c>
      <c r="G20" s="7" t="str">
        <f>"男"</f>
        <v>男</v>
      </c>
    </row>
    <row r="21" spans="1:7" ht="30" customHeight="1">
      <c r="A21" s="7">
        <v>19</v>
      </c>
      <c r="B21" s="7" t="str">
        <f>"60552024010611205555445"</f>
        <v>60552024010611205555445</v>
      </c>
      <c r="C21" s="7" t="str">
        <f t="shared" si="0"/>
        <v>0101</v>
      </c>
      <c r="D21" s="7" t="s">
        <v>8</v>
      </c>
      <c r="E21" s="7" t="s">
        <v>9</v>
      </c>
      <c r="F21" s="7" t="str">
        <f>"周斐"</f>
        <v>周斐</v>
      </c>
      <c r="G21" s="7" t="str">
        <f>"女"</f>
        <v>女</v>
      </c>
    </row>
    <row r="22" spans="1:7" ht="30" customHeight="1">
      <c r="A22" s="7">
        <v>20</v>
      </c>
      <c r="B22" s="7" t="str">
        <f>"60552024010611140255430"</f>
        <v>60552024010611140255430</v>
      </c>
      <c r="C22" s="7" t="str">
        <f t="shared" si="0"/>
        <v>0101</v>
      </c>
      <c r="D22" s="7" t="s">
        <v>8</v>
      </c>
      <c r="E22" s="7" t="s">
        <v>9</v>
      </c>
      <c r="F22" s="7" t="str">
        <f>"李娜"</f>
        <v>李娜</v>
      </c>
      <c r="G22" s="7" t="str">
        <f>"女"</f>
        <v>女</v>
      </c>
    </row>
    <row r="23" spans="1:7" ht="30" customHeight="1">
      <c r="A23" s="7">
        <v>21</v>
      </c>
      <c r="B23" s="7" t="str">
        <f>"60552024010610193055334"</f>
        <v>60552024010610193055334</v>
      </c>
      <c r="C23" s="7" t="str">
        <f t="shared" si="0"/>
        <v>0101</v>
      </c>
      <c r="D23" s="7" t="s">
        <v>8</v>
      </c>
      <c r="E23" s="7" t="s">
        <v>9</v>
      </c>
      <c r="F23" s="7" t="str">
        <f>"李佳桧"</f>
        <v>李佳桧</v>
      </c>
      <c r="G23" s="7" t="str">
        <f>"女"</f>
        <v>女</v>
      </c>
    </row>
    <row r="24" spans="1:7" ht="30" customHeight="1">
      <c r="A24" s="7">
        <v>22</v>
      </c>
      <c r="B24" s="7" t="str">
        <f>"60552024010611075155416"</f>
        <v>60552024010611075155416</v>
      </c>
      <c r="C24" s="7" t="str">
        <f t="shared" si="0"/>
        <v>0101</v>
      </c>
      <c r="D24" s="7" t="s">
        <v>8</v>
      </c>
      <c r="E24" s="7" t="s">
        <v>9</v>
      </c>
      <c r="F24" s="7" t="str">
        <f>"黎景茂"</f>
        <v>黎景茂</v>
      </c>
      <c r="G24" s="7" t="str">
        <f>"男"</f>
        <v>男</v>
      </c>
    </row>
    <row r="25" spans="1:7" ht="30" customHeight="1">
      <c r="A25" s="7">
        <v>23</v>
      </c>
      <c r="B25" s="7" t="str">
        <f>"60552024010611285355454"</f>
        <v>60552024010611285355454</v>
      </c>
      <c r="C25" s="7" t="str">
        <f t="shared" si="0"/>
        <v>0101</v>
      </c>
      <c r="D25" s="7" t="s">
        <v>8</v>
      </c>
      <c r="E25" s="7" t="s">
        <v>9</v>
      </c>
      <c r="F25" s="7" t="str">
        <f>"杜琪琪"</f>
        <v>杜琪琪</v>
      </c>
      <c r="G25" s="7" t="str">
        <f>"女"</f>
        <v>女</v>
      </c>
    </row>
    <row r="26" spans="1:7" ht="30" customHeight="1">
      <c r="A26" s="7">
        <v>24</v>
      </c>
      <c r="B26" s="7" t="str">
        <f>"60552024010609572755290"</f>
        <v>60552024010609572755290</v>
      </c>
      <c r="C26" s="7" t="str">
        <f t="shared" si="0"/>
        <v>0101</v>
      </c>
      <c r="D26" s="7" t="s">
        <v>8</v>
      </c>
      <c r="E26" s="7" t="s">
        <v>9</v>
      </c>
      <c r="F26" s="7" t="str">
        <f>"郑言"</f>
        <v>郑言</v>
      </c>
      <c r="G26" s="7" t="str">
        <f>"女"</f>
        <v>女</v>
      </c>
    </row>
    <row r="27" spans="1:7" ht="30" customHeight="1">
      <c r="A27" s="7">
        <v>25</v>
      </c>
      <c r="B27" s="7" t="str">
        <f>"60552024010610560255399"</f>
        <v>60552024010610560255399</v>
      </c>
      <c r="C27" s="7" t="str">
        <f t="shared" si="0"/>
        <v>0101</v>
      </c>
      <c r="D27" s="7" t="s">
        <v>8</v>
      </c>
      <c r="E27" s="7" t="s">
        <v>9</v>
      </c>
      <c r="F27" s="7" t="str">
        <f>"符精妹"</f>
        <v>符精妹</v>
      </c>
      <c r="G27" s="7" t="str">
        <f>"女"</f>
        <v>女</v>
      </c>
    </row>
    <row r="28" spans="1:7" ht="30" customHeight="1">
      <c r="A28" s="7">
        <v>26</v>
      </c>
      <c r="B28" s="7" t="str">
        <f>"60552024010612050055502"</f>
        <v>60552024010612050055502</v>
      </c>
      <c r="C28" s="7" t="str">
        <f t="shared" si="0"/>
        <v>0101</v>
      </c>
      <c r="D28" s="7" t="s">
        <v>8</v>
      </c>
      <c r="E28" s="7" t="s">
        <v>9</v>
      </c>
      <c r="F28" s="7" t="str">
        <f>"吴英松"</f>
        <v>吴英松</v>
      </c>
      <c r="G28" s="7" t="str">
        <f>"男"</f>
        <v>男</v>
      </c>
    </row>
    <row r="29" spans="1:7" ht="30" customHeight="1">
      <c r="A29" s="7">
        <v>27</v>
      </c>
      <c r="B29" s="7" t="str">
        <f>"60552024010612101855508"</f>
        <v>60552024010612101855508</v>
      </c>
      <c r="C29" s="7" t="str">
        <f t="shared" si="0"/>
        <v>0101</v>
      </c>
      <c r="D29" s="7" t="s">
        <v>8</v>
      </c>
      <c r="E29" s="7" t="s">
        <v>9</v>
      </c>
      <c r="F29" s="7" t="str">
        <f>"周欣"</f>
        <v>周欣</v>
      </c>
      <c r="G29" s="7" t="str">
        <f>"女"</f>
        <v>女</v>
      </c>
    </row>
    <row r="30" spans="1:7" ht="30" customHeight="1">
      <c r="A30" s="7">
        <v>28</v>
      </c>
      <c r="B30" s="7" t="str">
        <f>"60552024010612102855509"</f>
        <v>60552024010612102855509</v>
      </c>
      <c r="C30" s="7" t="str">
        <f t="shared" si="0"/>
        <v>0101</v>
      </c>
      <c r="D30" s="7" t="s">
        <v>8</v>
      </c>
      <c r="E30" s="7" t="s">
        <v>9</v>
      </c>
      <c r="F30" s="7" t="str">
        <f>"王海陇"</f>
        <v>王海陇</v>
      </c>
      <c r="G30" s="7" t="str">
        <f>"男"</f>
        <v>男</v>
      </c>
    </row>
    <row r="31" spans="1:7" ht="30" customHeight="1">
      <c r="A31" s="7">
        <v>29</v>
      </c>
      <c r="B31" s="7" t="str">
        <f>"60552024010612260755541"</f>
        <v>60552024010612260755541</v>
      </c>
      <c r="C31" s="7" t="str">
        <f t="shared" si="0"/>
        <v>0101</v>
      </c>
      <c r="D31" s="7" t="s">
        <v>8</v>
      </c>
      <c r="E31" s="7" t="s">
        <v>9</v>
      </c>
      <c r="F31" s="7" t="str">
        <f>"郑远涵"</f>
        <v>郑远涵</v>
      </c>
      <c r="G31" s="7" t="str">
        <f>"女"</f>
        <v>女</v>
      </c>
    </row>
    <row r="32" spans="1:7" ht="30" customHeight="1">
      <c r="A32" s="7">
        <v>30</v>
      </c>
      <c r="B32" s="7" t="str">
        <f>"60552024010612374755554"</f>
        <v>60552024010612374755554</v>
      </c>
      <c r="C32" s="7" t="str">
        <f t="shared" si="0"/>
        <v>0101</v>
      </c>
      <c r="D32" s="7" t="s">
        <v>8</v>
      </c>
      <c r="E32" s="7" t="s">
        <v>9</v>
      </c>
      <c r="F32" s="7" t="str">
        <f>"苏共功"</f>
        <v>苏共功</v>
      </c>
      <c r="G32" s="7" t="str">
        <f>"男"</f>
        <v>男</v>
      </c>
    </row>
    <row r="33" spans="1:7" ht="30" customHeight="1">
      <c r="A33" s="7">
        <v>31</v>
      </c>
      <c r="B33" s="7" t="str">
        <f>"60552024010611194355440"</f>
        <v>60552024010611194355440</v>
      </c>
      <c r="C33" s="7" t="str">
        <f t="shared" si="0"/>
        <v>0101</v>
      </c>
      <c r="D33" s="7" t="s">
        <v>8</v>
      </c>
      <c r="E33" s="7" t="s">
        <v>9</v>
      </c>
      <c r="F33" s="7" t="str">
        <f>"叶子"</f>
        <v>叶子</v>
      </c>
      <c r="G33" s="7" t="str">
        <f aca="true" t="shared" si="3" ref="G33:G43">"女"</f>
        <v>女</v>
      </c>
    </row>
    <row r="34" spans="1:7" ht="30" customHeight="1">
      <c r="A34" s="7">
        <v>32</v>
      </c>
      <c r="B34" s="7" t="str">
        <f>"60552024010612490455570"</f>
        <v>60552024010612490455570</v>
      </c>
      <c r="C34" s="7" t="str">
        <f t="shared" si="0"/>
        <v>0101</v>
      </c>
      <c r="D34" s="7" t="s">
        <v>8</v>
      </c>
      <c r="E34" s="7" t="s">
        <v>9</v>
      </c>
      <c r="F34" s="7" t="str">
        <f>"杨梦娇"</f>
        <v>杨梦娇</v>
      </c>
      <c r="G34" s="7" t="str">
        <f t="shared" si="3"/>
        <v>女</v>
      </c>
    </row>
    <row r="35" spans="1:7" ht="30" customHeight="1">
      <c r="A35" s="7">
        <v>33</v>
      </c>
      <c r="B35" s="7" t="str">
        <f>"60552024010612420555559"</f>
        <v>60552024010612420555559</v>
      </c>
      <c r="C35" s="7" t="str">
        <f t="shared" si="0"/>
        <v>0101</v>
      </c>
      <c r="D35" s="7" t="s">
        <v>8</v>
      </c>
      <c r="E35" s="7" t="s">
        <v>9</v>
      </c>
      <c r="F35" s="7" t="str">
        <f>"潘惠子"</f>
        <v>潘惠子</v>
      </c>
      <c r="G35" s="7" t="str">
        <f t="shared" si="3"/>
        <v>女</v>
      </c>
    </row>
    <row r="36" spans="1:7" ht="30" customHeight="1">
      <c r="A36" s="7">
        <v>34</v>
      </c>
      <c r="B36" s="7" t="str">
        <f>"60552024010612365255553"</f>
        <v>60552024010612365255553</v>
      </c>
      <c r="C36" s="7" t="str">
        <f t="shared" si="0"/>
        <v>0101</v>
      </c>
      <c r="D36" s="7" t="s">
        <v>8</v>
      </c>
      <c r="E36" s="7" t="s">
        <v>9</v>
      </c>
      <c r="F36" s="7" t="str">
        <f>"张晓"</f>
        <v>张晓</v>
      </c>
      <c r="G36" s="7" t="str">
        <f t="shared" si="3"/>
        <v>女</v>
      </c>
    </row>
    <row r="37" spans="1:7" ht="30" customHeight="1">
      <c r="A37" s="7">
        <v>35</v>
      </c>
      <c r="B37" s="7" t="str">
        <f>"60552024010612205555528"</f>
        <v>60552024010612205555528</v>
      </c>
      <c r="C37" s="7" t="str">
        <f t="shared" si="0"/>
        <v>0101</v>
      </c>
      <c r="D37" s="7" t="s">
        <v>8</v>
      </c>
      <c r="E37" s="7" t="s">
        <v>9</v>
      </c>
      <c r="F37" s="7" t="str">
        <f>"王海玲"</f>
        <v>王海玲</v>
      </c>
      <c r="G37" s="7" t="str">
        <f t="shared" si="3"/>
        <v>女</v>
      </c>
    </row>
    <row r="38" spans="1:7" ht="30" customHeight="1">
      <c r="A38" s="7">
        <v>36</v>
      </c>
      <c r="B38" s="7" t="str">
        <f>"60552024010613134655619"</f>
        <v>60552024010613134655619</v>
      </c>
      <c r="C38" s="7" t="str">
        <f t="shared" si="0"/>
        <v>0101</v>
      </c>
      <c r="D38" s="7" t="s">
        <v>8</v>
      </c>
      <c r="E38" s="7" t="s">
        <v>9</v>
      </c>
      <c r="F38" s="7" t="str">
        <f>"李虹芳"</f>
        <v>李虹芳</v>
      </c>
      <c r="G38" s="7" t="str">
        <f t="shared" si="3"/>
        <v>女</v>
      </c>
    </row>
    <row r="39" spans="1:7" ht="30" customHeight="1">
      <c r="A39" s="7">
        <v>37</v>
      </c>
      <c r="B39" s="7" t="str">
        <f>"60552024010612594655591"</f>
        <v>60552024010612594655591</v>
      </c>
      <c r="C39" s="7" t="str">
        <f t="shared" si="0"/>
        <v>0101</v>
      </c>
      <c r="D39" s="7" t="s">
        <v>8</v>
      </c>
      <c r="E39" s="7" t="s">
        <v>9</v>
      </c>
      <c r="F39" s="7" t="str">
        <f>"陈晨"</f>
        <v>陈晨</v>
      </c>
      <c r="G39" s="7" t="str">
        <f t="shared" si="3"/>
        <v>女</v>
      </c>
    </row>
    <row r="40" spans="1:7" ht="30" customHeight="1">
      <c r="A40" s="7">
        <v>38</v>
      </c>
      <c r="B40" s="7" t="str">
        <f>"60552024010613072855603"</f>
        <v>60552024010613072855603</v>
      </c>
      <c r="C40" s="7" t="str">
        <f t="shared" si="0"/>
        <v>0101</v>
      </c>
      <c r="D40" s="7" t="s">
        <v>8</v>
      </c>
      <c r="E40" s="7" t="s">
        <v>9</v>
      </c>
      <c r="F40" s="7" t="str">
        <f>"陈星星"</f>
        <v>陈星星</v>
      </c>
      <c r="G40" s="7" t="str">
        <f t="shared" si="3"/>
        <v>女</v>
      </c>
    </row>
    <row r="41" spans="1:7" ht="30" customHeight="1">
      <c r="A41" s="7">
        <v>39</v>
      </c>
      <c r="B41" s="7" t="str">
        <f>"60552024010613312455643"</f>
        <v>60552024010613312455643</v>
      </c>
      <c r="C41" s="7" t="str">
        <f t="shared" si="0"/>
        <v>0101</v>
      </c>
      <c r="D41" s="7" t="s">
        <v>8</v>
      </c>
      <c r="E41" s="7" t="s">
        <v>9</v>
      </c>
      <c r="F41" s="7" t="str">
        <f>"吴海青"</f>
        <v>吴海青</v>
      </c>
      <c r="G41" s="7" t="str">
        <f t="shared" si="3"/>
        <v>女</v>
      </c>
    </row>
    <row r="42" spans="1:7" ht="30" customHeight="1">
      <c r="A42" s="7">
        <v>40</v>
      </c>
      <c r="B42" s="7" t="str">
        <f>"60552024010612415355557"</f>
        <v>60552024010612415355557</v>
      </c>
      <c r="C42" s="7" t="str">
        <f t="shared" si="0"/>
        <v>0101</v>
      </c>
      <c r="D42" s="7" t="s">
        <v>8</v>
      </c>
      <c r="E42" s="7" t="s">
        <v>9</v>
      </c>
      <c r="F42" s="7" t="str">
        <f>"向义岚"</f>
        <v>向义岚</v>
      </c>
      <c r="G42" s="7" t="str">
        <f t="shared" si="3"/>
        <v>女</v>
      </c>
    </row>
    <row r="43" spans="1:7" ht="30" customHeight="1">
      <c r="A43" s="7">
        <v>41</v>
      </c>
      <c r="B43" s="7" t="str">
        <f>"60552024010613331555646"</f>
        <v>60552024010613331555646</v>
      </c>
      <c r="C43" s="7" t="str">
        <f t="shared" si="0"/>
        <v>0101</v>
      </c>
      <c r="D43" s="7" t="s">
        <v>8</v>
      </c>
      <c r="E43" s="7" t="s">
        <v>9</v>
      </c>
      <c r="F43" s="7" t="str">
        <f>"张颖"</f>
        <v>张颖</v>
      </c>
      <c r="G43" s="7" t="str">
        <f t="shared" si="3"/>
        <v>女</v>
      </c>
    </row>
    <row r="44" spans="1:7" ht="30" customHeight="1">
      <c r="A44" s="7">
        <v>42</v>
      </c>
      <c r="B44" s="7" t="str">
        <f>"60552024010613505155677"</f>
        <v>60552024010613505155677</v>
      </c>
      <c r="C44" s="7" t="str">
        <f t="shared" si="0"/>
        <v>0101</v>
      </c>
      <c r="D44" s="7" t="s">
        <v>8</v>
      </c>
      <c r="E44" s="7" t="s">
        <v>9</v>
      </c>
      <c r="F44" s="7" t="str">
        <f>"符方略"</f>
        <v>符方略</v>
      </c>
      <c r="G44" s="7" t="str">
        <f>"男"</f>
        <v>男</v>
      </c>
    </row>
    <row r="45" spans="1:7" ht="30" customHeight="1">
      <c r="A45" s="7">
        <v>43</v>
      </c>
      <c r="B45" s="7" t="str">
        <f>"60552024010613580755685"</f>
        <v>60552024010613580755685</v>
      </c>
      <c r="C45" s="7" t="str">
        <f t="shared" si="0"/>
        <v>0101</v>
      </c>
      <c r="D45" s="7" t="s">
        <v>8</v>
      </c>
      <c r="E45" s="7" t="s">
        <v>9</v>
      </c>
      <c r="F45" s="7" t="str">
        <f>"庄云霞"</f>
        <v>庄云霞</v>
      </c>
      <c r="G45" s="7" t="str">
        <f>"女"</f>
        <v>女</v>
      </c>
    </row>
    <row r="46" spans="1:7" ht="30" customHeight="1">
      <c r="A46" s="7">
        <v>44</v>
      </c>
      <c r="B46" s="7" t="str">
        <f>"60552024010613181155625"</f>
        <v>60552024010613181155625</v>
      </c>
      <c r="C46" s="7" t="str">
        <f t="shared" si="0"/>
        <v>0101</v>
      </c>
      <c r="D46" s="7" t="s">
        <v>8</v>
      </c>
      <c r="E46" s="7" t="s">
        <v>9</v>
      </c>
      <c r="F46" s="7" t="str">
        <f>"李博锐"</f>
        <v>李博锐</v>
      </c>
      <c r="G46" s="7" t="str">
        <f>"男"</f>
        <v>男</v>
      </c>
    </row>
    <row r="47" spans="1:7" ht="30" customHeight="1">
      <c r="A47" s="7">
        <v>45</v>
      </c>
      <c r="B47" s="7" t="str">
        <f>"60552024010614263755727"</f>
        <v>60552024010614263755727</v>
      </c>
      <c r="C47" s="7" t="str">
        <f t="shared" si="0"/>
        <v>0101</v>
      </c>
      <c r="D47" s="7" t="s">
        <v>8</v>
      </c>
      <c r="E47" s="7" t="s">
        <v>9</v>
      </c>
      <c r="F47" s="7" t="str">
        <f>"符馨尹"</f>
        <v>符馨尹</v>
      </c>
      <c r="G47" s="7" t="str">
        <f>"女"</f>
        <v>女</v>
      </c>
    </row>
    <row r="48" spans="1:7" ht="30" customHeight="1">
      <c r="A48" s="7">
        <v>46</v>
      </c>
      <c r="B48" s="7" t="str">
        <f>"60552024010614310155733"</f>
        <v>60552024010614310155733</v>
      </c>
      <c r="C48" s="7" t="str">
        <f t="shared" si="0"/>
        <v>0101</v>
      </c>
      <c r="D48" s="7" t="s">
        <v>8</v>
      </c>
      <c r="E48" s="7" t="s">
        <v>9</v>
      </c>
      <c r="F48" s="7" t="str">
        <f>"王德绎"</f>
        <v>王德绎</v>
      </c>
      <c r="G48" s="7" t="str">
        <f>"女"</f>
        <v>女</v>
      </c>
    </row>
    <row r="49" spans="1:7" ht="30" customHeight="1">
      <c r="A49" s="7">
        <v>47</v>
      </c>
      <c r="B49" s="7" t="str">
        <f>"60552024010615023255790"</f>
        <v>60552024010615023255790</v>
      </c>
      <c r="C49" s="7" t="str">
        <f t="shared" si="0"/>
        <v>0101</v>
      </c>
      <c r="D49" s="7" t="s">
        <v>8</v>
      </c>
      <c r="E49" s="7" t="s">
        <v>9</v>
      </c>
      <c r="F49" s="7" t="str">
        <f>"王腾毅"</f>
        <v>王腾毅</v>
      </c>
      <c r="G49" s="7" t="str">
        <f>"男"</f>
        <v>男</v>
      </c>
    </row>
    <row r="50" spans="1:7" ht="30" customHeight="1">
      <c r="A50" s="7">
        <v>48</v>
      </c>
      <c r="B50" s="7" t="str">
        <f>"60552024010614521755766"</f>
        <v>60552024010614521755766</v>
      </c>
      <c r="C50" s="7" t="str">
        <f t="shared" si="0"/>
        <v>0101</v>
      </c>
      <c r="D50" s="7" t="s">
        <v>8</v>
      </c>
      <c r="E50" s="7" t="s">
        <v>9</v>
      </c>
      <c r="F50" s="7" t="str">
        <f>"李晓丹"</f>
        <v>李晓丹</v>
      </c>
      <c r="G50" s="7" t="str">
        <f>"女"</f>
        <v>女</v>
      </c>
    </row>
    <row r="51" spans="1:7" ht="30" customHeight="1">
      <c r="A51" s="7">
        <v>49</v>
      </c>
      <c r="B51" s="7" t="str">
        <f>"60552024010615100555806"</f>
        <v>60552024010615100555806</v>
      </c>
      <c r="C51" s="7" t="str">
        <f t="shared" si="0"/>
        <v>0101</v>
      </c>
      <c r="D51" s="7" t="s">
        <v>8</v>
      </c>
      <c r="E51" s="7" t="s">
        <v>9</v>
      </c>
      <c r="F51" s="7" t="str">
        <f>"符倩倩"</f>
        <v>符倩倩</v>
      </c>
      <c r="G51" s="7" t="str">
        <f>"女"</f>
        <v>女</v>
      </c>
    </row>
    <row r="52" spans="1:7" ht="30" customHeight="1">
      <c r="A52" s="7">
        <v>50</v>
      </c>
      <c r="B52" s="7" t="str">
        <f>"60552024010614584655781"</f>
        <v>60552024010614584655781</v>
      </c>
      <c r="C52" s="7" t="str">
        <f t="shared" si="0"/>
        <v>0101</v>
      </c>
      <c r="D52" s="7" t="s">
        <v>8</v>
      </c>
      <c r="E52" s="7" t="s">
        <v>9</v>
      </c>
      <c r="F52" s="7" t="str">
        <f>"陈裕政"</f>
        <v>陈裕政</v>
      </c>
      <c r="G52" s="7" t="str">
        <f>"男"</f>
        <v>男</v>
      </c>
    </row>
    <row r="53" spans="1:7" ht="30" customHeight="1">
      <c r="A53" s="7">
        <v>51</v>
      </c>
      <c r="B53" s="7" t="str">
        <f>"60552024010615495255861"</f>
        <v>60552024010615495255861</v>
      </c>
      <c r="C53" s="7" t="str">
        <f t="shared" si="0"/>
        <v>0101</v>
      </c>
      <c r="D53" s="7" t="s">
        <v>8</v>
      </c>
      <c r="E53" s="7" t="s">
        <v>9</v>
      </c>
      <c r="F53" s="7" t="str">
        <f>"张海丽"</f>
        <v>张海丽</v>
      </c>
      <c r="G53" s="7" t="str">
        <f>"女"</f>
        <v>女</v>
      </c>
    </row>
    <row r="54" spans="1:7" ht="30" customHeight="1">
      <c r="A54" s="7">
        <v>52</v>
      </c>
      <c r="B54" s="7" t="str">
        <f>"60552024010614235255719"</f>
        <v>60552024010614235255719</v>
      </c>
      <c r="C54" s="7" t="str">
        <f t="shared" si="0"/>
        <v>0101</v>
      </c>
      <c r="D54" s="7" t="s">
        <v>8</v>
      </c>
      <c r="E54" s="7" t="s">
        <v>9</v>
      </c>
      <c r="F54" s="7" t="str">
        <f>"谭翔"</f>
        <v>谭翔</v>
      </c>
      <c r="G54" s="7" t="str">
        <f>"男"</f>
        <v>男</v>
      </c>
    </row>
    <row r="55" spans="1:7" ht="30" customHeight="1">
      <c r="A55" s="7">
        <v>53</v>
      </c>
      <c r="B55" s="7" t="str">
        <f>"60552024010615552755863"</f>
        <v>60552024010615552755863</v>
      </c>
      <c r="C55" s="7" t="str">
        <f t="shared" si="0"/>
        <v>0101</v>
      </c>
      <c r="D55" s="7" t="s">
        <v>8</v>
      </c>
      <c r="E55" s="7" t="s">
        <v>9</v>
      </c>
      <c r="F55" s="7" t="str">
        <f>"蔡菲"</f>
        <v>蔡菲</v>
      </c>
      <c r="G55" s="7" t="str">
        <f>"女"</f>
        <v>女</v>
      </c>
    </row>
    <row r="56" spans="1:7" ht="30" customHeight="1">
      <c r="A56" s="7">
        <v>54</v>
      </c>
      <c r="B56" s="7" t="str">
        <f>"60552024010616122455888"</f>
        <v>60552024010616122455888</v>
      </c>
      <c r="C56" s="7" t="str">
        <f t="shared" si="0"/>
        <v>0101</v>
      </c>
      <c r="D56" s="7" t="s">
        <v>8</v>
      </c>
      <c r="E56" s="7" t="s">
        <v>9</v>
      </c>
      <c r="F56" s="7" t="str">
        <f>"曾天岸"</f>
        <v>曾天岸</v>
      </c>
      <c r="G56" s="7" t="str">
        <f>"女"</f>
        <v>女</v>
      </c>
    </row>
    <row r="57" spans="1:7" ht="30" customHeight="1">
      <c r="A57" s="7">
        <v>55</v>
      </c>
      <c r="B57" s="7" t="str">
        <f>"60552024010616150555891"</f>
        <v>60552024010616150555891</v>
      </c>
      <c r="C57" s="7" t="str">
        <f t="shared" si="0"/>
        <v>0101</v>
      </c>
      <c r="D57" s="7" t="s">
        <v>8</v>
      </c>
      <c r="E57" s="7" t="s">
        <v>9</v>
      </c>
      <c r="F57" s="7" t="str">
        <f>"杨全鸿"</f>
        <v>杨全鸿</v>
      </c>
      <c r="G57" s="7" t="str">
        <f>"男"</f>
        <v>男</v>
      </c>
    </row>
    <row r="58" spans="1:7" ht="30" customHeight="1">
      <c r="A58" s="7">
        <v>56</v>
      </c>
      <c r="B58" s="7" t="str">
        <f>"60552024010616240855899"</f>
        <v>60552024010616240855899</v>
      </c>
      <c r="C58" s="7" t="str">
        <f t="shared" si="0"/>
        <v>0101</v>
      </c>
      <c r="D58" s="7" t="s">
        <v>8</v>
      </c>
      <c r="E58" s="7" t="s">
        <v>9</v>
      </c>
      <c r="F58" s="7" t="str">
        <f>"吴淑盛"</f>
        <v>吴淑盛</v>
      </c>
      <c r="G58" s="7" t="str">
        <f>"男"</f>
        <v>男</v>
      </c>
    </row>
    <row r="59" spans="1:7" ht="30" customHeight="1">
      <c r="A59" s="7">
        <v>57</v>
      </c>
      <c r="B59" s="7" t="str">
        <f>"60552024010616361355905"</f>
        <v>60552024010616361355905</v>
      </c>
      <c r="C59" s="7" t="str">
        <f t="shared" si="0"/>
        <v>0101</v>
      </c>
      <c r="D59" s="7" t="s">
        <v>8</v>
      </c>
      <c r="E59" s="7" t="s">
        <v>9</v>
      </c>
      <c r="F59" s="7" t="str">
        <f>"吴源权"</f>
        <v>吴源权</v>
      </c>
      <c r="G59" s="7" t="str">
        <f>"男"</f>
        <v>男</v>
      </c>
    </row>
    <row r="60" spans="1:7" ht="30" customHeight="1">
      <c r="A60" s="7">
        <v>58</v>
      </c>
      <c r="B60" s="7" t="str">
        <f>"60552024010616432355913"</f>
        <v>60552024010616432355913</v>
      </c>
      <c r="C60" s="7" t="str">
        <f t="shared" si="0"/>
        <v>0101</v>
      </c>
      <c r="D60" s="7" t="s">
        <v>8</v>
      </c>
      <c r="E60" s="7" t="s">
        <v>9</v>
      </c>
      <c r="F60" s="7" t="str">
        <f>"赵乐渠"</f>
        <v>赵乐渠</v>
      </c>
      <c r="G60" s="7" t="str">
        <f>"男"</f>
        <v>男</v>
      </c>
    </row>
    <row r="61" spans="1:7" ht="30" customHeight="1">
      <c r="A61" s="7">
        <v>59</v>
      </c>
      <c r="B61" s="7" t="str">
        <f>"60552024010616562055927"</f>
        <v>60552024010616562055927</v>
      </c>
      <c r="C61" s="7" t="str">
        <f t="shared" si="0"/>
        <v>0101</v>
      </c>
      <c r="D61" s="7" t="s">
        <v>8</v>
      </c>
      <c r="E61" s="7" t="s">
        <v>9</v>
      </c>
      <c r="F61" s="7" t="str">
        <f>"邵东"</f>
        <v>邵东</v>
      </c>
      <c r="G61" s="7" t="str">
        <f>"男"</f>
        <v>男</v>
      </c>
    </row>
    <row r="62" spans="1:7" ht="30" customHeight="1">
      <c r="A62" s="7">
        <v>60</v>
      </c>
      <c r="B62" s="7" t="str">
        <f>"60552024010616050355877"</f>
        <v>60552024010616050355877</v>
      </c>
      <c r="C62" s="7" t="str">
        <f t="shared" si="0"/>
        <v>0101</v>
      </c>
      <c r="D62" s="7" t="s">
        <v>8</v>
      </c>
      <c r="E62" s="7" t="s">
        <v>9</v>
      </c>
      <c r="F62" s="7" t="str">
        <f>"邓玉凤"</f>
        <v>邓玉凤</v>
      </c>
      <c r="G62" s="7" t="str">
        <f aca="true" t="shared" si="4" ref="G62:G82">"女"</f>
        <v>女</v>
      </c>
    </row>
    <row r="63" spans="1:7" ht="30" customHeight="1">
      <c r="A63" s="7">
        <v>61</v>
      </c>
      <c r="B63" s="7" t="str">
        <f>"60552024010616342455901"</f>
        <v>60552024010616342455901</v>
      </c>
      <c r="C63" s="7" t="str">
        <f t="shared" si="0"/>
        <v>0101</v>
      </c>
      <c r="D63" s="7" t="s">
        <v>8</v>
      </c>
      <c r="E63" s="7" t="s">
        <v>9</v>
      </c>
      <c r="F63" s="7" t="str">
        <f>"苏利珍"</f>
        <v>苏利珍</v>
      </c>
      <c r="G63" s="7" t="str">
        <f t="shared" si="4"/>
        <v>女</v>
      </c>
    </row>
    <row r="64" spans="1:7" ht="30" customHeight="1">
      <c r="A64" s="7">
        <v>62</v>
      </c>
      <c r="B64" s="7" t="str">
        <f>"60552024010617031455934"</f>
        <v>60552024010617031455934</v>
      </c>
      <c r="C64" s="7" t="str">
        <f t="shared" si="0"/>
        <v>0101</v>
      </c>
      <c r="D64" s="7" t="s">
        <v>8</v>
      </c>
      <c r="E64" s="7" t="s">
        <v>9</v>
      </c>
      <c r="F64" s="7" t="str">
        <f>"苏颖娇"</f>
        <v>苏颖娇</v>
      </c>
      <c r="G64" s="7" t="str">
        <f t="shared" si="4"/>
        <v>女</v>
      </c>
    </row>
    <row r="65" spans="1:7" ht="30" customHeight="1">
      <c r="A65" s="7">
        <v>63</v>
      </c>
      <c r="B65" s="7" t="str">
        <f>"60552024010617154755949"</f>
        <v>60552024010617154755949</v>
      </c>
      <c r="C65" s="7" t="str">
        <f t="shared" si="0"/>
        <v>0101</v>
      </c>
      <c r="D65" s="7" t="s">
        <v>8</v>
      </c>
      <c r="E65" s="7" t="s">
        <v>9</v>
      </c>
      <c r="F65" s="7" t="str">
        <f>"王兰娇"</f>
        <v>王兰娇</v>
      </c>
      <c r="G65" s="7" t="str">
        <f t="shared" si="4"/>
        <v>女</v>
      </c>
    </row>
    <row r="66" spans="1:7" ht="30" customHeight="1">
      <c r="A66" s="7">
        <v>64</v>
      </c>
      <c r="B66" s="7" t="str">
        <f>"60552024010612090655507"</f>
        <v>60552024010612090655507</v>
      </c>
      <c r="C66" s="7" t="str">
        <f t="shared" si="0"/>
        <v>0101</v>
      </c>
      <c r="D66" s="7" t="s">
        <v>8</v>
      </c>
      <c r="E66" s="7" t="s">
        <v>9</v>
      </c>
      <c r="F66" s="7" t="str">
        <f>"唐禾"</f>
        <v>唐禾</v>
      </c>
      <c r="G66" s="7" t="str">
        <f t="shared" si="4"/>
        <v>女</v>
      </c>
    </row>
    <row r="67" spans="1:7" ht="30" customHeight="1">
      <c r="A67" s="7">
        <v>65</v>
      </c>
      <c r="B67" s="7" t="str">
        <f>"60552024010618312255998"</f>
        <v>60552024010618312255998</v>
      </c>
      <c r="C67" s="7" t="str">
        <f aca="true" t="shared" si="5" ref="C67:C130">"0101"</f>
        <v>0101</v>
      </c>
      <c r="D67" s="7" t="s">
        <v>8</v>
      </c>
      <c r="E67" s="7" t="s">
        <v>9</v>
      </c>
      <c r="F67" s="7" t="str">
        <f>"张思华"</f>
        <v>张思华</v>
      </c>
      <c r="G67" s="7" t="str">
        <f t="shared" si="4"/>
        <v>女</v>
      </c>
    </row>
    <row r="68" spans="1:7" ht="30" customHeight="1">
      <c r="A68" s="7">
        <v>66</v>
      </c>
      <c r="B68" s="7" t="str">
        <f>"60552024010618142255991"</f>
        <v>60552024010618142255991</v>
      </c>
      <c r="C68" s="7" t="str">
        <f t="shared" si="5"/>
        <v>0101</v>
      </c>
      <c r="D68" s="7" t="s">
        <v>8</v>
      </c>
      <c r="E68" s="7" t="s">
        <v>9</v>
      </c>
      <c r="F68" s="7" t="str">
        <f>"邢翠婷"</f>
        <v>邢翠婷</v>
      </c>
      <c r="G68" s="7" t="str">
        <f t="shared" si="4"/>
        <v>女</v>
      </c>
    </row>
    <row r="69" spans="1:7" ht="30" customHeight="1">
      <c r="A69" s="7">
        <v>67</v>
      </c>
      <c r="B69" s="7" t="str">
        <f>"60552024010618024955982"</f>
        <v>60552024010618024955982</v>
      </c>
      <c r="C69" s="7" t="str">
        <f t="shared" si="5"/>
        <v>0101</v>
      </c>
      <c r="D69" s="7" t="s">
        <v>8</v>
      </c>
      <c r="E69" s="7" t="s">
        <v>9</v>
      </c>
      <c r="F69" s="7" t="str">
        <f>"连成瑛"</f>
        <v>连成瑛</v>
      </c>
      <c r="G69" s="7" t="str">
        <f t="shared" si="4"/>
        <v>女</v>
      </c>
    </row>
    <row r="70" spans="1:7" ht="30" customHeight="1">
      <c r="A70" s="7">
        <v>68</v>
      </c>
      <c r="B70" s="7" t="str">
        <f>"60552024010619130756022"</f>
        <v>60552024010619130756022</v>
      </c>
      <c r="C70" s="7" t="str">
        <f t="shared" si="5"/>
        <v>0101</v>
      </c>
      <c r="D70" s="7" t="s">
        <v>8</v>
      </c>
      <c r="E70" s="7" t="s">
        <v>9</v>
      </c>
      <c r="F70" s="7" t="str">
        <f>"李婷"</f>
        <v>李婷</v>
      </c>
      <c r="G70" s="7" t="str">
        <f t="shared" si="4"/>
        <v>女</v>
      </c>
    </row>
    <row r="71" spans="1:7" ht="30" customHeight="1">
      <c r="A71" s="7">
        <v>69</v>
      </c>
      <c r="B71" s="7" t="str">
        <f>"60552024010619141856024"</f>
        <v>60552024010619141856024</v>
      </c>
      <c r="C71" s="7" t="str">
        <f t="shared" si="5"/>
        <v>0101</v>
      </c>
      <c r="D71" s="7" t="s">
        <v>8</v>
      </c>
      <c r="E71" s="7" t="s">
        <v>9</v>
      </c>
      <c r="F71" s="7" t="str">
        <f>"苏映瞳"</f>
        <v>苏映瞳</v>
      </c>
      <c r="G71" s="7" t="str">
        <f t="shared" si="4"/>
        <v>女</v>
      </c>
    </row>
    <row r="72" spans="1:7" ht="30" customHeight="1">
      <c r="A72" s="7">
        <v>70</v>
      </c>
      <c r="B72" s="7" t="str">
        <f>"60552024010619220456026"</f>
        <v>60552024010619220456026</v>
      </c>
      <c r="C72" s="7" t="str">
        <f t="shared" si="5"/>
        <v>0101</v>
      </c>
      <c r="D72" s="7" t="s">
        <v>8</v>
      </c>
      <c r="E72" s="7" t="s">
        <v>9</v>
      </c>
      <c r="F72" s="7" t="str">
        <f>"陈伟娟"</f>
        <v>陈伟娟</v>
      </c>
      <c r="G72" s="7" t="str">
        <f t="shared" si="4"/>
        <v>女</v>
      </c>
    </row>
    <row r="73" spans="1:7" ht="30" customHeight="1">
      <c r="A73" s="7">
        <v>71</v>
      </c>
      <c r="B73" s="7" t="str">
        <f>"60552024010619491656052"</f>
        <v>60552024010619491656052</v>
      </c>
      <c r="C73" s="7" t="str">
        <f t="shared" si="5"/>
        <v>0101</v>
      </c>
      <c r="D73" s="7" t="s">
        <v>8</v>
      </c>
      <c r="E73" s="7" t="s">
        <v>9</v>
      </c>
      <c r="F73" s="7" t="str">
        <f>"鲁娇"</f>
        <v>鲁娇</v>
      </c>
      <c r="G73" s="7" t="str">
        <f t="shared" si="4"/>
        <v>女</v>
      </c>
    </row>
    <row r="74" spans="1:7" ht="30" customHeight="1">
      <c r="A74" s="7">
        <v>72</v>
      </c>
      <c r="B74" s="7" t="str">
        <f>"60552024010619334256038"</f>
        <v>60552024010619334256038</v>
      </c>
      <c r="C74" s="7" t="str">
        <f t="shared" si="5"/>
        <v>0101</v>
      </c>
      <c r="D74" s="7" t="s">
        <v>8</v>
      </c>
      <c r="E74" s="7" t="s">
        <v>9</v>
      </c>
      <c r="F74" s="7" t="str">
        <f>"陈林林"</f>
        <v>陈林林</v>
      </c>
      <c r="G74" s="7" t="str">
        <f t="shared" si="4"/>
        <v>女</v>
      </c>
    </row>
    <row r="75" spans="1:7" ht="30" customHeight="1">
      <c r="A75" s="7">
        <v>73</v>
      </c>
      <c r="B75" s="7" t="str">
        <f>"60552024010620310356090"</f>
        <v>60552024010620310356090</v>
      </c>
      <c r="C75" s="7" t="str">
        <f t="shared" si="5"/>
        <v>0101</v>
      </c>
      <c r="D75" s="7" t="s">
        <v>8</v>
      </c>
      <c r="E75" s="7" t="s">
        <v>9</v>
      </c>
      <c r="F75" s="7" t="str">
        <f>"曾芸"</f>
        <v>曾芸</v>
      </c>
      <c r="G75" s="7" t="str">
        <f t="shared" si="4"/>
        <v>女</v>
      </c>
    </row>
    <row r="76" spans="1:7" ht="30" customHeight="1">
      <c r="A76" s="7">
        <v>74</v>
      </c>
      <c r="B76" s="7" t="str">
        <f>"60552024010620214756077"</f>
        <v>60552024010620214756077</v>
      </c>
      <c r="C76" s="7" t="str">
        <f t="shared" si="5"/>
        <v>0101</v>
      </c>
      <c r="D76" s="7" t="s">
        <v>8</v>
      </c>
      <c r="E76" s="7" t="s">
        <v>9</v>
      </c>
      <c r="F76" s="7" t="str">
        <f>"滕泽欣"</f>
        <v>滕泽欣</v>
      </c>
      <c r="G76" s="7" t="str">
        <f t="shared" si="4"/>
        <v>女</v>
      </c>
    </row>
    <row r="77" spans="1:7" ht="30" customHeight="1">
      <c r="A77" s="7">
        <v>75</v>
      </c>
      <c r="B77" s="7" t="str">
        <f>"60552024010620184356074"</f>
        <v>60552024010620184356074</v>
      </c>
      <c r="C77" s="7" t="str">
        <f t="shared" si="5"/>
        <v>0101</v>
      </c>
      <c r="D77" s="7" t="s">
        <v>8</v>
      </c>
      <c r="E77" s="7" t="s">
        <v>9</v>
      </c>
      <c r="F77" s="7" t="str">
        <f>"韩莹"</f>
        <v>韩莹</v>
      </c>
      <c r="G77" s="7" t="str">
        <f t="shared" si="4"/>
        <v>女</v>
      </c>
    </row>
    <row r="78" spans="1:7" ht="30" customHeight="1">
      <c r="A78" s="7">
        <v>76</v>
      </c>
      <c r="B78" s="7" t="str">
        <f>"60552024010620574756118"</f>
        <v>60552024010620574756118</v>
      </c>
      <c r="C78" s="7" t="str">
        <f t="shared" si="5"/>
        <v>0101</v>
      </c>
      <c r="D78" s="7" t="s">
        <v>8</v>
      </c>
      <c r="E78" s="7" t="s">
        <v>9</v>
      </c>
      <c r="F78" s="7" t="str">
        <f>"谭向冰"</f>
        <v>谭向冰</v>
      </c>
      <c r="G78" s="7" t="str">
        <f t="shared" si="4"/>
        <v>女</v>
      </c>
    </row>
    <row r="79" spans="1:7" ht="30" customHeight="1">
      <c r="A79" s="7">
        <v>77</v>
      </c>
      <c r="B79" s="7" t="str">
        <f>"60552024010616522555922"</f>
        <v>60552024010616522555922</v>
      </c>
      <c r="C79" s="7" t="str">
        <f t="shared" si="5"/>
        <v>0101</v>
      </c>
      <c r="D79" s="7" t="s">
        <v>8</v>
      </c>
      <c r="E79" s="7" t="s">
        <v>9</v>
      </c>
      <c r="F79" s="7" t="str">
        <f>"杨伊非"</f>
        <v>杨伊非</v>
      </c>
      <c r="G79" s="7" t="str">
        <f t="shared" si="4"/>
        <v>女</v>
      </c>
    </row>
    <row r="80" spans="1:7" ht="30" customHeight="1">
      <c r="A80" s="7">
        <v>78</v>
      </c>
      <c r="B80" s="7" t="str">
        <f>"60552024010619220656027"</f>
        <v>60552024010619220656027</v>
      </c>
      <c r="C80" s="7" t="str">
        <f t="shared" si="5"/>
        <v>0101</v>
      </c>
      <c r="D80" s="7" t="s">
        <v>8</v>
      </c>
      <c r="E80" s="7" t="s">
        <v>9</v>
      </c>
      <c r="F80" s="7" t="str">
        <f>"李纪洁"</f>
        <v>李纪洁</v>
      </c>
      <c r="G80" s="7" t="str">
        <f t="shared" si="4"/>
        <v>女</v>
      </c>
    </row>
    <row r="81" spans="1:7" ht="30" customHeight="1">
      <c r="A81" s="7">
        <v>79</v>
      </c>
      <c r="B81" s="7" t="str">
        <f>"60552024010621324756136"</f>
        <v>60552024010621324756136</v>
      </c>
      <c r="C81" s="7" t="str">
        <f t="shared" si="5"/>
        <v>0101</v>
      </c>
      <c r="D81" s="7" t="s">
        <v>8</v>
      </c>
      <c r="E81" s="7" t="s">
        <v>9</v>
      </c>
      <c r="F81" s="7" t="str">
        <f>"曾佳慧"</f>
        <v>曾佳慧</v>
      </c>
      <c r="G81" s="7" t="str">
        <f t="shared" si="4"/>
        <v>女</v>
      </c>
    </row>
    <row r="82" spans="1:7" ht="30" customHeight="1">
      <c r="A82" s="7">
        <v>80</v>
      </c>
      <c r="B82" s="7" t="str">
        <f>"60552024010621450656149"</f>
        <v>60552024010621450656149</v>
      </c>
      <c r="C82" s="7" t="str">
        <f t="shared" si="5"/>
        <v>0101</v>
      </c>
      <c r="D82" s="7" t="s">
        <v>8</v>
      </c>
      <c r="E82" s="7" t="s">
        <v>9</v>
      </c>
      <c r="F82" s="7" t="str">
        <f>"王娜"</f>
        <v>王娜</v>
      </c>
      <c r="G82" s="7" t="str">
        <f t="shared" si="4"/>
        <v>女</v>
      </c>
    </row>
    <row r="83" spans="1:7" ht="30" customHeight="1">
      <c r="A83" s="7">
        <v>81</v>
      </c>
      <c r="B83" s="7" t="str">
        <f>"60552024010621442156148"</f>
        <v>60552024010621442156148</v>
      </c>
      <c r="C83" s="7" t="str">
        <f t="shared" si="5"/>
        <v>0101</v>
      </c>
      <c r="D83" s="7" t="s">
        <v>8</v>
      </c>
      <c r="E83" s="7" t="s">
        <v>9</v>
      </c>
      <c r="F83" s="7" t="str">
        <f>"吴伟源"</f>
        <v>吴伟源</v>
      </c>
      <c r="G83" s="7" t="str">
        <f>"男"</f>
        <v>男</v>
      </c>
    </row>
    <row r="84" spans="1:7" ht="30" customHeight="1">
      <c r="A84" s="7">
        <v>82</v>
      </c>
      <c r="B84" s="7" t="str">
        <f>"60552024010621332456140"</f>
        <v>60552024010621332456140</v>
      </c>
      <c r="C84" s="7" t="str">
        <f t="shared" si="5"/>
        <v>0101</v>
      </c>
      <c r="D84" s="7" t="s">
        <v>8</v>
      </c>
      <c r="E84" s="7" t="s">
        <v>9</v>
      </c>
      <c r="F84" s="7" t="str">
        <f>"翁铭"</f>
        <v>翁铭</v>
      </c>
      <c r="G84" s="7" t="str">
        <f>"男"</f>
        <v>男</v>
      </c>
    </row>
    <row r="85" spans="1:7" ht="30" customHeight="1">
      <c r="A85" s="7">
        <v>83</v>
      </c>
      <c r="B85" s="7" t="str">
        <f>"60552024010622010956160"</f>
        <v>60552024010622010956160</v>
      </c>
      <c r="C85" s="7" t="str">
        <f t="shared" si="5"/>
        <v>0101</v>
      </c>
      <c r="D85" s="7" t="s">
        <v>8</v>
      </c>
      <c r="E85" s="7" t="s">
        <v>9</v>
      </c>
      <c r="F85" s="7" t="str">
        <f>"张瑞琮"</f>
        <v>张瑞琮</v>
      </c>
      <c r="G85" s="7" t="str">
        <f>"女"</f>
        <v>女</v>
      </c>
    </row>
    <row r="86" spans="1:7" ht="30" customHeight="1">
      <c r="A86" s="7">
        <v>84</v>
      </c>
      <c r="B86" s="7" t="str">
        <f>"60552024010621334456142"</f>
        <v>60552024010621334456142</v>
      </c>
      <c r="C86" s="7" t="str">
        <f t="shared" si="5"/>
        <v>0101</v>
      </c>
      <c r="D86" s="7" t="s">
        <v>8</v>
      </c>
      <c r="E86" s="7" t="s">
        <v>9</v>
      </c>
      <c r="F86" s="7" t="str">
        <f>"李微"</f>
        <v>李微</v>
      </c>
      <c r="G86" s="7" t="str">
        <f>"女"</f>
        <v>女</v>
      </c>
    </row>
    <row r="87" spans="1:7" ht="30" customHeight="1">
      <c r="A87" s="7">
        <v>85</v>
      </c>
      <c r="B87" s="7" t="str">
        <f>"60552024010622092356165"</f>
        <v>60552024010622092356165</v>
      </c>
      <c r="C87" s="7" t="str">
        <f t="shared" si="5"/>
        <v>0101</v>
      </c>
      <c r="D87" s="7" t="s">
        <v>8</v>
      </c>
      <c r="E87" s="7" t="s">
        <v>9</v>
      </c>
      <c r="F87" s="7" t="str">
        <f>"邝才祺"</f>
        <v>邝才祺</v>
      </c>
      <c r="G87" s="7" t="str">
        <f>"男"</f>
        <v>男</v>
      </c>
    </row>
    <row r="88" spans="1:7" ht="30" customHeight="1">
      <c r="A88" s="7">
        <v>86</v>
      </c>
      <c r="B88" s="7" t="str">
        <f>"60552024010622015356161"</f>
        <v>60552024010622015356161</v>
      </c>
      <c r="C88" s="7" t="str">
        <f t="shared" si="5"/>
        <v>0101</v>
      </c>
      <c r="D88" s="7" t="s">
        <v>8</v>
      </c>
      <c r="E88" s="7" t="s">
        <v>9</v>
      </c>
      <c r="F88" s="7" t="str">
        <f>"张旭秀"</f>
        <v>张旭秀</v>
      </c>
      <c r="G88" s="7" t="str">
        <f>"女"</f>
        <v>女</v>
      </c>
    </row>
    <row r="89" spans="1:7" ht="30" customHeight="1">
      <c r="A89" s="7">
        <v>87</v>
      </c>
      <c r="B89" s="7" t="str">
        <f>"60552024010611364155463"</f>
        <v>60552024010611364155463</v>
      </c>
      <c r="C89" s="7" t="str">
        <f t="shared" si="5"/>
        <v>0101</v>
      </c>
      <c r="D89" s="7" t="s">
        <v>8</v>
      </c>
      <c r="E89" s="7" t="s">
        <v>9</v>
      </c>
      <c r="F89" s="7" t="str">
        <f>"任杰"</f>
        <v>任杰</v>
      </c>
      <c r="G89" s="7" t="str">
        <f>"女"</f>
        <v>女</v>
      </c>
    </row>
    <row r="90" spans="1:7" ht="30" customHeight="1">
      <c r="A90" s="7">
        <v>88</v>
      </c>
      <c r="B90" s="7" t="str">
        <f>"60552024010622284356181"</f>
        <v>60552024010622284356181</v>
      </c>
      <c r="C90" s="7" t="str">
        <f t="shared" si="5"/>
        <v>0101</v>
      </c>
      <c r="D90" s="7" t="s">
        <v>8</v>
      </c>
      <c r="E90" s="7" t="s">
        <v>9</v>
      </c>
      <c r="F90" s="7" t="str">
        <f>"张武科"</f>
        <v>张武科</v>
      </c>
      <c r="G90" s="7" t="str">
        <f>"男"</f>
        <v>男</v>
      </c>
    </row>
    <row r="91" spans="1:7" ht="30" customHeight="1">
      <c r="A91" s="7">
        <v>89</v>
      </c>
      <c r="B91" s="7" t="str">
        <f>"60552024010622225456177"</f>
        <v>60552024010622225456177</v>
      </c>
      <c r="C91" s="7" t="str">
        <f t="shared" si="5"/>
        <v>0101</v>
      </c>
      <c r="D91" s="7" t="s">
        <v>8</v>
      </c>
      <c r="E91" s="7" t="s">
        <v>9</v>
      </c>
      <c r="F91" s="7" t="str">
        <f>"陈帆"</f>
        <v>陈帆</v>
      </c>
      <c r="G91" s="7" t="str">
        <f>"男"</f>
        <v>男</v>
      </c>
    </row>
    <row r="92" spans="1:7" ht="30" customHeight="1">
      <c r="A92" s="7">
        <v>90</v>
      </c>
      <c r="B92" s="7" t="str">
        <f>"60552024010623165356213"</f>
        <v>60552024010623165356213</v>
      </c>
      <c r="C92" s="7" t="str">
        <f t="shared" si="5"/>
        <v>0101</v>
      </c>
      <c r="D92" s="7" t="s">
        <v>8</v>
      </c>
      <c r="E92" s="7" t="s">
        <v>9</v>
      </c>
      <c r="F92" s="7" t="str">
        <f>"侯丽阳"</f>
        <v>侯丽阳</v>
      </c>
      <c r="G92" s="7" t="str">
        <f aca="true" t="shared" si="6" ref="G92:G98">"女"</f>
        <v>女</v>
      </c>
    </row>
    <row r="93" spans="1:7" ht="30" customHeight="1">
      <c r="A93" s="7">
        <v>91</v>
      </c>
      <c r="B93" s="7" t="str">
        <f>"60552024010623273456218"</f>
        <v>60552024010623273456218</v>
      </c>
      <c r="C93" s="7" t="str">
        <f t="shared" si="5"/>
        <v>0101</v>
      </c>
      <c r="D93" s="7" t="s">
        <v>8</v>
      </c>
      <c r="E93" s="7" t="s">
        <v>9</v>
      </c>
      <c r="F93" s="7" t="str">
        <f>"凌子茜"</f>
        <v>凌子茜</v>
      </c>
      <c r="G93" s="7" t="str">
        <f t="shared" si="6"/>
        <v>女</v>
      </c>
    </row>
    <row r="94" spans="1:7" ht="30" customHeight="1">
      <c r="A94" s="7">
        <v>92</v>
      </c>
      <c r="B94" s="7" t="str">
        <f>"60552024010706330456258"</f>
        <v>60552024010706330456258</v>
      </c>
      <c r="C94" s="7" t="str">
        <f t="shared" si="5"/>
        <v>0101</v>
      </c>
      <c r="D94" s="7" t="s">
        <v>8</v>
      </c>
      <c r="E94" s="7" t="s">
        <v>9</v>
      </c>
      <c r="F94" s="7" t="str">
        <f>"陈丽玉"</f>
        <v>陈丽玉</v>
      </c>
      <c r="G94" s="7" t="str">
        <f t="shared" si="6"/>
        <v>女</v>
      </c>
    </row>
    <row r="95" spans="1:7" ht="30" customHeight="1">
      <c r="A95" s="7">
        <v>93</v>
      </c>
      <c r="B95" s="7" t="str">
        <f>"60552024010708561656272"</f>
        <v>60552024010708561656272</v>
      </c>
      <c r="C95" s="7" t="str">
        <f t="shared" si="5"/>
        <v>0101</v>
      </c>
      <c r="D95" s="7" t="s">
        <v>8</v>
      </c>
      <c r="E95" s="7" t="s">
        <v>9</v>
      </c>
      <c r="F95" s="7" t="str">
        <f>"王桃瑞"</f>
        <v>王桃瑞</v>
      </c>
      <c r="G95" s="7" t="str">
        <f t="shared" si="6"/>
        <v>女</v>
      </c>
    </row>
    <row r="96" spans="1:7" ht="30" customHeight="1">
      <c r="A96" s="7">
        <v>94</v>
      </c>
      <c r="B96" s="7" t="str">
        <f>"60552024010709343456287"</f>
        <v>60552024010709343456287</v>
      </c>
      <c r="C96" s="7" t="str">
        <f t="shared" si="5"/>
        <v>0101</v>
      </c>
      <c r="D96" s="7" t="s">
        <v>8</v>
      </c>
      <c r="E96" s="7" t="s">
        <v>9</v>
      </c>
      <c r="F96" s="7" t="str">
        <f>"何芬珠"</f>
        <v>何芬珠</v>
      </c>
      <c r="G96" s="7" t="str">
        <f t="shared" si="6"/>
        <v>女</v>
      </c>
    </row>
    <row r="97" spans="1:7" ht="30" customHeight="1">
      <c r="A97" s="7">
        <v>95</v>
      </c>
      <c r="B97" s="7" t="str">
        <f>"60552024010710271056326"</f>
        <v>60552024010710271056326</v>
      </c>
      <c r="C97" s="7" t="str">
        <f t="shared" si="5"/>
        <v>0101</v>
      </c>
      <c r="D97" s="7" t="s">
        <v>8</v>
      </c>
      <c r="E97" s="7" t="s">
        <v>9</v>
      </c>
      <c r="F97" s="7" t="str">
        <f>"林天彩"</f>
        <v>林天彩</v>
      </c>
      <c r="G97" s="7" t="str">
        <f t="shared" si="6"/>
        <v>女</v>
      </c>
    </row>
    <row r="98" spans="1:7" ht="30" customHeight="1">
      <c r="A98" s="7">
        <v>96</v>
      </c>
      <c r="B98" s="7" t="str">
        <f>"60552024010710233956321"</f>
        <v>60552024010710233956321</v>
      </c>
      <c r="C98" s="7" t="str">
        <f t="shared" si="5"/>
        <v>0101</v>
      </c>
      <c r="D98" s="7" t="s">
        <v>8</v>
      </c>
      <c r="E98" s="7" t="s">
        <v>9</v>
      </c>
      <c r="F98" s="7" t="str">
        <f>"谢宏颖"</f>
        <v>谢宏颖</v>
      </c>
      <c r="G98" s="7" t="str">
        <f t="shared" si="6"/>
        <v>女</v>
      </c>
    </row>
    <row r="99" spans="1:7" ht="30" customHeight="1">
      <c r="A99" s="7">
        <v>97</v>
      </c>
      <c r="B99" s="7" t="str">
        <f>"60552024010619132856023"</f>
        <v>60552024010619132856023</v>
      </c>
      <c r="C99" s="7" t="str">
        <f t="shared" si="5"/>
        <v>0101</v>
      </c>
      <c r="D99" s="7" t="s">
        <v>8</v>
      </c>
      <c r="E99" s="7" t="s">
        <v>9</v>
      </c>
      <c r="F99" s="7" t="str">
        <f>"羊冠鸿"</f>
        <v>羊冠鸿</v>
      </c>
      <c r="G99" s="7" t="str">
        <f>"男"</f>
        <v>男</v>
      </c>
    </row>
    <row r="100" spans="1:7" ht="30" customHeight="1">
      <c r="A100" s="7">
        <v>98</v>
      </c>
      <c r="B100" s="7" t="str">
        <f>"60552024010710364056336"</f>
        <v>60552024010710364056336</v>
      </c>
      <c r="C100" s="7" t="str">
        <f t="shared" si="5"/>
        <v>0101</v>
      </c>
      <c r="D100" s="7" t="s">
        <v>8</v>
      </c>
      <c r="E100" s="7" t="s">
        <v>9</v>
      </c>
      <c r="F100" s="7" t="str">
        <f>"林姗慧"</f>
        <v>林姗慧</v>
      </c>
      <c r="G100" s="7" t="str">
        <f>"女"</f>
        <v>女</v>
      </c>
    </row>
    <row r="101" spans="1:7" ht="30" customHeight="1">
      <c r="A101" s="7">
        <v>99</v>
      </c>
      <c r="B101" s="7" t="str">
        <f>"60552024010710564056353"</f>
        <v>60552024010710564056353</v>
      </c>
      <c r="C101" s="7" t="str">
        <f t="shared" si="5"/>
        <v>0101</v>
      </c>
      <c r="D101" s="7" t="s">
        <v>8</v>
      </c>
      <c r="E101" s="7" t="s">
        <v>9</v>
      </c>
      <c r="F101" s="7" t="str">
        <f>"柯海菁"</f>
        <v>柯海菁</v>
      </c>
      <c r="G101" s="7" t="str">
        <f>"女"</f>
        <v>女</v>
      </c>
    </row>
    <row r="102" spans="1:7" ht="30" customHeight="1">
      <c r="A102" s="7">
        <v>100</v>
      </c>
      <c r="B102" s="7" t="str">
        <f>"60552024010710223456320"</f>
        <v>60552024010710223456320</v>
      </c>
      <c r="C102" s="7" t="str">
        <f t="shared" si="5"/>
        <v>0101</v>
      </c>
      <c r="D102" s="7" t="s">
        <v>8</v>
      </c>
      <c r="E102" s="7" t="s">
        <v>9</v>
      </c>
      <c r="F102" s="7" t="str">
        <f>"刘铭"</f>
        <v>刘铭</v>
      </c>
      <c r="G102" s="7" t="str">
        <f>"男"</f>
        <v>男</v>
      </c>
    </row>
    <row r="103" spans="1:7" ht="30" customHeight="1">
      <c r="A103" s="7">
        <v>101</v>
      </c>
      <c r="B103" s="7" t="str">
        <f>"60552024010610053255303"</f>
        <v>60552024010610053255303</v>
      </c>
      <c r="C103" s="7" t="str">
        <f t="shared" si="5"/>
        <v>0101</v>
      </c>
      <c r="D103" s="7" t="s">
        <v>8</v>
      </c>
      <c r="E103" s="7" t="s">
        <v>9</v>
      </c>
      <c r="F103" s="7" t="str">
        <f>"邱安妮"</f>
        <v>邱安妮</v>
      </c>
      <c r="G103" s="7" t="str">
        <f>"女"</f>
        <v>女</v>
      </c>
    </row>
    <row r="104" spans="1:7" ht="30" customHeight="1">
      <c r="A104" s="7">
        <v>102</v>
      </c>
      <c r="B104" s="7" t="str">
        <f>"60552024010712102456399"</f>
        <v>60552024010712102456399</v>
      </c>
      <c r="C104" s="7" t="str">
        <f t="shared" si="5"/>
        <v>0101</v>
      </c>
      <c r="D104" s="7" t="s">
        <v>8</v>
      </c>
      <c r="E104" s="7" t="s">
        <v>9</v>
      </c>
      <c r="F104" s="7" t="str">
        <f>"郭琪颖"</f>
        <v>郭琪颖</v>
      </c>
      <c r="G104" s="7" t="str">
        <f>"女"</f>
        <v>女</v>
      </c>
    </row>
    <row r="105" spans="1:7" ht="30" customHeight="1">
      <c r="A105" s="7">
        <v>103</v>
      </c>
      <c r="B105" s="7" t="str">
        <f>"60552024010708110756264"</f>
        <v>60552024010708110756264</v>
      </c>
      <c r="C105" s="7" t="str">
        <f t="shared" si="5"/>
        <v>0101</v>
      </c>
      <c r="D105" s="7" t="s">
        <v>8</v>
      </c>
      <c r="E105" s="7" t="s">
        <v>9</v>
      </c>
      <c r="F105" s="7" t="str">
        <f>"任道远"</f>
        <v>任道远</v>
      </c>
      <c r="G105" s="7" t="str">
        <f>"男"</f>
        <v>男</v>
      </c>
    </row>
    <row r="106" spans="1:7" ht="30" customHeight="1">
      <c r="A106" s="7">
        <v>104</v>
      </c>
      <c r="B106" s="7" t="str">
        <f>"60552024010712403256412"</f>
        <v>60552024010712403256412</v>
      </c>
      <c r="C106" s="7" t="str">
        <f t="shared" si="5"/>
        <v>0101</v>
      </c>
      <c r="D106" s="7" t="s">
        <v>8</v>
      </c>
      <c r="E106" s="7" t="s">
        <v>9</v>
      </c>
      <c r="F106" s="7" t="str">
        <f>"王鹏珠"</f>
        <v>王鹏珠</v>
      </c>
      <c r="G106" s="7" t="str">
        <f aca="true" t="shared" si="7" ref="G106:G112">"女"</f>
        <v>女</v>
      </c>
    </row>
    <row r="107" spans="1:7" ht="30" customHeight="1">
      <c r="A107" s="7">
        <v>105</v>
      </c>
      <c r="B107" s="7" t="str">
        <f>"60552024010712085156398"</f>
        <v>60552024010712085156398</v>
      </c>
      <c r="C107" s="7" t="str">
        <f t="shared" si="5"/>
        <v>0101</v>
      </c>
      <c r="D107" s="7" t="s">
        <v>8</v>
      </c>
      <c r="E107" s="7" t="s">
        <v>9</v>
      </c>
      <c r="F107" s="7" t="str">
        <f>"王阳媚"</f>
        <v>王阳媚</v>
      </c>
      <c r="G107" s="7" t="str">
        <f t="shared" si="7"/>
        <v>女</v>
      </c>
    </row>
    <row r="108" spans="1:7" ht="30" customHeight="1">
      <c r="A108" s="7">
        <v>106</v>
      </c>
      <c r="B108" s="7" t="str">
        <f>"60552024010713185756435"</f>
        <v>60552024010713185756435</v>
      </c>
      <c r="C108" s="7" t="str">
        <f t="shared" si="5"/>
        <v>0101</v>
      </c>
      <c r="D108" s="7" t="s">
        <v>8</v>
      </c>
      <c r="E108" s="7" t="s">
        <v>9</v>
      </c>
      <c r="F108" s="7" t="str">
        <f>"陈彩柳"</f>
        <v>陈彩柳</v>
      </c>
      <c r="G108" s="7" t="str">
        <f t="shared" si="7"/>
        <v>女</v>
      </c>
    </row>
    <row r="109" spans="1:7" ht="30" customHeight="1">
      <c r="A109" s="7">
        <v>107</v>
      </c>
      <c r="B109" s="7" t="str">
        <f>"60552024010621244556131"</f>
        <v>60552024010621244556131</v>
      </c>
      <c r="C109" s="7" t="str">
        <f t="shared" si="5"/>
        <v>0101</v>
      </c>
      <c r="D109" s="7" t="s">
        <v>8</v>
      </c>
      <c r="E109" s="7" t="s">
        <v>9</v>
      </c>
      <c r="F109" s="7" t="str">
        <f>"刘司阳"</f>
        <v>刘司阳</v>
      </c>
      <c r="G109" s="7" t="str">
        <f t="shared" si="7"/>
        <v>女</v>
      </c>
    </row>
    <row r="110" spans="1:7" ht="30" customHeight="1">
      <c r="A110" s="7">
        <v>108</v>
      </c>
      <c r="B110" s="7" t="str">
        <f>"60552024010619384456041"</f>
        <v>60552024010619384456041</v>
      </c>
      <c r="C110" s="7" t="str">
        <f t="shared" si="5"/>
        <v>0101</v>
      </c>
      <c r="D110" s="7" t="s">
        <v>8</v>
      </c>
      <c r="E110" s="7" t="s">
        <v>9</v>
      </c>
      <c r="F110" s="7" t="str">
        <f>"肖运英"</f>
        <v>肖运英</v>
      </c>
      <c r="G110" s="7" t="str">
        <f t="shared" si="7"/>
        <v>女</v>
      </c>
    </row>
    <row r="111" spans="1:7" ht="30" customHeight="1">
      <c r="A111" s="7">
        <v>109</v>
      </c>
      <c r="B111" s="7" t="str">
        <f>"60552024010714062656465"</f>
        <v>60552024010714062656465</v>
      </c>
      <c r="C111" s="7" t="str">
        <f t="shared" si="5"/>
        <v>0101</v>
      </c>
      <c r="D111" s="7" t="s">
        <v>8</v>
      </c>
      <c r="E111" s="7" t="s">
        <v>9</v>
      </c>
      <c r="F111" s="7" t="str">
        <f>"赵紫枫"</f>
        <v>赵紫枫</v>
      </c>
      <c r="G111" s="7" t="str">
        <f t="shared" si="7"/>
        <v>女</v>
      </c>
    </row>
    <row r="112" spans="1:7" ht="30" customHeight="1">
      <c r="A112" s="7">
        <v>110</v>
      </c>
      <c r="B112" s="7" t="str">
        <f>"60552024010713452956451"</f>
        <v>60552024010713452956451</v>
      </c>
      <c r="C112" s="7" t="str">
        <f t="shared" si="5"/>
        <v>0101</v>
      </c>
      <c r="D112" s="7" t="s">
        <v>8</v>
      </c>
      <c r="E112" s="7" t="s">
        <v>9</v>
      </c>
      <c r="F112" s="7" t="str">
        <f>"彭宇涵"</f>
        <v>彭宇涵</v>
      </c>
      <c r="G112" s="7" t="str">
        <f t="shared" si="7"/>
        <v>女</v>
      </c>
    </row>
    <row r="113" spans="1:7" ht="30" customHeight="1">
      <c r="A113" s="7">
        <v>111</v>
      </c>
      <c r="B113" s="7" t="str">
        <f>"60552024010713470156452"</f>
        <v>60552024010713470156452</v>
      </c>
      <c r="C113" s="7" t="str">
        <f t="shared" si="5"/>
        <v>0101</v>
      </c>
      <c r="D113" s="7" t="s">
        <v>8</v>
      </c>
      <c r="E113" s="7" t="s">
        <v>9</v>
      </c>
      <c r="F113" s="7" t="str">
        <f>"黄华超"</f>
        <v>黄华超</v>
      </c>
      <c r="G113" s="7" t="str">
        <f>"男"</f>
        <v>男</v>
      </c>
    </row>
    <row r="114" spans="1:7" ht="30" customHeight="1">
      <c r="A114" s="7">
        <v>112</v>
      </c>
      <c r="B114" s="7" t="str">
        <f>"60552024010714112756467"</f>
        <v>60552024010714112756467</v>
      </c>
      <c r="C114" s="7" t="str">
        <f t="shared" si="5"/>
        <v>0101</v>
      </c>
      <c r="D114" s="7" t="s">
        <v>8</v>
      </c>
      <c r="E114" s="7" t="s">
        <v>9</v>
      </c>
      <c r="F114" s="7" t="str">
        <f>"黄丽雅"</f>
        <v>黄丽雅</v>
      </c>
      <c r="G114" s="7" t="str">
        <f aca="true" t="shared" si="8" ref="G114:G119">"女"</f>
        <v>女</v>
      </c>
    </row>
    <row r="115" spans="1:7" ht="30" customHeight="1">
      <c r="A115" s="7">
        <v>113</v>
      </c>
      <c r="B115" s="7" t="str">
        <f>"60552024010714232856475"</f>
        <v>60552024010714232856475</v>
      </c>
      <c r="C115" s="7" t="str">
        <f t="shared" si="5"/>
        <v>0101</v>
      </c>
      <c r="D115" s="7" t="s">
        <v>8</v>
      </c>
      <c r="E115" s="7" t="s">
        <v>9</v>
      </c>
      <c r="F115" s="7" t="str">
        <f>"邢照"</f>
        <v>邢照</v>
      </c>
      <c r="G115" s="7" t="str">
        <f t="shared" si="8"/>
        <v>女</v>
      </c>
    </row>
    <row r="116" spans="1:7" ht="30" customHeight="1">
      <c r="A116" s="7">
        <v>114</v>
      </c>
      <c r="B116" s="7" t="str">
        <f>"60552024010714372656486"</f>
        <v>60552024010714372656486</v>
      </c>
      <c r="C116" s="7" t="str">
        <f t="shared" si="5"/>
        <v>0101</v>
      </c>
      <c r="D116" s="7" t="s">
        <v>8</v>
      </c>
      <c r="E116" s="7" t="s">
        <v>9</v>
      </c>
      <c r="F116" s="7" t="str">
        <f>"李楠"</f>
        <v>李楠</v>
      </c>
      <c r="G116" s="7" t="str">
        <f t="shared" si="8"/>
        <v>女</v>
      </c>
    </row>
    <row r="117" spans="1:7" ht="30" customHeight="1">
      <c r="A117" s="7">
        <v>115</v>
      </c>
      <c r="B117" s="7" t="str">
        <f>"60552024010714015456463"</f>
        <v>60552024010714015456463</v>
      </c>
      <c r="C117" s="7" t="str">
        <f t="shared" si="5"/>
        <v>0101</v>
      </c>
      <c r="D117" s="7" t="s">
        <v>8</v>
      </c>
      <c r="E117" s="7" t="s">
        <v>9</v>
      </c>
      <c r="F117" s="7" t="str">
        <f>"郑莹"</f>
        <v>郑莹</v>
      </c>
      <c r="G117" s="7" t="str">
        <f t="shared" si="8"/>
        <v>女</v>
      </c>
    </row>
    <row r="118" spans="1:7" ht="30" customHeight="1">
      <c r="A118" s="7">
        <v>116</v>
      </c>
      <c r="B118" s="7" t="str">
        <f>"60552024010616372155907"</f>
        <v>60552024010616372155907</v>
      </c>
      <c r="C118" s="7" t="str">
        <f t="shared" si="5"/>
        <v>0101</v>
      </c>
      <c r="D118" s="7" t="s">
        <v>8</v>
      </c>
      <c r="E118" s="7" t="s">
        <v>9</v>
      </c>
      <c r="F118" s="7" t="str">
        <f>"陈昱妃"</f>
        <v>陈昱妃</v>
      </c>
      <c r="G118" s="7" t="str">
        <f t="shared" si="8"/>
        <v>女</v>
      </c>
    </row>
    <row r="119" spans="1:7" ht="30" customHeight="1">
      <c r="A119" s="7">
        <v>117</v>
      </c>
      <c r="B119" s="7" t="str">
        <f>"60552024010715070456516"</f>
        <v>60552024010715070456516</v>
      </c>
      <c r="C119" s="7" t="str">
        <f t="shared" si="5"/>
        <v>0101</v>
      </c>
      <c r="D119" s="7" t="s">
        <v>8</v>
      </c>
      <c r="E119" s="7" t="s">
        <v>9</v>
      </c>
      <c r="F119" s="7" t="str">
        <f>"吴海桂"</f>
        <v>吴海桂</v>
      </c>
      <c r="G119" s="7" t="str">
        <f t="shared" si="8"/>
        <v>女</v>
      </c>
    </row>
    <row r="120" spans="1:7" ht="30" customHeight="1">
      <c r="A120" s="7">
        <v>118</v>
      </c>
      <c r="B120" s="7" t="str">
        <f>"60552024010714492756496"</f>
        <v>60552024010714492756496</v>
      </c>
      <c r="C120" s="7" t="str">
        <f t="shared" si="5"/>
        <v>0101</v>
      </c>
      <c r="D120" s="7" t="s">
        <v>8</v>
      </c>
      <c r="E120" s="7" t="s">
        <v>9</v>
      </c>
      <c r="F120" s="7" t="str">
        <f>"王键"</f>
        <v>王键</v>
      </c>
      <c r="G120" s="7" t="str">
        <f>"男"</f>
        <v>男</v>
      </c>
    </row>
    <row r="121" spans="1:7" ht="30" customHeight="1">
      <c r="A121" s="7">
        <v>119</v>
      </c>
      <c r="B121" s="7" t="str">
        <f>"60552024010710072856306"</f>
        <v>60552024010710072856306</v>
      </c>
      <c r="C121" s="7" t="str">
        <f t="shared" si="5"/>
        <v>0101</v>
      </c>
      <c r="D121" s="7" t="s">
        <v>8</v>
      </c>
      <c r="E121" s="7" t="s">
        <v>9</v>
      </c>
      <c r="F121" s="7" t="str">
        <f>"王仪"</f>
        <v>王仪</v>
      </c>
      <c r="G121" s="7" t="str">
        <f>"女"</f>
        <v>女</v>
      </c>
    </row>
    <row r="122" spans="1:7" ht="30" customHeight="1">
      <c r="A122" s="7">
        <v>120</v>
      </c>
      <c r="B122" s="7" t="str">
        <f>"60552024010716065956552"</f>
        <v>60552024010716065956552</v>
      </c>
      <c r="C122" s="7" t="str">
        <f t="shared" si="5"/>
        <v>0101</v>
      </c>
      <c r="D122" s="7" t="s">
        <v>8</v>
      </c>
      <c r="E122" s="7" t="s">
        <v>9</v>
      </c>
      <c r="F122" s="7" t="str">
        <f>"劳衍兴"</f>
        <v>劳衍兴</v>
      </c>
      <c r="G122" s="7" t="str">
        <f>"男"</f>
        <v>男</v>
      </c>
    </row>
    <row r="123" spans="1:7" ht="30" customHeight="1">
      <c r="A123" s="7">
        <v>121</v>
      </c>
      <c r="B123" s="7" t="str">
        <f>"60552024010716190656562"</f>
        <v>60552024010716190656562</v>
      </c>
      <c r="C123" s="7" t="str">
        <f t="shared" si="5"/>
        <v>0101</v>
      </c>
      <c r="D123" s="7" t="s">
        <v>8</v>
      </c>
      <c r="E123" s="7" t="s">
        <v>9</v>
      </c>
      <c r="F123" s="7" t="str">
        <f>"林仙"</f>
        <v>林仙</v>
      </c>
      <c r="G123" s="7" t="str">
        <f>"男"</f>
        <v>男</v>
      </c>
    </row>
    <row r="124" spans="1:7" ht="30" customHeight="1">
      <c r="A124" s="7">
        <v>122</v>
      </c>
      <c r="B124" s="7" t="str">
        <f>"60552024010715300056529"</f>
        <v>60552024010715300056529</v>
      </c>
      <c r="C124" s="7" t="str">
        <f t="shared" si="5"/>
        <v>0101</v>
      </c>
      <c r="D124" s="7" t="s">
        <v>8</v>
      </c>
      <c r="E124" s="7" t="s">
        <v>9</v>
      </c>
      <c r="F124" s="7" t="str">
        <f>"吴惠如"</f>
        <v>吴惠如</v>
      </c>
      <c r="G124" s="7" t="str">
        <f aca="true" t="shared" si="9" ref="G124:G138">"女"</f>
        <v>女</v>
      </c>
    </row>
    <row r="125" spans="1:7" ht="30" customHeight="1">
      <c r="A125" s="7">
        <v>123</v>
      </c>
      <c r="B125" s="7" t="str">
        <f>"60552024010715272856526"</f>
        <v>60552024010715272856526</v>
      </c>
      <c r="C125" s="7" t="str">
        <f t="shared" si="5"/>
        <v>0101</v>
      </c>
      <c r="D125" s="7" t="s">
        <v>8</v>
      </c>
      <c r="E125" s="7" t="s">
        <v>9</v>
      </c>
      <c r="F125" s="7" t="str">
        <f>"杨白雪"</f>
        <v>杨白雪</v>
      </c>
      <c r="G125" s="7" t="str">
        <f t="shared" si="9"/>
        <v>女</v>
      </c>
    </row>
    <row r="126" spans="1:7" ht="30" customHeight="1">
      <c r="A126" s="7">
        <v>124</v>
      </c>
      <c r="B126" s="7" t="str">
        <f>"60552024010716142756560"</f>
        <v>60552024010716142756560</v>
      </c>
      <c r="C126" s="7" t="str">
        <f t="shared" si="5"/>
        <v>0101</v>
      </c>
      <c r="D126" s="7" t="s">
        <v>8</v>
      </c>
      <c r="E126" s="7" t="s">
        <v>9</v>
      </c>
      <c r="F126" s="7" t="str">
        <f>"李丽红"</f>
        <v>李丽红</v>
      </c>
      <c r="G126" s="7" t="str">
        <f t="shared" si="9"/>
        <v>女</v>
      </c>
    </row>
    <row r="127" spans="1:7" ht="30" customHeight="1">
      <c r="A127" s="7">
        <v>125</v>
      </c>
      <c r="B127" s="7" t="str">
        <f>"60552024010715210456520"</f>
        <v>60552024010715210456520</v>
      </c>
      <c r="C127" s="7" t="str">
        <f t="shared" si="5"/>
        <v>0101</v>
      </c>
      <c r="D127" s="7" t="s">
        <v>8</v>
      </c>
      <c r="E127" s="7" t="s">
        <v>9</v>
      </c>
      <c r="F127" s="7" t="str">
        <f>"袁书扬"</f>
        <v>袁书扬</v>
      </c>
      <c r="G127" s="7" t="str">
        <f t="shared" si="9"/>
        <v>女</v>
      </c>
    </row>
    <row r="128" spans="1:7" ht="30" customHeight="1">
      <c r="A128" s="7">
        <v>126</v>
      </c>
      <c r="B128" s="7" t="str">
        <f>"60552024010716474156589"</f>
        <v>60552024010716474156589</v>
      </c>
      <c r="C128" s="7" t="str">
        <f t="shared" si="5"/>
        <v>0101</v>
      </c>
      <c r="D128" s="7" t="s">
        <v>8</v>
      </c>
      <c r="E128" s="7" t="s">
        <v>9</v>
      </c>
      <c r="F128" s="7" t="str">
        <f>"王玉萍"</f>
        <v>王玉萍</v>
      </c>
      <c r="G128" s="7" t="str">
        <f t="shared" si="9"/>
        <v>女</v>
      </c>
    </row>
    <row r="129" spans="1:7" ht="30" customHeight="1">
      <c r="A129" s="7">
        <v>127</v>
      </c>
      <c r="B129" s="7" t="str">
        <f>"60552024010716514856593"</f>
        <v>60552024010716514856593</v>
      </c>
      <c r="C129" s="7" t="str">
        <f t="shared" si="5"/>
        <v>0101</v>
      </c>
      <c r="D129" s="7" t="s">
        <v>8</v>
      </c>
      <c r="E129" s="7" t="s">
        <v>9</v>
      </c>
      <c r="F129" s="7" t="str">
        <f>"陈欣圆"</f>
        <v>陈欣圆</v>
      </c>
      <c r="G129" s="7" t="str">
        <f t="shared" si="9"/>
        <v>女</v>
      </c>
    </row>
    <row r="130" spans="1:7" ht="30" customHeight="1">
      <c r="A130" s="7">
        <v>128</v>
      </c>
      <c r="B130" s="7" t="str">
        <f>"60552024010717363056613"</f>
        <v>60552024010717363056613</v>
      </c>
      <c r="C130" s="7" t="str">
        <f t="shared" si="5"/>
        <v>0101</v>
      </c>
      <c r="D130" s="7" t="s">
        <v>8</v>
      </c>
      <c r="E130" s="7" t="s">
        <v>9</v>
      </c>
      <c r="F130" s="7" t="str">
        <f>"刘昕瑀"</f>
        <v>刘昕瑀</v>
      </c>
      <c r="G130" s="7" t="str">
        <f t="shared" si="9"/>
        <v>女</v>
      </c>
    </row>
    <row r="131" spans="1:7" ht="30" customHeight="1">
      <c r="A131" s="7">
        <v>129</v>
      </c>
      <c r="B131" s="7" t="str">
        <f>"60552024010717294756606"</f>
        <v>60552024010717294756606</v>
      </c>
      <c r="C131" s="7" t="str">
        <f aca="true" t="shared" si="10" ref="C131:C194">"0101"</f>
        <v>0101</v>
      </c>
      <c r="D131" s="7" t="s">
        <v>8</v>
      </c>
      <c r="E131" s="7" t="s">
        <v>9</v>
      </c>
      <c r="F131" s="7" t="str">
        <f>"李晓玲"</f>
        <v>李晓玲</v>
      </c>
      <c r="G131" s="7" t="str">
        <f t="shared" si="9"/>
        <v>女</v>
      </c>
    </row>
    <row r="132" spans="1:7" ht="30" customHeight="1">
      <c r="A132" s="7">
        <v>130</v>
      </c>
      <c r="B132" s="7" t="str">
        <f>"60552024010718251256638"</f>
        <v>60552024010718251256638</v>
      </c>
      <c r="C132" s="7" t="str">
        <f t="shared" si="10"/>
        <v>0101</v>
      </c>
      <c r="D132" s="7" t="s">
        <v>8</v>
      </c>
      <c r="E132" s="7" t="s">
        <v>9</v>
      </c>
      <c r="F132" s="7" t="str">
        <f>"王曼虹"</f>
        <v>王曼虹</v>
      </c>
      <c r="G132" s="7" t="str">
        <f t="shared" si="9"/>
        <v>女</v>
      </c>
    </row>
    <row r="133" spans="1:7" ht="30" customHeight="1">
      <c r="A133" s="7">
        <v>131</v>
      </c>
      <c r="B133" s="7" t="str">
        <f>"60552024010718441356648"</f>
        <v>60552024010718441356648</v>
      </c>
      <c r="C133" s="7" t="str">
        <f t="shared" si="10"/>
        <v>0101</v>
      </c>
      <c r="D133" s="7" t="s">
        <v>8</v>
      </c>
      <c r="E133" s="7" t="s">
        <v>9</v>
      </c>
      <c r="F133" s="7" t="str">
        <f>"麻晶晶"</f>
        <v>麻晶晶</v>
      </c>
      <c r="G133" s="7" t="str">
        <f t="shared" si="9"/>
        <v>女</v>
      </c>
    </row>
    <row r="134" spans="1:7" ht="30" customHeight="1">
      <c r="A134" s="7">
        <v>132</v>
      </c>
      <c r="B134" s="7" t="str">
        <f>"60552024010718403856646"</f>
        <v>60552024010718403856646</v>
      </c>
      <c r="C134" s="7" t="str">
        <f t="shared" si="10"/>
        <v>0101</v>
      </c>
      <c r="D134" s="7" t="s">
        <v>8</v>
      </c>
      <c r="E134" s="7" t="s">
        <v>9</v>
      </c>
      <c r="F134" s="7" t="str">
        <f>"周莹莹"</f>
        <v>周莹莹</v>
      </c>
      <c r="G134" s="7" t="str">
        <f t="shared" si="9"/>
        <v>女</v>
      </c>
    </row>
    <row r="135" spans="1:7" ht="30" customHeight="1">
      <c r="A135" s="7">
        <v>133</v>
      </c>
      <c r="B135" s="7" t="str">
        <f>"60552024010718481956649"</f>
        <v>60552024010718481956649</v>
      </c>
      <c r="C135" s="7" t="str">
        <f t="shared" si="10"/>
        <v>0101</v>
      </c>
      <c r="D135" s="7" t="s">
        <v>8</v>
      </c>
      <c r="E135" s="7" t="s">
        <v>9</v>
      </c>
      <c r="F135" s="7" t="str">
        <f>"张艺琳"</f>
        <v>张艺琳</v>
      </c>
      <c r="G135" s="7" t="str">
        <f t="shared" si="9"/>
        <v>女</v>
      </c>
    </row>
    <row r="136" spans="1:7" ht="30" customHeight="1">
      <c r="A136" s="7">
        <v>134</v>
      </c>
      <c r="B136" s="7" t="str">
        <f>"60552024010718513956651"</f>
        <v>60552024010718513956651</v>
      </c>
      <c r="C136" s="7" t="str">
        <f t="shared" si="10"/>
        <v>0101</v>
      </c>
      <c r="D136" s="7" t="s">
        <v>8</v>
      </c>
      <c r="E136" s="7" t="s">
        <v>9</v>
      </c>
      <c r="F136" s="7" t="str">
        <f>"李王玲"</f>
        <v>李王玲</v>
      </c>
      <c r="G136" s="7" t="str">
        <f t="shared" si="9"/>
        <v>女</v>
      </c>
    </row>
    <row r="137" spans="1:7" ht="30" customHeight="1">
      <c r="A137" s="7">
        <v>135</v>
      </c>
      <c r="B137" s="7" t="str">
        <f>"60552024010704053056253"</f>
        <v>60552024010704053056253</v>
      </c>
      <c r="C137" s="7" t="str">
        <f t="shared" si="10"/>
        <v>0101</v>
      </c>
      <c r="D137" s="7" t="s">
        <v>8</v>
      </c>
      <c r="E137" s="7" t="s">
        <v>9</v>
      </c>
      <c r="F137" s="7" t="str">
        <f>"陈佳欣"</f>
        <v>陈佳欣</v>
      </c>
      <c r="G137" s="7" t="str">
        <f t="shared" si="9"/>
        <v>女</v>
      </c>
    </row>
    <row r="138" spans="1:7" ht="30" customHeight="1">
      <c r="A138" s="7">
        <v>136</v>
      </c>
      <c r="B138" s="7" t="str">
        <f>"60552024010623483556231"</f>
        <v>60552024010623483556231</v>
      </c>
      <c r="C138" s="7" t="str">
        <f t="shared" si="10"/>
        <v>0101</v>
      </c>
      <c r="D138" s="7" t="s">
        <v>8</v>
      </c>
      <c r="E138" s="7" t="s">
        <v>9</v>
      </c>
      <c r="F138" s="7" t="str">
        <f>"许婕"</f>
        <v>许婕</v>
      </c>
      <c r="G138" s="7" t="str">
        <f t="shared" si="9"/>
        <v>女</v>
      </c>
    </row>
    <row r="139" spans="1:7" ht="30" customHeight="1">
      <c r="A139" s="7">
        <v>137</v>
      </c>
      <c r="B139" s="7" t="str">
        <f>"60552024010719221756669"</f>
        <v>60552024010719221756669</v>
      </c>
      <c r="C139" s="7" t="str">
        <f t="shared" si="10"/>
        <v>0101</v>
      </c>
      <c r="D139" s="7" t="s">
        <v>8</v>
      </c>
      <c r="E139" s="7" t="s">
        <v>9</v>
      </c>
      <c r="F139" s="7" t="str">
        <f>"高思哲"</f>
        <v>高思哲</v>
      </c>
      <c r="G139" s="7" t="str">
        <f>"男"</f>
        <v>男</v>
      </c>
    </row>
    <row r="140" spans="1:7" ht="30" customHeight="1">
      <c r="A140" s="7">
        <v>138</v>
      </c>
      <c r="B140" s="7" t="str">
        <f>"60552024010719062156658"</f>
        <v>60552024010719062156658</v>
      </c>
      <c r="C140" s="7" t="str">
        <f t="shared" si="10"/>
        <v>0101</v>
      </c>
      <c r="D140" s="7" t="s">
        <v>8</v>
      </c>
      <c r="E140" s="7" t="s">
        <v>9</v>
      </c>
      <c r="F140" s="7" t="str">
        <f>"吴怡"</f>
        <v>吴怡</v>
      </c>
      <c r="G140" s="7" t="str">
        <f>"女"</f>
        <v>女</v>
      </c>
    </row>
    <row r="141" spans="1:7" ht="30" customHeight="1">
      <c r="A141" s="7">
        <v>139</v>
      </c>
      <c r="B141" s="7" t="str">
        <f>"60552024010719163856666"</f>
        <v>60552024010719163856666</v>
      </c>
      <c r="C141" s="7" t="str">
        <f t="shared" si="10"/>
        <v>0101</v>
      </c>
      <c r="D141" s="7" t="s">
        <v>8</v>
      </c>
      <c r="E141" s="7" t="s">
        <v>9</v>
      </c>
      <c r="F141" s="7" t="str">
        <f>"朱琳芳婧"</f>
        <v>朱琳芳婧</v>
      </c>
      <c r="G141" s="7" t="str">
        <f>"女"</f>
        <v>女</v>
      </c>
    </row>
    <row r="142" spans="1:7" ht="30" customHeight="1">
      <c r="A142" s="7">
        <v>140</v>
      </c>
      <c r="B142" s="7" t="str">
        <f>"60552024010719410656684"</f>
        <v>60552024010719410656684</v>
      </c>
      <c r="C142" s="7" t="str">
        <f t="shared" si="10"/>
        <v>0101</v>
      </c>
      <c r="D142" s="7" t="s">
        <v>8</v>
      </c>
      <c r="E142" s="7" t="s">
        <v>9</v>
      </c>
      <c r="F142" s="7" t="str">
        <f>"邱雯慧"</f>
        <v>邱雯慧</v>
      </c>
      <c r="G142" s="7" t="str">
        <f>"女"</f>
        <v>女</v>
      </c>
    </row>
    <row r="143" spans="1:7" ht="30" customHeight="1">
      <c r="A143" s="7">
        <v>141</v>
      </c>
      <c r="B143" s="7" t="str">
        <f>"60552024010719383756683"</f>
        <v>60552024010719383756683</v>
      </c>
      <c r="C143" s="7" t="str">
        <f t="shared" si="10"/>
        <v>0101</v>
      </c>
      <c r="D143" s="7" t="s">
        <v>8</v>
      </c>
      <c r="E143" s="7" t="s">
        <v>9</v>
      </c>
      <c r="F143" s="7" t="str">
        <f>"薛香"</f>
        <v>薛香</v>
      </c>
      <c r="G143" s="7" t="str">
        <f>"女"</f>
        <v>女</v>
      </c>
    </row>
    <row r="144" spans="1:7" ht="30" customHeight="1">
      <c r="A144" s="7">
        <v>142</v>
      </c>
      <c r="B144" s="7" t="str">
        <f>"60552024010609041555223"</f>
        <v>60552024010609041555223</v>
      </c>
      <c r="C144" s="7" t="str">
        <f t="shared" si="10"/>
        <v>0101</v>
      </c>
      <c r="D144" s="7" t="s">
        <v>8</v>
      </c>
      <c r="E144" s="7" t="s">
        <v>9</v>
      </c>
      <c r="F144" s="7" t="str">
        <f>"王皓艺"</f>
        <v>王皓艺</v>
      </c>
      <c r="G144" s="7" t="str">
        <f>"男"</f>
        <v>男</v>
      </c>
    </row>
    <row r="145" spans="1:7" ht="30" customHeight="1">
      <c r="A145" s="7">
        <v>143</v>
      </c>
      <c r="B145" s="7" t="str">
        <f>"60552024010719575156698"</f>
        <v>60552024010719575156698</v>
      </c>
      <c r="C145" s="7" t="str">
        <f t="shared" si="10"/>
        <v>0101</v>
      </c>
      <c r="D145" s="7" t="s">
        <v>8</v>
      </c>
      <c r="E145" s="7" t="s">
        <v>9</v>
      </c>
      <c r="F145" s="7" t="str">
        <f>"郑贞莹"</f>
        <v>郑贞莹</v>
      </c>
      <c r="G145" s="7" t="str">
        <f aca="true" t="shared" si="11" ref="G145:G153">"女"</f>
        <v>女</v>
      </c>
    </row>
    <row r="146" spans="1:7" ht="30" customHeight="1">
      <c r="A146" s="7">
        <v>144</v>
      </c>
      <c r="B146" s="7" t="str">
        <f>"60552024010719433756686"</f>
        <v>60552024010719433756686</v>
      </c>
      <c r="C146" s="7" t="str">
        <f t="shared" si="10"/>
        <v>0101</v>
      </c>
      <c r="D146" s="7" t="s">
        <v>8</v>
      </c>
      <c r="E146" s="7" t="s">
        <v>9</v>
      </c>
      <c r="F146" s="7" t="str">
        <f>"蒋晓桐"</f>
        <v>蒋晓桐</v>
      </c>
      <c r="G146" s="7" t="str">
        <f t="shared" si="11"/>
        <v>女</v>
      </c>
    </row>
    <row r="147" spans="1:7" ht="30" customHeight="1">
      <c r="A147" s="7">
        <v>145</v>
      </c>
      <c r="B147" s="7" t="str">
        <f>"60552024010708091456263"</f>
        <v>60552024010708091456263</v>
      </c>
      <c r="C147" s="7" t="str">
        <f t="shared" si="10"/>
        <v>0101</v>
      </c>
      <c r="D147" s="7" t="s">
        <v>8</v>
      </c>
      <c r="E147" s="7" t="s">
        <v>9</v>
      </c>
      <c r="F147" s="7" t="str">
        <f>"黄文琪"</f>
        <v>黄文琪</v>
      </c>
      <c r="G147" s="7" t="str">
        <f t="shared" si="11"/>
        <v>女</v>
      </c>
    </row>
    <row r="148" spans="1:7" ht="30" customHeight="1">
      <c r="A148" s="7">
        <v>146</v>
      </c>
      <c r="B148" s="7" t="str">
        <f>"60552024010720181556710"</f>
        <v>60552024010720181556710</v>
      </c>
      <c r="C148" s="7" t="str">
        <f t="shared" si="10"/>
        <v>0101</v>
      </c>
      <c r="D148" s="7" t="s">
        <v>8</v>
      </c>
      <c r="E148" s="7" t="s">
        <v>9</v>
      </c>
      <c r="F148" s="7" t="str">
        <f>"王春蕊"</f>
        <v>王春蕊</v>
      </c>
      <c r="G148" s="7" t="str">
        <f t="shared" si="11"/>
        <v>女</v>
      </c>
    </row>
    <row r="149" spans="1:7" ht="30" customHeight="1">
      <c r="A149" s="7">
        <v>147</v>
      </c>
      <c r="B149" s="7" t="str">
        <f>"60552024010720351756726"</f>
        <v>60552024010720351756726</v>
      </c>
      <c r="C149" s="7" t="str">
        <f t="shared" si="10"/>
        <v>0101</v>
      </c>
      <c r="D149" s="7" t="s">
        <v>8</v>
      </c>
      <c r="E149" s="7" t="s">
        <v>9</v>
      </c>
      <c r="F149" s="7" t="str">
        <f>"符倩"</f>
        <v>符倩</v>
      </c>
      <c r="G149" s="7" t="str">
        <f t="shared" si="11"/>
        <v>女</v>
      </c>
    </row>
    <row r="150" spans="1:7" ht="30" customHeight="1">
      <c r="A150" s="7">
        <v>148</v>
      </c>
      <c r="B150" s="7" t="str">
        <f>"60552024010721161956754"</f>
        <v>60552024010721161956754</v>
      </c>
      <c r="C150" s="7" t="str">
        <f t="shared" si="10"/>
        <v>0101</v>
      </c>
      <c r="D150" s="7" t="s">
        <v>8</v>
      </c>
      <c r="E150" s="7" t="s">
        <v>9</v>
      </c>
      <c r="F150" s="7" t="str">
        <f>"韩亦菲"</f>
        <v>韩亦菲</v>
      </c>
      <c r="G150" s="7" t="str">
        <f t="shared" si="11"/>
        <v>女</v>
      </c>
    </row>
    <row r="151" spans="1:7" ht="30" customHeight="1">
      <c r="A151" s="7">
        <v>149</v>
      </c>
      <c r="B151" s="7" t="str">
        <f>"60552024010721045956744"</f>
        <v>60552024010721045956744</v>
      </c>
      <c r="C151" s="7" t="str">
        <f t="shared" si="10"/>
        <v>0101</v>
      </c>
      <c r="D151" s="7" t="s">
        <v>8</v>
      </c>
      <c r="E151" s="7" t="s">
        <v>9</v>
      </c>
      <c r="F151" s="7" t="str">
        <f>"李沙沙"</f>
        <v>李沙沙</v>
      </c>
      <c r="G151" s="7" t="str">
        <f t="shared" si="11"/>
        <v>女</v>
      </c>
    </row>
    <row r="152" spans="1:7" ht="30" customHeight="1">
      <c r="A152" s="7">
        <v>150</v>
      </c>
      <c r="B152" s="7" t="str">
        <f>"60552024010720353656727"</f>
        <v>60552024010720353656727</v>
      </c>
      <c r="C152" s="7" t="str">
        <f t="shared" si="10"/>
        <v>0101</v>
      </c>
      <c r="D152" s="7" t="s">
        <v>8</v>
      </c>
      <c r="E152" s="7" t="s">
        <v>9</v>
      </c>
      <c r="F152" s="7" t="str">
        <f>"林媛"</f>
        <v>林媛</v>
      </c>
      <c r="G152" s="7" t="str">
        <f t="shared" si="11"/>
        <v>女</v>
      </c>
    </row>
    <row r="153" spans="1:7" ht="30" customHeight="1">
      <c r="A153" s="7">
        <v>151</v>
      </c>
      <c r="B153" s="7" t="str">
        <f>"60552024010619532956054"</f>
        <v>60552024010619532956054</v>
      </c>
      <c r="C153" s="7" t="str">
        <f t="shared" si="10"/>
        <v>0101</v>
      </c>
      <c r="D153" s="7" t="s">
        <v>8</v>
      </c>
      <c r="E153" s="7" t="s">
        <v>9</v>
      </c>
      <c r="F153" s="7" t="str">
        <f>"吴晓雨"</f>
        <v>吴晓雨</v>
      </c>
      <c r="G153" s="7" t="str">
        <f t="shared" si="11"/>
        <v>女</v>
      </c>
    </row>
    <row r="154" spans="1:7" ht="30" customHeight="1">
      <c r="A154" s="7">
        <v>152</v>
      </c>
      <c r="B154" s="7" t="str">
        <f>"60552024010721151156752"</f>
        <v>60552024010721151156752</v>
      </c>
      <c r="C154" s="7" t="str">
        <f t="shared" si="10"/>
        <v>0101</v>
      </c>
      <c r="D154" s="7" t="s">
        <v>8</v>
      </c>
      <c r="E154" s="7" t="s">
        <v>9</v>
      </c>
      <c r="F154" s="7" t="str">
        <f>"叶子龙"</f>
        <v>叶子龙</v>
      </c>
      <c r="G154" s="7" t="str">
        <f>"男"</f>
        <v>男</v>
      </c>
    </row>
    <row r="155" spans="1:7" ht="30" customHeight="1">
      <c r="A155" s="7">
        <v>153</v>
      </c>
      <c r="B155" s="7" t="str">
        <f>"60552024010721291956763"</f>
        <v>60552024010721291956763</v>
      </c>
      <c r="C155" s="7" t="str">
        <f t="shared" si="10"/>
        <v>0101</v>
      </c>
      <c r="D155" s="7" t="s">
        <v>8</v>
      </c>
      <c r="E155" s="7" t="s">
        <v>9</v>
      </c>
      <c r="F155" s="7" t="str">
        <f>"吴柄枢"</f>
        <v>吴柄枢</v>
      </c>
      <c r="G155" s="7" t="str">
        <f>"男"</f>
        <v>男</v>
      </c>
    </row>
    <row r="156" spans="1:7" ht="30" customHeight="1">
      <c r="A156" s="7">
        <v>154</v>
      </c>
      <c r="B156" s="7" t="str">
        <f>"60552024010721154556753"</f>
        <v>60552024010721154556753</v>
      </c>
      <c r="C156" s="7" t="str">
        <f t="shared" si="10"/>
        <v>0101</v>
      </c>
      <c r="D156" s="7" t="s">
        <v>8</v>
      </c>
      <c r="E156" s="7" t="s">
        <v>9</v>
      </c>
      <c r="F156" s="7" t="str">
        <f>"曾媚琳"</f>
        <v>曾媚琳</v>
      </c>
      <c r="G156" s="7" t="str">
        <f>"女"</f>
        <v>女</v>
      </c>
    </row>
    <row r="157" spans="1:7" ht="30" customHeight="1">
      <c r="A157" s="7">
        <v>155</v>
      </c>
      <c r="B157" s="7" t="str">
        <f>"60552024010721010956741"</f>
        <v>60552024010721010956741</v>
      </c>
      <c r="C157" s="7" t="str">
        <f t="shared" si="10"/>
        <v>0101</v>
      </c>
      <c r="D157" s="7" t="s">
        <v>8</v>
      </c>
      <c r="E157" s="7" t="s">
        <v>9</v>
      </c>
      <c r="F157" s="7" t="str">
        <f>"陈荣婷"</f>
        <v>陈荣婷</v>
      </c>
      <c r="G157" s="7" t="str">
        <f>"女"</f>
        <v>女</v>
      </c>
    </row>
    <row r="158" spans="1:7" ht="30" customHeight="1">
      <c r="A158" s="7">
        <v>156</v>
      </c>
      <c r="B158" s="7" t="str">
        <f>"60552024010721385656773"</f>
        <v>60552024010721385656773</v>
      </c>
      <c r="C158" s="7" t="str">
        <f t="shared" si="10"/>
        <v>0101</v>
      </c>
      <c r="D158" s="7" t="s">
        <v>8</v>
      </c>
      <c r="E158" s="7" t="s">
        <v>9</v>
      </c>
      <c r="F158" s="7" t="str">
        <f>"梁语珈"</f>
        <v>梁语珈</v>
      </c>
      <c r="G158" s="7" t="str">
        <f>"女"</f>
        <v>女</v>
      </c>
    </row>
    <row r="159" spans="1:7" ht="30" customHeight="1">
      <c r="A159" s="7">
        <v>157</v>
      </c>
      <c r="B159" s="7" t="str">
        <f>"60552024010712560556420"</f>
        <v>60552024010712560556420</v>
      </c>
      <c r="C159" s="7" t="str">
        <f t="shared" si="10"/>
        <v>0101</v>
      </c>
      <c r="D159" s="7" t="s">
        <v>8</v>
      </c>
      <c r="E159" s="7" t="s">
        <v>9</v>
      </c>
      <c r="F159" s="7" t="str">
        <f>"杨如琴"</f>
        <v>杨如琴</v>
      </c>
      <c r="G159" s="7" t="str">
        <f>"女"</f>
        <v>女</v>
      </c>
    </row>
    <row r="160" spans="1:7" ht="30" customHeight="1">
      <c r="A160" s="7">
        <v>158</v>
      </c>
      <c r="B160" s="7" t="str">
        <f>"60552024010717080656598"</f>
        <v>60552024010717080656598</v>
      </c>
      <c r="C160" s="7" t="str">
        <f t="shared" si="10"/>
        <v>0101</v>
      </c>
      <c r="D160" s="7" t="s">
        <v>8</v>
      </c>
      <c r="E160" s="7" t="s">
        <v>9</v>
      </c>
      <c r="F160" s="7" t="str">
        <f>"郑景真"</f>
        <v>郑景真</v>
      </c>
      <c r="G160" s="7" t="str">
        <f>"男"</f>
        <v>男</v>
      </c>
    </row>
    <row r="161" spans="1:7" ht="30" customHeight="1">
      <c r="A161" s="7">
        <v>159</v>
      </c>
      <c r="B161" s="7" t="str">
        <f>"60552024010722055256803"</f>
        <v>60552024010722055256803</v>
      </c>
      <c r="C161" s="7" t="str">
        <f t="shared" si="10"/>
        <v>0101</v>
      </c>
      <c r="D161" s="7" t="s">
        <v>8</v>
      </c>
      <c r="E161" s="7" t="s">
        <v>9</v>
      </c>
      <c r="F161" s="7" t="str">
        <f>"罗紫珊"</f>
        <v>罗紫珊</v>
      </c>
      <c r="G161" s="7" t="str">
        <f>"女"</f>
        <v>女</v>
      </c>
    </row>
    <row r="162" spans="1:7" ht="30" customHeight="1">
      <c r="A162" s="7">
        <v>160</v>
      </c>
      <c r="B162" s="7" t="str">
        <f>"60552024010722275756823"</f>
        <v>60552024010722275756823</v>
      </c>
      <c r="C162" s="7" t="str">
        <f t="shared" si="10"/>
        <v>0101</v>
      </c>
      <c r="D162" s="7" t="s">
        <v>8</v>
      </c>
      <c r="E162" s="7" t="s">
        <v>9</v>
      </c>
      <c r="F162" s="7" t="str">
        <f>"曾娇环"</f>
        <v>曾娇环</v>
      </c>
      <c r="G162" s="7" t="str">
        <f>"女"</f>
        <v>女</v>
      </c>
    </row>
    <row r="163" spans="1:7" ht="30" customHeight="1">
      <c r="A163" s="7">
        <v>161</v>
      </c>
      <c r="B163" s="7" t="str">
        <f>"60552024010722272456821"</f>
        <v>60552024010722272456821</v>
      </c>
      <c r="C163" s="7" t="str">
        <f t="shared" si="10"/>
        <v>0101</v>
      </c>
      <c r="D163" s="7" t="s">
        <v>8</v>
      </c>
      <c r="E163" s="7" t="s">
        <v>9</v>
      </c>
      <c r="F163" s="7" t="str">
        <f>"容英"</f>
        <v>容英</v>
      </c>
      <c r="G163" s="7" t="str">
        <f>"女"</f>
        <v>女</v>
      </c>
    </row>
    <row r="164" spans="1:7" ht="30" customHeight="1">
      <c r="A164" s="7">
        <v>162</v>
      </c>
      <c r="B164" s="7" t="str">
        <f>"60552024010722222156817"</f>
        <v>60552024010722222156817</v>
      </c>
      <c r="C164" s="7" t="str">
        <f t="shared" si="10"/>
        <v>0101</v>
      </c>
      <c r="D164" s="7" t="s">
        <v>8</v>
      </c>
      <c r="E164" s="7" t="s">
        <v>9</v>
      </c>
      <c r="F164" s="7" t="str">
        <f>"邱诚"</f>
        <v>邱诚</v>
      </c>
      <c r="G164" s="7" t="str">
        <f>"男"</f>
        <v>男</v>
      </c>
    </row>
    <row r="165" spans="1:7" ht="30" customHeight="1">
      <c r="A165" s="7">
        <v>163</v>
      </c>
      <c r="B165" s="7" t="str">
        <f>"60552024010721551256788"</f>
        <v>60552024010721551256788</v>
      </c>
      <c r="C165" s="7" t="str">
        <f t="shared" si="10"/>
        <v>0101</v>
      </c>
      <c r="D165" s="7" t="s">
        <v>8</v>
      </c>
      <c r="E165" s="7" t="s">
        <v>9</v>
      </c>
      <c r="F165" s="7" t="str">
        <f>"李瑛"</f>
        <v>李瑛</v>
      </c>
      <c r="G165" s="7" t="str">
        <f>"女"</f>
        <v>女</v>
      </c>
    </row>
    <row r="166" spans="1:7" ht="30" customHeight="1">
      <c r="A166" s="7">
        <v>164</v>
      </c>
      <c r="B166" s="7" t="str">
        <f>"60552024010722160256813"</f>
        <v>60552024010722160256813</v>
      </c>
      <c r="C166" s="7" t="str">
        <f t="shared" si="10"/>
        <v>0101</v>
      </c>
      <c r="D166" s="7" t="s">
        <v>8</v>
      </c>
      <c r="E166" s="7" t="s">
        <v>9</v>
      </c>
      <c r="F166" s="7" t="str">
        <f>"蔡丰泽"</f>
        <v>蔡丰泽</v>
      </c>
      <c r="G166" s="7" t="str">
        <f>"男"</f>
        <v>男</v>
      </c>
    </row>
    <row r="167" spans="1:7" ht="30" customHeight="1">
      <c r="A167" s="7">
        <v>165</v>
      </c>
      <c r="B167" s="7" t="str">
        <f>"60552024010800052056868"</f>
        <v>60552024010800052056868</v>
      </c>
      <c r="C167" s="7" t="str">
        <f t="shared" si="10"/>
        <v>0101</v>
      </c>
      <c r="D167" s="7" t="s">
        <v>8</v>
      </c>
      <c r="E167" s="7" t="s">
        <v>9</v>
      </c>
      <c r="F167" s="7" t="str">
        <f>"朱梦羚"</f>
        <v>朱梦羚</v>
      </c>
      <c r="G167" s="7" t="str">
        <f>"女"</f>
        <v>女</v>
      </c>
    </row>
    <row r="168" spans="1:7" ht="30" customHeight="1">
      <c r="A168" s="7">
        <v>166</v>
      </c>
      <c r="B168" s="7" t="str">
        <f>"60552024010700133956237"</f>
        <v>60552024010700133956237</v>
      </c>
      <c r="C168" s="7" t="str">
        <f t="shared" si="10"/>
        <v>0101</v>
      </c>
      <c r="D168" s="7" t="s">
        <v>8</v>
      </c>
      <c r="E168" s="7" t="s">
        <v>9</v>
      </c>
      <c r="F168" s="7" t="str">
        <f>"马婧"</f>
        <v>马婧</v>
      </c>
      <c r="G168" s="7" t="str">
        <f>"女"</f>
        <v>女</v>
      </c>
    </row>
    <row r="169" spans="1:7" ht="30" customHeight="1">
      <c r="A169" s="7">
        <v>167</v>
      </c>
      <c r="B169" s="7" t="str">
        <f>"60552024010722380156829"</f>
        <v>60552024010722380156829</v>
      </c>
      <c r="C169" s="7" t="str">
        <f t="shared" si="10"/>
        <v>0101</v>
      </c>
      <c r="D169" s="7" t="s">
        <v>8</v>
      </c>
      <c r="E169" s="7" t="s">
        <v>9</v>
      </c>
      <c r="F169" s="7" t="str">
        <f>"邓博中"</f>
        <v>邓博中</v>
      </c>
      <c r="G169" s="7" t="str">
        <f>"男"</f>
        <v>男</v>
      </c>
    </row>
    <row r="170" spans="1:7" ht="30" customHeight="1">
      <c r="A170" s="7">
        <v>168</v>
      </c>
      <c r="B170" s="7" t="str">
        <f>"60552024010800371256877"</f>
        <v>60552024010800371256877</v>
      </c>
      <c r="C170" s="7" t="str">
        <f t="shared" si="10"/>
        <v>0101</v>
      </c>
      <c r="D170" s="7" t="s">
        <v>8</v>
      </c>
      <c r="E170" s="7" t="s">
        <v>9</v>
      </c>
      <c r="F170" s="7" t="str">
        <f>"陈标瑜"</f>
        <v>陈标瑜</v>
      </c>
      <c r="G170" s="7" t="str">
        <f>"女"</f>
        <v>女</v>
      </c>
    </row>
    <row r="171" spans="1:7" ht="30" customHeight="1">
      <c r="A171" s="7">
        <v>169</v>
      </c>
      <c r="B171" s="7" t="str">
        <f>"60552024010801162056883"</f>
        <v>60552024010801162056883</v>
      </c>
      <c r="C171" s="7" t="str">
        <f t="shared" si="10"/>
        <v>0101</v>
      </c>
      <c r="D171" s="7" t="s">
        <v>8</v>
      </c>
      <c r="E171" s="7" t="s">
        <v>9</v>
      </c>
      <c r="F171" s="7" t="str">
        <f>"王柏"</f>
        <v>王柏</v>
      </c>
      <c r="G171" s="7" t="str">
        <f>"女"</f>
        <v>女</v>
      </c>
    </row>
    <row r="172" spans="1:7" ht="30" customHeight="1">
      <c r="A172" s="7">
        <v>170</v>
      </c>
      <c r="B172" s="7" t="str">
        <f>"60552024010809082356963"</f>
        <v>60552024010809082356963</v>
      </c>
      <c r="C172" s="7" t="str">
        <f t="shared" si="10"/>
        <v>0101</v>
      </c>
      <c r="D172" s="7" t="s">
        <v>8</v>
      </c>
      <c r="E172" s="7" t="s">
        <v>9</v>
      </c>
      <c r="F172" s="7" t="str">
        <f>"韩惠妃"</f>
        <v>韩惠妃</v>
      </c>
      <c r="G172" s="7" t="str">
        <f>"女"</f>
        <v>女</v>
      </c>
    </row>
    <row r="173" spans="1:7" ht="30" customHeight="1">
      <c r="A173" s="7">
        <v>171</v>
      </c>
      <c r="B173" s="7" t="str">
        <f>"60552024010808420256931"</f>
        <v>60552024010808420256931</v>
      </c>
      <c r="C173" s="7" t="str">
        <f t="shared" si="10"/>
        <v>0101</v>
      </c>
      <c r="D173" s="7" t="s">
        <v>8</v>
      </c>
      <c r="E173" s="7" t="s">
        <v>9</v>
      </c>
      <c r="F173" s="7" t="str">
        <f>"覃贞军"</f>
        <v>覃贞军</v>
      </c>
      <c r="G173" s="7" t="str">
        <f>"男"</f>
        <v>男</v>
      </c>
    </row>
    <row r="174" spans="1:7" ht="30" customHeight="1">
      <c r="A174" s="7">
        <v>172</v>
      </c>
      <c r="B174" s="7" t="str">
        <f>"60552024010808335256922"</f>
        <v>60552024010808335256922</v>
      </c>
      <c r="C174" s="7" t="str">
        <f t="shared" si="10"/>
        <v>0101</v>
      </c>
      <c r="D174" s="7" t="s">
        <v>8</v>
      </c>
      <c r="E174" s="7" t="s">
        <v>9</v>
      </c>
      <c r="F174" s="7" t="str">
        <f>"蓝秋媛"</f>
        <v>蓝秋媛</v>
      </c>
      <c r="G174" s="7" t="str">
        <f>"女"</f>
        <v>女</v>
      </c>
    </row>
    <row r="175" spans="1:7" ht="30" customHeight="1">
      <c r="A175" s="7">
        <v>173</v>
      </c>
      <c r="B175" s="7" t="str">
        <f>"60552024010809163756976"</f>
        <v>60552024010809163756976</v>
      </c>
      <c r="C175" s="7" t="str">
        <f t="shared" si="10"/>
        <v>0101</v>
      </c>
      <c r="D175" s="7" t="s">
        <v>8</v>
      </c>
      <c r="E175" s="7" t="s">
        <v>9</v>
      </c>
      <c r="F175" s="7" t="str">
        <f>"黄心元"</f>
        <v>黄心元</v>
      </c>
      <c r="G175" s="7" t="str">
        <f>"男"</f>
        <v>男</v>
      </c>
    </row>
    <row r="176" spans="1:7" ht="30" customHeight="1">
      <c r="A176" s="7">
        <v>174</v>
      </c>
      <c r="B176" s="7" t="str">
        <f>"60552024010809105856965"</f>
        <v>60552024010809105856965</v>
      </c>
      <c r="C176" s="7" t="str">
        <f t="shared" si="10"/>
        <v>0101</v>
      </c>
      <c r="D176" s="7" t="s">
        <v>8</v>
      </c>
      <c r="E176" s="7" t="s">
        <v>9</v>
      </c>
      <c r="F176" s="7" t="str">
        <f>"辜冠铭"</f>
        <v>辜冠铭</v>
      </c>
      <c r="G176" s="7" t="str">
        <f>"男"</f>
        <v>男</v>
      </c>
    </row>
    <row r="177" spans="1:7" ht="30" customHeight="1">
      <c r="A177" s="7">
        <v>175</v>
      </c>
      <c r="B177" s="7" t="str">
        <f>"60552024010809250756997"</f>
        <v>60552024010809250756997</v>
      </c>
      <c r="C177" s="7" t="str">
        <f t="shared" si="10"/>
        <v>0101</v>
      </c>
      <c r="D177" s="7" t="s">
        <v>8</v>
      </c>
      <c r="E177" s="7" t="s">
        <v>9</v>
      </c>
      <c r="F177" s="7" t="str">
        <f>"李梓蜻"</f>
        <v>李梓蜻</v>
      </c>
      <c r="G177" s="7" t="str">
        <f>"女"</f>
        <v>女</v>
      </c>
    </row>
    <row r="178" spans="1:7" ht="30" customHeight="1">
      <c r="A178" s="7">
        <v>176</v>
      </c>
      <c r="B178" s="7" t="str">
        <f>"60552024010808474556937"</f>
        <v>60552024010808474556937</v>
      </c>
      <c r="C178" s="7" t="str">
        <f t="shared" si="10"/>
        <v>0101</v>
      </c>
      <c r="D178" s="7" t="s">
        <v>8</v>
      </c>
      <c r="E178" s="7" t="s">
        <v>9</v>
      </c>
      <c r="F178" s="7" t="str">
        <f>"李盈"</f>
        <v>李盈</v>
      </c>
      <c r="G178" s="7" t="str">
        <f>"男"</f>
        <v>男</v>
      </c>
    </row>
    <row r="179" spans="1:7" ht="30" customHeight="1">
      <c r="A179" s="7">
        <v>177</v>
      </c>
      <c r="B179" s="7" t="str">
        <f>"60552024010809241256992"</f>
        <v>60552024010809241256992</v>
      </c>
      <c r="C179" s="7" t="str">
        <f t="shared" si="10"/>
        <v>0101</v>
      </c>
      <c r="D179" s="7" t="s">
        <v>8</v>
      </c>
      <c r="E179" s="7" t="s">
        <v>9</v>
      </c>
      <c r="F179" s="7" t="str">
        <f>"王鑫"</f>
        <v>王鑫</v>
      </c>
      <c r="G179" s="7" t="str">
        <f>"男"</f>
        <v>男</v>
      </c>
    </row>
    <row r="180" spans="1:7" ht="30" customHeight="1">
      <c r="A180" s="7">
        <v>178</v>
      </c>
      <c r="B180" s="7" t="str">
        <f>"60552024010610124055320"</f>
        <v>60552024010610124055320</v>
      </c>
      <c r="C180" s="7" t="str">
        <f t="shared" si="10"/>
        <v>0101</v>
      </c>
      <c r="D180" s="7" t="s">
        <v>8</v>
      </c>
      <c r="E180" s="7" t="s">
        <v>9</v>
      </c>
      <c r="F180" s="7" t="str">
        <f>"符祥煌"</f>
        <v>符祥煌</v>
      </c>
      <c r="G180" s="7" t="str">
        <f>"男"</f>
        <v>男</v>
      </c>
    </row>
    <row r="181" spans="1:7" ht="30" customHeight="1">
      <c r="A181" s="7">
        <v>179</v>
      </c>
      <c r="B181" s="7" t="str">
        <f>"60552024010809183656979"</f>
        <v>60552024010809183656979</v>
      </c>
      <c r="C181" s="7" t="str">
        <f t="shared" si="10"/>
        <v>0101</v>
      </c>
      <c r="D181" s="7" t="s">
        <v>8</v>
      </c>
      <c r="E181" s="7" t="s">
        <v>9</v>
      </c>
      <c r="F181" s="7" t="str">
        <f>"陈泰宁"</f>
        <v>陈泰宁</v>
      </c>
      <c r="G181" s="7" t="str">
        <f>"男"</f>
        <v>男</v>
      </c>
    </row>
    <row r="182" spans="1:7" ht="30" customHeight="1">
      <c r="A182" s="7">
        <v>180</v>
      </c>
      <c r="B182" s="7" t="str">
        <f>"60552024010809310457003"</f>
        <v>60552024010809310457003</v>
      </c>
      <c r="C182" s="7" t="str">
        <f t="shared" si="10"/>
        <v>0101</v>
      </c>
      <c r="D182" s="7" t="s">
        <v>8</v>
      </c>
      <c r="E182" s="7" t="s">
        <v>9</v>
      </c>
      <c r="F182" s="7" t="str">
        <f>"羊萍"</f>
        <v>羊萍</v>
      </c>
      <c r="G182" s="7" t="str">
        <f>"女"</f>
        <v>女</v>
      </c>
    </row>
    <row r="183" spans="1:7" ht="30" customHeight="1">
      <c r="A183" s="7">
        <v>181</v>
      </c>
      <c r="B183" s="7" t="str">
        <f>"60552024010809375057019"</f>
        <v>60552024010809375057019</v>
      </c>
      <c r="C183" s="7" t="str">
        <f t="shared" si="10"/>
        <v>0101</v>
      </c>
      <c r="D183" s="7" t="s">
        <v>8</v>
      </c>
      <c r="E183" s="7" t="s">
        <v>9</v>
      </c>
      <c r="F183" s="7" t="str">
        <f>"陈卡"</f>
        <v>陈卡</v>
      </c>
      <c r="G183" s="7" t="str">
        <f>"女"</f>
        <v>女</v>
      </c>
    </row>
    <row r="184" spans="1:7" ht="30" customHeight="1">
      <c r="A184" s="7">
        <v>182</v>
      </c>
      <c r="B184" s="7" t="str">
        <f>"60552024010808513856942"</f>
        <v>60552024010808513856942</v>
      </c>
      <c r="C184" s="7" t="str">
        <f t="shared" si="10"/>
        <v>0101</v>
      </c>
      <c r="D184" s="7" t="s">
        <v>8</v>
      </c>
      <c r="E184" s="7" t="s">
        <v>9</v>
      </c>
      <c r="F184" s="7" t="str">
        <f>"唐土爱"</f>
        <v>唐土爱</v>
      </c>
      <c r="G184" s="7" t="str">
        <f>"女"</f>
        <v>女</v>
      </c>
    </row>
    <row r="185" spans="1:7" ht="30" customHeight="1">
      <c r="A185" s="7">
        <v>183</v>
      </c>
      <c r="B185" s="7" t="str">
        <f>"60552024010809424957029"</f>
        <v>60552024010809424957029</v>
      </c>
      <c r="C185" s="7" t="str">
        <f t="shared" si="10"/>
        <v>0101</v>
      </c>
      <c r="D185" s="7" t="s">
        <v>8</v>
      </c>
      <c r="E185" s="7" t="s">
        <v>9</v>
      </c>
      <c r="F185" s="7" t="str">
        <f>"翁琼霞"</f>
        <v>翁琼霞</v>
      </c>
      <c r="G185" s="7" t="str">
        <f>"女"</f>
        <v>女</v>
      </c>
    </row>
    <row r="186" spans="1:7" ht="30" customHeight="1">
      <c r="A186" s="7">
        <v>184</v>
      </c>
      <c r="B186" s="7" t="str">
        <f>"60552024010808185556910"</f>
        <v>60552024010808185556910</v>
      </c>
      <c r="C186" s="7" t="str">
        <f t="shared" si="10"/>
        <v>0101</v>
      </c>
      <c r="D186" s="7" t="s">
        <v>8</v>
      </c>
      <c r="E186" s="7" t="s">
        <v>9</v>
      </c>
      <c r="F186" s="7" t="str">
        <f>"梅明鑫"</f>
        <v>梅明鑫</v>
      </c>
      <c r="G186" s="7" t="str">
        <f>"女"</f>
        <v>女</v>
      </c>
    </row>
    <row r="187" spans="1:7" ht="30" customHeight="1">
      <c r="A187" s="7">
        <v>185</v>
      </c>
      <c r="B187" s="7" t="str">
        <f>"60552024010809322957007"</f>
        <v>60552024010809322957007</v>
      </c>
      <c r="C187" s="7" t="str">
        <f t="shared" si="10"/>
        <v>0101</v>
      </c>
      <c r="D187" s="7" t="s">
        <v>8</v>
      </c>
      <c r="E187" s="7" t="s">
        <v>9</v>
      </c>
      <c r="F187" s="7" t="str">
        <f>"莫冠雄"</f>
        <v>莫冠雄</v>
      </c>
      <c r="G187" s="7" t="str">
        <f>"男"</f>
        <v>男</v>
      </c>
    </row>
    <row r="188" spans="1:7" ht="30" customHeight="1">
      <c r="A188" s="7">
        <v>186</v>
      </c>
      <c r="B188" s="7" t="str">
        <f>"60552024010808543956947"</f>
        <v>60552024010808543956947</v>
      </c>
      <c r="C188" s="7" t="str">
        <f t="shared" si="10"/>
        <v>0101</v>
      </c>
      <c r="D188" s="7" t="s">
        <v>8</v>
      </c>
      <c r="E188" s="7" t="s">
        <v>9</v>
      </c>
      <c r="F188" s="7" t="str">
        <f>"韩淼"</f>
        <v>韩淼</v>
      </c>
      <c r="G188" s="7" t="str">
        <f>"女"</f>
        <v>女</v>
      </c>
    </row>
    <row r="189" spans="1:7" ht="30" customHeight="1">
      <c r="A189" s="7">
        <v>187</v>
      </c>
      <c r="B189" s="7" t="str">
        <f>"60552024010809585157063"</f>
        <v>60552024010809585157063</v>
      </c>
      <c r="C189" s="7" t="str">
        <f t="shared" si="10"/>
        <v>0101</v>
      </c>
      <c r="D189" s="7" t="s">
        <v>8</v>
      </c>
      <c r="E189" s="7" t="s">
        <v>9</v>
      </c>
      <c r="F189" s="7" t="str">
        <f>"张其菊"</f>
        <v>张其菊</v>
      </c>
      <c r="G189" s="7" t="str">
        <f>"女"</f>
        <v>女</v>
      </c>
    </row>
    <row r="190" spans="1:7" ht="30" customHeight="1">
      <c r="A190" s="7">
        <v>188</v>
      </c>
      <c r="B190" s="7" t="str">
        <f>"60552024010809374157018"</f>
        <v>60552024010809374157018</v>
      </c>
      <c r="C190" s="7" t="str">
        <f t="shared" si="10"/>
        <v>0101</v>
      </c>
      <c r="D190" s="7" t="s">
        <v>8</v>
      </c>
      <c r="E190" s="7" t="s">
        <v>9</v>
      </c>
      <c r="F190" s="7" t="str">
        <f>"吴青桃"</f>
        <v>吴青桃</v>
      </c>
      <c r="G190" s="7" t="str">
        <f>"女"</f>
        <v>女</v>
      </c>
    </row>
    <row r="191" spans="1:7" ht="30" customHeight="1">
      <c r="A191" s="7">
        <v>189</v>
      </c>
      <c r="B191" s="7" t="str">
        <f>"60552024010808122356907"</f>
        <v>60552024010808122356907</v>
      </c>
      <c r="C191" s="7" t="str">
        <f t="shared" si="10"/>
        <v>0101</v>
      </c>
      <c r="D191" s="7" t="s">
        <v>8</v>
      </c>
      <c r="E191" s="7" t="s">
        <v>9</v>
      </c>
      <c r="F191" s="7" t="str">
        <f>"苏华鑫"</f>
        <v>苏华鑫</v>
      </c>
      <c r="G191" s="7" t="str">
        <f>"男"</f>
        <v>男</v>
      </c>
    </row>
    <row r="192" spans="1:7" ht="30" customHeight="1">
      <c r="A192" s="7">
        <v>190</v>
      </c>
      <c r="B192" s="7" t="str">
        <f>"60552024010809525857052"</f>
        <v>60552024010809525857052</v>
      </c>
      <c r="C192" s="7" t="str">
        <f t="shared" si="10"/>
        <v>0101</v>
      </c>
      <c r="D192" s="7" t="s">
        <v>8</v>
      </c>
      <c r="E192" s="7" t="s">
        <v>9</v>
      </c>
      <c r="F192" s="7" t="str">
        <f>"陈太鹏"</f>
        <v>陈太鹏</v>
      </c>
      <c r="G192" s="7" t="str">
        <f>"男"</f>
        <v>男</v>
      </c>
    </row>
    <row r="193" spans="1:7" ht="30" customHeight="1">
      <c r="A193" s="7">
        <v>191</v>
      </c>
      <c r="B193" s="7" t="str">
        <f>"60552024010809185956980"</f>
        <v>60552024010809185956980</v>
      </c>
      <c r="C193" s="7" t="str">
        <f t="shared" si="10"/>
        <v>0101</v>
      </c>
      <c r="D193" s="7" t="s">
        <v>8</v>
      </c>
      <c r="E193" s="7" t="s">
        <v>9</v>
      </c>
      <c r="F193" s="7" t="str">
        <f>"胡庆川"</f>
        <v>胡庆川</v>
      </c>
      <c r="G193" s="7" t="str">
        <f>"女"</f>
        <v>女</v>
      </c>
    </row>
    <row r="194" spans="1:7" ht="30" customHeight="1">
      <c r="A194" s="7">
        <v>192</v>
      </c>
      <c r="B194" s="7" t="str">
        <f>"60552024010810035657073"</f>
        <v>60552024010810035657073</v>
      </c>
      <c r="C194" s="7" t="str">
        <f t="shared" si="10"/>
        <v>0101</v>
      </c>
      <c r="D194" s="7" t="s">
        <v>8</v>
      </c>
      <c r="E194" s="7" t="s">
        <v>9</v>
      </c>
      <c r="F194" s="7" t="str">
        <f>"王咸弟"</f>
        <v>王咸弟</v>
      </c>
      <c r="G194" s="7" t="str">
        <f>"男"</f>
        <v>男</v>
      </c>
    </row>
    <row r="195" spans="1:7" ht="30" customHeight="1">
      <c r="A195" s="7">
        <v>193</v>
      </c>
      <c r="B195" s="7" t="str">
        <f>"60552024010810084457085"</f>
        <v>60552024010810084457085</v>
      </c>
      <c r="C195" s="7" t="str">
        <f aca="true" t="shared" si="12" ref="C195:C258">"0101"</f>
        <v>0101</v>
      </c>
      <c r="D195" s="7" t="s">
        <v>8</v>
      </c>
      <c r="E195" s="7" t="s">
        <v>9</v>
      </c>
      <c r="F195" s="7" t="str">
        <f>"符琬曼"</f>
        <v>符琬曼</v>
      </c>
      <c r="G195" s="7" t="str">
        <f>"女"</f>
        <v>女</v>
      </c>
    </row>
    <row r="196" spans="1:7" ht="30" customHeight="1">
      <c r="A196" s="7">
        <v>194</v>
      </c>
      <c r="B196" s="7" t="str">
        <f>"60552024010810082857083"</f>
        <v>60552024010810082857083</v>
      </c>
      <c r="C196" s="7" t="str">
        <f t="shared" si="12"/>
        <v>0101</v>
      </c>
      <c r="D196" s="7" t="s">
        <v>8</v>
      </c>
      <c r="E196" s="7" t="s">
        <v>9</v>
      </c>
      <c r="F196" s="7" t="str">
        <f>"吴达显"</f>
        <v>吴达显</v>
      </c>
      <c r="G196" s="7" t="str">
        <f>"男"</f>
        <v>男</v>
      </c>
    </row>
    <row r="197" spans="1:7" ht="30" customHeight="1">
      <c r="A197" s="7">
        <v>195</v>
      </c>
      <c r="B197" s="7" t="str">
        <f>"60552024010808380856924"</f>
        <v>60552024010808380856924</v>
      </c>
      <c r="C197" s="7" t="str">
        <f t="shared" si="12"/>
        <v>0101</v>
      </c>
      <c r="D197" s="7" t="s">
        <v>8</v>
      </c>
      <c r="E197" s="7" t="s">
        <v>9</v>
      </c>
      <c r="F197" s="7" t="str">
        <f>"郑誉"</f>
        <v>郑誉</v>
      </c>
      <c r="G197" s="7" t="str">
        <f>"女"</f>
        <v>女</v>
      </c>
    </row>
    <row r="198" spans="1:7" ht="30" customHeight="1">
      <c r="A198" s="7">
        <v>196</v>
      </c>
      <c r="B198" s="7" t="str">
        <f>"60552024010810080557080"</f>
        <v>60552024010810080557080</v>
      </c>
      <c r="C198" s="7" t="str">
        <f t="shared" si="12"/>
        <v>0101</v>
      </c>
      <c r="D198" s="7" t="s">
        <v>8</v>
      </c>
      <c r="E198" s="7" t="s">
        <v>9</v>
      </c>
      <c r="F198" s="7" t="str">
        <f>"郑昊昊"</f>
        <v>郑昊昊</v>
      </c>
      <c r="G198" s="7" t="str">
        <f>"男"</f>
        <v>男</v>
      </c>
    </row>
    <row r="199" spans="1:7" ht="30" customHeight="1">
      <c r="A199" s="7">
        <v>197</v>
      </c>
      <c r="B199" s="7" t="str">
        <f>"60552024010810010257066"</f>
        <v>60552024010810010257066</v>
      </c>
      <c r="C199" s="7" t="str">
        <f t="shared" si="12"/>
        <v>0101</v>
      </c>
      <c r="D199" s="7" t="s">
        <v>8</v>
      </c>
      <c r="E199" s="7" t="s">
        <v>9</v>
      </c>
      <c r="F199" s="7" t="str">
        <f>"薛万帝"</f>
        <v>薛万帝</v>
      </c>
      <c r="G199" s="7" t="str">
        <f>"男"</f>
        <v>男</v>
      </c>
    </row>
    <row r="200" spans="1:7" ht="30" customHeight="1">
      <c r="A200" s="7">
        <v>198</v>
      </c>
      <c r="B200" s="7" t="str">
        <f>"60552024010809444057031"</f>
        <v>60552024010809444057031</v>
      </c>
      <c r="C200" s="7" t="str">
        <f t="shared" si="12"/>
        <v>0101</v>
      </c>
      <c r="D200" s="7" t="s">
        <v>8</v>
      </c>
      <c r="E200" s="7" t="s">
        <v>9</v>
      </c>
      <c r="F200" s="7" t="str">
        <f>"陈月婷"</f>
        <v>陈月婷</v>
      </c>
      <c r="G200" s="7" t="str">
        <f>"女"</f>
        <v>女</v>
      </c>
    </row>
    <row r="201" spans="1:7" ht="30" customHeight="1">
      <c r="A201" s="7">
        <v>199</v>
      </c>
      <c r="B201" s="7" t="str">
        <f>"60552024010810200257108"</f>
        <v>60552024010810200257108</v>
      </c>
      <c r="C201" s="7" t="str">
        <f t="shared" si="12"/>
        <v>0101</v>
      </c>
      <c r="D201" s="7" t="s">
        <v>8</v>
      </c>
      <c r="E201" s="7" t="s">
        <v>9</v>
      </c>
      <c r="F201" s="7" t="str">
        <f>"黎才翠"</f>
        <v>黎才翠</v>
      </c>
      <c r="G201" s="7" t="str">
        <f>"女"</f>
        <v>女</v>
      </c>
    </row>
    <row r="202" spans="1:7" ht="30" customHeight="1">
      <c r="A202" s="7">
        <v>200</v>
      </c>
      <c r="B202" s="7" t="str">
        <f>"60552024010810061957077"</f>
        <v>60552024010810061957077</v>
      </c>
      <c r="C202" s="7" t="str">
        <f t="shared" si="12"/>
        <v>0101</v>
      </c>
      <c r="D202" s="7" t="s">
        <v>8</v>
      </c>
      <c r="E202" s="7" t="s">
        <v>9</v>
      </c>
      <c r="F202" s="7" t="str">
        <f>"邢雅韵"</f>
        <v>邢雅韵</v>
      </c>
      <c r="G202" s="7" t="str">
        <f>"女"</f>
        <v>女</v>
      </c>
    </row>
    <row r="203" spans="1:7" ht="30" customHeight="1">
      <c r="A203" s="7">
        <v>201</v>
      </c>
      <c r="B203" s="7" t="str">
        <f>"60552024010611105055422"</f>
        <v>60552024010611105055422</v>
      </c>
      <c r="C203" s="7" t="str">
        <f t="shared" si="12"/>
        <v>0101</v>
      </c>
      <c r="D203" s="7" t="s">
        <v>8</v>
      </c>
      <c r="E203" s="7" t="s">
        <v>9</v>
      </c>
      <c r="F203" s="7" t="str">
        <f>"林峰俊"</f>
        <v>林峰俊</v>
      </c>
      <c r="G203" s="7" t="str">
        <f>"男"</f>
        <v>男</v>
      </c>
    </row>
    <row r="204" spans="1:7" ht="30" customHeight="1">
      <c r="A204" s="7">
        <v>202</v>
      </c>
      <c r="B204" s="7" t="str">
        <f>"60552024010808405956930"</f>
        <v>60552024010808405956930</v>
      </c>
      <c r="C204" s="7" t="str">
        <f t="shared" si="12"/>
        <v>0101</v>
      </c>
      <c r="D204" s="7" t="s">
        <v>8</v>
      </c>
      <c r="E204" s="7" t="s">
        <v>9</v>
      </c>
      <c r="F204" s="7" t="str">
        <f>"蔡莉帆"</f>
        <v>蔡莉帆</v>
      </c>
      <c r="G204" s="7" t="str">
        <f>"女"</f>
        <v>女</v>
      </c>
    </row>
    <row r="205" spans="1:7" ht="30" customHeight="1">
      <c r="A205" s="7">
        <v>203</v>
      </c>
      <c r="B205" s="7" t="str">
        <f>"60552024010809384657021"</f>
        <v>60552024010809384657021</v>
      </c>
      <c r="C205" s="7" t="str">
        <f t="shared" si="12"/>
        <v>0101</v>
      </c>
      <c r="D205" s="7" t="s">
        <v>8</v>
      </c>
      <c r="E205" s="7" t="s">
        <v>9</v>
      </c>
      <c r="F205" s="7" t="str">
        <f>"许夏玲"</f>
        <v>许夏玲</v>
      </c>
      <c r="G205" s="7" t="str">
        <f>"女"</f>
        <v>女</v>
      </c>
    </row>
    <row r="206" spans="1:7" ht="30" customHeight="1">
      <c r="A206" s="7">
        <v>204</v>
      </c>
      <c r="B206" s="7" t="str">
        <f>"60552024010810231557112"</f>
        <v>60552024010810231557112</v>
      </c>
      <c r="C206" s="7" t="str">
        <f t="shared" si="12"/>
        <v>0101</v>
      </c>
      <c r="D206" s="7" t="s">
        <v>8</v>
      </c>
      <c r="E206" s="7" t="s">
        <v>9</v>
      </c>
      <c r="F206" s="7" t="str">
        <f>"沈婕"</f>
        <v>沈婕</v>
      </c>
      <c r="G206" s="7" t="str">
        <f>"女"</f>
        <v>女</v>
      </c>
    </row>
    <row r="207" spans="1:7" ht="30" customHeight="1">
      <c r="A207" s="7">
        <v>205</v>
      </c>
      <c r="B207" s="7" t="str">
        <f>"60552024010610115555317"</f>
        <v>60552024010610115555317</v>
      </c>
      <c r="C207" s="7" t="str">
        <f t="shared" si="12"/>
        <v>0101</v>
      </c>
      <c r="D207" s="7" t="s">
        <v>8</v>
      </c>
      <c r="E207" s="7" t="s">
        <v>9</v>
      </c>
      <c r="F207" s="7" t="str">
        <f>"柯周成"</f>
        <v>柯周成</v>
      </c>
      <c r="G207" s="7" t="str">
        <f>"男"</f>
        <v>男</v>
      </c>
    </row>
    <row r="208" spans="1:7" ht="30" customHeight="1">
      <c r="A208" s="7">
        <v>206</v>
      </c>
      <c r="B208" s="7" t="str">
        <f>"60552024010809222456989"</f>
        <v>60552024010809222456989</v>
      </c>
      <c r="C208" s="7" t="str">
        <f t="shared" si="12"/>
        <v>0101</v>
      </c>
      <c r="D208" s="7" t="s">
        <v>8</v>
      </c>
      <c r="E208" s="7" t="s">
        <v>9</v>
      </c>
      <c r="F208" s="7" t="str">
        <f>"王秀容"</f>
        <v>王秀容</v>
      </c>
      <c r="G208" s="7" t="str">
        <f>"女"</f>
        <v>女</v>
      </c>
    </row>
    <row r="209" spans="1:7" ht="30" customHeight="1">
      <c r="A209" s="7">
        <v>207</v>
      </c>
      <c r="B209" s="7" t="str">
        <f>"60552024010810301257122"</f>
        <v>60552024010810301257122</v>
      </c>
      <c r="C209" s="7" t="str">
        <f t="shared" si="12"/>
        <v>0101</v>
      </c>
      <c r="D209" s="7" t="s">
        <v>8</v>
      </c>
      <c r="E209" s="7" t="s">
        <v>9</v>
      </c>
      <c r="F209" s="7" t="str">
        <f>"廖小娴"</f>
        <v>廖小娴</v>
      </c>
      <c r="G209" s="7" t="str">
        <f>"女"</f>
        <v>女</v>
      </c>
    </row>
    <row r="210" spans="1:7" ht="30" customHeight="1">
      <c r="A210" s="7">
        <v>208</v>
      </c>
      <c r="B210" s="7" t="str">
        <f>"60552024010810183657104"</f>
        <v>60552024010810183657104</v>
      </c>
      <c r="C210" s="7" t="str">
        <f t="shared" si="12"/>
        <v>0101</v>
      </c>
      <c r="D210" s="7" t="s">
        <v>8</v>
      </c>
      <c r="E210" s="7" t="s">
        <v>9</v>
      </c>
      <c r="F210" s="7" t="str">
        <f>"苏静娴"</f>
        <v>苏静娴</v>
      </c>
      <c r="G210" s="7" t="str">
        <f>"女"</f>
        <v>女</v>
      </c>
    </row>
    <row r="211" spans="1:7" ht="30" customHeight="1">
      <c r="A211" s="7">
        <v>209</v>
      </c>
      <c r="B211" s="7" t="str">
        <f>"60552024010810234257113"</f>
        <v>60552024010810234257113</v>
      </c>
      <c r="C211" s="7" t="str">
        <f t="shared" si="12"/>
        <v>0101</v>
      </c>
      <c r="D211" s="7" t="s">
        <v>8</v>
      </c>
      <c r="E211" s="7" t="s">
        <v>9</v>
      </c>
      <c r="F211" s="7" t="str">
        <f>"陈一帆"</f>
        <v>陈一帆</v>
      </c>
      <c r="G211" s="7" t="str">
        <f>"女"</f>
        <v>女</v>
      </c>
    </row>
    <row r="212" spans="1:7" ht="30" customHeight="1">
      <c r="A212" s="7">
        <v>210</v>
      </c>
      <c r="B212" s="7" t="str">
        <f>"60552024010810382457140"</f>
        <v>60552024010810382457140</v>
      </c>
      <c r="C212" s="7" t="str">
        <f t="shared" si="12"/>
        <v>0101</v>
      </c>
      <c r="D212" s="7" t="s">
        <v>8</v>
      </c>
      <c r="E212" s="7" t="s">
        <v>9</v>
      </c>
      <c r="F212" s="7" t="str">
        <f>"张明"</f>
        <v>张明</v>
      </c>
      <c r="G212" s="7" t="str">
        <f>"男"</f>
        <v>男</v>
      </c>
    </row>
    <row r="213" spans="1:7" ht="30" customHeight="1">
      <c r="A213" s="7">
        <v>211</v>
      </c>
      <c r="B213" s="7" t="str">
        <f>"60552024010810442957151"</f>
        <v>60552024010810442957151</v>
      </c>
      <c r="C213" s="7" t="str">
        <f t="shared" si="12"/>
        <v>0101</v>
      </c>
      <c r="D213" s="7" t="s">
        <v>8</v>
      </c>
      <c r="E213" s="7" t="s">
        <v>9</v>
      </c>
      <c r="F213" s="7" t="str">
        <f>"周倩妃"</f>
        <v>周倩妃</v>
      </c>
      <c r="G213" s="7" t="str">
        <f>"女"</f>
        <v>女</v>
      </c>
    </row>
    <row r="214" spans="1:7" ht="30" customHeight="1">
      <c r="A214" s="7">
        <v>212</v>
      </c>
      <c r="B214" s="7" t="str">
        <f>"60552024010623214556216"</f>
        <v>60552024010623214556216</v>
      </c>
      <c r="C214" s="7" t="str">
        <f t="shared" si="12"/>
        <v>0101</v>
      </c>
      <c r="D214" s="7" t="s">
        <v>8</v>
      </c>
      <c r="E214" s="7" t="s">
        <v>9</v>
      </c>
      <c r="F214" s="7" t="str">
        <f>"孙宇国"</f>
        <v>孙宇国</v>
      </c>
      <c r="G214" s="7" t="str">
        <f>"男"</f>
        <v>男</v>
      </c>
    </row>
    <row r="215" spans="1:7" ht="30" customHeight="1">
      <c r="A215" s="7">
        <v>213</v>
      </c>
      <c r="B215" s="7" t="str">
        <f>"60552024010810473757162"</f>
        <v>60552024010810473757162</v>
      </c>
      <c r="C215" s="7" t="str">
        <f t="shared" si="12"/>
        <v>0101</v>
      </c>
      <c r="D215" s="7" t="s">
        <v>8</v>
      </c>
      <c r="E215" s="7" t="s">
        <v>9</v>
      </c>
      <c r="F215" s="7" t="str">
        <f>"冯小艳"</f>
        <v>冯小艳</v>
      </c>
      <c r="G215" s="7" t="str">
        <f aca="true" t="shared" si="13" ref="G215:G221">"女"</f>
        <v>女</v>
      </c>
    </row>
    <row r="216" spans="1:7" ht="30" customHeight="1">
      <c r="A216" s="7">
        <v>214</v>
      </c>
      <c r="B216" s="7" t="str">
        <f>"60552024010811010557178"</f>
        <v>60552024010811010557178</v>
      </c>
      <c r="C216" s="7" t="str">
        <f t="shared" si="12"/>
        <v>0101</v>
      </c>
      <c r="D216" s="7" t="s">
        <v>8</v>
      </c>
      <c r="E216" s="7" t="s">
        <v>9</v>
      </c>
      <c r="F216" s="7" t="str">
        <f>"潘玉婷"</f>
        <v>潘玉婷</v>
      </c>
      <c r="G216" s="7" t="str">
        <f t="shared" si="13"/>
        <v>女</v>
      </c>
    </row>
    <row r="217" spans="1:7" ht="30" customHeight="1">
      <c r="A217" s="7">
        <v>215</v>
      </c>
      <c r="B217" s="7" t="str">
        <f>"60552024010811041157185"</f>
        <v>60552024010811041157185</v>
      </c>
      <c r="C217" s="7" t="str">
        <f t="shared" si="12"/>
        <v>0101</v>
      </c>
      <c r="D217" s="7" t="s">
        <v>8</v>
      </c>
      <c r="E217" s="7" t="s">
        <v>9</v>
      </c>
      <c r="F217" s="7" t="str">
        <f>"贾佳"</f>
        <v>贾佳</v>
      </c>
      <c r="G217" s="7" t="str">
        <f t="shared" si="13"/>
        <v>女</v>
      </c>
    </row>
    <row r="218" spans="1:7" ht="30" customHeight="1">
      <c r="A218" s="7">
        <v>216</v>
      </c>
      <c r="B218" s="7" t="str">
        <f>"60552024010810072657078"</f>
        <v>60552024010810072657078</v>
      </c>
      <c r="C218" s="7" t="str">
        <f t="shared" si="12"/>
        <v>0101</v>
      </c>
      <c r="D218" s="7" t="s">
        <v>8</v>
      </c>
      <c r="E218" s="7" t="s">
        <v>9</v>
      </c>
      <c r="F218" s="7" t="str">
        <f>"周倩"</f>
        <v>周倩</v>
      </c>
      <c r="G218" s="7" t="str">
        <f t="shared" si="13"/>
        <v>女</v>
      </c>
    </row>
    <row r="219" spans="1:7" ht="30" customHeight="1">
      <c r="A219" s="7">
        <v>217</v>
      </c>
      <c r="B219" s="7" t="str">
        <f>"60552024010809034456959"</f>
        <v>60552024010809034456959</v>
      </c>
      <c r="C219" s="7" t="str">
        <f t="shared" si="12"/>
        <v>0101</v>
      </c>
      <c r="D219" s="7" t="s">
        <v>8</v>
      </c>
      <c r="E219" s="7" t="s">
        <v>9</v>
      </c>
      <c r="F219" s="7" t="str">
        <f>"冯娇"</f>
        <v>冯娇</v>
      </c>
      <c r="G219" s="7" t="str">
        <f t="shared" si="13"/>
        <v>女</v>
      </c>
    </row>
    <row r="220" spans="1:7" ht="30" customHeight="1">
      <c r="A220" s="7">
        <v>218</v>
      </c>
      <c r="B220" s="7" t="str">
        <f>"60552024010810372857135"</f>
        <v>60552024010810372857135</v>
      </c>
      <c r="C220" s="7" t="str">
        <f t="shared" si="12"/>
        <v>0101</v>
      </c>
      <c r="D220" s="7" t="s">
        <v>8</v>
      </c>
      <c r="E220" s="7" t="s">
        <v>9</v>
      </c>
      <c r="F220" s="7" t="str">
        <f>"马潇"</f>
        <v>马潇</v>
      </c>
      <c r="G220" s="7" t="str">
        <f t="shared" si="13"/>
        <v>女</v>
      </c>
    </row>
    <row r="221" spans="1:7" ht="30" customHeight="1">
      <c r="A221" s="7">
        <v>219</v>
      </c>
      <c r="B221" s="7" t="str">
        <f>"60552024010809570757059"</f>
        <v>60552024010809570757059</v>
      </c>
      <c r="C221" s="7" t="str">
        <f t="shared" si="12"/>
        <v>0101</v>
      </c>
      <c r="D221" s="7" t="s">
        <v>8</v>
      </c>
      <c r="E221" s="7" t="s">
        <v>9</v>
      </c>
      <c r="F221" s="7" t="str">
        <f>"蓝晶晶"</f>
        <v>蓝晶晶</v>
      </c>
      <c r="G221" s="7" t="str">
        <f t="shared" si="13"/>
        <v>女</v>
      </c>
    </row>
    <row r="222" spans="1:7" ht="30" customHeight="1">
      <c r="A222" s="7">
        <v>220</v>
      </c>
      <c r="B222" s="7" t="str">
        <f>"60552024010810470557158"</f>
        <v>60552024010810470557158</v>
      </c>
      <c r="C222" s="7" t="str">
        <f t="shared" si="12"/>
        <v>0101</v>
      </c>
      <c r="D222" s="7" t="s">
        <v>8</v>
      </c>
      <c r="E222" s="7" t="s">
        <v>9</v>
      </c>
      <c r="F222" s="7" t="str">
        <f>"胡国琼"</f>
        <v>胡国琼</v>
      </c>
      <c r="G222" s="7" t="str">
        <f>"男"</f>
        <v>男</v>
      </c>
    </row>
    <row r="223" spans="1:7" ht="30" customHeight="1">
      <c r="A223" s="7">
        <v>221</v>
      </c>
      <c r="B223" s="7" t="str">
        <f>"60552024010811181157206"</f>
        <v>60552024010811181157206</v>
      </c>
      <c r="C223" s="7" t="str">
        <f t="shared" si="12"/>
        <v>0101</v>
      </c>
      <c r="D223" s="7" t="s">
        <v>8</v>
      </c>
      <c r="E223" s="7" t="s">
        <v>9</v>
      </c>
      <c r="F223" s="7" t="str">
        <f>"吴小灵"</f>
        <v>吴小灵</v>
      </c>
      <c r="G223" s="7" t="str">
        <f>"女"</f>
        <v>女</v>
      </c>
    </row>
    <row r="224" spans="1:7" ht="30" customHeight="1">
      <c r="A224" s="7">
        <v>222</v>
      </c>
      <c r="B224" s="7" t="str">
        <f>"60552024010811204157213"</f>
        <v>60552024010811204157213</v>
      </c>
      <c r="C224" s="7" t="str">
        <f t="shared" si="12"/>
        <v>0101</v>
      </c>
      <c r="D224" s="7" t="s">
        <v>8</v>
      </c>
      <c r="E224" s="7" t="s">
        <v>9</v>
      </c>
      <c r="F224" s="7" t="str">
        <f>"黄小娟"</f>
        <v>黄小娟</v>
      </c>
      <c r="G224" s="7" t="str">
        <f>"女"</f>
        <v>女</v>
      </c>
    </row>
    <row r="225" spans="1:7" ht="30" customHeight="1">
      <c r="A225" s="7">
        <v>223</v>
      </c>
      <c r="B225" s="7" t="str">
        <f>"60552024010811151457202"</f>
        <v>60552024010811151457202</v>
      </c>
      <c r="C225" s="7" t="str">
        <f t="shared" si="12"/>
        <v>0101</v>
      </c>
      <c r="D225" s="7" t="s">
        <v>8</v>
      </c>
      <c r="E225" s="7" t="s">
        <v>9</v>
      </c>
      <c r="F225" s="7" t="str">
        <f>"王江桧"</f>
        <v>王江桧</v>
      </c>
      <c r="G225" s="7" t="str">
        <f>"女"</f>
        <v>女</v>
      </c>
    </row>
    <row r="226" spans="1:7" ht="30" customHeight="1">
      <c r="A226" s="7">
        <v>224</v>
      </c>
      <c r="B226" s="7" t="str">
        <f>"60552024010721043956743"</f>
        <v>60552024010721043956743</v>
      </c>
      <c r="C226" s="7" t="str">
        <f t="shared" si="12"/>
        <v>0101</v>
      </c>
      <c r="D226" s="7" t="s">
        <v>8</v>
      </c>
      <c r="E226" s="7" t="s">
        <v>9</v>
      </c>
      <c r="F226" s="7" t="str">
        <f>"明慧芳"</f>
        <v>明慧芳</v>
      </c>
      <c r="G226" s="7" t="str">
        <f>"女"</f>
        <v>女</v>
      </c>
    </row>
    <row r="227" spans="1:7" ht="30" customHeight="1">
      <c r="A227" s="7">
        <v>225</v>
      </c>
      <c r="B227" s="7" t="str">
        <f>"60552024010810374357137"</f>
        <v>60552024010810374357137</v>
      </c>
      <c r="C227" s="7" t="str">
        <f t="shared" si="12"/>
        <v>0101</v>
      </c>
      <c r="D227" s="7" t="s">
        <v>8</v>
      </c>
      <c r="E227" s="7" t="s">
        <v>9</v>
      </c>
      <c r="F227" s="7" t="str">
        <f>"陈柏羽"</f>
        <v>陈柏羽</v>
      </c>
      <c r="G227" s="7" t="str">
        <f>"男"</f>
        <v>男</v>
      </c>
    </row>
    <row r="228" spans="1:7" ht="30" customHeight="1">
      <c r="A228" s="7">
        <v>226</v>
      </c>
      <c r="B228" s="7" t="str">
        <f>"60552024010810531957168"</f>
        <v>60552024010810531957168</v>
      </c>
      <c r="C228" s="7" t="str">
        <f t="shared" si="12"/>
        <v>0101</v>
      </c>
      <c r="D228" s="7" t="s">
        <v>8</v>
      </c>
      <c r="E228" s="7" t="s">
        <v>9</v>
      </c>
      <c r="F228" s="7" t="str">
        <f>"赵宸"</f>
        <v>赵宸</v>
      </c>
      <c r="G228" s="7" t="str">
        <f>"男"</f>
        <v>男</v>
      </c>
    </row>
    <row r="229" spans="1:7" ht="30" customHeight="1">
      <c r="A229" s="7">
        <v>227</v>
      </c>
      <c r="B229" s="7" t="str">
        <f>"60552024010808394656927"</f>
        <v>60552024010808394656927</v>
      </c>
      <c r="C229" s="7" t="str">
        <f t="shared" si="12"/>
        <v>0101</v>
      </c>
      <c r="D229" s="7" t="s">
        <v>8</v>
      </c>
      <c r="E229" s="7" t="s">
        <v>9</v>
      </c>
      <c r="F229" s="7" t="str">
        <f>"钟小妹"</f>
        <v>钟小妹</v>
      </c>
      <c r="G229" s="7" t="str">
        <f aca="true" t="shared" si="14" ref="G229:G245">"女"</f>
        <v>女</v>
      </c>
    </row>
    <row r="230" spans="1:7" ht="30" customHeight="1">
      <c r="A230" s="7">
        <v>228</v>
      </c>
      <c r="B230" s="7" t="str">
        <f>"60552024010610540955391"</f>
        <v>60552024010610540955391</v>
      </c>
      <c r="C230" s="7" t="str">
        <f t="shared" si="12"/>
        <v>0101</v>
      </c>
      <c r="D230" s="7" t="s">
        <v>8</v>
      </c>
      <c r="E230" s="7" t="s">
        <v>9</v>
      </c>
      <c r="F230" s="7" t="str">
        <f>"张倩"</f>
        <v>张倩</v>
      </c>
      <c r="G230" s="7" t="str">
        <f t="shared" si="14"/>
        <v>女</v>
      </c>
    </row>
    <row r="231" spans="1:7" ht="30" customHeight="1">
      <c r="A231" s="7">
        <v>229</v>
      </c>
      <c r="B231" s="7" t="str">
        <f>"60552024010810382557141"</f>
        <v>60552024010810382557141</v>
      </c>
      <c r="C231" s="7" t="str">
        <f t="shared" si="12"/>
        <v>0101</v>
      </c>
      <c r="D231" s="7" t="s">
        <v>8</v>
      </c>
      <c r="E231" s="7" t="s">
        <v>9</v>
      </c>
      <c r="F231" s="7" t="str">
        <f>"黄妹"</f>
        <v>黄妹</v>
      </c>
      <c r="G231" s="7" t="str">
        <f t="shared" si="14"/>
        <v>女</v>
      </c>
    </row>
    <row r="232" spans="1:7" ht="30" customHeight="1">
      <c r="A232" s="7">
        <v>230</v>
      </c>
      <c r="B232" s="7" t="str">
        <f>"60552024010811111457197"</f>
        <v>60552024010811111457197</v>
      </c>
      <c r="C232" s="7" t="str">
        <f t="shared" si="12"/>
        <v>0101</v>
      </c>
      <c r="D232" s="7" t="s">
        <v>8</v>
      </c>
      <c r="E232" s="7" t="s">
        <v>9</v>
      </c>
      <c r="F232" s="7" t="str">
        <f>"陈丽怡"</f>
        <v>陈丽怡</v>
      </c>
      <c r="G232" s="7" t="str">
        <f t="shared" si="14"/>
        <v>女</v>
      </c>
    </row>
    <row r="233" spans="1:7" ht="30" customHeight="1">
      <c r="A233" s="7">
        <v>231</v>
      </c>
      <c r="B233" s="7" t="str">
        <f>"60552024010809025756958"</f>
        <v>60552024010809025756958</v>
      </c>
      <c r="C233" s="7" t="str">
        <f t="shared" si="12"/>
        <v>0101</v>
      </c>
      <c r="D233" s="7" t="s">
        <v>8</v>
      </c>
      <c r="E233" s="7" t="s">
        <v>9</v>
      </c>
      <c r="F233" s="7" t="str">
        <f>"符英柳"</f>
        <v>符英柳</v>
      </c>
      <c r="G233" s="7" t="str">
        <f t="shared" si="14"/>
        <v>女</v>
      </c>
    </row>
    <row r="234" spans="1:7" ht="30" customHeight="1">
      <c r="A234" s="7">
        <v>232</v>
      </c>
      <c r="B234" s="7" t="str">
        <f>"60552024010810592157172"</f>
        <v>60552024010810592157172</v>
      </c>
      <c r="C234" s="7" t="str">
        <f t="shared" si="12"/>
        <v>0101</v>
      </c>
      <c r="D234" s="7" t="s">
        <v>8</v>
      </c>
      <c r="E234" s="7" t="s">
        <v>9</v>
      </c>
      <c r="F234" s="7" t="str">
        <f>"陈芸"</f>
        <v>陈芸</v>
      </c>
      <c r="G234" s="7" t="str">
        <f t="shared" si="14"/>
        <v>女</v>
      </c>
    </row>
    <row r="235" spans="1:7" ht="30" customHeight="1">
      <c r="A235" s="7">
        <v>233</v>
      </c>
      <c r="B235" s="7" t="str">
        <f>"60552024010612144455514"</f>
        <v>60552024010612144455514</v>
      </c>
      <c r="C235" s="7" t="str">
        <f t="shared" si="12"/>
        <v>0101</v>
      </c>
      <c r="D235" s="7" t="s">
        <v>8</v>
      </c>
      <c r="E235" s="7" t="s">
        <v>9</v>
      </c>
      <c r="F235" s="7" t="str">
        <f>"陈莹莹"</f>
        <v>陈莹莹</v>
      </c>
      <c r="G235" s="7" t="str">
        <f t="shared" si="14"/>
        <v>女</v>
      </c>
    </row>
    <row r="236" spans="1:7" ht="30" customHeight="1">
      <c r="A236" s="7">
        <v>234</v>
      </c>
      <c r="B236" s="7" t="str">
        <f>"60552024010811235957216"</f>
        <v>60552024010811235957216</v>
      </c>
      <c r="C236" s="7" t="str">
        <f t="shared" si="12"/>
        <v>0101</v>
      </c>
      <c r="D236" s="7" t="s">
        <v>8</v>
      </c>
      <c r="E236" s="7" t="s">
        <v>9</v>
      </c>
      <c r="F236" s="7" t="str">
        <f>"钟燕含"</f>
        <v>钟燕含</v>
      </c>
      <c r="G236" s="7" t="str">
        <f t="shared" si="14"/>
        <v>女</v>
      </c>
    </row>
    <row r="237" spans="1:7" ht="30" customHeight="1">
      <c r="A237" s="7">
        <v>235</v>
      </c>
      <c r="B237" s="7" t="str">
        <f>"60552024010811331757231"</f>
        <v>60552024010811331757231</v>
      </c>
      <c r="C237" s="7" t="str">
        <f t="shared" si="12"/>
        <v>0101</v>
      </c>
      <c r="D237" s="7" t="s">
        <v>8</v>
      </c>
      <c r="E237" s="7" t="s">
        <v>9</v>
      </c>
      <c r="F237" s="7" t="str">
        <f>"何俊儒"</f>
        <v>何俊儒</v>
      </c>
      <c r="G237" s="7" t="str">
        <f t="shared" si="14"/>
        <v>女</v>
      </c>
    </row>
    <row r="238" spans="1:7" ht="30" customHeight="1">
      <c r="A238" s="7">
        <v>236</v>
      </c>
      <c r="B238" s="7" t="str">
        <f>"60552024010811245157218"</f>
        <v>60552024010811245157218</v>
      </c>
      <c r="C238" s="7" t="str">
        <f t="shared" si="12"/>
        <v>0101</v>
      </c>
      <c r="D238" s="7" t="s">
        <v>8</v>
      </c>
      <c r="E238" s="7" t="s">
        <v>9</v>
      </c>
      <c r="F238" s="7" t="str">
        <f>"韩小媛"</f>
        <v>韩小媛</v>
      </c>
      <c r="G238" s="7" t="str">
        <f t="shared" si="14"/>
        <v>女</v>
      </c>
    </row>
    <row r="239" spans="1:7" ht="30" customHeight="1">
      <c r="A239" s="7">
        <v>237</v>
      </c>
      <c r="B239" s="7" t="str">
        <f>"60552024010812302357281"</f>
        <v>60552024010812302357281</v>
      </c>
      <c r="C239" s="7" t="str">
        <f t="shared" si="12"/>
        <v>0101</v>
      </c>
      <c r="D239" s="7" t="s">
        <v>8</v>
      </c>
      <c r="E239" s="7" t="s">
        <v>9</v>
      </c>
      <c r="F239" s="7" t="str">
        <f>"董佳琦"</f>
        <v>董佳琦</v>
      </c>
      <c r="G239" s="7" t="str">
        <f t="shared" si="14"/>
        <v>女</v>
      </c>
    </row>
    <row r="240" spans="1:7" ht="30" customHeight="1">
      <c r="A240" s="7">
        <v>238</v>
      </c>
      <c r="B240" s="7" t="str">
        <f>"60552024010812291557280"</f>
        <v>60552024010812291557280</v>
      </c>
      <c r="C240" s="7" t="str">
        <f t="shared" si="12"/>
        <v>0101</v>
      </c>
      <c r="D240" s="7" t="s">
        <v>8</v>
      </c>
      <c r="E240" s="7" t="s">
        <v>9</v>
      </c>
      <c r="F240" s="7" t="str">
        <f>"王若岚"</f>
        <v>王若岚</v>
      </c>
      <c r="G240" s="7" t="str">
        <f t="shared" si="14"/>
        <v>女</v>
      </c>
    </row>
    <row r="241" spans="1:7" ht="30" customHeight="1">
      <c r="A241" s="7">
        <v>239</v>
      </c>
      <c r="B241" s="7" t="str">
        <f>"60552024010812335057283"</f>
        <v>60552024010812335057283</v>
      </c>
      <c r="C241" s="7" t="str">
        <f t="shared" si="12"/>
        <v>0101</v>
      </c>
      <c r="D241" s="7" t="s">
        <v>8</v>
      </c>
      <c r="E241" s="7" t="s">
        <v>9</v>
      </c>
      <c r="F241" s="7" t="str">
        <f>"周博文"</f>
        <v>周博文</v>
      </c>
      <c r="G241" s="7" t="str">
        <f t="shared" si="14"/>
        <v>女</v>
      </c>
    </row>
    <row r="242" spans="1:7" ht="30" customHeight="1">
      <c r="A242" s="7">
        <v>240</v>
      </c>
      <c r="B242" s="7" t="str">
        <f>"60552024010812104257268"</f>
        <v>60552024010812104257268</v>
      </c>
      <c r="C242" s="7" t="str">
        <f t="shared" si="12"/>
        <v>0101</v>
      </c>
      <c r="D242" s="7" t="s">
        <v>8</v>
      </c>
      <c r="E242" s="7" t="s">
        <v>9</v>
      </c>
      <c r="F242" s="7" t="str">
        <f>"涂靖悦"</f>
        <v>涂靖悦</v>
      </c>
      <c r="G242" s="7" t="str">
        <f t="shared" si="14"/>
        <v>女</v>
      </c>
    </row>
    <row r="243" spans="1:7" ht="30" customHeight="1">
      <c r="A243" s="7">
        <v>241</v>
      </c>
      <c r="B243" s="7" t="str">
        <f>"60552024010811295357227"</f>
        <v>60552024010811295357227</v>
      </c>
      <c r="C243" s="7" t="str">
        <f t="shared" si="12"/>
        <v>0101</v>
      </c>
      <c r="D243" s="7" t="s">
        <v>8</v>
      </c>
      <c r="E243" s="7" t="s">
        <v>9</v>
      </c>
      <c r="F243" s="7" t="str">
        <f>"陈海珍"</f>
        <v>陈海珍</v>
      </c>
      <c r="G243" s="7" t="str">
        <f t="shared" si="14"/>
        <v>女</v>
      </c>
    </row>
    <row r="244" spans="1:7" ht="30" customHeight="1">
      <c r="A244" s="7">
        <v>242</v>
      </c>
      <c r="B244" s="7" t="str">
        <f>"60552024010812242857275"</f>
        <v>60552024010812242857275</v>
      </c>
      <c r="C244" s="7" t="str">
        <f t="shared" si="12"/>
        <v>0101</v>
      </c>
      <c r="D244" s="7" t="s">
        <v>8</v>
      </c>
      <c r="E244" s="7" t="s">
        <v>9</v>
      </c>
      <c r="F244" s="7" t="str">
        <f>"王威"</f>
        <v>王威</v>
      </c>
      <c r="G244" s="7" t="str">
        <f t="shared" si="14"/>
        <v>女</v>
      </c>
    </row>
    <row r="245" spans="1:7" ht="30" customHeight="1">
      <c r="A245" s="7">
        <v>243</v>
      </c>
      <c r="B245" s="7" t="str">
        <f>"60552024010809244956995"</f>
        <v>60552024010809244956995</v>
      </c>
      <c r="C245" s="7" t="str">
        <f t="shared" si="12"/>
        <v>0101</v>
      </c>
      <c r="D245" s="7" t="s">
        <v>8</v>
      </c>
      <c r="E245" s="7" t="s">
        <v>9</v>
      </c>
      <c r="F245" s="7" t="str">
        <f>"陈夏月"</f>
        <v>陈夏月</v>
      </c>
      <c r="G245" s="7" t="str">
        <f t="shared" si="14"/>
        <v>女</v>
      </c>
    </row>
    <row r="246" spans="1:7" ht="30" customHeight="1">
      <c r="A246" s="7">
        <v>244</v>
      </c>
      <c r="B246" s="7" t="str">
        <f>"60552024010813103757301"</f>
        <v>60552024010813103757301</v>
      </c>
      <c r="C246" s="7" t="str">
        <f t="shared" si="12"/>
        <v>0101</v>
      </c>
      <c r="D246" s="7" t="s">
        <v>8</v>
      </c>
      <c r="E246" s="7" t="s">
        <v>9</v>
      </c>
      <c r="F246" s="7" t="str">
        <f>"林友芳"</f>
        <v>林友芳</v>
      </c>
      <c r="G246" s="7" t="str">
        <f>"男"</f>
        <v>男</v>
      </c>
    </row>
    <row r="247" spans="1:7" ht="30" customHeight="1">
      <c r="A247" s="7">
        <v>245</v>
      </c>
      <c r="B247" s="7" t="str">
        <f>"60552024010813201357306"</f>
        <v>60552024010813201357306</v>
      </c>
      <c r="C247" s="7" t="str">
        <f t="shared" si="12"/>
        <v>0101</v>
      </c>
      <c r="D247" s="7" t="s">
        <v>8</v>
      </c>
      <c r="E247" s="7" t="s">
        <v>9</v>
      </c>
      <c r="F247" s="7" t="str">
        <f>"何梅"</f>
        <v>何梅</v>
      </c>
      <c r="G247" s="7" t="str">
        <f aca="true" t="shared" si="15" ref="G247:G258">"女"</f>
        <v>女</v>
      </c>
    </row>
    <row r="248" spans="1:7" ht="30" customHeight="1">
      <c r="A248" s="7">
        <v>246</v>
      </c>
      <c r="B248" s="7" t="str">
        <f>"60552024010811433257241"</f>
        <v>60552024010811433257241</v>
      </c>
      <c r="C248" s="7" t="str">
        <f t="shared" si="12"/>
        <v>0101</v>
      </c>
      <c r="D248" s="7" t="s">
        <v>8</v>
      </c>
      <c r="E248" s="7" t="s">
        <v>9</v>
      </c>
      <c r="F248" s="7" t="str">
        <f>"张天贺"</f>
        <v>张天贺</v>
      </c>
      <c r="G248" s="7" t="str">
        <f t="shared" si="15"/>
        <v>女</v>
      </c>
    </row>
    <row r="249" spans="1:7" ht="30" customHeight="1">
      <c r="A249" s="7">
        <v>247</v>
      </c>
      <c r="B249" s="7" t="str">
        <f>"60552024010810492557166"</f>
        <v>60552024010810492557166</v>
      </c>
      <c r="C249" s="7" t="str">
        <f t="shared" si="12"/>
        <v>0101</v>
      </c>
      <c r="D249" s="7" t="s">
        <v>8</v>
      </c>
      <c r="E249" s="7" t="s">
        <v>9</v>
      </c>
      <c r="F249" s="7" t="str">
        <f>"吴玉兰"</f>
        <v>吴玉兰</v>
      </c>
      <c r="G249" s="7" t="str">
        <f t="shared" si="15"/>
        <v>女</v>
      </c>
    </row>
    <row r="250" spans="1:7" ht="30" customHeight="1">
      <c r="A250" s="7">
        <v>248</v>
      </c>
      <c r="B250" s="7" t="str">
        <f>"60552024010811542857255"</f>
        <v>60552024010811542857255</v>
      </c>
      <c r="C250" s="7" t="str">
        <f t="shared" si="12"/>
        <v>0101</v>
      </c>
      <c r="D250" s="7" t="s">
        <v>8</v>
      </c>
      <c r="E250" s="7" t="s">
        <v>9</v>
      </c>
      <c r="F250" s="7" t="str">
        <f>"吴乾青"</f>
        <v>吴乾青</v>
      </c>
      <c r="G250" s="7" t="str">
        <f t="shared" si="15"/>
        <v>女</v>
      </c>
    </row>
    <row r="251" spans="1:7" ht="30" customHeight="1">
      <c r="A251" s="7">
        <v>249</v>
      </c>
      <c r="B251" s="7" t="str">
        <f>"60552024010614520355763"</f>
        <v>60552024010614520355763</v>
      </c>
      <c r="C251" s="7" t="str">
        <f t="shared" si="12"/>
        <v>0101</v>
      </c>
      <c r="D251" s="7" t="s">
        <v>8</v>
      </c>
      <c r="E251" s="7" t="s">
        <v>9</v>
      </c>
      <c r="F251" s="7" t="str">
        <f>"池彦虹"</f>
        <v>池彦虹</v>
      </c>
      <c r="G251" s="7" t="str">
        <f t="shared" si="15"/>
        <v>女</v>
      </c>
    </row>
    <row r="252" spans="1:7" ht="30" customHeight="1">
      <c r="A252" s="7">
        <v>250</v>
      </c>
      <c r="B252" s="7" t="str">
        <f>"60552024010808443456933"</f>
        <v>60552024010808443456933</v>
      </c>
      <c r="C252" s="7" t="str">
        <f t="shared" si="12"/>
        <v>0101</v>
      </c>
      <c r="D252" s="7" t="s">
        <v>8</v>
      </c>
      <c r="E252" s="7" t="s">
        <v>9</v>
      </c>
      <c r="F252" s="7" t="str">
        <f>"张琳悦"</f>
        <v>张琳悦</v>
      </c>
      <c r="G252" s="7" t="str">
        <f t="shared" si="15"/>
        <v>女</v>
      </c>
    </row>
    <row r="253" spans="1:7" ht="30" customHeight="1">
      <c r="A253" s="7">
        <v>251</v>
      </c>
      <c r="B253" s="7" t="str">
        <f>"60552024010620281456087"</f>
        <v>60552024010620281456087</v>
      </c>
      <c r="C253" s="7" t="str">
        <f t="shared" si="12"/>
        <v>0101</v>
      </c>
      <c r="D253" s="7" t="s">
        <v>8</v>
      </c>
      <c r="E253" s="7" t="s">
        <v>9</v>
      </c>
      <c r="F253" s="7" t="str">
        <f>"文美炫"</f>
        <v>文美炫</v>
      </c>
      <c r="G253" s="7" t="str">
        <f t="shared" si="15"/>
        <v>女</v>
      </c>
    </row>
    <row r="254" spans="1:7" ht="30" customHeight="1">
      <c r="A254" s="7">
        <v>252</v>
      </c>
      <c r="B254" s="7" t="str">
        <f>"60552024010814523657372"</f>
        <v>60552024010814523657372</v>
      </c>
      <c r="C254" s="7" t="str">
        <f t="shared" si="12"/>
        <v>0101</v>
      </c>
      <c r="D254" s="7" t="s">
        <v>8</v>
      </c>
      <c r="E254" s="7" t="s">
        <v>9</v>
      </c>
      <c r="F254" s="7" t="str">
        <f>"王菊"</f>
        <v>王菊</v>
      </c>
      <c r="G254" s="7" t="str">
        <f t="shared" si="15"/>
        <v>女</v>
      </c>
    </row>
    <row r="255" spans="1:7" ht="30" customHeight="1">
      <c r="A255" s="7">
        <v>253</v>
      </c>
      <c r="B255" s="7" t="str">
        <f>"60552024010814463757368"</f>
        <v>60552024010814463757368</v>
      </c>
      <c r="C255" s="7" t="str">
        <f t="shared" si="12"/>
        <v>0101</v>
      </c>
      <c r="D255" s="7" t="s">
        <v>8</v>
      </c>
      <c r="E255" s="7" t="s">
        <v>9</v>
      </c>
      <c r="F255" s="7" t="str">
        <f>"袁哲"</f>
        <v>袁哲</v>
      </c>
      <c r="G255" s="7" t="str">
        <f t="shared" si="15"/>
        <v>女</v>
      </c>
    </row>
    <row r="256" spans="1:7" ht="30" customHeight="1">
      <c r="A256" s="7">
        <v>254</v>
      </c>
      <c r="B256" s="7" t="str">
        <f>"60552024010815011957377"</f>
        <v>60552024010815011957377</v>
      </c>
      <c r="C256" s="7" t="str">
        <f t="shared" si="12"/>
        <v>0101</v>
      </c>
      <c r="D256" s="7" t="s">
        <v>8</v>
      </c>
      <c r="E256" s="7" t="s">
        <v>9</v>
      </c>
      <c r="F256" s="7" t="str">
        <f>"凌家霞"</f>
        <v>凌家霞</v>
      </c>
      <c r="G256" s="7" t="str">
        <f t="shared" si="15"/>
        <v>女</v>
      </c>
    </row>
    <row r="257" spans="1:7" ht="30" customHeight="1">
      <c r="A257" s="7">
        <v>255</v>
      </c>
      <c r="B257" s="7" t="str">
        <f>"60552024010815091357389"</f>
        <v>60552024010815091357389</v>
      </c>
      <c r="C257" s="7" t="str">
        <f t="shared" si="12"/>
        <v>0101</v>
      </c>
      <c r="D257" s="7" t="s">
        <v>8</v>
      </c>
      <c r="E257" s="7" t="s">
        <v>9</v>
      </c>
      <c r="F257" s="7" t="str">
        <f>"胡江文"</f>
        <v>胡江文</v>
      </c>
      <c r="G257" s="7" t="str">
        <f t="shared" si="15"/>
        <v>女</v>
      </c>
    </row>
    <row r="258" spans="1:7" ht="30" customHeight="1">
      <c r="A258" s="7">
        <v>256</v>
      </c>
      <c r="B258" s="7" t="str">
        <f>"60552024010814270057346"</f>
        <v>60552024010814270057346</v>
      </c>
      <c r="C258" s="7" t="str">
        <f t="shared" si="12"/>
        <v>0101</v>
      </c>
      <c r="D258" s="7" t="s">
        <v>8</v>
      </c>
      <c r="E258" s="7" t="s">
        <v>9</v>
      </c>
      <c r="F258" s="7" t="str">
        <f>"杨紫悠"</f>
        <v>杨紫悠</v>
      </c>
      <c r="G258" s="7" t="str">
        <f t="shared" si="15"/>
        <v>女</v>
      </c>
    </row>
    <row r="259" spans="1:7" ht="30" customHeight="1">
      <c r="A259" s="7">
        <v>257</v>
      </c>
      <c r="B259" s="7" t="str">
        <f>"60552024010722360056828"</f>
        <v>60552024010722360056828</v>
      </c>
      <c r="C259" s="7" t="str">
        <f aca="true" t="shared" si="16" ref="C259:C322">"0101"</f>
        <v>0101</v>
      </c>
      <c r="D259" s="7" t="s">
        <v>8</v>
      </c>
      <c r="E259" s="7" t="s">
        <v>9</v>
      </c>
      <c r="F259" s="7" t="str">
        <f>"阚玉衡"</f>
        <v>阚玉衡</v>
      </c>
      <c r="G259" s="7" t="str">
        <f>"男"</f>
        <v>男</v>
      </c>
    </row>
    <row r="260" spans="1:7" ht="30" customHeight="1">
      <c r="A260" s="7">
        <v>258</v>
      </c>
      <c r="B260" s="7" t="str">
        <f>"60552024010814403557360"</f>
        <v>60552024010814403557360</v>
      </c>
      <c r="C260" s="7" t="str">
        <f t="shared" si="16"/>
        <v>0101</v>
      </c>
      <c r="D260" s="7" t="s">
        <v>8</v>
      </c>
      <c r="E260" s="7" t="s">
        <v>9</v>
      </c>
      <c r="F260" s="7" t="str">
        <f>"邢圣业"</f>
        <v>邢圣业</v>
      </c>
      <c r="G260" s="7" t="str">
        <f>"男"</f>
        <v>男</v>
      </c>
    </row>
    <row r="261" spans="1:7" ht="30" customHeight="1">
      <c r="A261" s="7">
        <v>259</v>
      </c>
      <c r="B261" s="7" t="str">
        <f>"60552024010808542856946"</f>
        <v>60552024010808542856946</v>
      </c>
      <c r="C261" s="7" t="str">
        <f t="shared" si="16"/>
        <v>0101</v>
      </c>
      <c r="D261" s="7" t="s">
        <v>8</v>
      </c>
      <c r="E261" s="7" t="s">
        <v>9</v>
      </c>
      <c r="F261" s="7" t="str">
        <f>"周颖"</f>
        <v>周颖</v>
      </c>
      <c r="G261" s="7" t="str">
        <f>"女"</f>
        <v>女</v>
      </c>
    </row>
    <row r="262" spans="1:7" ht="30" customHeight="1">
      <c r="A262" s="7">
        <v>260</v>
      </c>
      <c r="B262" s="7" t="str">
        <f>"60552024010808463756936"</f>
        <v>60552024010808463756936</v>
      </c>
      <c r="C262" s="7" t="str">
        <f t="shared" si="16"/>
        <v>0101</v>
      </c>
      <c r="D262" s="7" t="s">
        <v>8</v>
      </c>
      <c r="E262" s="7" t="s">
        <v>9</v>
      </c>
      <c r="F262" s="7" t="str">
        <f>"吴雨琴"</f>
        <v>吴雨琴</v>
      </c>
      <c r="G262" s="7" t="str">
        <f>"女"</f>
        <v>女</v>
      </c>
    </row>
    <row r="263" spans="1:7" ht="30" customHeight="1">
      <c r="A263" s="7">
        <v>261</v>
      </c>
      <c r="B263" s="7" t="str">
        <f>"60552024010814401157359"</f>
        <v>60552024010814401157359</v>
      </c>
      <c r="C263" s="7" t="str">
        <f t="shared" si="16"/>
        <v>0101</v>
      </c>
      <c r="D263" s="7" t="s">
        <v>8</v>
      </c>
      <c r="E263" s="7" t="s">
        <v>9</v>
      </c>
      <c r="F263" s="7" t="str">
        <f>"祁泽艳"</f>
        <v>祁泽艳</v>
      </c>
      <c r="G263" s="7" t="str">
        <f>"男"</f>
        <v>男</v>
      </c>
    </row>
    <row r="264" spans="1:7" ht="30" customHeight="1">
      <c r="A264" s="7">
        <v>262</v>
      </c>
      <c r="B264" s="7" t="str">
        <f>"60552024010809555957057"</f>
        <v>60552024010809555957057</v>
      </c>
      <c r="C264" s="7" t="str">
        <f t="shared" si="16"/>
        <v>0101</v>
      </c>
      <c r="D264" s="7" t="s">
        <v>8</v>
      </c>
      <c r="E264" s="7" t="s">
        <v>9</v>
      </c>
      <c r="F264" s="7" t="str">
        <f>"饶梓歆"</f>
        <v>饶梓歆</v>
      </c>
      <c r="G264" s="7" t="str">
        <f>"女"</f>
        <v>女</v>
      </c>
    </row>
    <row r="265" spans="1:7" ht="30" customHeight="1">
      <c r="A265" s="7">
        <v>263</v>
      </c>
      <c r="B265" s="7" t="str">
        <f>"60552024010815304957410"</f>
        <v>60552024010815304957410</v>
      </c>
      <c r="C265" s="7" t="str">
        <f t="shared" si="16"/>
        <v>0101</v>
      </c>
      <c r="D265" s="7" t="s">
        <v>8</v>
      </c>
      <c r="E265" s="7" t="s">
        <v>9</v>
      </c>
      <c r="F265" s="7" t="str">
        <f>"吴惠尾"</f>
        <v>吴惠尾</v>
      </c>
      <c r="G265" s="7" t="str">
        <f>"女"</f>
        <v>女</v>
      </c>
    </row>
    <row r="266" spans="1:7" ht="30" customHeight="1">
      <c r="A266" s="7">
        <v>264</v>
      </c>
      <c r="B266" s="7" t="str">
        <f>"60552024010815100057391"</f>
        <v>60552024010815100057391</v>
      </c>
      <c r="C266" s="7" t="str">
        <f t="shared" si="16"/>
        <v>0101</v>
      </c>
      <c r="D266" s="7" t="s">
        <v>8</v>
      </c>
      <c r="E266" s="7" t="s">
        <v>9</v>
      </c>
      <c r="F266" s="7" t="str">
        <f>"陈柯寰"</f>
        <v>陈柯寰</v>
      </c>
      <c r="G266" s="7" t="str">
        <f>"女"</f>
        <v>女</v>
      </c>
    </row>
    <row r="267" spans="1:7" ht="30" customHeight="1">
      <c r="A267" s="7">
        <v>265</v>
      </c>
      <c r="B267" s="7" t="str">
        <f>"60552024010811155357203"</f>
        <v>60552024010811155357203</v>
      </c>
      <c r="C267" s="7" t="str">
        <f t="shared" si="16"/>
        <v>0101</v>
      </c>
      <c r="D267" s="7" t="s">
        <v>8</v>
      </c>
      <c r="E267" s="7" t="s">
        <v>9</v>
      </c>
      <c r="F267" s="7" t="str">
        <f>"谭宇皓"</f>
        <v>谭宇皓</v>
      </c>
      <c r="G267" s="7" t="str">
        <f>"男"</f>
        <v>男</v>
      </c>
    </row>
    <row r="268" spans="1:7" ht="30" customHeight="1">
      <c r="A268" s="7">
        <v>266</v>
      </c>
      <c r="B268" s="7" t="str">
        <f>"60552024010815305157411"</f>
        <v>60552024010815305157411</v>
      </c>
      <c r="C268" s="7" t="str">
        <f t="shared" si="16"/>
        <v>0101</v>
      </c>
      <c r="D268" s="7" t="s">
        <v>8</v>
      </c>
      <c r="E268" s="7" t="s">
        <v>9</v>
      </c>
      <c r="F268" s="7" t="str">
        <f>"吴小露"</f>
        <v>吴小露</v>
      </c>
      <c r="G268" s="7" t="str">
        <f>"女"</f>
        <v>女</v>
      </c>
    </row>
    <row r="269" spans="1:7" ht="30" customHeight="1">
      <c r="A269" s="7">
        <v>267</v>
      </c>
      <c r="B269" s="7" t="str">
        <f>"60552024010811141957199"</f>
        <v>60552024010811141957199</v>
      </c>
      <c r="C269" s="7" t="str">
        <f t="shared" si="16"/>
        <v>0101</v>
      </c>
      <c r="D269" s="7" t="s">
        <v>8</v>
      </c>
      <c r="E269" s="7" t="s">
        <v>9</v>
      </c>
      <c r="F269" s="7" t="str">
        <f>"林佳芳"</f>
        <v>林佳芳</v>
      </c>
      <c r="G269" s="7" t="str">
        <f>"女"</f>
        <v>女</v>
      </c>
    </row>
    <row r="270" spans="1:7" ht="30" customHeight="1">
      <c r="A270" s="7">
        <v>268</v>
      </c>
      <c r="B270" s="7" t="str">
        <f>"60552024010815403257423"</f>
        <v>60552024010815403257423</v>
      </c>
      <c r="C270" s="7" t="str">
        <f t="shared" si="16"/>
        <v>0101</v>
      </c>
      <c r="D270" s="7" t="s">
        <v>8</v>
      </c>
      <c r="E270" s="7" t="s">
        <v>9</v>
      </c>
      <c r="F270" s="7" t="str">
        <f>"郑东俊"</f>
        <v>郑东俊</v>
      </c>
      <c r="G270" s="7" t="str">
        <f>"男"</f>
        <v>男</v>
      </c>
    </row>
    <row r="271" spans="1:7" ht="30" customHeight="1">
      <c r="A271" s="7">
        <v>269</v>
      </c>
      <c r="B271" s="7" t="str">
        <f>"60552024010810060557076"</f>
        <v>60552024010810060557076</v>
      </c>
      <c r="C271" s="7" t="str">
        <f t="shared" si="16"/>
        <v>0101</v>
      </c>
      <c r="D271" s="7" t="s">
        <v>8</v>
      </c>
      <c r="E271" s="7" t="s">
        <v>9</v>
      </c>
      <c r="F271" s="7" t="str">
        <f>"甘琪琪"</f>
        <v>甘琪琪</v>
      </c>
      <c r="G271" s="7" t="str">
        <f aca="true" t="shared" si="17" ref="G271:G276">"女"</f>
        <v>女</v>
      </c>
    </row>
    <row r="272" spans="1:7" ht="30" customHeight="1">
      <c r="A272" s="7">
        <v>270</v>
      </c>
      <c r="B272" s="7" t="str">
        <f>"60552024010809250556996"</f>
        <v>60552024010809250556996</v>
      </c>
      <c r="C272" s="7" t="str">
        <f t="shared" si="16"/>
        <v>0101</v>
      </c>
      <c r="D272" s="7" t="s">
        <v>8</v>
      </c>
      <c r="E272" s="7" t="s">
        <v>9</v>
      </c>
      <c r="F272" s="7" t="str">
        <f>"刘效言"</f>
        <v>刘效言</v>
      </c>
      <c r="G272" s="7" t="str">
        <f t="shared" si="17"/>
        <v>女</v>
      </c>
    </row>
    <row r="273" spans="1:7" ht="30" customHeight="1">
      <c r="A273" s="7">
        <v>271</v>
      </c>
      <c r="B273" s="7" t="str">
        <f>"60552024010814181357340"</f>
        <v>60552024010814181357340</v>
      </c>
      <c r="C273" s="7" t="str">
        <f t="shared" si="16"/>
        <v>0101</v>
      </c>
      <c r="D273" s="7" t="s">
        <v>8</v>
      </c>
      <c r="E273" s="7" t="s">
        <v>9</v>
      </c>
      <c r="F273" s="7" t="str">
        <f>"谢立带"</f>
        <v>谢立带</v>
      </c>
      <c r="G273" s="7" t="str">
        <f t="shared" si="17"/>
        <v>女</v>
      </c>
    </row>
    <row r="274" spans="1:7" ht="30" customHeight="1">
      <c r="A274" s="7">
        <v>272</v>
      </c>
      <c r="B274" s="7" t="str">
        <f>"60552024010812364757286"</f>
        <v>60552024010812364757286</v>
      </c>
      <c r="C274" s="7" t="str">
        <f t="shared" si="16"/>
        <v>0101</v>
      </c>
      <c r="D274" s="7" t="s">
        <v>8</v>
      </c>
      <c r="E274" s="7" t="s">
        <v>9</v>
      </c>
      <c r="F274" s="7" t="str">
        <f>"高小瑜"</f>
        <v>高小瑜</v>
      </c>
      <c r="G274" s="7" t="str">
        <f t="shared" si="17"/>
        <v>女</v>
      </c>
    </row>
    <row r="275" spans="1:7" ht="30" customHeight="1">
      <c r="A275" s="7">
        <v>273</v>
      </c>
      <c r="B275" s="7" t="str">
        <f>"60552024010815432957427"</f>
        <v>60552024010815432957427</v>
      </c>
      <c r="C275" s="7" t="str">
        <f t="shared" si="16"/>
        <v>0101</v>
      </c>
      <c r="D275" s="7" t="s">
        <v>8</v>
      </c>
      <c r="E275" s="7" t="s">
        <v>9</v>
      </c>
      <c r="F275" s="7" t="str">
        <f>"吴珍"</f>
        <v>吴珍</v>
      </c>
      <c r="G275" s="7" t="str">
        <f t="shared" si="17"/>
        <v>女</v>
      </c>
    </row>
    <row r="276" spans="1:7" ht="30" customHeight="1">
      <c r="A276" s="7">
        <v>274</v>
      </c>
      <c r="B276" s="7" t="str">
        <f>"60552024010814451957366"</f>
        <v>60552024010814451957366</v>
      </c>
      <c r="C276" s="7" t="str">
        <f t="shared" si="16"/>
        <v>0101</v>
      </c>
      <c r="D276" s="7" t="s">
        <v>8</v>
      </c>
      <c r="E276" s="7" t="s">
        <v>9</v>
      </c>
      <c r="F276" s="7" t="str">
        <f>"韩琪"</f>
        <v>韩琪</v>
      </c>
      <c r="G276" s="7" t="str">
        <f t="shared" si="17"/>
        <v>女</v>
      </c>
    </row>
    <row r="277" spans="1:7" ht="30" customHeight="1">
      <c r="A277" s="7">
        <v>275</v>
      </c>
      <c r="B277" s="7" t="str">
        <f>"60552024010812221357273"</f>
        <v>60552024010812221357273</v>
      </c>
      <c r="C277" s="7" t="str">
        <f t="shared" si="16"/>
        <v>0101</v>
      </c>
      <c r="D277" s="7" t="s">
        <v>8</v>
      </c>
      <c r="E277" s="7" t="s">
        <v>9</v>
      </c>
      <c r="F277" s="7" t="str">
        <f>"黄思铭"</f>
        <v>黄思铭</v>
      </c>
      <c r="G277" s="7" t="str">
        <f>"男"</f>
        <v>男</v>
      </c>
    </row>
    <row r="278" spans="1:7" ht="30" customHeight="1">
      <c r="A278" s="7">
        <v>276</v>
      </c>
      <c r="B278" s="7" t="str">
        <f>"60552024010816002457453"</f>
        <v>60552024010816002457453</v>
      </c>
      <c r="C278" s="7" t="str">
        <f t="shared" si="16"/>
        <v>0101</v>
      </c>
      <c r="D278" s="7" t="s">
        <v>8</v>
      </c>
      <c r="E278" s="7" t="s">
        <v>9</v>
      </c>
      <c r="F278" s="7" t="str">
        <f>"莫贤娇"</f>
        <v>莫贤娇</v>
      </c>
      <c r="G278" s="7" t="str">
        <f aca="true" t="shared" si="18" ref="G278:G288">"女"</f>
        <v>女</v>
      </c>
    </row>
    <row r="279" spans="1:7" ht="30" customHeight="1">
      <c r="A279" s="7">
        <v>277</v>
      </c>
      <c r="B279" s="7" t="str">
        <f>"60552024010811513857249"</f>
        <v>60552024010811513857249</v>
      </c>
      <c r="C279" s="7" t="str">
        <f t="shared" si="16"/>
        <v>0101</v>
      </c>
      <c r="D279" s="7" t="s">
        <v>8</v>
      </c>
      <c r="E279" s="7" t="s">
        <v>9</v>
      </c>
      <c r="F279" s="7" t="str">
        <f>"周春柳"</f>
        <v>周春柳</v>
      </c>
      <c r="G279" s="7" t="str">
        <f t="shared" si="18"/>
        <v>女</v>
      </c>
    </row>
    <row r="280" spans="1:7" ht="30" customHeight="1">
      <c r="A280" s="7">
        <v>278</v>
      </c>
      <c r="B280" s="7" t="str">
        <f>"60552024010815130457395"</f>
        <v>60552024010815130457395</v>
      </c>
      <c r="C280" s="7" t="str">
        <f t="shared" si="16"/>
        <v>0101</v>
      </c>
      <c r="D280" s="7" t="s">
        <v>8</v>
      </c>
      <c r="E280" s="7" t="s">
        <v>9</v>
      </c>
      <c r="F280" s="7" t="str">
        <f>"曲立鑫"</f>
        <v>曲立鑫</v>
      </c>
      <c r="G280" s="7" t="str">
        <f t="shared" si="18"/>
        <v>女</v>
      </c>
    </row>
    <row r="281" spans="1:7" ht="30" customHeight="1">
      <c r="A281" s="7">
        <v>279</v>
      </c>
      <c r="B281" s="7" t="str">
        <f>"60552024010815522557437"</f>
        <v>60552024010815522557437</v>
      </c>
      <c r="C281" s="7" t="str">
        <f t="shared" si="16"/>
        <v>0101</v>
      </c>
      <c r="D281" s="7" t="s">
        <v>8</v>
      </c>
      <c r="E281" s="7" t="s">
        <v>9</v>
      </c>
      <c r="F281" s="7" t="str">
        <f>"冯丽珍"</f>
        <v>冯丽珍</v>
      </c>
      <c r="G281" s="7" t="str">
        <f t="shared" si="18"/>
        <v>女</v>
      </c>
    </row>
    <row r="282" spans="1:7" ht="30" customHeight="1">
      <c r="A282" s="7">
        <v>280</v>
      </c>
      <c r="B282" s="7" t="str">
        <f>"60552024010815090457388"</f>
        <v>60552024010815090457388</v>
      </c>
      <c r="C282" s="7" t="str">
        <f t="shared" si="16"/>
        <v>0101</v>
      </c>
      <c r="D282" s="7" t="s">
        <v>8</v>
      </c>
      <c r="E282" s="7" t="s">
        <v>9</v>
      </c>
      <c r="F282" s="7" t="str">
        <f>"吴靖雯"</f>
        <v>吴靖雯</v>
      </c>
      <c r="G282" s="7" t="str">
        <f t="shared" si="18"/>
        <v>女</v>
      </c>
    </row>
    <row r="283" spans="1:7" ht="30" customHeight="1">
      <c r="A283" s="7">
        <v>281</v>
      </c>
      <c r="B283" s="7" t="str">
        <f>"60552024010811204157211"</f>
        <v>60552024010811204157211</v>
      </c>
      <c r="C283" s="7" t="str">
        <f t="shared" si="16"/>
        <v>0101</v>
      </c>
      <c r="D283" s="7" t="s">
        <v>8</v>
      </c>
      <c r="E283" s="7" t="s">
        <v>9</v>
      </c>
      <c r="F283" s="7" t="str">
        <f>"陈月浪"</f>
        <v>陈月浪</v>
      </c>
      <c r="G283" s="7" t="str">
        <f t="shared" si="18"/>
        <v>女</v>
      </c>
    </row>
    <row r="284" spans="1:7" ht="30" customHeight="1">
      <c r="A284" s="7">
        <v>282</v>
      </c>
      <c r="B284" s="7" t="str">
        <f>"60552024010815511057436"</f>
        <v>60552024010815511057436</v>
      </c>
      <c r="C284" s="7" t="str">
        <f t="shared" si="16"/>
        <v>0101</v>
      </c>
      <c r="D284" s="7" t="s">
        <v>8</v>
      </c>
      <c r="E284" s="7" t="s">
        <v>9</v>
      </c>
      <c r="F284" s="7" t="str">
        <f>"刘俊南"</f>
        <v>刘俊南</v>
      </c>
      <c r="G284" s="7" t="str">
        <f t="shared" si="18"/>
        <v>女</v>
      </c>
    </row>
    <row r="285" spans="1:7" ht="30" customHeight="1">
      <c r="A285" s="7">
        <v>283</v>
      </c>
      <c r="B285" s="7" t="str">
        <f>"60552024010815365757417"</f>
        <v>60552024010815365757417</v>
      </c>
      <c r="C285" s="7" t="str">
        <f t="shared" si="16"/>
        <v>0101</v>
      </c>
      <c r="D285" s="7" t="s">
        <v>8</v>
      </c>
      <c r="E285" s="7" t="s">
        <v>9</v>
      </c>
      <c r="F285" s="7" t="str">
        <f>"吴柳"</f>
        <v>吴柳</v>
      </c>
      <c r="G285" s="7" t="str">
        <f t="shared" si="18"/>
        <v>女</v>
      </c>
    </row>
    <row r="286" spans="1:7" ht="30" customHeight="1">
      <c r="A286" s="7">
        <v>284</v>
      </c>
      <c r="B286" s="7" t="str">
        <f>"60552024010816083757463"</f>
        <v>60552024010816083757463</v>
      </c>
      <c r="C286" s="7" t="str">
        <f t="shared" si="16"/>
        <v>0101</v>
      </c>
      <c r="D286" s="7" t="s">
        <v>8</v>
      </c>
      <c r="E286" s="7" t="s">
        <v>9</v>
      </c>
      <c r="F286" s="7" t="str">
        <f>"林小莉"</f>
        <v>林小莉</v>
      </c>
      <c r="G286" s="7" t="str">
        <f t="shared" si="18"/>
        <v>女</v>
      </c>
    </row>
    <row r="287" spans="1:7" ht="30" customHeight="1">
      <c r="A287" s="7">
        <v>285</v>
      </c>
      <c r="B287" s="7" t="str">
        <f>"60552024010810034957072"</f>
        <v>60552024010810034957072</v>
      </c>
      <c r="C287" s="7" t="str">
        <f t="shared" si="16"/>
        <v>0101</v>
      </c>
      <c r="D287" s="7" t="s">
        <v>8</v>
      </c>
      <c r="E287" s="7" t="s">
        <v>9</v>
      </c>
      <c r="F287" s="7" t="str">
        <f>"李誉丹"</f>
        <v>李誉丹</v>
      </c>
      <c r="G287" s="7" t="str">
        <f t="shared" si="18"/>
        <v>女</v>
      </c>
    </row>
    <row r="288" spans="1:7" ht="30" customHeight="1">
      <c r="A288" s="7">
        <v>286</v>
      </c>
      <c r="B288" s="7" t="str">
        <f>"60552024010617444855967"</f>
        <v>60552024010617444855967</v>
      </c>
      <c r="C288" s="7" t="str">
        <f t="shared" si="16"/>
        <v>0101</v>
      </c>
      <c r="D288" s="7" t="s">
        <v>8</v>
      </c>
      <c r="E288" s="7" t="s">
        <v>9</v>
      </c>
      <c r="F288" s="7" t="str">
        <f>"陈家佳"</f>
        <v>陈家佳</v>
      </c>
      <c r="G288" s="7" t="str">
        <f t="shared" si="18"/>
        <v>女</v>
      </c>
    </row>
    <row r="289" spans="1:7" ht="30" customHeight="1">
      <c r="A289" s="7">
        <v>287</v>
      </c>
      <c r="B289" s="7" t="str">
        <f>"60552024010816040557458"</f>
        <v>60552024010816040557458</v>
      </c>
      <c r="C289" s="7" t="str">
        <f t="shared" si="16"/>
        <v>0101</v>
      </c>
      <c r="D289" s="7" t="s">
        <v>8</v>
      </c>
      <c r="E289" s="7" t="s">
        <v>9</v>
      </c>
      <c r="F289" s="7" t="str">
        <f>"文周彬"</f>
        <v>文周彬</v>
      </c>
      <c r="G289" s="7" t="str">
        <f>"男"</f>
        <v>男</v>
      </c>
    </row>
    <row r="290" spans="1:7" ht="30" customHeight="1">
      <c r="A290" s="7">
        <v>288</v>
      </c>
      <c r="B290" s="7" t="str">
        <f>"60552024010816255757492"</f>
        <v>60552024010816255757492</v>
      </c>
      <c r="C290" s="7" t="str">
        <f t="shared" si="16"/>
        <v>0101</v>
      </c>
      <c r="D290" s="7" t="s">
        <v>8</v>
      </c>
      <c r="E290" s="7" t="s">
        <v>9</v>
      </c>
      <c r="F290" s="7" t="str">
        <f>"潘少俐"</f>
        <v>潘少俐</v>
      </c>
      <c r="G290" s="7" t="str">
        <f>"女"</f>
        <v>女</v>
      </c>
    </row>
    <row r="291" spans="1:7" ht="30" customHeight="1">
      <c r="A291" s="7">
        <v>289</v>
      </c>
      <c r="B291" s="7" t="str">
        <f>"60552024010716132056559"</f>
        <v>60552024010716132056559</v>
      </c>
      <c r="C291" s="7" t="str">
        <f t="shared" si="16"/>
        <v>0101</v>
      </c>
      <c r="D291" s="7" t="s">
        <v>8</v>
      </c>
      <c r="E291" s="7" t="s">
        <v>9</v>
      </c>
      <c r="F291" s="7" t="str">
        <f>"吕爱琳"</f>
        <v>吕爱琳</v>
      </c>
      <c r="G291" s="7" t="str">
        <f>"女"</f>
        <v>女</v>
      </c>
    </row>
    <row r="292" spans="1:7" ht="30" customHeight="1">
      <c r="A292" s="7">
        <v>290</v>
      </c>
      <c r="B292" s="7" t="str">
        <f>"60552024010810405657144"</f>
        <v>60552024010810405657144</v>
      </c>
      <c r="C292" s="7" t="str">
        <f t="shared" si="16"/>
        <v>0101</v>
      </c>
      <c r="D292" s="7" t="s">
        <v>8</v>
      </c>
      <c r="E292" s="7" t="s">
        <v>9</v>
      </c>
      <c r="F292" s="7" t="str">
        <f>"王艺霖"</f>
        <v>王艺霖</v>
      </c>
      <c r="G292" s="7" t="str">
        <f>"女"</f>
        <v>女</v>
      </c>
    </row>
    <row r="293" spans="1:7" ht="30" customHeight="1">
      <c r="A293" s="7">
        <v>291</v>
      </c>
      <c r="B293" s="7" t="str">
        <f>"60552024010816385557510"</f>
        <v>60552024010816385557510</v>
      </c>
      <c r="C293" s="7" t="str">
        <f t="shared" si="16"/>
        <v>0101</v>
      </c>
      <c r="D293" s="7" t="s">
        <v>8</v>
      </c>
      <c r="E293" s="7" t="s">
        <v>9</v>
      </c>
      <c r="F293" s="7" t="str">
        <f>"张菁"</f>
        <v>张菁</v>
      </c>
      <c r="G293" s="7" t="str">
        <f>"女"</f>
        <v>女</v>
      </c>
    </row>
    <row r="294" spans="1:7" ht="30" customHeight="1">
      <c r="A294" s="7">
        <v>292</v>
      </c>
      <c r="B294" s="7" t="str">
        <f>"60552024010816415757516"</f>
        <v>60552024010816415757516</v>
      </c>
      <c r="C294" s="7" t="str">
        <f t="shared" si="16"/>
        <v>0101</v>
      </c>
      <c r="D294" s="7" t="s">
        <v>8</v>
      </c>
      <c r="E294" s="7" t="s">
        <v>9</v>
      </c>
      <c r="F294" s="7" t="str">
        <f>"谢人为"</f>
        <v>谢人为</v>
      </c>
      <c r="G294" s="7" t="str">
        <f>"男"</f>
        <v>男</v>
      </c>
    </row>
    <row r="295" spans="1:7" ht="30" customHeight="1">
      <c r="A295" s="7">
        <v>293</v>
      </c>
      <c r="B295" s="7" t="str">
        <f>"60552024010617291355958"</f>
        <v>60552024010617291355958</v>
      </c>
      <c r="C295" s="7" t="str">
        <f t="shared" si="16"/>
        <v>0101</v>
      </c>
      <c r="D295" s="7" t="s">
        <v>8</v>
      </c>
      <c r="E295" s="7" t="s">
        <v>9</v>
      </c>
      <c r="F295" s="7" t="str">
        <f>"陈璟"</f>
        <v>陈璟</v>
      </c>
      <c r="G295" s="7" t="str">
        <f>"女"</f>
        <v>女</v>
      </c>
    </row>
    <row r="296" spans="1:7" ht="30" customHeight="1">
      <c r="A296" s="7">
        <v>294</v>
      </c>
      <c r="B296" s="7" t="str">
        <f>"60552024010809572457061"</f>
        <v>60552024010809572457061</v>
      </c>
      <c r="C296" s="7" t="str">
        <f t="shared" si="16"/>
        <v>0101</v>
      </c>
      <c r="D296" s="7" t="s">
        <v>8</v>
      </c>
      <c r="E296" s="7" t="s">
        <v>9</v>
      </c>
      <c r="F296" s="7" t="str">
        <f>"王家庚"</f>
        <v>王家庚</v>
      </c>
      <c r="G296" s="7" t="str">
        <f>"男"</f>
        <v>男</v>
      </c>
    </row>
    <row r="297" spans="1:7" ht="30" customHeight="1">
      <c r="A297" s="7">
        <v>295</v>
      </c>
      <c r="B297" s="7" t="str">
        <f>"60552024010815382057420"</f>
        <v>60552024010815382057420</v>
      </c>
      <c r="C297" s="7" t="str">
        <f t="shared" si="16"/>
        <v>0101</v>
      </c>
      <c r="D297" s="7" t="s">
        <v>8</v>
      </c>
      <c r="E297" s="7" t="s">
        <v>9</v>
      </c>
      <c r="F297" s="7" t="str">
        <f>"马俊微"</f>
        <v>马俊微</v>
      </c>
      <c r="G297" s="7" t="str">
        <f>"女"</f>
        <v>女</v>
      </c>
    </row>
    <row r="298" spans="1:7" ht="30" customHeight="1">
      <c r="A298" s="7">
        <v>296</v>
      </c>
      <c r="B298" s="7" t="str">
        <f>"60552024010817083757552"</f>
        <v>60552024010817083757552</v>
      </c>
      <c r="C298" s="7" t="str">
        <f t="shared" si="16"/>
        <v>0101</v>
      </c>
      <c r="D298" s="7" t="s">
        <v>8</v>
      </c>
      <c r="E298" s="7" t="s">
        <v>9</v>
      </c>
      <c r="F298" s="7" t="str">
        <f>"翁晓娟"</f>
        <v>翁晓娟</v>
      </c>
      <c r="G298" s="7" t="str">
        <f>"女"</f>
        <v>女</v>
      </c>
    </row>
    <row r="299" spans="1:7" ht="30" customHeight="1">
      <c r="A299" s="7">
        <v>297</v>
      </c>
      <c r="B299" s="7" t="str">
        <f>"60552024010811324157230"</f>
        <v>60552024010811324157230</v>
      </c>
      <c r="C299" s="7" t="str">
        <f t="shared" si="16"/>
        <v>0101</v>
      </c>
      <c r="D299" s="7" t="s">
        <v>8</v>
      </c>
      <c r="E299" s="7" t="s">
        <v>9</v>
      </c>
      <c r="F299" s="7" t="str">
        <f>"宋庆吉"</f>
        <v>宋庆吉</v>
      </c>
      <c r="G299" s="7" t="str">
        <f>"女"</f>
        <v>女</v>
      </c>
    </row>
    <row r="300" spans="1:7" ht="30" customHeight="1">
      <c r="A300" s="7">
        <v>298</v>
      </c>
      <c r="B300" s="7" t="str">
        <f>"60552024010816303057502"</f>
        <v>60552024010816303057502</v>
      </c>
      <c r="C300" s="7" t="str">
        <f t="shared" si="16"/>
        <v>0101</v>
      </c>
      <c r="D300" s="7" t="s">
        <v>8</v>
      </c>
      <c r="E300" s="7" t="s">
        <v>9</v>
      </c>
      <c r="F300" s="7" t="str">
        <f>"张峰源"</f>
        <v>张峰源</v>
      </c>
      <c r="G300" s="7" t="str">
        <f>"男"</f>
        <v>男</v>
      </c>
    </row>
    <row r="301" spans="1:7" ht="30" customHeight="1">
      <c r="A301" s="7">
        <v>299</v>
      </c>
      <c r="B301" s="7" t="str">
        <f>"60552024010816465557522"</f>
        <v>60552024010816465557522</v>
      </c>
      <c r="C301" s="7" t="str">
        <f t="shared" si="16"/>
        <v>0101</v>
      </c>
      <c r="D301" s="7" t="s">
        <v>8</v>
      </c>
      <c r="E301" s="7" t="s">
        <v>9</v>
      </c>
      <c r="F301" s="7" t="str">
        <f>"王诗琪"</f>
        <v>王诗琪</v>
      </c>
      <c r="G301" s="7" t="str">
        <f aca="true" t="shared" si="19" ref="G301:G308">"女"</f>
        <v>女</v>
      </c>
    </row>
    <row r="302" spans="1:7" ht="30" customHeight="1">
      <c r="A302" s="7">
        <v>300</v>
      </c>
      <c r="B302" s="7" t="str">
        <f>"60552024010719375856680"</f>
        <v>60552024010719375856680</v>
      </c>
      <c r="C302" s="7" t="str">
        <f t="shared" si="16"/>
        <v>0101</v>
      </c>
      <c r="D302" s="7" t="s">
        <v>8</v>
      </c>
      <c r="E302" s="7" t="s">
        <v>9</v>
      </c>
      <c r="F302" s="7" t="str">
        <f>"林桂丹"</f>
        <v>林桂丹</v>
      </c>
      <c r="G302" s="7" t="str">
        <f t="shared" si="19"/>
        <v>女</v>
      </c>
    </row>
    <row r="303" spans="1:7" ht="30" customHeight="1">
      <c r="A303" s="7">
        <v>301</v>
      </c>
      <c r="B303" s="7" t="str">
        <f>"60552024010814440657363"</f>
        <v>60552024010814440657363</v>
      </c>
      <c r="C303" s="7" t="str">
        <f t="shared" si="16"/>
        <v>0101</v>
      </c>
      <c r="D303" s="7" t="s">
        <v>8</v>
      </c>
      <c r="E303" s="7" t="s">
        <v>9</v>
      </c>
      <c r="F303" s="7" t="str">
        <f>"蔡宁静"</f>
        <v>蔡宁静</v>
      </c>
      <c r="G303" s="7" t="str">
        <f t="shared" si="19"/>
        <v>女</v>
      </c>
    </row>
    <row r="304" spans="1:7" ht="30" customHeight="1">
      <c r="A304" s="7">
        <v>302</v>
      </c>
      <c r="B304" s="7" t="str">
        <f>"60552024010817054957547"</f>
        <v>60552024010817054957547</v>
      </c>
      <c r="C304" s="7" t="str">
        <f t="shared" si="16"/>
        <v>0101</v>
      </c>
      <c r="D304" s="7" t="s">
        <v>8</v>
      </c>
      <c r="E304" s="7" t="s">
        <v>9</v>
      </c>
      <c r="F304" s="7" t="str">
        <f>"张海玉"</f>
        <v>张海玉</v>
      </c>
      <c r="G304" s="7" t="str">
        <f t="shared" si="19"/>
        <v>女</v>
      </c>
    </row>
    <row r="305" spans="1:7" ht="30" customHeight="1">
      <c r="A305" s="7">
        <v>303</v>
      </c>
      <c r="B305" s="7" t="str">
        <f>"60552024010817072657549"</f>
        <v>60552024010817072657549</v>
      </c>
      <c r="C305" s="7" t="str">
        <f t="shared" si="16"/>
        <v>0101</v>
      </c>
      <c r="D305" s="7" t="s">
        <v>8</v>
      </c>
      <c r="E305" s="7" t="s">
        <v>9</v>
      </c>
      <c r="F305" s="7" t="str">
        <f>"李亚丽"</f>
        <v>李亚丽</v>
      </c>
      <c r="G305" s="7" t="str">
        <f t="shared" si="19"/>
        <v>女</v>
      </c>
    </row>
    <row r="306" spans="1:7" ht="30" customHeight="1">
      <c r="A306" s="7">
        <v>304</v>
      </c>
      <c r="B306" s="7" t="str">
        <f>"60552024010817315457584"</f>
        <v>60552024010817315457584</v>
      </c>
      <c r="C306" s="7" t="str">
        <f t="shared" si="16"/>
        <v>0101</v>
      </c>
      <c r="D306" s="7" t="s">
        <v>8</v>
      </c>
      <c r="E306" s="7" t="s">
        <v>9</v>
      </c>
      <c r="F306" s="7" t="str">
        <f>"郭子莹"</f>
        <v>郭子莹</v>
      </c>
      <c r="G306" s="7" t="str">
        <f t="shared" si="19"/>
        <v>女</v>
      </c>
    </row>
    <row r="307" spans="1:7" ht="30" customHeight="1">
      <c r="A307" s="7">
        <v>305</v>
      </c>
      <c r="B307" s="7" t="str">
        <f>"60552024010817193857567"</f>
        <v>60552024010817193857567</v>
      </c>
      <c r="C307" s="7" t="str">
        <f t="shared" si="16"/>
        <v>0101</v>
      </c>
      <c r="D307" s="7" t="s">
        <v>8</v>
      </c>
      <c r="E307" s="7" t="s">
        <v>9</v>
      </c>
      <c r="F307" s="7" t="str">
        <f>"陈淑蓝"</f>
        <v>陈淑蓝</v>
      </c>
      <c r="G307" s="7" t="str">
        <f t="shared" si="19"/>
        <v>女</v>
      </c>
    </row>
    <row r="308" spans="1:7" ht="30" customHeight="1">
      <c r="A308" s="7">
        <v>306</v>
      </c>
      <c r="B308" s="7" t="str">
        <f>"60552024010817480157595"</f>
        <v>60552024010817480157595</v>
      </c>
      <c r="C308" s="7" t="str">
        <f t="shared" si="16"/>
        <v>0101</v>
      </c>
      <c r="D308" s="7" t="s">
        <v>8</v>
      </c>
      <c r="E308" s="7" t="s">
        <v>9</v>
      </c>
      <c r="F308" s="7" t="str">
        <f>"李佳洋"</f>
        <v>李佳洋</v>
      </c>
      <c r="G308" s="7" t="str">
        <f t="shared" si="19"/>
        <v>女</v>
      </c>
    </row>
    <row r="309" spans="1:7" ht="30" customHeight="1">
      <c r="A309" s="7">
        <v>307</v>
      </c>
      <c r="B309" s="7" t="str">
        <f>"60552024010818000257602"</f>
        <v>60552024010818000257602</v>
      </c>
      <c r="C309" s="7" t="str">
        <f t="shared" si="16"/>
        <v>0101</v>
      </c>
      <c r="D309" s="7" t="s">
        <v>8</v>
      </c>
      <c r="E309" s="7" t="s">
        <v>9</v>
      </c>
      <c r="F309" s="7" t="str">
        <f>"李德裘"</f>
        <v>李德裘</v>
      </c>
      <c r="G309" s="7" t="str">
        <f>"男"</f>
        <v>男</v>
      </c>
    </row>
    <row r="310" spans="1:7" ht="30" customHeight="1">
      <c r="A310" s="7">
        <v>308</v>
      </c>
      <c r="B310" s="7" t="str">
        <f>"60552024010818132757612"</f>
        <v>60552024010818132757612</v>
      </c>
      <c r="C310" s="7" t="str">
        <f t="shared" si="16"/>
        <v>0101</v>
      </c>
      <c r="D310" s="7" t="s">
        <v>8</v>
      </c>
      <c r="E310" s="7" t="s">
        <v>9</v>
      </c>
      <c r="F310" s="7" t="str">
        <f>"刘捷"</f>
        <v>刘捷</v>
      </c>
      <c r="G310" s="7" t="str">
        <f>"女"</f>
        <v>女</v>
      </c>
    </row>
    <row r="311" spans="1:7" ht="30" customHeight="1">
      <c r="A311" s="7">
        <v>309</v>
      </c>
      <c r="B311" s="7" t="str">
        <f>"60552024010818172357616"</f>
        <v>60552024010818172357616</v>
      </c>
      <c r="C311" s="7" t="str">
        <f t="shared" si="16"/>
        <v>0101</v>
      </c>
      <c r="D311" s="7" t="s">
        <v>8</v>
      </c>
      <c r="E311" s="7" t="s">
        <v>9</v>
      </c>
      <c r="F311" s="7" t="str">
        <f>"郑大洲"</f>
        <v>郑大洲</v>
      </c>
      <c r="G311" s="7" t="str">
        <f>"男"</f>
        <v>男</v>
      </c>
    </row>
    <row r="312" spans="1:7" ht="30" customHeight="1">
      <c r="A312" s="7">
        <v>310</v>
      </c>
      <c r="B312" s="7" t="str">
        <f>"60552024010817442557592"</f>
        <v>60552024010817442557592</v>
      </c>
      <c r="C312" s="7" t="str">
        <f t="shared" si="16"/>
        <v>0101</v>
      </c>
      <c r="D312" s="7" t="s">
        <v>8</v>
      </c>
      <c r="E312" s="7" t="s">
        <v>9</v>
      </c>
      <c r="F312" s="7" t="str">
        <f>"曾凯娜"</f>
        <v>曾凯娜</v>
      </c>
      <c r="G312" s="7" t="str">
        <f>"女"</f>
        <v>女</v>
      </c>
    </row>
    <row r="313" spans="1:7" ht="30" customHeight="1">
      <c r="A313" s="7">
        <v>311</v>
      </c>
      <c r="B313" s="7" t="str">
        <f>"60552024010719422656685"</f>
        <v>60552024010719422656685</v>
      </c>
      <c r="C313" s="7" t="str">
        <f t="shared" si="16"/>
        <v>0101</v>
      </c>
      <c r="D313" s="7" t="s">
        <v>8</v>
      </c>
      <c r="E313" s="7" t="s">
        <v>9</v>
      </c>
      <c r="F313" s="7" t="str">
        <f>"吴姚睿"</f>
        <v>吴姚睿</v>
      </c>
      <c r="G313" s="7" t="str">
        <f>"女"</f>
        <v>女</v>
      </c>
    </row>
    <row r="314" spans="1:7" ht="30" customHeight="1">
      <c r="A314" s="7">
        <v>312</v>
      </c>
      <c r="B314" s="7" t="str">
        <f>"60552024010818372957633"</f>
        <v>60552024010818372957633</v>
      </c>
      <c r="C314" s="7" t="str">
        <f t="shared" si="16"/>
        <v>0101</v>
      </c>
      <c r="D314" s="7" t="s">
        <v>8</v>
      </c>
      <c r="E314" s="7" t="s">
        <v>9</v>
      </c>
      <c r="F314" s="7" t="str">
        <f>"雷坚军"</f>
        <v>雷坚军</v>
      </c>
      <c r="G314" s="7" t="str">
        <f>"男"</f>
        <v>男</v>
      </c>
    </row>
    <row r="315" spans="1:7" ht="30" customHeight="1">
      <c r="A315" s="7">
        <v>313</v>
      </c>
      <c r="B315" s="7" t="str">
        <f>"60552024010619343856039"</f>
        <v>60552024010619343856039</v>
      </c>
      <c r="C315" s="7" t="str">
        <f t="shared" si="16"/>
        <v>0101</v>
      </c>
      <c r="D315" s="7" t="s">
        <v>8</v>
      </c>
      <c r="E315" s="7" t="s">
        <v>9</v>
      </c>
      <c r="F315" s="7" t="str">
        <f>"蔡群"</f>
        <v>蔡群</v>
      </c>
      <c r="G315" s="7" t="str">
        <f aca="true" t="shared" si="20" ref="G315:G320">"女"</f>
        <v>女</v>
      </c>
    </row>
    <row r="316" spans="1:7" ht="30" customHeight="1">
      <c r="A316" s="7">
        <v>314</v>
      </c>
      <c r="B316" s="7" t="str">
        <f>"60552024010816593557542"</f>
        <v>60552024010816593557542</v>
      </c>
      <c r="C316" s="7" t="str">
        <f t="shared" si="16"/>
        <v>0101</v>
      </c>
      <c r="D316" s="7" t="s">
        <v>8</v>
      </c>
      <c r="E316" s="7" t="s">
        <v>9</v>
      </c>
      <c r="F316" s="7" t="str">
        <f>"袁满秀"</f>
        <v>袁满秀</v>
      </c>
      <c r="G316" s="7" t="str">
        <f t="shared" si="20"/>
        <v>女</v>
      </c>
    </row>
    <row r="317" spans="1:7" ht="30" customHeight="1">
      <c r="A317" s="7">
        <v>315</v>
      </c>
      <c r="B317" s="7" t="str">
        <f>"60552024010809484257042"</f>
        <v>60552024010809484257042</v>
      </c>
      <c r="C317" s="7" t="str">
        <f t="shared" si="16"/>
        <v>0101</v>
      </c>
      <c r="D317" s="7" t="s">
        <v>8</v>
      </c>
      <c r="E317" s="7" t="s">
        <v>9</v>
      </c>
      <c r="F317" s="7" t="str">
        <f>"杨善环"</f>
        <v>杨善环</v>
      </c>
      <c r="G317" s="7" t="str">
        <f t="shared" si="20"/>
        <v>女</v>
      </c>
    </row>
    <row r="318" spans="1:7" ht="30" customHeight="1">
      <c r="A318" s="7">
        <v>316</v>
      </c>
      <c r="B318" s="7" t="str">
        <f>"60552024010819041457647"</f>
        <v>60552024010819041457647</v>
      </c>
      <c r="C318" s="7" t="str">
        <f t="shared" si="16"/>
        <v>0101</v>
      </c>
      <c r="D318" s="7" t="s">
        <v>8</v>
      </c>
      <c r="E318" s="7" t="s">
        <v>9</v>
      </c>
      <c r="F318" s="7" t="str">
        <f>"张君"</f>
        <v>张君</v>
      </c>
      <c r="G318" s="7" t="str">
        <f t="shared" si="20"/>
        <v>女</v>
      </c>
    </row>
    <row r="319" spans="1:7" ht="30" customHeight="1">
      <c r="A319" s="7">
        <v>317</v>
      </c>
      <c r="B319" s="7" t="str">
        <f>"60552024010819245957661"</f>
        <v>60552024010819245957661</v>
      </c>
      <c r="C319" s="7" t="str">
        <f t="shared" si="16"/>
        <v>0101</v>
      </c>
      <c r="D319" s="7" t="s">
        <v>8</v>
      </c>
      <c r="E319" s="7" t="s">
        <v>9</v>
      </c>
      <c r="F319" s="7" t="str">
        <f>"罗新欣"</f>
        <v>罗新欣</v>
      </c>
      <c r="G319" s="7" t="str">
        <f t="shared" si="20"/>
        <v>女</v>
      </c>
    </row>
    <row r="320" spans="1:7" ht="30" customHeight="1">
      <c r="A320" s="7">
        <v>318</v>
      </c>
      <c r="B320" s="7" t="str">
        <f>"60552024010819181157657"</f>
        <v>60552024010819181157657</v>
      </c>
      <c r="C320" s="7" t="str">
        <f t="shared" si="16"/>
        <v>0101</v>
      </c>
      <c r="D320" s="7" t="s">
        <v>8</v>
      </c>
      <c r="E320" s="7" t="s">
        <v>9</v>
      </c>
      <c r="F320" s="7" t="str">
        <f>"韦韬"</f>
        <v>韦韬</v>
      </c>
      <c r="G320" s="7" t="str">
        <f t="shared" si="20"/>
        <v>女</v>
      </c>
    </row>
    <row r="321" spans="1:7" ht="30" customHeight="1">
      <c r="A321" s="7">
        <v>319</v>
      </c>
      <c r="B321" s="7" t="str">
        <f>"60552024010817540157597"</f>
        <v>60552024010817540157597</v>
      </c>
      <c r="C321" s="7" t="str">
        <f t="shared" si="16"/>
        <v>0101</v>
      </c>
      <c r="D321" s="7" t="s">
        <v>8</v>
      </c>
      <c r="E321" s="7" t="s">
        <v>9</v>
      </c>
      <c r="F321" s="7" t="str">
        <f>"符祥武"</f>
        <v>符祥武</v>
      </c>
      <c r="G321" s="7" t="str">
        <f>"男"</f>
        <v>男</v>
      </c>
    </row>
    <row r="322" spans="1:7" ht="30" customHeight="1">
      <c r="A322" s="7">
        <v>320</v>
      </c>
      <c r="B322" s="7" t="str">
        <f>"60552024010819573657684"</f>
        <v>60552024010819573657684</v>
      </c>
      <c r="C322" s="7" t="str">
        <f t="shared" si="16"/>
        <v>0101</v>
      </c>
      <c r="D322" s="7" t="s">
        <v>8</v>
      </c>
      <c r="E322" s="7" t="s">
        <v>9</v>
      </c>
      <c r="F322" s="7" t="str">
        <f>"莫丽花"</f>
        <v>莫丽花</v>
      </c>
      <c r="G322" s="7" t="str">
        <f>"女"</f>
        <v>女</v>
      </c>
    </row>
    <row r="323" spans="1:7" ht="30" customHeight="1">
      <c r="A323" s="7">
        <v>321</v>
      </c>
      <c r="B323" s="7" t="str">
        <f>"60552024010818352457629"</f>
        <v>60552024010818352457629</v>
      </c>
      <c r="C323" s="7" t="str">
        <f aca="true" t="shared" si="21" ref="C323:C386">"0101"</f>
        <v>0101</v>
      </c>
      <c r="D323" s="7" t="s">
        <v>8</v>
      </c>
      <c r="E323" s="7" t="s">
        <v>9</v>
      </c>
      <c r="F323" s="7" t="str">
        <f>"王玉銮"</f>
        <v>王玉銮</v>
      </c>
      <c r="G323" s="7" t="str">
        <f>"女"</f>
        <v>女</v>
      </c>
    </row>
    <row r="324" spans="1:7" ht="30" customHeight="1">
      <c r="A324" s="7">
        <v>322</v>
      </c>
      <c r="B324" s="7" t="str">
        <f>"60552024010614322255735"</f>
        <v>60552024010614322255735</v>
      </c>
      <c r="C324" s="7" t="str">
        <f t="shared" si="21"/>
        <v>0101</v>
      </c>
      <c r="D324" s="7" t="s">
        <v>8</v>
      </c>
      <c r="E324" s="7" t="s">
        <v>9</v>
      </c>
      <c r="F324" s="7" t="str">
        <f>"王绥鹏"</f>
        <v>王绥鹏</v>
      </c>
      <c r="G324" s="7" t="str">
        <f>"男"</f>
        <v>男</v>
      </c>
    </row>
    <row r="325" spans="1:7" ht="30" customHeight="1">
      <c r="A325" s="7">
        <v>323</v>
      </c>
      <c r="B325" s="7" t="str">
        <f>"60552024010819214757658"</f>
        <v>60552024010819214757658</v>
      </c>
      <c r="C325" s="7" t="str">
        <f t="shared" si="21"/>
        <v>0101</v>
      </c>
      <c r="D325" s="7" t="s">
        <v>8</v>
      </c>
      <c r="E325" s="7" t="s">
        <v>9</v>
      </c>
      <c r="F325" s="7" t="str">
        <f>"陈雨桐"</f>
        <v>陈雨桐</v>
      </c>
      <c r="G325" s="7" t="str">
        <f aca="true" t="shared" si="22" ref="G325:G333">"女"</f>
        <v>女</v>
      </c>
    </row>
    <row r="326" spans="1:7" ht="30" customHeight="1">
      <c r="A326" s="7">
        <v>324</v>
      </c>
      <c r="B326" s="7" t="str">
        <f>"60552024010819553957682"</f>
        <v>60552024010819553957682</v>
      </c>
      <c r="C326" s="7" t="str">
        <f t="shared" si="21"/>
        <v>0101</v>
      </c>
      <c r="D326" s="7" t="s">
        <v>8</v>
      </c>
      <c r="E326" s="7" t="s">
        <v>9</v>
      </c>
      <c r="F326" s="7" t="str">
        <f>"黎秀芳"</f>
        <v>黎秀芳</v>
      </c>
      <c r="G326" s="7" t="str">
        <f t="shared" si="22"/>
        <v>女</v>
      </c>
    </row>
    <row r="327" spans="1:7" ht="30" customHeight="1">
      <c r="A327" s="7">
        <v>325</v>
      </c>
      <c r="B327" s="7" t="str">
        <f>"60552024010820170357706"</f>
        <v>60552024010820170357706</v>
      </c>
      <c r="C327" s="7" t="str">
        <f t="shared" si="21"/>
        <v>0101</v>
      </c>
      <c r="D327" s="7" t="s">
        <v>8</v>
      </c>
      <c r="E327" s="7" t="s">
        <v>9</v>
      </c>
      <c r="F327" s="7" t="str">
        <f>"王燕方"</f>
        <v>王燕方</v>
      </c>
      <c r="G327" s="7" t="str">
        <f t="shared" si="22"/>
        <v>女</v>
      </c>
    </row>
    <row r="328" spans="1:7" ht="30" customHeight="1">
      <c r="A328" s="7">
        <v>326</v>
      </c>
      <c r="B328" s="7" t="str">
        <f>"60552024010722401256830"</f>
        <v>60552024010722401256830</v>
      </c>
      <c r="C328" s="7" t="str">
        <f t="shared" si="21"/>
        <v>0101</v>
      </c>
      <c r="D328" s="7" t="s">
        <v>8</v>
      </c>
      <c r="E328" s="7" t="s">
        <v>9</v>
      </c>
      <c r="F328" s="7" t="str">
        <f>"吴怡"</f>
        <v>吴怡</v>
      </c>
      <c r="G328" s="7" t="str">
        <f t="shared" si="22"/>
        <v>女</v>
      </c>
    </row>
    <row r="329" spans="1:7" ht="30" customHeight="1">
      <c r="A329" s="7">
        <v>327</v>
      </c>
      <c r="B329" s="7" t="str">
        <f>"60552024010820191057709"</f>
        <v>60552024010820191057709</v>
      </c>
      <c r="C329" s="7" t="str">
        <f t="shared" si="21"/>
        <v>0101</v>
      </c>
      <c r="D329" s="7" t="s">
        <v>8</v>
      </c>
      <c r="E329" s="7" t="s">
        <v>9</v>
      </c>
      <c r="F329" s="7" t="str">
        <f>"邱慧妙"</f>
        <v>邱慧妙</v>
      </c>
      <c r="G329" s="7" t="str">
        <f t="shared" si="22"/>
        <v>女</v>
      </c>
    </row>
    <row r="330" spans="1:7" ht="30" customHeight="1">
      <c r="A330" s="7">
        <v>328</v>
      </c>
      <c r="B330" s="7" t="str">
        <f>"60552024010820292357717"</f>
        <v>60552024010820292357717</v>
      </c>
      <c r="C330" s="7" t="str">
        <f t="shared" si="21"/>
        <v>0101</v>
      </c>
      <c r="D330" s="7" t="s">
        <v>8</v>
      </c>
      <c r="E330" s="7" t="s">
        <v>9</v>
      </c>
      <c r="F330" s="7" t="str">
        <f>"李航"</f>
        <v>李航</v>
      </c>
      <c r="G330" s="7" t="str">
        <f t="shared" si="22"/>
        <v>女</v>
      </c>
    </row>
    <row r="331" spans="1:7" ht="30" customHeight="1">
      <c r="A331" s="7">
        <v>329</v>
      </c>
      <c r="B331" s="7" t="str">
        <f>"60552024010820320857722"</f>
        <v>60552024010820320857722</v>
      </c>
      <c r="C331" s="7" t="str">
        <f t="shared" si="21"/>
        <v>0101</v>
      </c>
      <c r="D331" s="7" t="s">
        <v>8</v>
      </c>
      <c r="E331" s="7" t="s">
        <v>9</v>
      </c>
      <c r="F331" s="7" t="str">
        <f>"林艳"</f>
        <v>林艳</v>
      </c>
      <c r="G331" s="7" t="str">
        <f t="shared" si="22"/>
        <v>女</v>
      </c>
    </row>
    <row r="332" spans="1:7" ht="30" customHeight="1">
      <c r="A332" s="7">
        <v>330</v>
      </c>
      <c r="B332" s="7" t="str">
        <f>"60552024010820242757714"</f>
        <v>60552024010820242757714</v>
      </c>
      <c r="C332" s="7" t="str">
        <f t="shared" si="21"/>
        <v>0101</v>
      </c>
      <c r="D332" s="7" t="s">
        <v>8</v>
      </c>
      <c r="E332" s="7" t="s">
        <v>9</v>
      </c>
      <c r="F332" s="7" t="str">
        <f>"陈梦圆"</f>
        <v>陈梦圆</v>
      </c>
      <c r="G332" s="7" t="str">
        <f t="shared" si="22"/>
        <v>女</v>
      </c>
    </row>
    <row r="333" spans="1:7" ht="30" customHeight="1">
      <c r="A333" s="7">
        <v>331</v>
      </c>
      <c r="B333" s="7" t="str">
        <f>"60552024010820024557689"</f>
        <v>60552024010820024557689</v>
      </c>
      <c r="C333" s="7" t="str">
        <f t="shared" si="21"/>
        <v>0101</v>
      </c>
      <c r="D333" s="7" t="s">
        <v>8</v>
      </c>
      <c r="E333" s="7" t="s">
        <v>9</v>
      </c>
      <c r="F333" s="7" t="str">
        <f>"刘雪"</f>
        <v>刘雪</v>
      </c>
      <c r="G333" s="7" t="str">
        <f t="shared" si="22"/>
        <v>女</v>
      </c>
    </row>
    <row r="334" spans="1:7" ht="30" customHeight="1">
      <c r="A334" s="7">
        <v>332</v>
      </c>
      <c r="B334" s="7" t="str">
        <f>"60552024010810281357119"</f>
        <v>60552024010810281357119</v>
      </c>
      <c r="C334" s="7" t="str">
        <f t="shared" si="21"/>
        <v>0101</v>
      </c>
      <c r="D334" s="7" t="s">
        <v>8</v>
      </c>
      <c r="E334" s="7" t="s">
        <v>9</v>
      </c>
      <c r="F334" s="7" t="str">
        <f>"庞英杰"</f>
        <v>庞英杰</v>
      </c>
      <c r="G334" s="7" t="str">
        <f>"男"</f>
        <v>男</v>
      </c>
    </row>
    <row r="335" spans="1:7" ht="30" customHeight="1">
      <c r="A335" s="7">
        <v>333</v>
      </c>
      <c r="B335" s="7" t="str">
        <f>"60552024010820204057711"</f>
        <v>60552024010820204057711</v>
      </c>
      <c r="C335" s="7" t="str">
        <f t="shared" si="21"/>
        <v>0101</v>
      </c>
      <c r="D335" s="7" t="s">
        <v>8</v>
      </c>
      <c r="E335" s="7" t="s">
        <v>9</v>
      </c>
      <c r="F335" s="7" t="str">
        <f>"徐振淋"</f>
        <v>徐振淋</v>
      </c>
      <c r="G335" s="7" t="str">
        <f>"男"</f>
        <v>男</v>
      </c>
    </row>
    <row r="336" spans="1:7" ht="30" customHeight="1">
      <c r="A336" s="7">
        <v>334</v>
      </c>
      <c r="B336" s="7" t="str">
        <f>"60552024010820424557729"</f>
        <v>60552024010820424557729</v>
      </c>
      <c r="C336" s="7" t="str">
        <f t="shared" si="21"/>
        <v>0101</v>
      </c>
      <c r="D336" s="7" t="s">
        <v>8</v>
      </c>
      <c r="E336" s="7" t="s">
        <v>9</v>
      </c>
      <c r="F336" s="7" t="str">
        <f>"陈桃"</f>
        <v>陈桃</v>
      </c>
      <c r="G336" s="7" t="str">
        <f>"女"</f>
        <v>女</v>
      </c>
    </row>
    <row r="337" spans="1:7" ht="30" customHeight="1">
      <c r="A337" s="7">
        <v>335</v>
      </c>
      <c r="B337" s="7" t="str">
        <f>"60552024010820274257716"</f>
        <v>60552024010820274257716</v>
      </c>
      <c r="C337" s="7" t="str">
        <f t="shared" si="21"/>
        <v>0101</v>
      </c>
      <c r="D337" s="7" t="s">
        <v>8</v>
      </c>
      <c r="E337" s="7" t="s">
        <v>9</v>
      </c>
      <c r="F337" s="7" t="str">
        <f>"纪灿灿"</f>
        <v>纪灿灿</v>
      </c>
      <c r="G337" s="7" t="str">
        <f>"男"</f>
        <v>男</v>
      </c>
    </row>
    <row r="338" spans="1:7" ht="30" customHeight="1">
      <c r="A338" s="7">
        <v>336</v>
      </c>
      <c r="B338" s="7" t="str">
        <f>"60552024010820315057721"</f>
        <v>60552024010820315057721</v>
      </c>
      <c r="C338" s="7" t="str">
        <f t="shared" si="21"/>
        <v>0101</v>
      </c>
      <c r="D338" s="7" t="s">
        <v>8</v>
      </c>
      <c r="E338" s="7" t="s">
        <v>9</v>
      </c>
      <c r="F338" s="7" t="str">
        <f>"王彦舒"</f>
        <v>王彦舒</v>
      </c>
      <c r="G338" s="7" t="str">
        <f>"女"</f>
        <v>女</v>
      </c>
    </row>
    <row r="339" spans="1:7" ht="30" customHeight="1">
      <c r="A339" s="7">
        <v>337</v>
      </c>
      <c r="B339" s="7" t="str">
        <f>"60552024010820345457725"</f>
        <v>60552024010820345457725</v>
      </c>
      <c r="C339" s="7" t="str">
        <f t="shared" si="21"/>
        <v>0101</v>
      </c>
      <c r="D339" s="7" t="s">
        <v>8</v>
      </c>
      <c r="E339" s="7" t="s">
        <v>9</v>
      </c>
      <c r="F339" s="7" t="str">
        <f>"黄耿"</f>
        <v>黄耿</v>
      </c>
      <c r="G339" s="7" t="str">
        <f>"男"</f>
        <v>男</v>
      </c>
    </row>
    <row r="340" spans="1:7" ht="30" customHeight="1">
      <c r="A340" s="7">
        <v>338</v>
      </c>
      <c r="B340" s="7" t="str">
        <f>"60552024010816473357526"</f>
        <v>60552024010816473357526</v>
      </c>
      <c r="C340" s="7" t="str">
        <f t="shared" si="21"/>
        <v>0101</v>
      </c>
      <c r="D340" s="7" t="s">
        <v>8</v>
      </c>
      <c r="E340" s="7" t="s">
        <v>9</v>
      </c>
      <c r="F340" s="7" t="str">
        <f>"龙小媛"</f>
        <v>龙小媛</v>
      </c>
      <c r="G340" s="7" t="str">
        <f>"女"</f>
        <v>女</v>
      </c>
    </row>
    <row r="341" spans="1:7" ht="30" customHeight="1">
      <c r="A341" s="7">
        <v>339</v>
      </c>
      <c r="B341" s="7" t="str">
        <f>"60552024010820524457736"</f>
        <v>60552024010820524457736</v>
      </c>
      <c r="C341" s="7" t="str">
        <f t="shared" si="21"/>
        <v>0101</v>
      </c>
      <c r="D341" s="7" t="s">
        <v>8</v>
      </c>
      <c r="E341" s="7" t="s">
        <v>9</v>
      </c>
      <c r="F341" s="7" t="str">
        <f>"陈艳"</f>
        <v>陈艳</v>
      </c>
      <c r="G341" s="7" t="str">
        <f>"女"</f>
        <v>女</v>
      </c>
    </row>
    <row r="342" spans="1:7" ht="30" customHeight="1">
      <c r="A342" s="7">
        <v>340</v>
      </c>
      <c r="B342" s="7" t="str">
        <f>"60552024010812011857260"</f>
        <v>60552024010812011857260</v>
      </c>
      <c r="C342" s="7" t="str">
        <f t="shared" si="21"/>
        <v>0101</v>
      </c>
      <c r="D342" s="7" t="s">
        <v>8</v>
      </c>
      <c r="E342" s="7" t="s">
        <v>9</v>
      </c>
      <c r="F342" s="7" t="str">
        <f>"王苗"</f>
        <v>王苗</v>
      </c>
      <c r="G342" s="7" t="str">
        <f>"女"</f>
        <v>女</v>
      </c>
    </row>
    <row r="343" spans="1:7" ht="30" customHeight="1">
      <c r="A343" s="7">
        <v>341</v>
      </c>
      <c r="B343" s="7" t="str">
        <f>"60552024010720192256713"</f>
        <v>60552024010720192256713</v>
      </c>
      <c r="C343" s="7" t="str">
        <f t="shared" si="21"/>
        <v>0101</v>
      </c>
      <c r="D343" s="7" t="s">
        <v>8</v>
      </c>
      <c r="E343" s="7" t="s">
        <v>9</v>
      </c>
      <c r="F343" s="7" t="str">
        <f>"陈华清"</f>
        <v>陈华清</v>
      </c>
      <c r="G343" s="7" t="str">
        <f>"男"</f>
        <v>男</v>
      </c>
    </row>
    <row r="344" spans="1:7" ht="30" customHeight="1">
      <c r="A344" s="7">
        <v>342</v>
      </c>
      <c r="B344" s="7" t="str">
        <f>"60552024010821063257748"</f>
        <v>60552024010821063257748</v>
      </c>
      <c r="C344" s="7" t="str">
        <f t="shared" si="21"/>
        <v>0101</v>
      </c>
      <c r="D344" s="7" t="s">
        <v>8</v>
      </c>
      <c r="E344" s="7" t="s">
        <v>9</v>
      </c>
      <c r="F344" s="7" t="str">
        <f>"吴永嘉"</f>
        <v>吴永嘉</v>
      </c>
      <c r="G344" s="7" t="str">
        <f>"男"</f>
        <v>男</v>
      </c>
    </row>
    <row r="345" spans="1:7" ht="30" customHeight="1">
      <c r="A345" s="7">
        <v>343</v>
      </c>
      <c r="B345" s="7" t="str">
        <f>"60552024010621100956123"</f>
        <v>60552024010621100956123</v>
      </c>
      <c r="C345" s="7" t="str">
        <f t="shared" si="21"/>
        <v>0101</v>
      </c>
      <c r="D345" s="7" t="s">
        <v>8</v>
      </c>
      <c r="E345" s="7" t="s">
        <v>9</v>
      </c>
      <c r="F345" s="7" t="str">
        <f>"韩云生"</f>
        <v>韩云生</v>
      </c>
      <c r="G345" s="7" t="str">
        <f>"男"</f>
        <v>男</v>
      </c>
    </row>
    <row r="346" spans="1:7" ht="30" customHeight="1">
      <c r="A346" s="7">
        <v>344</v>
      </c>
      <c r="B346" s="7" t="str">
        <f>"60552024010821340357764"</f>
        <v>60552024010821340357764</v>
      </c>
      <c r="C346" s="7" t="str">
        <f t="shared" si="21"/>
        <v>0101</v>
      </c>
      <c r="D346" s="7" t="s">
        <v>8</v>
      </c>
      <c r="E346" s="7" t="s">
        <v>9</v>
      </c>
      <c r="F346" s="7" t="str">
        <f>"谭琪"</f>
        <v>谭琪</v>
      </c>
      <c r="G346" s="7" t="str">
        <f>"女"</f>
        <v>女</v>
      </c>
    </row>
    <row r="347" spans="1:7" ht="30" customHeight="1">
      <c r="A347" s="7">
        <v>345</v>
      </c>
      <c r="B347" s="7" t="str">
        <f>"60552024010820455157731"</f>
        <v>60552024010820455157731</v>
      </c>
      <c r="C347" s="7" t="str">
        <f t="shared" si="21"/>
        <v>0101</v>
      </c>
      <c r="D347" s="7" t="s">
        <v>8</v>
      </c>
      <c r="E347" s="7" t="s">
        <v>9</v>
      </c>
      <c r="F347" s="7" t="str">
        <f>"单丽佳"</f>
        <v>单丽佳</v>
      </c>
      <c r="G347" s="7" t="str">
        <f>"女"</f>
        <v>女</v>
      </c>
    </row>
    <row r="348" spans="1:7" ht="30" customHeight="1">
      <c r="A348" s="7">
        <v>346</v>
      </c>
      <c r="B348" s="7" t="str">
        <f>"60552024010821292757760"</f>
        <v>60552024010821292757760</v>
      </c>
      <c r="C348" s="7" t="str">
        <f t="shared" si="21"/>
        <v>0101</v>
      </c>
      <c r="D348" s="7" t="s">
        <v>8</v>
      </c>
      <c r="E348" s="7" t="s">
        <v>9</v>
      </c>
      <c r="F348" s="7" t="str">
        <f>"蔡文浪"</f>
        <v>蔡文浪</v>
      </c>
      <c r="G348" s="7" t="str">
        <f>"女"</f>
        <v>女</v>
      </c>
    </row>
    <row r="349" spans="1:7" ht="30" customHeight="1">
      <c r="A349" s="7">
        <v>347</v>
      </c>
      <c r="B349" s="7" t="str">
        <f>"60552024010814143057338"</f>
        <v>60552024010814143057338</v>
      </c>
      <c r="C349" s="7" t="str">
        <f t="shared" si="21"/>
        <v>0101</v>
      </c>
      <c r="D349" s="7" t="s">
        <v>8</v>
      </c>
      <c r="E349" s="7" t="s">
        <v>9</v>
      </c>
      <c r="F349" s="7" t="str">
        <f>"陈文静"</f>
        <v>陈文静</v>
      </c>
      <c r="G349" s="7" t="str">
        <f>"女"</f>
        <v>女</v>
      </c>
    </row>
    <row r="350" spans="1:7" ht="30" customHeight="1">
      <c r="A350" s="7">
        <v>348</v>
      </c>
      <c r="B350" s="7" t="str">
        <f>"60552024010815560557448"</f>
        <v>60552024010815560557448</v>
      </c>
      <c r="C350" s="7" t="str">
        <f t="shared" si="21"/>
        <v>0101</v>
      </c>
      <c r="D350" s="7" t="s">
        <v>8</v>
      </c>
      <c r="E350" s="7" t="s">
        <v>9</v>
      </c>
      <c r="F350" s="7" t="str">
        <f>"陈荣林"</f>
        <v>陈荣林</v>
      </c>
      <c r="G350" s="7" t="str">
        <f>"男"</f>
        <v>男</v>
      </c>
    </row>
    <row r="351" spans="1:7" ht="30" customHeight="1">
      <c r="A351" s="7">
        <v>349</v>
      </c>
      <c r="B351" s="7" t="str">
        <f>"60552024010822024257788"</f>
        <v>60552024010822024257788</v>
      </c>
      <c r="C351" s="7" t="str">
        <f t="shared" si="21"/>
        <v>0101</v>
      </c>
      <c r="D351" s="7" t="s">
        <v>8</v>
      </c>
      <c r="E351" s="7" t="s">
        <v>9</v>
      </c>
      <c r="F351" s="7" t="str">
        <f>"黄秋芳"</f>
        <v>黄秋芳</v>
      </c>
      <c r="G351" s="7" t="str">
        <f>"女"</f>
        <v>女</v>
      </c>
    </row>
    <row r="352" spans="1:7" ht="30" customHeight="1">
      <c r="A352" s="7">
        <v>350</v>
      </c>
      <c r="B352" s="7" t="str">
        <f>"60552024010821572457780"</f>
        <v>60552024010821572457780</v>
      </c>
      <c r="C352" s="7" t="str">
        <f t="shared" si="21"/>
        <v>0101</v>
      </c>
      <c r="D352" s="7" t="s">
        <v>8</v>
      </c>
      <c r="E352" s="7" t="s">
        <v>9</v>
      </c>
      <c r="F352" s="7" t="str">
        <f>"蔡南南"</f>
        <v>蔡南南</v>
      </c>
      <c r="G352" s="7" t="str">
        <f>"女"</f>
        <v>女</v>
      </c>
    </row>
    <row r="353" spans="1:7" ht="30" customHeight="1">
      <c r="A353" s="7">
        <v>351</v>
      </c>
      <c r="B353" s="7" t="str">
        <f>"60552024010822084657791"</f>
        <v>60552024010822084657791</v>
      </c>
      <c r="C353" s="7" t="str">
        <f t="shared" si="21"/>
        <v>0101</v>
      </c>
      <c r="D353" s="7" t="s">
        <v>8</v>
      </c>
      <c r="E353" s="7" t="s">
        <v>9</v>
      </c>
      <c r="F353" s="7" t="str">
        <f>"杨晶"</f>
        <v>杨晶</v>
      </c>
      <c r="G353" s="7" t="str">
        <f>"女"</f>
        <v>女</v>
      </c>
    </row>
    <row r="354" spans="1:7" ht="30" customHeight="1">
      <c r="A354" s="7">
        <v>352</v>
      </c>
      <c r="B354" s="7" t="str">
        <f>"60552024010821381857765"</f>
        <v>60552024010821381857765</v>
      </c>
      <c r="C354" s="7" t="str">
        <f t="shared" si="21"/>
        <v>0101</v>
      </c>
      <c r="D354" s="7" t="s">
        <v>8</v>
      </c>
      <c r="E354" s="7" t="s">
        <v>9</v>
      </c>
      <c r="F354" s="7" t="str">
        <f>"符芳望"</f>
        <v>符芳望</v>
      </c>
      <c r="G354" s="7" t="str">
        <f>"男"</f>
        <v>男</v>
      </c>
    </row>
    <row r="355" spans="1:7" ht="30" customHeight="1">
      <c r="A355" s="7">
        <v>353</v>
      </c>
      <c r="B355" s="7" t="str">
        <f>"60552024010820124557698"</f>
        <v>60552024010820124557698</v>
      </c>
      <c r="C355" s="7" t="str">
        <f t="shared" si="21"/>
        <v>0101</v>
      </c>
      <c r="D355" s="7" t="s">
        <v>8</v>
      </c>
      <c r="E355" s="7" t="s">
        <v>9</v>
      </c>
      <c r="F355" s="7" t="str">
        <f>"王威"</f>
        <v>王威</v>
      </c>
      <c r="G355" s="7" t="str">
        <f>"女"</f>
        <v>女</v>
      </c>
    </row>
    <row r="356" spans="1:7" ht="30" customHeight="1">
      <c r="A356" s="7">
        <v>354</v>
      </c>
      <c r="B356" s="7" t="str">
        <f>"60552024010822143957799"</f>
        <v>60552024010822143957799</v>
      </c>
      <c r="C356" s="7" t="str">
        <f t="shared" si="21"/>
        <v>0101</v>
      </c>
      <c r="D356" s="7" t="s">
        <v>8</v>
      </c>
      <c r="E356" s="7" t="s">
        <v>9</v>
      </c>
      <c r="F356" s="7" t="str">
        <f>"许力曼"</f>
        <v>许力曼</v>
      </c>
      <c r="G356" s="7" t="str">
        <f>"女"</f>
        <v>女</v>
      </c>
    </row>
    <row r="357" spans="1:7" ht="30" customHeight="1">
      <c r="A357" s="7">
        <v>355</v>
      </c>
      <c r="B357" s="7" t="str">
        <f>"60552024010821470457771"</f>
        <v>60552024010821470457771</v>
      </c>
      <c r="C357" s="7" t="str">
        <f t="shared" si="21"/>
        <v>0101</v>
      </c>
      <c r="D357" s="7" t="s">
        <v>8</v>
      </c>
      <c r="E357" s="7" t="s">
        <v>9</v>
      </c>
      <c r="F357" s="7" t="str">
        <f>"黄章磊"</f>
        <v>黄章磊</v>
      </c>
      <c r="G357" s="7" t="str">
        <f>"男"</f>
        <v>男</v>
      </c>
    </row>
    <row r="358" spans="1:7" ht="30" customHeight="1">
      <c r="A358" s="7">
        <v>356</v>
      </c>
      <c r="B358" s="7" t="str">
        <f>"60552024010822301257808"</f>
        <v>60552024010822301257808</v>
      </c>
      <c r="C358" s="7" t="str">
        <f t="shared" si="21"/>
        <v>0101</v>
      </c>
      <c r="D358" s="7" t="s">
        <v>8</v>
      </c>
      <c r="E358" s="7" t="s">
        <v>9</v>
      </c>
      <c r="F358" s="7" t="str">
        <f>"唐林蕾"</f>
        <v>唐林蕾</v>
      </c>
      <c r="G358" s="7" t="str">
        <f>"女"</f>
        <v>女</v>
      </c>
    </row>
    <row r="359" spans="1:7" ht="30" customHeight="1">
      <c r="A359" s="7">
        <v>357</v>
      </c>
      <c r="B359" s="7" t="str">
        <f>"60552024010822345757815"</f>
        <v>60552024010822345757815</v>
      </c>
      <c r="C359" s="7" t="str">
        <f t="shared" si="21"/>
        <v>0101</v>
      </c>
      <c r="D359" s="7" t="s">
        <v>8</v>
      </c>
      <c r="E359" s="7" t="s">
        <v>9</v>
      </c>
      <c r="F359" s="7" t="str">
        <f>"吴婧雅"</f>
        <v>吴婧雅</v>
      </c>
      <c r="G359" s="7" t="str">
        <f>"女"</f>
        <v>女</v>
      </c>
    </row>
    <row r="360" spans="1:7" ht="30" customHeight="1">
      <c r="A360" s="7">
        <v>358</v>
      </c>
      <c r="B360" s="7" t="str">
        <f>"60552024010822104857796"</f>
        <v>60552024010822104857796</v>
      </c>
      <c r="C360" s="7" t="str">
        <f t="shared" si="21"/>
        <v>0101</v>
      </c>
      <c r="D360" s="7" t="s">
        <v>8</v>
      </c>
      <c r="E360" s="7" t="s">
        <v>9</v>
      </c>
      <c r="F360" s="7" t="str">
        <f>"王琪华"</f>
        <v>王琪华</v>
      </c>
      <c r="G360" s="7" t="str">
        <f>"男"</f>
        <v>男</v>
      </c>
    </row>
    <row r="361" spans="1:7" ht="30" customHeight="1">
      <c r="A361" s="7">
        <v>359</v>
      </c>
      <c r="B361" s="7" t="str">
        <f>"60552024010822460457821"</f>
        <v>60552024010822460457821</v>
      </c>
      <c r="C361" s="7" t="str">
        <f t="shared" si="21"/>
        <v>0101</v>
      </c>
      <c r="D361" s="7" t="s">
        <v>8</v>
      </c>
      <c r="E361" s="7" t="s">
        <v>9</v>
      </c>
      <c r="F361" s="7" t="str">
        <f>"罗峥"</f>
        <v>罗峥</v>
      </c>
      <c r="G361" s="7" t="str">
        <f>"男"</f>
        <v>男</v>
      </c>
    </row>
    <row r="362" spans="1:7" ht="30" customHeight="1">
      <c r="A362" s="7">
        <v>360</v>
      </c>
      <c r="B362" s="7" t="str">
        <f>"60552024010822250757804"</f>
        <v>60552024010822250757804</v>
      </c>
      <c r="C362" s="7" t="str">
        <f t="shared" si="21"/>
        <v>0101</v>
      </c>
      <c r="D362" s="7" t="s">
        <v>8</v>
      </c>
      <c r="E362" s="7" t="s">
        <v>9</v>
      </c>
      <c r="F362" s="7" t="str">
        <f>"刘洋"</f>
        <v>刘洋</v>
      </c>
      <c r="G362" s="7" t="str">
        <f>"女"</f>
        <v>女</v>
      </c>
    </row>
    <row r="363" spans="1:7" ht="30" customHeight="1">
      <c r="A363" s="7">
        <v>361</v>
      </c>
      <c r="B363" s="7" t="str">
        <f>"60552024010822583657825"</f>
        <v>60552024010822583657825</v>
      </c>
      <c r="C363" s="7" t="str">
        <f t="shared" si="21"/>
        <v>0101</v>
      </c>
      <c r="D363" s="7" t="s">
        <v>8</v>
      </c>
      <c r="E363" s="7" t="s">
        <v>9</v>
      </c>
      <c r="F363" s="7" t="str">
        <f>"王咸涛"</f>
        <v>王咸涛</v>
      </c>
      <c r="G363" s="7" t="str">
        <f>"男"</f>
        <v>男</v>
      </c>
    </row>
    <row r="364" spans="1:7" ht="30" customHeight="1">
      <c r="A364" s="7">
        <v>362</v>
      </c>
      <c r="B364" s="7" t="str">
        <f>"60552024010721404456774"</f>
        <v>60552024010721404456774</v>
      </c>
      <c r="C364" s="7" t="str">
        <f t="shared" si="21"/>
        <v>0101</v>
      </c>
      <c r="D364" s="7" t="s">
        <v>8</v>
      </c>
      <c r="E364" s="7" t="s">
        <v>9</v>
      </c>
      <c r="F364" s="7" t="str">
        <f>"王一澎"</f>
        <v>王一澎</v>
      </c>
      <c r="G364" s="7" t="str">
        <f>"男"</f>
        <v>男</v>
      </c>
    </row>
    <row r="365" spans="1:7" ht="30" customHeight="1">
      <c r="A365" s="7">
        <v>363</v>
      </c>
      <c r="B365" s="7" t="str">
        <f>"60552024010823272057851"</f>
        <v>60552024010823272057851</v>
      </c>
      <c r="C365" s="7" t="str">
        <f t="shared" si="21"/>
        <v>0101</v>
      </c>
      <c r="D365" s="7" t="s">
        <v>8</v>
      </c>
      <c r="E365" s="7" t="s">
        <v>9</v>
      </c>
      <c r="F365" s="7" t="str">
        <f>"曾焕博"</f>
        <v>曾焕博</v>
      </c>
      <c r="G365" s="7" t="str">
        <f>"男"</f>
        <v>男</v>
      </c>
    </row>
    <row r="366" spans="1:7" ht="30" customHeight="1">
      <c r="A366" s="7">
        <v>364</v>
      </c>
      <c r="B366" s="7" t="str">
        <f>"60552024010823273457852"</f>
        <v>60552024010823273457852</v>
      </c>
      <c r="C366" s="7" t="str">
        <f t="shared" si="21"/>
        <v>0101</v>
      </c>
      <c r="D366" s="7" t="s">
        <v>8</v>
      </c>
      <c r="E366" s="7" t="s">
        <v>9</v>
      </c>
      <c r="F366" s="7" t="str">
        <f>"陈春菊"</f>
        <v>陈春菊</v>
      </c>
      <c r="G366" s="7" t="str">
        <f>"女"</f>
        <v>女</v>
      </c>
    </row>
    <row r="367" spans="1:7" ht="30" customHeight="1">
      <c r="A367" s="7">
        <v>365</v>
      </c>
      <c r="B367" s="7" t="str">
        <f>"60552024010822153857800"</f>
        <v>60552024010822153857800</v>
      </c>
      <c r="C367" s="7" t="str">
        <f t="shared" si="21"/>
        <v>0101</v>
      </c>
      <c r="D367" s="7" t="s">
        <v>8</v>
      </c>
      <c r="E367" s="7" t="s">
        <v>9</v>
      </c>
      <c r="F367" s="7" t="str">
        <f>"艾钰涵"</f>
        <v>艾钰涵</v>
      </c>
      <c r="G367" s="7" t="str">
        <f>"女"</f>
        <v>女</v>
      </c>
    </row>
    <row r="368" spans="1:7" ht="30" customHeight="1">
      <c r="A368" s="7">
        <v>366</v>
      </c>
      <c r="B368" s="7" t="str">
        <f>"60552024010900032557859"</f>
        <v>60552024010900032557859</v>
      </c>
      <c r="C368" s="7" t="str">
        <f t="shared" si="21"/>
        <v>0101</v>
      </c>
      <c r="D368" s="7" t="s">
        <v>8</v>
      </c>
      <c r="E368" s="7" t="s">
        <v>9</v>
      </c>
      <c r="F368" s="7" t="str">
        <f>"林少钊"</f>
        <v>林少钊</v>
      </c>
      <c r="G368" s="7" t="str">
        <f>"男"</f>
        <v>男</v>
      </c>
    </row>
    <row r="369" spans="1:7" ht="30" customHeight="1">
      <c r="A369" s="7">
        <v>367</v>
      </c>
      <c r="B369" s="7" t="str">
        <f>"60552024010623173256214"</f>
        <v>60552024010623173256214</v>
      </c>
      <c r="C369" s="7" t="str">
        <f t="shared" si="21"/>
        <v>0101</v>
      </c>
      <c r="D369" s="7" t="s">
        <v>8</v>
      </c>
      <c r="E369" s="7" t="s">
        <v>9</v>
      </c>
      <c r="F369" s="7" t="str">
        <f>"官业婕"</f>
        <v>官业婕</v>
      </c>
      <c r="G369" s="7" t="str">
        <f>"女"</f>
        <v>女</v>
      </c>
    </row>
    <row r="370" spans="1:7" ht="30" customHeight="1">
      <c r="A370" s="7">
        <v>368</v>
      </c>
      <c r="B370" s="7" t="str">
        <f>"60552024010814342257356"</f>
        <v>60552024010814342257356</v>
      </c>
      <c r="C370" s="7" t="str">
        <f t="shared" si="21"/>
        <v>0101</v>
      </c>
      <c r="D370" s="7" t="s">
        <v>8</v>
      </c>
      <c r="E370" s="7" t="s">
        <v>9</v>
      </c>
      <c r="F370" s="7" t="str">
        <f>"苏会胜"</f>
        <v>苏会胜</v>
      </c>
      <c r="G370" s="7" t="str">
        <f>"男"</f>
        <v>男</v>
      </c>
    </row>
    <row r="371" spans="1:7" ht="30" customHeight="1">
      <c r="A371" s="7">
        <v>369</v>
      </c>
      <c r="B371" s="7" t="str">
        <f>"60552024010901490157878"</f>
        <v>60552024010901490157878</v>
      </c>
      <c r="C371" s="7" t="str">
        <f t="shared" si="21"/>
        <v>0101</v>
      </c>
      <c r="D371" s="7" t="s">
        <v>8</v>
      </c>
      <c r="E371" s="7" t="s">
        <v>9</v>
      </c>
      <c r="F371" s="7" t="str">
        <f>"王家宇"</f>
        <v>王家宇</v>
      </c>
      <c r="G371" s="7" t="str">
        <f>"男"</f>
        <v>男</v>
      </c>
    </row>
    <row r="372" spans="1:7" ht="30" customHeight="1">
      <c r="A372" s="7">
        <v>370</v>
      </c>
      <c r="B372" s="7" t="str">
        <f>"60552024010907440457892"</f>
        <v>60552024010907440457892</v>
      </c>
      <c r="C372" s="7" t="str">
        <f t="shared" si="21"/>
        <v>0101</v>
      </c>
      <c r="D372" s="7" t="s">
        <v>8</v>
      </c>
      <c r="E372" s="7" t="s">
        <v>9</v>
      </c>
      <c r="F372" s="7" t="str">
        <f>"王宝利"</f>
        <v>王宝利</v>
      </c>
      <c r="G372" s="7" t="str">
        <f>"女"</f>
        <v>女</v>
      </c>
    </row>
    <row r="373" spans="1:7" ht="30" customHeight="1">
      <c r="A373" s="7">
        <v>371</v>
      </c>
      <c r="B373" s="7" t="str">
        <f>"60552024010816025457456"</f>
        <v>60552024010816025457456</v>
      </c>
      <c r="C373" s="7" t="str">
        <f t="shared" si="21"/>
        <v>0101</v>
      </c>
      <c r="D373" s="7" t="s">
        <v>8</v>
      </c>
      <c r="E373" s="7" t="s">
        <v>9</v>
      </c>
      <c r="F373" s="7" t="str">
        <f>"郭金善"</f>
        <v>郭金善</v>
      </c>
      <c r="G373" s="7" t="str">
        <f>"男"</f>
        <v>男</v>
      </c>
    </row>
    <row r="374" spans="1:7" ht="30" customHeight="1">
      <c r="A374" s="7">
        <v>372</v>
      </c>
      <c r="B374" s="7" t="str">
        <f>"60552024010711321856375"</f>
        <v>60552024010711321856375</v>
      </c>
      <c r="C374" s="7" t="str">
        <f t="shared" si="21"/>
        <v>0101</v>
      </c>
      <c r="D374" s="7" t="s">
        <v>8</v>
      </c>
      <c r="E374" s="7" t="s">
        <v>9</v>
      </c>
      <c r="F374" s="7" t="str">
        <f>"林录奋"</f>
        <v>林录奋</v>
      </c>
      <c r="G374" s="7" t="str">
        <f>"男"</f>
        <v>男</v>
      </c>
    </row>
    <row r="375" spans="1:7" ht="30" customHeight="1">
      <c r="A375" s="7">
        <v>373</v>
      </c>
      <c r="B375" s="7" t="str">
        <f>"60552024010908151657895"</f>
        <v>60552024010908151657895</v>
      </c>
      <c r="C375" s="7" t="str">
        <f t="shared" si="21"/>
        <v>0101</v>
      </c>
      <c r="D375" s="7" t="s">
        <v>8</v>
      </c>
      <c r="E375" s="7" t="s">
        <v>9</v>
      </c>
      <c r="F375" s="7" t="str">
        <f>"习秋玉"</f>
        <v>习秋玉</v>
      </c>
      <c r="G375" s="7" t="str">
        <f>"女"</f>
        <v>女</v>
      </c>
    </row>
    <row r="376" spans="1:7" ht="30" customHeight="1">
      <c r="A376" s="7">
        <v>374</v>
      </c>
      <c r="B376" s="7" t="str">
        <f>"60552024010908355057898"</f>
        <v>60552024010908355057898</v>
      </c>
      <c r="C376" s="7" t="str">
        <f t="shared" si="21"/>
        <v>0101</v>
      </c>
      <c r="D376" s="7" t="s">
        <v>8</v>
      </c>
      <c r="E376" s="7" t="s">
        <v>9</v>
      </c>
      <c r="F376" s="7" t="str">
        <f>"吴晓娟"</f>
        <v>吴晓娟</v>
      </c>
      <c r="G376" s="7" t="str">
        <f>"女"</f>
        <v>女</v>
      </c>
    </row>
    <row r="377" spans="1:7" ht="30" customHeight="1">
      <c r="A377" s="7">
        <v>375</v>
      </c>
      <c r="B377" s="7" t="str">
        <f>"60552024010908174457896"</f>
        <v>60552024010908174457896</v>
      </c>
      <c r="C377" s="7" t="str">
        <f t="shared" si="21"/>
        <v>0101</v>
      </c>
      <c r="D377" s="7" t="s">
        <v>8</v>
      </c>
      <c r="E377" s="7" t="s">
        <v>9</v>
      </c>
      <c r="F377" s="7" t="str">
        <f>"李玥"</f>
        <v>李玥</v>
      </c>
      <c r="G377" s="7" t="str">
        <f>"女"</f>
        <v>女</v>
      </c>
    </row>
    <row r="378" spans="1:7" ht="30" customHeight="1">
      <c r="A378" s="7">
        <v>376</v>
      </c>
      <c r="B378" s="7" t="str">
        <f>"60552024010817170157564"</f>
        <v>60552024010817170157564</v>
      </c>
      <c r="C378" s="7" t="str">
        <f t="shared" si="21"/>
        <v>0101</v>
      </c>
      <c r="D378" s="7" t="s">
        <v>8</v>
      </c>
      <c r="E378" s="7" t="s">
        <v>9</v>
      </c>
      <c r="F378" s="7" t="str">
        <f>"尤佳"</f>
        <v>尤佳</v>
      </c>
      <c r="G378" s="7" t="str">
        <f>"女"</f>
        <v>女</v>
      </c>
    </row>
    <row r="379" spans="1:7" ht="30" customHeight="1">
      <c r="A379" s="7">
        <v>377</v>
      </c>
      <c r="B379" s="7" t="str">
        <f>"60552024010809483057041"</f>
        <v>60552024010809483057041</v>
      </c>
      <c r="C379" s="7" t="str">
        <f t="shared" si="21"/>
        <v>0101</v>
      </c>
      <c r="D379" s="7" t="s">
        <v>8</v>
      </c>
      <c r="E379" s="7" t="s">
        <v>9</v>
      </c>
      <c r="F379" s="7" t="str">
        <f>"李日辉"</f>
        <v>李日辉</v>
      </c>
      <c r="G379" s="7" t="str">
        <f>"男"</f>
        <v>男</v>
      </c>
    </row>
    <row r="380" spans="1:7" ht="30" customHeight="1">
      <c r="A380" s="7">
        <v>378</v>
      </c>
      <c r="B380" s="7" t="str">
        <f>"60552024010909041957909"</f>
        <v>60552024010909041957909</v>
      </c>
      <c r="C380" s="7" t="str">
        <f t="shared" si="21"/>
        <v>0101</v>
      </c>
      <c r="D380" s="7" t="s">
        <v>8</v>
      </c>
      <c r="E380" s="7" t="s">
        <v>9</v>
      </c>
      <c r="F380" s="7" t="str">
        <f>"王丽娟"</f>
        <v>王丽娟</v>
      </c>
      <c r="G380" s="7" t="str">
        <f>"女"</f>
        <v>女</v>
      </c>
    </row>
    <row r="381" spans="1:7" ht="30" customHeight="1">
      <c r="A381" s="7">
        <v>379</v>
      </c>
      <c r="B381" s="7" t="str">
        <f>"60552024010810105057089"</f>
        <v>60552024010810105057089</v>
      </c>
      <c r="C381" s="7" t="str">
        <f t="shared" si="21"/>
        <v>0101</v>
      </c>
      <c r="D381" s="7" t="s">
        <v>8</v>
      </c>
      <c r="E381" s="7" t="s">
        <v>9</v>
      </c>
      <c r="F381" s="7" t="str">
        <f>"邹家宁"</f>
        <v>邹家宁</v>
      </c>
      <c r="G381" s="7" t="str">
        <f>"女"</f>
        <v>女</v>
      </c>
    </row>
    <row r="382" spans="1:7" ht="30" customHeight="1">
      <c r="A382" s="7">
        <v>380</v>
      </c>
      <c r="B382" s="7" t="str">
        <f>"60552024010909225557927"</f>
        <v>60552024010909225557927</v>
      </c>
      <c r="C382" s="7" t="str">
        <f t="shared" si="21"/>
        <v>0101</v>
      </c>
      <c r="D382" s="7" t="s">
        <v>8</v>
      </c>
      <c r="E382" s="7" t="s">
        <v>9</v>
      </c>
      <c r="F382" s="7" t="str">
        <f>"黄槟槟"</f>
        <v>黄槟槟</v>
      </c>
      <c r="G382" s="7" t="str">
        <f>"女"</f>
        <v>女</v>
      </c>
    </row>
    <row r="383" spans="1:7" ht="30" customHeight="1">
      <c r="A383" s="7">
        <v>381</v>
      </c>
      <c r="B383" s="7" t="str">
        <f>"60552024010909382757943"</f>
        <v>60552024010909382757943</v>
      </c>
      <c r="C383" s="7" t="str">
        <f t="shared" si="21"/>
        <v>0101</v>
      </c>
      <c r="D383" s="7" t="s">
        <v>8</v>
      </c>
      <c r="E383" s="7" t="s">
        <v>9</v>
      </c>
      <c r="F383" s="7" t="str">
        <f>"张著桢"</f>
        <v>张著桢</v>
      </c>
      <c r="G383" s="7" t="str">
        <f>"女"</f>
        <v>女</v>
      </c>
    </row>
    <row r="384" spans="1:7" ht="30" customHeight="1">
      <c r="A384" s="7">
        <v>382</v>
      </c>
      <c r="B384" s="7" t="str">
        <f>"60552024010909444957950"</f>
        <v>60552024010909444957950</v>
      </c>
      <c r="C384" s="7" t="str">
        <f t="shared" si="21"/>
        <v>0101</v>
      </c>
      <c r="D384" s="7" t="s">
        <v>8</v>
      </c>
      <c r="E384" s="7" t="s">
        <v>9</v>
      </c>
      <c r="F384" s="7" t="str">
        <f>"林明雷"</f>
        <v>林明雷</v>
      </c>
      <c r="G384" s="7" t="str">
        <f>"男"</f>
        <v>男</v>
      </c>
    </row>
    <row r="385" spans="1:7" ht="30" customHeight="1">
      <c r="A385" s="7">
        <v>383</v>
      </c>
      <c r="B385" s="7" t="str">
        <f>"60552024010817205457570"</f>
        <v>60552024010817205457570</v>
      </c>
      <c r="C385" s="7" t="str">
        <f t="shared" si="21"/>
        <v>0101</v>
      </c>
      <c r="D385" s="7" t="s">
        <v>8</v>
      </c>
      <c r="E385" s="7" t="s">
        <v>9</v>
      </c>
      <c r="F385" s="7" t="str">
        <f>"罗晓桃"</f>
        <v>罗晓桃</v>
      </c>
      <c r="G385" s="7" t="str">
        <f>"女"</f>
        <v>女</v>
      </c>
    </row>
    <row r="386" spans="1:7" ht="30" customHeight="1">
      <c r="A386" s="7">
        <v>384</v>
      </c>
      <c r="B386" s="7" t="str">
        <f>"60552024010909545257956"</f>
        <v>60552024010909545257956</v>
      </c>
      <c r="C386" s="7" t="str">
        <f t="shared" si="21"/>
        <v>0101</v>
      </c>
      <c r="D386" s="7" t="s">
        <v>8</v>
      </c>
      <c r="E386" s="7" t="s">
        <v>9</v>
      </c>
      <c r="F386" s="7" t="str">
        <f>"洪理熙"</f>
        <v>洪理熙</v>
      </c>
      <c r="G386" s="7" t="str">
        <f>"男"</f>
        <v>男</v>
      </c>
    </row>
    <row r="387" spans="1:7" ht="30" customHeight="1">
      <c r="A387" s="7">
        <v>385</v>
      </c>
      <c r="B387" s="7" t="str">
        <f>"60552024010909563757958"</f>
        <v>60552024010909563757958</v>
      </c>
      <c r="C387" s="7" t="str">
        <f aca="true" t="shared" si="23" ref="C387:C450">"0101"</f>
        <v>0101</v>
      </c>
      <c r="D387" s="7" t="s">
        <v>8</v>
      </c>
      <c r="E387" s="7" t="s">
        <v>9</v>
      </c>
      <c r="F387" s="7" t="str">
        <f>"许嘉欣"</f>
        <v>许嘉欣</v>
      </c>
      <c r="G387" s="7" t="str">
        <f>"女"</f>
        <v>女</v>
      </c>
    </row>
    <row r="388" spans="1:7" ht="30" customHeight="1">
      <c r="A388" s="7">
        <v>386</v>
      </c>
      <c r="B388" s="7" t="str">
        <f>"60552024010909184957925"</f>
        <v>60552024010909184957925</v>
      </c>
      <c r="C388" s="7" t="str">
        <f t="shared" si="23"/>
        <v>0101</v>
      </c>
      <c r="D388" s="7" t="s">
        <v>8</v>
      </c>
      <c r="E388" s="7" t="s">
        <v>9</v>
      </c>
      <c r="F388" s="7" t="str">
        <f>"张舒媛"</f>
        <v>张舒媛</v>
      </c>
      <c r="G388" s="7" t="str">
        <f>"女"</f>
        <v>女</v>
      </c>
    </row>
    <row r="389" spans="1:7" ht="30" customHeight="1">
      <c r="A389" s="7">
        <v>387</v>
      </c>
      <c r="B389" s="7" t="str">
        <f>"60552024010909390757946"</f>
        <v>60552024010909390757946</v>
      </c>
      <c r="C389" s="7" t="str">
        <f t="shared" si="23"/>
        <v>0101</v>
      </c>
      <c r="D389" s="7" t="s">
        <v>8</v>
      </c>
      <c r="E389" s="7" t="s">
        <v>9</v>
      </c>
      <c r="F389" s="7" t="str">
        <f>"王静"</f>
        <v>王静</v>
      </c>
      <c r="G389" s="7" t="str">
        <f>"女"</f>
        <v>女</v>
      </c>
    </row>
    <row r="390" spans="1:7" ht="30" customHeight="1">
      <c r="A390" s="7">
        <v>388</v>
      </c>
      <c r="B390" s="7" t="str">
        <f>"60552024010910061357963"</f>
        <v>60552024010910061357963</v>
      </c>
      <c r="C390" s="7" t="str">
        <f t="shared" si="23"/>
        <v>0101</v>
      </c>
      <c r="D390" s="7" t="s">
        <v>8</v>
      </c>
      <c r="E390" s="7" t="s">
        <v>9</v>
      </c>
      <c r="F390" s="7" t="str">
        <f>"张美虹"</f>
        <v>张美虹</v>
      </c>
      <c r="G390" s="7" t="str">
        <f>"女"</f>
        <v>女</v>
      </c>
    </row>
    <row r="391" spans="1:7" ht="30" customHeight="1">
      <c r="A391" s="7">
        <v>389</v>
      </c>
      <c r="B391" s="7" t="str">
        <f>"60552024010909364657940"</f>
        <v>60552024010909364657940</v>
      </c>
      <c r="C391" s="7" t="str">
        <f t="shared" si="23"/>
        <v>0101</v>
      </c>
      <c r="D391" s="7" t="s">
        <v>8</v>
      </c>
      <c r="E391" s="7" t="s">
        <v>9</v>
      </c>
      <c r="F391" s="7" t="str">
        <f>"何发豪"</f>
        <v>何发豪</v>
      </c>
      <c r="G391" s="7" t="str">
        <f>"男"</f>
        <v>男</v>
      </c>
    </row>
    <row r="392" spans="1:7" ht="30" customHeight="1">
      <c r="A392" s="7">
        <v>390</v>
      </c>
      <c r="B392" s="7" t="str">
        <f>"60552024010910242657969"</f>
        <v>60552024010910242657969</v>
      </c>
      <c r="C392" s="7" t="str">
        <f t="shared" si="23"/>
        <v>0101</v>
      </c>
      <c r="D392" s="7" t="s">
        <v>8</v>
      </c>
      <c r="E392" s="7" t="s">
        <v>9</v>
      </c>
      <c r="F392" s="7" t="str">
        <f>"曹阳"</f>
        <v>曹阳</v>
      </c>
      <c r="G392" s="7" t="str">
        <f>"女"</f>
        <v>女</v>
      </c>
    </row>
    <row r="393" spans="1:7" ht="30" customHeight="1">
      <c r="A393" s="7">
        <v>391</v>
      </c>
      <c r="B393" s="7" t="str">
        <f>"60552024010910264157974"</f>
        <v>60552024010910264157974</v>
      </c>
      <c r="C393" s="7" t="str">
        <f t="shared" si="23"/>
        <v>0101</v>
      </c>
      <c r="D393" s="7" t="s">
        <v>8</v>
      </c>
      <c r="E393" s="7" t="s">
        <v>9</v>
      </c>
      <c r="F393" s="7" t="str">
        <f>"黄艳"</f>
        <v>黄艳</v>
      </c>
      <c r="G393" s="7" t="str">
        <f>"女"</f>
        <v>女</v>
      </c>
    </row>
    <row r="394" spans="1:7" ht="30" customHeight="1">
      <c r="A394" s="7">
        <v>392</v>
      </c>
      <c r="B394" s="7" t="str">
        <f>"60552024010910242857970"</f>
        <v>60552024010910242857970</v>
      </c>
      <c r="C394" s="7" t="str">
        <f t="shared" si="23"/>
        <v>0101</v>
      </c>
      <c r="D394" s="7" t="s">
        <v>8</v>
      </c>
      <c r="E394" s="7" t="s">
        <v>9</v>
      </c>
      <c r="F394" s="7" t="str">
        <f>"林慧慧"</f>
        <v>林慧慧</v>
      </c>
      <c r="G394" s="7" t="str">
        <f>"女"</f>
        <v>女</v>
      </c>
    </row>
    <row r="395" spans="1:7" ht="30" customHeight="1">
      <c r="A395" s="7">
        <v>393</v>
      </c>
      <c r="B395" s="7" t="str">
        <f>"60552024010910373257986"</f>
        <v>60552024010910373257986</v>
      </c>
      <c r="C395" s="7" t="str">
        <f t="shared" si="23"/>
        <v>0101</v>
      </c>
      <c r="D395" s="7" t="s">
        <v>8</v>
      </c>
      <c r="E395" s="7" t="s">
        <v>9</v>
      </c>
      <c r="F395" s="7" t="str">
        <f>"符泽宇"</f>
        <v>符泽宇</v>
      </c>
      <c r="G395" s="7" t="str">
        <f>"男"</f>
        <v>男</v>
      </c>
    </row>
    <row r="396" spans="1:7" ht="30" customHeight="1">
      <c r="A396" s="7">
        <v>394</v>
      </c>
      <c r="B396" s="7" t="str">
        <f>"60552024010910405857991"</f>
        <v>60552024010910405857991</v>
      </c>
      <c r="C396" s="7" t="str">
        <f t="shared" si="23"/>
        <v>0101</v>
      </c>
      <c r="D396" s="7" t="s">
        <v>8</v>
      </c>
      <c r="E396" s="7" t="s">
        <v>9</v>
      </c>
      <c r="F396" s="7" t="str">
        <f>"陈善景"</f>
        <v>陈善景</v>
      </c>
      <c r="G396" s="7" t="str">
        <f>"男"</f>
        <v>男</v>
      </c>
    </row>
    <row r="397" spans="1:7" ht="30" customHeight="1">
      <c r="A397" s="7">
        <v>395</v>
      </c>
      <c r="B397" s="7" t="str">
        <f>"60552024010911012758009"</f>
        <v>60552024010911012758009</v>
      </c>
      <c r="C397" s="7" t="str">
        <f t="shared" si="23"/>
        <v>0101</v>
      </c>
      <c r="D397" s="7" t="s">
        <v>8</v>
      </c>
      <c r="E397" s="7" t="s">
        <v>9</v>
      </c>
      <c r="F397" s="7" t="str">
        <f>"符晓寒"</f>
        <v>符晓寒</v>
      </c>
      <c r="G397" s="7" t="str">
        <f>"女"</f>
        <v>女</v>
      </c>
    </row>
    <row r="398" spans="1:7" ht="30" customHeight="1">
      <c r="A398" s="7">
        <v>396</v>
      </c>
      <c r="B398" s="7" t="str">
        <f>"60552024010816483457529"</f>
        <v>60552024010816483457529</v>
      </c>
      <c r="C398" s="7" t="str">
        <f t="shared" si="23"/>
        <v>0101</v>
      </c>
      <c r="D398" s="7" t="s">
        <v>8</v>
      </c>
      <c r="E398" s="7" t="s">
        <v>9</v>
      </c>
      <c r="F398" s="7" t="str">
        <f>"林先恒"</f>
        <v>林先恒</v>
      </c>
      <c r="G398" s="7" t="str">
        <f>"男"</f>
        <v>男</v>
      </c>
    </row>
    <row r="399" spans="1:7" ht="30" customHeight="1">
      <c r="A399" s="7">
        <v>397</v>
      </c>
      <c r="B399" s="7" t="str">
        <f>"60552024010911134558027"</f>
        <v>60552024010911134558027</v>
      </c>
      <c r="C399" s="7" t="str">
        <f t="shared" si="23"/>
        <v>0101</v>
      </c>
      <c r="D399" s="7" t="s">
        <v>8</v>
      </c>
      <c r="E399" s="7" t="s">
        <v>9</v>
      </c>
      <c r="F399" s="7" t="str">
        <f>"钟晓雯"</f>
        <v>钟晓雯</v>
      </c>
      <c r="G399" s="7" t="str">
        <f>"女"</f>
        <v>女</v>
      </c>
    </row>
    <row r="400" spans="1:7" ht="30" customHeight="1">
      <c r="A400" s="7">
        <v>398</v>
      </c>
      <c r="B400" s="7" t="str">
        <f>"60552024010815391357421"</f>
        <v>60552024010815391357421</v>
      </c>
      <c r="C400" s="7" t="str">
        <f t="shared" si="23"/>
        <v>0101</v>
      </c>
      <c r="D400" s="7" t="s">
        <v>8</v>
      </c>
      <c r="E400" s="7" t="s">
        <v>9</v>
      </c>
      <c r="F400" s="7" t="str">
        <f>"邱娟燕"</f>
        <v>邱娟燕</v>
      </c>
      <c r="G400" s="7" t="str">
        <f>"女"</f>
        <v>女</v>
      </c>
    </row>
    <row r="401" spans="1:7" ht="30" customHeight="1">
      <c r="A401" s="7">
        <v>399</v>
      </c>
      <c r="B401" s="7" t="str">
        <f>"60552024010817550557598"</f>
        <v>60552024010817550557598</v>
      </c>
      <c r="C401" s="7" t="str">
        <f t="shared" si="23"/>
        <v>0101</v>
      </c>
      <c r="D401" s="7" t="s">
        <v>8</v>
      </c>
      <c r="E401" s="7" t="s">
        <v>9</v>
      </c>
      <c r="F401" s="7" t="str">
        <f>"谢菲"</f>
        <v>谢菲</v>
      </c>
      <c r="G401" s="7" t="str">
        <f>"女"</f>
        <v>女</v>
      </c>
    </row>
    <row r="402" spans="1:7" ht="30" customHeight="1">
      <c r="A402" s="7">
        <v>400</v>
      </c>
      <c r="B402" s="7" t="str">
        <f>"60552024010818164057614"</f>
        <v>60552024010818164057614</v>
      </c>
      <c r="C402" s="7" t="str">
        <f t="shared" si="23"/>
        <v>0101</v>
      </c>
      <c r="D402" s="7" t="s">
        <v>8</v>
      </c>
      <c r="E402" s="7" t="s">
        <v>9</v>
      </c>
      <c r="F402" s="7" t="str">
        <f>"许林杰"</f>
        <v>许林杰</v>
      </c>
      <c r="G402" s="7" t="str">
        <f>"男"</f>
        <v>男</v>
      </c>
    </row>
    <row r="403" spans="1:7" ht="30" customHeight="1">
      <c r="A403" s="7">
        <v>401</v>
      </c>
      <c r="B403" s="7" t="str">
        <f>"60552024010818010757604"</f>
        <v>60552024010818010757604</v>
      </c>
      <c r="C403" s="7" t="str">
        <f t="shared" si="23"/>
        <v>0101</v>
      </c>
      <c r="D403" s="7" t="s">
        <v>8</v>
      </c>
      <c r="E403" s="7" t="s">
        <v>9</v>
      </c>
      <c r="F403" s="7" t="str">
        <f>"王绍雯"</f>
        <v>王绍雯</v>
      </c>
      <c r="G403" s="7" t="str">
        <f aca="true" t="shared" si="24" ref="G403:G410">"女"</f>
        <v>女</v>
      </c>
    </row>
    <row r="404" spans="1:7" ht="30" customHeight="1">
      <c r="A404" s="7">
        <v>402</v>
      </c>
      <c r="B404" s="7" t="str">
        <f>"60552024010911215558042"</f>
        <v>60552024010911215558042</v>
      </c>
      <c r="C404" s="7" t="str">
        <f t="shared" si="23"/>
        <v>0101</v>
      </c>
      <c r="D404" s="7" t="s">
        <v>8</v>
      </c>
      <c r="E404" s="7" t="s">
        <v>9</v>
      </c>
      <c r="F404" s="7" t="str">
        <f>"冯祺钰"</f>
        <v>冯祺钰</v>
      </c>
      <c r="G404" s="7" t="str">
        <f t="shared" si="24"/>
        <v>女</v>
      </c>
    </row>
    <row r="405" spans="1:7" ht="30" customHeight="1">
      <c r="A405" s="7">
        <v>403</v>
      </c>
      <c r="B405" s="7" t="str">
        <f>"60552024010910484458000"</f>
        <v>60552024010910484458000</v>
      </c>
      <c r="C405" s="7" t="str">
        <f t="shared" si="23"/>
        <v>0101</v>
      </c>
      <c r="D405" s="7" t="s">
        <v>8</v>
      </c>
      <c r="E405" s="7" t="s">
        <v>9</v>
      </c>
      <c r="F405" s="7" t="str">
        <f>"黄津清"</f>
        <v>黄津清</v>
      </c>
      <c r="G405" s="7" t="str">
        <f t="shared" si="24"/>
        <v>女</v>
      </c>
    </row>
    <row r="406" spans="1:7" ht="30" customHeight="1">
      <c r="A406" s="7">
        <v>404</v>
      </c>
      <c r="B406" s="7" t="str">
        <f>"60552024010910300757977"</f>
        <v>60552024010910300757977</v>
      </c>
      <c r="C406" s="7" t="str">
        <f t="shared" si="23"/>
        <v>0101</v>
      </c>
      <c r="D406" s="7" t="s">
        <v>8</v>
      </c>
      <c r="E406" s="7" t="s">
        <v>9</v>
      </c>
      <c r="F406" s="7" t="str">
        <f>"王嘉玥"</f>
        <v>王嘉玥</v>
      </c>
      <c r="G406" s="7" t="str">
        <f t="shared" si="24"/>
        <v>女</v>
      </c>
    </row>
    <row r="407" spans="1:7" ht="30" customHeight="1">
      <c r="A407" s="7">
        <v>405</v>
      </c>
      <c r="B407" s="7" t="str">
        <f>"60552024010911195258038"</f>
        <v>60552024010911195258038</v>
      </c>
      <c r="C407" s="7" t="str">
        <f t="shared" si="23"/>
        <v>0101</v>
      </c>
      <c r="D407" s="7" t="s">
        <v>8</v>
      </c>
      <c r="E407" s="7" t="s">
        <v>9</v>
      </c>
      <c r="F407" s="7" t="str">
        <f>"符玉坤"</f>
        <v>符玉坤</v>
      </c>
      <c r="G407" s="7" t="str">
        <f t="shared" si="24"/>
        <v>女</v>
      </c>
    </row>
    <row r="408" spans="1:7" ht="30" customHeight="1">
      <c r="A408" s="7">
        <v>406</v>
      </c>
      <c r="B408" s="7" t="str">
        <f>"60552024010910444957995"</f>
        <v>60552024010910444957995</v>
      </c>
      <c r="C408" s="7" t="str">
        <f t="shared" si="23"/>
        <v>0101</v>
      </c>
      <c r="D408" s="7" t="s">
        <v>8</v>
      </c>
      <c r="E408" s="7" t="s">
        <v>9</v>
      </c>
      <c r="F408" s="7" t="str">
        <f>"吕娟"</f>
        <v>吕娟</v>
      </c>
      <c r="G408" s="7" t="str">
        <f t="shared" si="24"/>
        <v>女</v>
      </c>
    </row>
    <row r="409" spans="1:7" ht="30" customHeight="1">
      <c r="A409" s="7">
        <v>407</v>
      </c>
      <c r="B409" s="7" t="str">
        <f>"60552024010911275158047"</f>
        <v>60552024010911275158047</v>
      </c>
      <c r="C409" s="7" t="str">
        <f t="shared" si="23"/>
        <v>0101</v>
      </c>
      <c r="D409" s="7" t="s">
        <v>8</v>
      </c>
      <c r="E409" s="7" t="s">
        <v>9</v>
      </c>
      <c r="F409" s="7" t="str">
        <f>"汪灵谦"</f>
        <v>汪灵谦</v>
      </c>
      <c r="G409" s="7" t="str">
        <f t="shared" si="24"/>
        <v>女</v>
      </c>
    </row>
    <row r="410" spans="1:7" ht="30" customHeight="1">
      <c r="A410" s="7">
        <v>408</v>
      </c>
      <c r="B410" s="7" t="str">
        <f>"60552024010912121058079"</f>
        <v>60552024010912121058079</v>
      </c>
      <c r="C410" s="7" t="str">
        <f t="shared" si="23"/>
        <v>0101</v>
      </c>
      <c r="D410" s="7" t="s">
        <v>8</v>
      </c>
      <c r="E410" s="7" t="s">
        <v>9</v>
      </c>
      <c r="F410" s="7" t="str">
        <f>"钟伶妹"</f>
        <v>钟伶妹</v>
      </c>
      <c r="G410" s="7" t="str">
        <f t="shared" si="24"/>
        <v>女</v>
      </c>
    </row>
    <row r="411" spans="1:7" ht="30" customHeight="1">
      <c r="A411" s="7">
        <v>409</v>
      </c>
      <c r="B411" s="7" t="str">
        <f>"60552024010911413258058"</f>
        <v>60552024010911413258058</v>
      </c>
      <c r="C411" s="7" t="str">
        <f t="shared" si="23"/>
        <v>0101</v>
      </c>
      <c r="D411" s="7" t="s">
        <v>8</v>
      </c>
      <c r="E411" s="7" t="s">
        <v>9</v>
      </c>
      <c r="F411" s="7" t="str">
        <f>"林士钧"</f>
        <v>林士钧</v>
      </c>
      <c r="G411" s="7" t="str">
        <f>"男"</f>
        <v>男</v>
      </c>
    </row>
    <row r="412" spans="1:7" ht="30" customHeight="1">
      <c r="A412" s="7">
        <v>410</v>
      </c>
      <c r="B412" s="7" t="str">
        <f>"60552024010809343457011"</f>
        <v>60552024010809343457011</v>
      </c>
      <c r="C412" s="7" t="str">
        <f t="shared" si="23"/>
        <v>0101</v>
      </c>
      <c r="D412" s="7" t="s">
        <v>8</v>
      </c>
      <c r="E412" s="7" t="s">
        <v>9</v>
      </c>
      <c r="F412" s="7" t="str">
        <f>"邱波瀚"</f>
        <v>邱波瀚</v>
      </c>
      <c r="G412" s="7" t="str">
        <f>"男"</f>
        <v>男</v>
      </c>
    </row>
    <row r="413" spans="1:7" ht="30" customHeight="1">
      <c r="A413" s="7">
        <v>411</v>
      </c>
      <c r="B413" s="7" t="str">
        <f>"60552024010912582858100"</f>
        <v>60552024010912582858100</v>
      </c>
      <c r="C413" s="7" t="str">
        <f t="shared" si="23"/>
        <v>0101</v>
      </c>
      <c r="D413" s="7" t="s">
        <v>8</v>
      </c>
      <c r="E413" s="7" t="s">
        <v>9</v>
      </c>
      <c r="F413" s="7" t="str">
        <f>"孙娴蔓"</f>
        <v>孙娴蔓</v>
      </c>
      <c r="G413" s="7" t="str">
        <f aca="true" t="shared" si="25" ref="G413:G418">"女"</f>
        <v>女</v>
      </c>
    </row>
    <row r="414" spans="1:7" ht="30" customHeight="1">
      <c r="A414" s="7">
        <v>412</v>
      </c>
      <c r="B414" s="7" t="str">
        <f>"60552024010912081858075"</f>
        <v>60552024010912081858075</v>
      </c>
      <c r="C414" s="7" t="str">
        <f t="shared" si="23"/>
        <v>0101</v>
      </c>
      <c r="D414" s="7" t="s">
        <v>8</v>
      </c>
      <c r="E414" s="7" t="s">
        <v>9</v>
      </c>
      <c r="F414" s="7" t="str">
        <f>"刘嘉璇"</f>
        <v>刘嘉璇</v>
      </c>
      <c r="G414" s="7" t="str">
        <f t="shared" si="25"/>
        <v>女</v>
      </c>
    </row>
    <row r="415" spans="1:7" ht="30" customHeight="1">
      <c r="A415" s="7">
        <v>413</v>
      </c>
      <c r="B415" s="7" t="str">
        <f>"60552024010913043358105"</f>
        <v>60552024010913043358105</v>
      </c>
      <c r="C415" s="7" t="str">
        <f t="shared" si="23"/>
        <v>0101</v>
      </c>
      <c r="D415" s="7" t="s">
        <v>8</v>
      </c>
      <c r="E415" s="7" t="s">
        <v>9</v>
      </c>
      <c r="F415" s="7" t="str">
        <f>"符菁菁"</f>
        <v>符菁菁</v>
      </c>
      <c r="G415" s="7" t="str">
        <f t="shared" si="25"/>
        <v>女</v>
      </c>
    </row>
    <row r="416" spans="1:7" ht="30" customHeight="1">
      <c r="A416" s="7">
        <v>414</v>
      </c>
      <c r="B416" s="7" t="str">
        <f>"60552024010913030158104"</f>
        <v>60552024010913030158104</v>
      </c>
      <c r="C416" s="7" t="str">
        <f t="shared" si="23"/>
        <v>0101</v>
      </c>
      <c r="D416" s="7" t="s">
        <v>8</v>
      </c>
      <c r="E416" s="7" t="s">
        <v>9</v>
      </c>
      <c r="F416" s="7" t="str">
        <f>"单丹"</f>
        <v>单丹</v>
      </c>
      <c r="G416" s="7" t="str">
        <f t="shared" si="25"/>
        <v>女</v>
      </c>
    </row>
    <row r="417" spans="1:7" ht="30" customHeight="1">
      <c r="A417" s="7">
        <v>415</v>
      </c>
      <c r="B417" s="7" t="str">
        <f>"60552024010808560056948"</f>
        <v>60552024010808560056948</v>
      </c>
      <c r="C417" s="7" t="str">
        <f t="shared" si="23"/>
        <v>0101</v>
      </c>
      <c r="D417" s="7" t="s">
        <v>8</v>
      </c>
      <c r="E417" s="7" t="s">
        <v>9</v>
      </c>
      <c r="F417" s="7" t="str">
        <f>"邢曾琼"</f>
        <v>邢曾琼</v>
      </c>
      <c r="G417" s="7" t="str">
        <f t="shared" si="25"/>
        <v>女</v>
      </c>
    </row>
    <row r="418" spans="1:7" ht="30" customHeight="1">
      <c r="A418" s="7">
        <v>416</v>
      </c>
      <c r="B418" s="7" t="str">
        <f>"60552024010913272158118"</f>
        <v>60552024010913272158118</v>
      </c>
      <c r="C418" s="7" t="str">
        <f t="shared" si="23"/>
        <v>0101</v>
      </c>
      <c r="D418" s="7" t="s">
        <v>8</v>
      </c>
      <c r="E418" s="7" t="s">
        <v>9</v>
      </c>
      <c r="F418" s="7" t="str">
        <f>"李钰"</f>
        <v>李钰</v>
      </c>
      <c r="G418" s="7" t="str">
        <f t="shared" si="25"/>
        <v>女</v>
      </c>
    </row>
    <row r="419" spans="1:7" ht="30" customHeight="1">
      <c r="A419" s="7">
        <v>417</v>
      </c>
      <c r="B419" s="7" t="str">
        <f>"60552024010714512756499"</f>
        <v>60552024010714512756499</v>
      </c>
      <c r="C419" s="7" t="str">
        <f t="shared" si="23"/>
        <v>0101</v>
      </c>
      <c r="D419" s="7" t="s">
        <v>8</v>
      </c>
      <c r="E419" s="7" t="s">
        <v>9</v>
      </c>
      <c r="F419" s="7" t="str">
        <f>"花泽嘉"</f>
        <v>花泽嘉</v>
      </c>
      <c r="G419" s="7" t="str">
        <f>"男"</f>
        <v>男</v>
      </c>
    </row>
    <row r="420" spans="1:7" ht="30" customHeight="1">
      <c r="A420" s="7">
        <v>418</v>
      </c>
      <c r="B420" s="7" t="str">
        <f>"60552024010616544855924"</f>
        <v>60552024010616544855924</v>
      </c>
      <c r="C420" s="7" t="str">
        <f t="shared" si="23"/>
        <v>0101</v>
      </c>
      <c r="D420" s="7" t="s">
        <v>8</v>
      </c>
      <c r="E420" s="7" t="s">
        <v>9</v>
      </c>
      <c r="F420" s="7" t="str">
        <f>"杨倩倩"</f>
        <v>杨倩倩</v>
      </c>
      <c r="G420" s="7" t="str">
        <f>"女"</f>
        <v>女</v>
      </c>
    </row>
    <row r="421" spans="1:7" ht="30" customHeight="1">
      <c r="A421" s="7">
        <v>419</v>
      </c>
      <c r="B421" s="7" t="str">
        <f>"60552024010910205357968"</f>
        <v>60552024010910205357968</v>
      </c>
      <c r="C421" s="7" t="str">
        <f t="shared" si="23"/>
        <v>0101</v>
      </c>
      <c r="D421" s="7" t="s">
        <v>8</v>
      </c>
      <c r="E421" s="7" t="s">
        <v>9</v>
      </c>
      <c r="F421" s="7" t="str">
        <f>"谢海武"</f>
        <v>谢海武</v>
      </c>
      <c r="G421" s="7" t="str">
        <f>"男"</f>
        <v>男</v>
      </c>
    </row>
    <row r="422" spans="1:7" ht="30" customHeight="1">
      <c r="A422" s="7">
        <v>420</v>
      </c>
      <c r="B422" s="7" t="str">
        <f>"60552024010914293658145"</f>
        <v>60552024010914293658145</v>
      </c>
      <c r="C422" s="7" t="str">
        <f t="shared" si="23"/>
        <v>0101</v>
      </c>
      <c r="D422" s="7" t="s">
        <v>8</v>
      </c>
      <c r="E422" s="7" t="s">
        <v>9</v>
      </c>
      <c r="F422" s="7" t="str">
        <f>"韩诗琦"</f>
        <v>韩诗琦</v>
      </c>
      <c r="G422" s="7" t="str">
        <f>"女"</f>
        <v>女</v>
      </c>
    </row>
    <row r="423" spans="1:7" ht="30" customHeight="1">
      <c r="A423" s="7">
        <v>421</v>
      </c>
      <c r="B423" s="7" t="str">
        <f>"60552024010814501457371"</f>
        <v>60552024010814501457371</v>
      </c>
      <c r="C423" s="7" t="str">
        <f t="shared" si="23"/>
        <v>0101</v>
      </c>
      <c r="D423" s="7" t="s">
        <v>8</v>
      </c>
      <c r="E423" s="7" t="s">
        <v>9</v>
      </c>
      <c r="F423" s="7" t="str">
        <f>"吴萍萍"</f>
        <v>吴萍萍</v>
      </c>
      <c r="G423" s="7" t="str">
        <f>"女"</f>
        <v>女</v>
      </c>
    </row>
    <row r="424" spans="1:7" ht="30" customHeight="1">
      <c r="A424" s="7">
        <v>422</v>
      </c>
      <c r="B424" s="7" t="str">
        <f>"60552024010609395355277"</f>
        <v>60552024010609395355277</v>
      </c>
      <c r="C424" s="7" t="str">
        <f t="shared" si="23"/>
        <v>0101</v>
      </c>
      <c r="D424" s="7" t="s">
        <v>8</v>
      </c>
      <c r="E424" s="7" t="s">
        <v>9</v>
      </c>
      <c r="F424" s="7" t="str">
        <f>"李婷雯"</f>
        <v>李婷雯</v>
      </c>
      <c r="G424" s="7" t="str">
        <f>"女"</f>
        <v>女</v>
      </c>
    </row>
    <row r="425" spans="1:7" ht="30" customHeight="1">
      <c r="A425" s="7">
        <v>423</v>
      </c>
      <c r="B425" s="7" t="str">
        <f>"60552024010710462156346"</f>
        <v>60552024010710462156346</v>
      </c>
      <c r="C425" s="7" t="str">
        <f t="shared" si="23"/>
        <v>0101</v>
      </c>
      <c r="D425" s="7" t="s">
        <v>8</v>
      </c>
      <c r="E425" s="7" t="s">
        <v>9</v>
      </c>
      <c r="F425" s="7" t="str">
        <f>"符策久"</f>
        <v>符策久</v>
      </c>
      <c r="G425" s="7" t="str">
        <f>"男"</f>
        <v>男</v>
      </c>
    </row>
    <row r="426" spans="1:7" ht="30" customHeight="1">
      <c r="A426" s="7">
        <v>424</v>
      </c>
      <c r="B426" s="7" t="str">
        <f>"60552024010911480458064"</f>
        <v>60552024010911480458064</v>
      </c>
      <c r="C426" s="7" t="str">
        <f t="shared" si="23"/>
        <v>0101</v>
      </c>
      <c r="D426" s="7" t="s">
        <v>8</v>
      </c>
      <c r="E426" s="7" t="s">
        <v>9</v>
      </c>
      <c r="F426" s="7" t="str">
        <f>"陈美桃"</f>
        <v>陈美桃</v>
      </c>
      <c r="G426" s="7" t="str">
        <f>"女"</f>
        <v>女</v>
      </c>
    </row>
    <row r="427" spans="1:7" ht="30" customHeight="1">
      <c r="A427" s="7">
        <v>425</v>
      </c>
      <c r="B427" s="7" t="str">
        <f>"60552024010913102758110"</f>
        <v>60552024010913102758110</v>
      </c>
      <c r="C427" s="7" t="str">
        <f t="shared" si="23"/>
        <v>0101</v>
      </c>
      <c r="D427" s="7" t="s">
        <v>8</v>
      </c>
      <c r="E427" s="7" t="s">
        <v>9</v>
      </c>
      <c r="F427" s="7" t="str">
        <f>"方嵛"</f>
        <v>方嵛</v>
      </c>
      <c r="G427" s="7" t="str">
        <f>"男"</f>
        <v>男</v>
      </c>
    </row>
    <row r="428" spans="1:7" ht="30" customHeight="1">
      <c r="A428" s="7">
        <v>426</v>
      </c>
      <c r="B428" s="7" t="str">
        <f>"60552024010911353958053"</f>
        <v>60552024010911353958053</v>
      </c>
      <c r="C428" s="7" t="str">
        <f t="shared" si="23"/>
        <v>0101</v>
      </c>
      <c r="D428" s="7" t="s">
        <v>8</v>
      </c>
      <c r="E428" s="7" t="s">
        <v>9</v>
      </c>
      <c r="F428" s="7" t="str">
        <f>"江佳虹"</f>
        <v>江佳虹</v>
      </c>
      <c r="G428" s="7" t="str">
        <f aca="true" t="shared" si="26" ref="G428:G435">"女"</f>
        <v>女</v>
      </c>
    </row>
    <row r="429" spans="1:7" ht="30" customHeight="1">
      <c r="A429" s="7">
        <v>427</v>
      </c>
      <c r="B429" s="7" t="str">
        <f>"60552024010914530258168"</f>
        <v>60552024010914530258168</v>
      </c>
      <c r="C429" s="7" t="str">
        <f t="shared" si="23"/>
        <v>0101</v>
      </c>
      <c r="D429" s="7" t="s">
        <v>8</v>
      </c>
      <c r="E429" s="7" t="s">
        <v>9</v>
      </c>
      <c r="F429" s="7" t="str">
        <f>"蔡佳华"</f>
        <v>蔡佳华</v>
      </c>
      <c r="G429" s="7" t="str">
        <f t="shared" si="26"/>
        <v>女</v>
      </c>
    </row>
    <row r="430" spans="1:7" ht="30" customHeight="1">
      <c r="A430" s="7">
        <v>428</v>
      </c>
      <c r="B430" s="7" t="str">
        <f>"60552024010816172757477"</f>
        <v>60552024010816172757477</v>
      </c>
      <c r="C430" s="7" t="str">
        <f t="shared" si="23"/>
        <v>0101</v>
      </c>
      <c r="D430" s="7" t="s">
        <v>8</v>
      </c>
      <c r="E430" s="7" t="s">
        <v>9</v>
      </c>
      <c r="F430" s="7" t="str">
        <f>"里艺"</f>
        <v>里艺</v>
      </c>
      <c r="G430" s="7" t="str">
        <f t="shared" si="26"/>
        <v>女</v>
      </c>
    </row>
    <row r="431" spans="1:7" ht="30" customHeight="1">
      <c r="A431" s="7">
        <v>429</v>
      </c>
      <c r="B431" s="7" t="str">
        <f>"60552024010915043358178"</f>
        <v>60552024010915043358178</v>
      </c>
      <c r="C431" s="7" t="str">
        <f t="shared" si="23"/>
        <v>0101</v>
      </c>
      <c r="D431" s="7" t="s">
        <v>8</v>
      </c>
      <c r="E431" s="7" t="s">
        <v>9</v>
      </c>
      <c r="F431" s="7" t="str">
        <f>"符乃娟"</f>
        <v>符乃娟</v>
      </c>
      <c r="G431" s="7" t="str">
        <f t="shared" si="26"/>
        <v>女</v>
      </c>
    </row>
    <row r="432" spans="1:7" ht="30" customHeight="1">
      <c r="A432" s="7">
        <v>430</v>
      </c>
      <c r="B432" s="7" t="str">
        <f>"60552024010911092658020"</f>
        <v>60552024010911092658020</v>
      </c>
      <c r="C432" s="7" t="str">
        <f t="shared" si="23"/>
        <v>0101</v>
      </c>
      <c r="D432" s="7" t="s">
        <v>8</v>
      </c>
      <c r="E432" s="7" t="s">
        <v>9</v>
      </c>
      <c r="F432" s="7" t="str">
        <f>"薛金得"</f>
        <v>薛金得</v>
      </c>
      <c r="G432" s="7" t="str">
        <f t="shared" si="26"/>
        <v>女</v>
      </c>
    </row>
    <row r="433" spans="1:7" ht="30" customHeight="1">
      <c r="A433" s="7">
        <v>431</v>
      </c>
      <c r="B433" s="7" t="str">
        <f>"60552024010915212158192"</f>
        <v>60552024010915212158192</v>
      </c>
      <c r="C433" s="7" t="str">
        <f t="shared" si="23"/>
        <v>0101</v>
      </c>
      <c r="D433" s="7" t="s">
        <v>8</v>
      </c>
      <c r="E433" s="7" t="s">
        <v>9</v>
      </c>
      <c r="F433" s="7" t="str">
        <f>"刘佳欣"</f>
        <v>刘佳欣</v>
      </c>
      <c r="G433" s="7" t="str">
        <f t="shared" si="26"/>
        <v>女</v>
      </c>
    </row>
    <row r="434" spans="1:7" ht="30" customHeight="1">
      <c r="A434" s="7">
        <v>432</v>
      </c>
      <c r="B434" s="7" t="str">
        <f>"60552024010816443757521"</f>
        <v>60552024010816443757521</v>
      </c>
      <c r="C434" s="7" t="str">
        <f t="shared" si="23"/>
        <v>0101</v>
      </c>
      <c r="D434" s="7" t="s">
        <v>8</v>
      </c>
      <c r="E434" s="7" t="s">
        <v>9</v>
      </c>
      <c r="F434" s="7" t="str">
        <f>"邢慧瑜"</f>
        <v>邢慧瑜</v>
      </c>
      <c r="G434" s="7" t="str">
        <f t="shared" si="26"/>
        <v>女</v>
      </c>
    </row>
    <row r="435" spans="1:7" ht="30" customHeight="1">
      <c r="A435" s="7">
        <v>433</v>
      </c>
      <c r="B435" s="7" t="str">
        <f>"60552024010911490058065"</f>
        <v>60552024010911490058065</v>
      </c>
      <c r="C435" s="7" t="str">
        <f t="shared" si="23"/>
        <v>0101</v>
      </c>
      <c r="D435" s="7" t="s">
        <v>8</v>
      </c>
      <c r="E435" s="7" t="s">
        <v>9</v>
      </c>
      <c r="F435" s="7" t="str">
        <f>"俞佳君"</f>
        <v>俞佳君</v>
      </c>
      <c r="G435" s="7" t="str">
        <f t="shared" si="26"/>
        <v>女</v>
      </c>
    </row>
    <row r="436" spans="1:7" ht="30" customHeight="1">
      <c r="A436" s="7">
        <v>434</v>
      </c>
      <c r="B436" s="7" t="str">
        <f>"60552024010812023657262"</f>
        <v>60552024010812023657262</v>
      </c>
      <c r="C436" s="7" t="str">
        <f t="shared" si="23"/>
        <v>0101</v>
      </c>
      <c r="D436" s="7" t="s">
        <v>8</v>
      </c>
      <c r="E436" s="7" t="s">
        <v>9</v>
      </c>
      <c r="F436" s="7" t="str">
        <f>"李钦灿"</f>
        <v>李钦灿</v>
      </c>
      <c r="G436" s="7" t="str">
        <f>"男"</f>
        <v>男</v>
      </c>
    </row>
    <row r="437" spans="1:7" ht="30" customHeight="1">
      <c r="A437" s="7">
        <v>435</v>
      </c>
      <c r="B437" s="7" t="str">
        <f>"60552024010809562357058"</f>
        <v>60552024010809562357058</v>
      </c>
      <c r="C437" s="7" t="str">
        <f t="shared" si="23"/>
        <v>0101</v>
      </c>
      <c r="D437" s="7" t="s">
        <v>8</v>
      </c>
      <c r="E437" s="7" t="s">
        <v>9</v>
      </c>
      <c r="F437" s="7" t="str">
        <f>"符晨怡"</f>
        <v>符晨怡</v>
      </c>
      <c r="G437" s="7" t="str">
        <f>"女"</f>
        <v>女</v>
      </c>
    </row>
    <row r="438" spans="1:7" ht="30" customHeight="1">
      <c r="A438" s="7">
        <v>436</v>
      </c>
      <c r="B438" s="7" t="str">
        <f>"60552024010808391856926"</f>
        <v>60552024010808391856926</v>
      </c>
      <c r="C438" s="7" t="str">
        <f t="shared" si="23"/>
        <v>0101</v>
      </c>
      <c r="D438" s="7" t="s">
        <v>8</v>
      </c>
      <c r="E438" s="7" t="s">
        <v>9</v>
      </c>
      <c r="F438" s="7" t="str">
        <f>"李睿颉"</f>
        <v>李睿颉</v>
      </c>
      <c r="G438" s="7" t="str">
        <f>"女"</f>
        <v>女</v>
      </c>
    </row>
    <row r="439" spans="1:7" ht="30" customHeight="1">
      <c r="A439" s="7">
        <v>437</v>
      </c>
      <c r="B439" s="7" t="str">
        <f>"60552024010915135558187"</f>
        <v>60552024010915135558187</v>
      </c>
      <c r="C439" s="7" t="str">
        <f t="shared" si="23"/>
        <v>0101</v>
      </c>
      <c r="D439" s="7" t="s">
        <v>8</v>
      </c>
      <c r="E439" s="7" t="s">
        <v>9</v>
      </c>
      <c r="F439" s="7" t="str">
        <f>"符策鼎"</f>
        <v>符策鼎</v>
      </c>
      <c r="G439" s="7" t="str">
        <f>"男"</f>
        <v>男</v>
      </c>
    </row>
    <row r="440" spans="1:7" ht="30" customHeight="1">
      <c r="A440" s="7">
        <v>438</v>
      </c>
      <c r="B440" s="7" t="str">
        <f>"60552024010915311458201"</f>
        <v>60552024010915311458201</v>
      </c>
      <c r="C440" s="7" t="str">
        <f t="shared" si="23"/>
        <v>0101</v>
      </c>
      <c r="D440" s="7" t="s">
        <v>8</v>
      </c>
      <c r="E440" s="7" t="s">
        <v>9</v>
      </c>
      <c r="F440" s="7" t="str">
        <f>"王来凤"</f>
        <v>王来凤</v>
      </c>
      <c r="G440" s="7" t="str">
        <f aca="true" t="shared" si="27" ref="G440:G445">"女"</f>
        <v>女</v>
      </c>
    </row>
    <row r="441" spans="1:7" ht="30" customHeight="1">
      <c r="A441" s="7">
        <v>439</v>
      </c>
      <c r="B441" s="7" t="str">
        <f>"60552024010815533257440"</f>
        <v>60552024010815533257440</v>
      </c>
      <c r="C441" s="7" t="str">
        <f t="shared" si="23"/>
        <v>0101</v>
      </c>
      <c r="D441" s="7" t="s">
        <v>8</v>
      </c>
      <c r="E441" s="7" t="s">
        <v>9</v>
      </c>
      <c r="F441" s="7" t="str">
        <f>"陈蕾蕾"</f>
        <v>陈蕾蕾</v>
      </c>
      <c r="G441" s="7" t="str">
        <f t="shared" si="27"/>
        <v>女</v>
      </c>
    </row>
    <row r="442" spans="1:7" ht="30" customHeight="1">
      <c r="A442" s="7">
        <v>440</v>
      </c>
      <c r="B442" s="7" t="str">
        <f>"60552024010915390158211"</f>
        <v>60552024010915390158211</v>
      </c>
      <c r="C442" s="7" t="str">
        <f t="shared" si="23"/>
        <v>0101</v>
      </c>
      <c r="D442" s="7" t="s">
        <v>8</v>
      </c>
      <c r="E442" s="7" t="s">
        <v>9</v>
      </c>
      <c r="F442" s="7" t="str">
        <f>"孙庭欣"</f>
        <v>孙庭欣</v>
      </c>
      <c r="G442" s="7" t="str">
        <f t="shared" si="27"/>
        <v>女</v>
      </c>
    </row>
    <row r="443" spans="1:7" ht="30" customHeight="1">
      <c r="A443" s="7">
        <v>441</v>
      </c>
      <c r="B443" s="7" t="str">
        <f>"60552024010915365258207"</f>
        <v>60552024010915365258207</v>
      </c>
      <c r="C443" s="7" t="str">
        <f t="shared" si="23"/>
        <v>0101</v>
      </c>
      <c r="D443" s="7" t="s">
        <v>8</v>
      </c>
      <c r="E443" s="7" t="s">
        <v>9</v>
      </c>
      <c r="F443" s="7" t="str">
        <f>"韩月"</f>
        <v>韩月</v>
      </c>
      <c r="G443" s="7" t="str">
        <f t="shared" si="27"/>
        <v>女</v>
      </c>
    </row>
    <row r="444" spans="1:7" ht="30" customHeight="1">
      <c r="A444" s="7">
        <v>442</v>
      </c>
      <c r="B444" s="7" t="str">
        <f>"60552024010916123258245"</f>
        <v>60552024010916123258245</v>
      </c>
      <c r="C444" s="7" t="str">
        <f t="shared" si="23"/>
        <v>0101</v>
      </c>
      <c r="D444" s="7" t="s">
        <v>8</v>
      </c>
      <c r="E444" s="7" t="s">
        <v>9</v>
      </c>
      <c r="F444" s="7" t="str">
        <f>"周丽旗"</f>
        <v>周丽旗</v>
      </c>
      <c r="G444" s="7" t="str">
        <f t="shared" si="27"/>
        <v>女</v>
      </c>
    </row>
    <row r="445" spans="1:7" ht="30" customHeight="1">
      <c r="A445" s="7">
        <v>443</v>
      </c>
      <c r="B445" s="7" t="str">
        <f>"60552024010916013858238"</f>
        <v>60552024010916013858238</v>
      </c>
      <c r="C445" s="7" t="str">
        <f t="shared" si="23"/>
        <v>0101</v>
      </c>
      <c r="D445" s="7" t="s">
        <v>8</v>
      </c>
      <c r="E445" s="7" t="s">
        <v>9</v>
      </c>
      <c r="F445" s="7" t="str">
        <f>"吴秀梅"</f>
        <v>吴秀梅</v>
      </c>
      <c r="G445" s="7" t="str">
        <f t="shared" si="27"/>
        <v>女</v>
      </c>
    </row>
    <row r="446" spans="1:7" ht="30" customHeight="1">
      <c r="A446" s="7">
        <v>444</v>
      </c>
      <c r="B446" s="7" t="str">
        <f>"60552024010814480657369"</f>
        <v>60552024010814480657369</v>
      </c>
      <c r="C446" s="7" t="str">
        <f t="shared" si="23"/>
        <v>0101</v>
      </c>
      <c r="D446" s="7" t="s">
        <v>8</v>
      </c>
      <c r="E446" s="7" t="s">
        <v>9</v>
      </c>
      <c r="F446" s="7" t="str">
        <f>"曾垂文"</f>
        <v>曾垂文</v>
      </c>
      <c r="G446" s="7" t="str">
        <f>"男"</f>
        <v>男</v>
      </c>
    </row>
    <row r="447" spans="1:7" ht="30" customHeight="1">
      <c r="A447" s="7">
        <v>445</v>
      </c>
      <c r="B447" s="7" t="str">
        <f>"60552024010915371058208"</f>
        <v>60552024010915371058208</v>
      </c>
      <c r="C447" s="7" t="str">
        <f t="shared" si="23"/>
        <v>0101</v>
      </c>
      <c r="D447" s="7" t="s">
        <v>8</v>
      </c>
      <c r="E447" s="7" t="s">
        <v>9</v>
      </c>
      <c r="F447" s="7" t="str">
        <f>"韩金定"</f>
        <v>韩金定</v>
      </c>
      <c r="G447" s="7" t="str">
        <f>"男"</f>
        <v>男</v>
      </c>
    </row>
    <row r="448" spans="1:7" ht="30" customHeight="1">
      <c r="A448" s="7">
        <v>446</v>
      </c>
      <c r="B448" s="7" t="str">
        <f>"60552024010910455357996"</f>
        <v>60552024010910455357996</v>
      </c>
      <c r="C448" s="7" t="str">
        <f t="shared" si="23"/>
        <v>0101</v>
      </c>
      <c r="D448" s="7" t="s">
        <v>8</v>
      </c>
      <c r="E448" s="7" t="s">
        <v>9</v>
      </c>
      <c r="F448" s="7" t="str">
        <f>"吴君"</f>
        <v>吴君</v>
      </c>
      <c r="G448" s="7" t="str">
        <f aca="true" t="shared" si="28" ref="G448:G459">"女"</f>
        <v>女</v>
      </c>
    </row>
    <row r="449" spans="1:7" ht="30" customHeight="1">
      <c r="A449" s="7">
        <v>447</v>
      </c>
      <c r="B449" s="7" t="str">
        <f>"60552024010916242158253"</f>
        <v>60552024010916242158253</v>
      </c>
      <c r="C449" s="7" t="str">
        <f t="shared" si="23"/>
        <v>0101</v>
      </c>
      <c r="D449" s="7" t="s">
        <v>8</v>
      </c>
      <c r="E449" s="7" t="s">
        <v>9</v>
      </c>
      <c r="F449" s="7" t="str">
        <f>"黄丽"</f>
        <v>黄丽</v>
      </c>
      <c r="G449" s="7" t="str">
        <f t="shared" si="28"/>
        <v>女</v>
      </c>
    </row>
    <row r="450" spans="1:7" ht="30" customHeight="1">
      <c r="A450" s="7">
        <v>448</v>
      </c>
      <c r="B450" s="7" t="str">
        <f>"60552024010916363758267"</f>
        <v>60552024010916363758267</v>
      </c>
      <c r="C450" s="7" t="str">
        <f t="shared" si="23"/>
        <v>0101</v>
      </c>
      <c r="D450" s="7" t="s">
        <v>8</v>
      </c>
      <c r="E450" s="7" t="s">
        <v>9</v>
      </c>
      <c r="F450" s="7" t="str">
        <f>"陈少珠"</f>
        <v>陈少珠</v>
      </c>
      <c r="G450" s="7" t="str">
        <f t="shared" si="28"/>
        <v>女</v>
      </c>
    </row>
    <row r="451" spans="1:7" ht="30" customHeight="1">
      <c r="A451" s="7">
        <v>449</v>
      </c>
      <c r="B451" s="7" t="str">
        <f>"60552024010915482758224"</f>
        <v>60552024010915482758224</v>
      </c>
      <c r="C451" s="7" t="str">
        <f aca="true" t="shared" si="29" ref="C451:C514">"0101"</f>
        <v>0101</v>
      </c>
      <c r="D451" s="7" t="s">
        <v>8</v>
      </c>
      <c r="E451" s="7" t="s">
        <v>9</v>
      </c>
      <c r="F451" s="7" t="str">
        <f>"张新艳"</f>
        <v>张新艳</v>
      </c>
      <c r="G451" s="7" t="str">
        <f t="shared" si="28"/>
        <v>女</v>
      </c>
    </row>
    <row r="452" spans="1:7" ht="30" customHeight="1">
      <c r="A452" s="7">
        <v>450</v>
      </c>
      <c r="B452" s="7" t="str">
        <f>"60552024010916162958248"</f>
        <v>60552024010916162958248</v>
      </c>
      <c r="C452" s="7" t="str">
        <f t="shared" si="29"/>
        <v>0101</v>
      </c>
      <c r="D452" s="7" t="s">
        <v>8</v>
      </c>
      <c r="E452" s="7" t="s">
        <v>9</v>
      </c>
      <c r="F452" s="7" t="str">
        <f>"柯文琪"</f>
        <v>柯文琪</v>
      </c>
      <c r="G452" s="7" t="str">
        <f t="shared" si="28"/>
        <v>女</v>
      </c>
    </row>
    <row r="453" spans="1:7" ht="30" customHeight="1">
      <c r="A453" s="7">
        <v>451</v>
      </c>
      <c r="B453" s="7" t="str">
        <f>"60552024010811040657184"</f>
        <v>60552024010811040657184</v>
      </c>
      <c r="C453" s="7" t="str">
        <f t="shared" si="29"/>
        <v>0101</v>
      </c>
      <c r="D453" s="7" t="s">
        <v>8</v>
      </c>
      <c r="E453" s="7" t="s">
        <v>9</v>
      </c>
      <c r="F453" s="7" t="str">
        <f>"黄徐梓钰"</f>
        <v>黄徐梓钰</v>
      </c>
      <c r="G453" s="7" t="str">
        <f t="shared" si="28"/>
        <v>女</v>
      </c>
    </row>
    <row r="454" spans="1:7" ht="30" customHeight="1">
      <c r="A454" s="7">
        <v>452</v>
      </c>
      <c r="B454" s="7" t="str">
        <f>"60552024010916481058276"</f>
        <v>60552024010916481058276</v>
      </c>
      <c r="C454" s="7" t="str">
        <f t="shared" si="29"/>
        <v>0101</v>
      </c>
      <c r="D454" s="7" t="s">
        <v>8</v>
      </c>
      <c r="E454" s="7" t="s">
        <v>9</v>
      </c>
      <c r="F454" s="7" t="str">
        <f>"林玲"</f>
        <v>林玲</v>
      </c>
      <c r="G454" s="7" t="str">
        <f t="shared" si="28"/>
        <v>女</v>
      </c>
    </row>
    <row r="455" spans="1:7" ht="30" customHeight="1">
      <c r="A455" s="7">
        <v>453</v>
      </c>
      <c r="B455" s="7" t="str">
        <f>"60552024010912392458089"</f>
        <v>60552024010912392458089</v>
      </c>
      <c r="C455" s="7" t="str">
        <f t="shared" si="29"/>
        <v>0101</v>
      </c>
      <c r="D455" s="7" t="s">
        <v>8</v>
      </c>
      <c r="E455" s="7" t="s">
        <v>9</v>
      </c>
      <c r="F455" s="7" t="str">
        <f>"王嘉仪"</f>
        <v>王嘉仪</v>
      </c>
      <c r="G455" s="7" t="str">
        <f t="shared" si="28"/>
        <v>女</v>
      </c>
    </row>
    <row r="456" spans="1:7" ht="30" customHeight="1">
      <c r="A456" s="7">
        <v>454</v>
      </c>
      <c r="B456" s="7" t="str">
        <f>"60552024010916322658265"</f>
        <v>60552024010916322658265</v>
      </c>
      <c r="C456" s="7" t="str">
        <f t="shared" si="29"/>
        <v>0101</v>
      </c>
      <c r="D456" s="7" t="s">
        <v>8</v>
      </c>
      <c r="E456" s="7" t="s">
        <v>9</v>
      </c>
      <c r="F456" s="7" t="str">
        <f>"何梅贵"</f>
        <v>何梅贵</v>
      </c>
      <c r="G456" s="7" t="str">
        <f t="shared" si="28"/>
        <v>女</v>
      </c>
    </row>
    <row r="457" spans="1:7" ht="30" customHeight="1">
      <c r="A457" s="7">
        <v>455</v>
      </c>
      <c r="B457" s="7" t="str">
        <f>"60552024010916040758240"</f>
        <v>60552024010916040758240</v>
      </c>
      <c r="C457" s="7" t="str">
        <f t="shared" si="29"/>
        <v>0101</v>
      </c>
      <c r="D457" s="7" t="s">
        <v>8</v>
      </c>
      <c r="E457" s="7" t="s">
        <v>9</v>
      </c>
      <c r="F457" s="7" t="str">
        <f>"黄贻红"</f>
        <v>黄贻红</v>
      </c>
      <c r="G457" s="7" t="str">
        <f t="shared" si="28"/>
        <v>女</v>
      </c>
    </row>
    <row r="458" spans="1:7" ht="30" customHeight="1">
      <c r="A458" s="7">
        <v>456</v>
      </c>
      <c r="B458" s="7" t="str">
        <f>"60552024010916531758279"</f>
        <v>60552024010916531758279</v>
      </c>
      <c r="C458" s="7" t="str">
        <f t="shared" si="29"/>
        <v>0101</v>
      </c>
      <c r="D458" s="7" t="s">
        <v>8</v>
      </c>
      <c r="E458" s="7" t="s">
        <v>9</v>
      </c>
      <c r="F458" s="7" t="str">
        <f>"梁玉"</f>
        <v>梁玉</v>
      </c>
      <c r="G458" s="7" t="str">
        <f t="shared" si="28"/>
        <v>女</v>
      </c>
    </row>
    <row r="459" spans="1:7" ht="30" customHeight="1">
      <c r="A459" s="7">
        <v>457</v>
      </c>
      <c r="B459" s="7" t="str">
        <f>"60552024010916043058241"</f>
        <v>60552024010916043058241</v>
      </c>
      <c r="C459" s="7" t="str">
        <f t="shared" si="29"/>
        <v>0101</v>
      </c>
      <c r="D459" s="7" t="s">
        <v>8</v>
      </c>
      <c r="E459" s="7" t="s">
        <v>9</v>
      </c>
      <c r="F459" s="7" t="str">
        <f>"韩梦帅"</f>
        <v>韩梦帅</v>
      </c>
      <c r="G459" s="7" t="str">
        <f t="shared" si="28"/>
        <v>女</v>
      </c>
    </row>
    <row r="460" spans="1:7" ht="30" customHeight="1">
      <c r="A460" s="7">
        <v>458</v>
      </c>
      <c r="B460" s="7" t="str">
        <f>"60552024010916520458277"</f>
        <v>60552024010916520458277</v>
      </c>
      <c r="C460" s="7" t="str">
        <f t="shared" si="29"/>
        <v>0101</v>
      </c>
      <c r="D460" s="7" t="s">
        <v>8</v>
      </c>
      <c r="E460" s="7" t="s">
        <v>9</v>
      </c>
      <c r="F460" s="7" t="str">
        <f>"谢惠涛"</f>
        <v>谢惠涛</v>
      </c>
      <c r="G460" s="7" t="str">
        <f>"男"</f>
        <v>男</v>
      </c>
    </row>
    <row r="461" spans="1:7" ht="30" customHeight="1">
      <c r="A461" s="7">
        <v>459</v>
      </c>
      <c r="B461" s="7" t="str">
        <f>"60552024010817294957581"</f>
        <v>60552024010817294957581</v>
      </c>
      <c r="C461" s="7" t="str">
        <f t="shared" si="29"/>
        <v>0101</v>
      </c>
      <c r="D461" s="7" t="s">
        <v>8</v>
      </c>
      <c r="E461" s="7" t="s">
        <v>9</v>
      </c>
      <c r="F461" s="7" t="str">
        <f>"甘诗柔"</f>
        <v>甘诗柔</v>
      </c>
      <c r="G461" s="7" t="str">
        <f>"女"</f>
        <v>女</v>
      </c>
    </row>
    <row r="462" spans="1:7" ht="30" customHeight="1">
      <c r="A462" s="7">
        <v>460</v>
      </c>
      <c r="B462" s="7" t="str">
        <f>"60552024010916212458252"</f>
        <v>60552024010916212458252</v>
      </c>
      <c r="C462" s="7" t="str">
        <f t="shared" si="29"/>
        <v>0101</v>
      </c>
      <c r="D462" s="7" t="s">
        <v>8</v>
      </c>
      <c r="E462" s="7" t="s">
        <v>9</v>
      </c>
      <c r="F462" s="7" t="str">
        <f>"李妹芬"</f>
        <v>李妹芬</v>
      </c>
      <c r="G462" s="7" t="str">
        <f>"女"</f>
        <v>女</v>
      </c>
    </row>
    <row r="463" spans="1:7" ht="30" customHeight="1">
      <c r="A463" s="7">
        <v>461</v>
      </c>
      <c r="B463" s="7" t="str">
        <f>"60552024010916280658257"</f>
        <v>60552024010916280658257</v>
      </c>
      <c r="C463" s="7" t="str">
        <f t="shared" si="29"/>
        <v>0101</v>
      </c>
      <c r="D463" s="7" t="s">
        <v>8</v>
      </c>
      <c r="E463" s="7" t="s">
        <v>9</v>
      </c>
      <c r="F463" s="7" t="str">
        <f>"梁译文"</f>
        <v>梁译文</v>
      </c>
      <c r="G463" s="7" t="str">
        <f>"女"</f>
        <v>女</v>
      </c>
    </row>
    <row r="464" spans="1:7" ht="30" customHeight="1">
      <c r="A464" s="7">
        <v>462</v>
      </c>
      <c r="B464" s="7" t="str">
        <f>"60552024010917115758287"</f>
        <v>60552024010917115758287</v>
      </c>
      <c r="C464" s="7" t="str">
        <f t="shared" si="29"/>
        <v>0101</v>
      </c>
      <c r="D464" s="7" t="s">
        <v>8</v>
      </c>
      <c r="E464" s="7" t="s">
        <v>9</v>
      </c>
      <c r="F464" s="7" t="str">
        <f>"罗咪"</f>
        <v>罗咪</v>
      </c>
      <c r="G464" s="7" t="str">
        <f>"女"</f>
        <v>女</v>
      </c>
    </row>
    <row r="465" spans="1:7" ht="30" customHeight="1">
      <c r="A465" s="7">
        <v>463</v>
      </c>
      <c r="B465" s="7" t="str">
        <f>"60552024010917484758305"</f>
        <v>60552024010917484758305</v>
      </c>
      <c r="C465" s="7" t="str">
        <f t="shared" si="29"/>
        <v>0101</v>
      </c>
      <c r="D465" s="7" t="s">
        <v>8</v>
      </c>
      <c r="E465" s="7" t="s">
        <v>9</v>
      </c>
      <c r="F465" s="7" t="str">
        <f>"李美萱"</f>
        <v>李美萱</v>
      </c>
      <c r="G465" s="7" t="str">
        <f>"女"</f>
        <v>女</v>
      </c>
    </row>
    <row r="466" spans="1:7" ht="30" customHeight="1">
      <c r="A466" s="7">
        <v>464</v>
      </c>
      <c r="B466" s="7" t="str">
        <f>"60552024010819582857686"</f>
        <v>60552024010819582857686</v>
      </c>
      <c r="C466" s="7" t="str">
        <f t="shared" si="29"/>
        <v>0101</v>
      </c>
      <c r="D466" s="7" t="s">
        <v>8</v>
      </c>
      <c r="E466" s="7" t="s">
        <v>9</v>
      </c>
      <c r="F466" s="7" t="str">
        <f>"许绩弘"</f>
        <v>许绩弘</v>
      </c>
      <c r="G466" s="7" t="str">
        <f>"男"</f>
        <v>男</v>
      </c>
    </row>
    <row r="467" spans="1:7" ht="30" customHeight="1">
      <c r="A467" s="7">
        <v>465</v>
      </c>
      <c r="B467" s="7" t="str">
        <f>"60552024010918130258313"</f>
        <v>60552024010918130258313</v>
      </c>
      <c r="C467" s="7" t="str">
        <f t="shared" si="29"/>
        <v>0101</v>
      </c>
      <c r="D467" s="7" t="s">
        <v>8</v>
      </c>
      <c r="E467" s="7" t="s">
        <v>9</v>
      </c>
      <c r="F467" s="7" t="str">
        <f>"麦昌珠"</f>
        <v>麦昌珠</v>
      </c>
      <c r="G467" s="7" t="str">
        <f>"女"</f>
        <v>女</v>
      </c>
    </row>
    <row r="468" spans="1:7" ht="30" customHeight="1">
      <c r="A468" s="7">
        <v>466</v>
      </c>
      <c r="B468" s="7" t="str">
        <f>"60552024010916434158273"</f>
        <v>60552024010916434158273</v>
      </c>
      <c r="C468" s="7" t="str">
        <f t="shared" si="29"/>
        <v>0101</v>
      </c>
      <c r="D468" s="7" t="s">
        <v>8</v>
      </c>
      <c r="E468" s="7" t="s">
        <v>9</v>
      </c>
      <c r="F468" s="7" t="str">
        <f>"符英"</f>
        <v>符英</v>
      </c>
      <c r="G468" s="7" t="str">
        <f>"女"</f>
        <v>女</v>
      </c>
    </row>
    <row r="469" spans="1:7" ht="30" customHeight="1">
      <c r="A469" s="7">
        <v>467</v>
      </c>
      <c r="B469" s="7" t="str">
        <f>"60552024010918225058319"</f>
        <v>60552024010918225058319</v>
      </c>
      <c r="C469" s="7" t="str">
        <f t="shared" si="29"/>
        <v>0101</v>
      </c>
      <c r="D469" s="7" t="s">
        <v>8</v>
      </c>
      <c r="E469" s="7" t="s">
        <v>9</v>
      </c>
      <c r="F469" s="7" t="str">
        <f>"张天成"</f>
        <v>张天成</v>
      </c>
      <c r="G469" s="7" t="str">
        <f>"男"</f>
        <v>男</v>
      </c>
    </row>
    <row r="470" spans="1:7" ht="30" customHeight="1">
      <c r="A470" s="7">
        <v>468</v>
      </c>
      <c r="B470" s="7" t="str">
        <f>"60552024010623164756212"</f>
        <v>60552024010623164756212</v>
      </c>
      <c r="C470" s="7" t="str">
        <f t="shared" si="29"/>
        <v>0101</v>
      </c>
      <c r="D470" s="7" t="s">
        <v>8</v>
      </c>
      <c r="E470" s="7" t="s">
        <v>9</v>
      </c>
      <c r="F470" s="7" t="str">
        <f>"钟梅川"</f>
        <v>钟梅川</v>
      </c>
      <c r="G470" s="7" t="str">
        <f aca="true" t="shared" si="30" ref="G470:G475">"女"</f>
        <v>女</v>
      </c>
    </row>
    <row r="471" spans="1:7" ht="30" customHeight="1">
      <c r="A471" s="7">
        <v>469</v>
      </c>
      <c r="B471" s="7" t="str">
        <f>"60552024010819384957673"</f>
        <v>60552024010819384957673</v>
      </c>
      <c r="C471" s="7" t="str">
        <f t="shared" si="29"/>
        <v>0101</v>
      </c>
      <c r="D471" s="7" t="s">
        <v>8</v>
      </c>
      <c r="E471" s="7" t="s">
        <v>9</v>
      </c>
      <c r="F471" s="7" t="str">
        <f>"符秋桃"</f>
        <v>符秋桃</v>
      </c>
      <c r="G471" s="7" t="str">
        <f t="shared" si="30"/>
        <v>女</v>
      </c>
    </row>
    <row r="472" spans="1:7" ht="30" customHeight="1">
      <c r="A472" s="7">
        <v>470</v>
      </c>
      <c r="B472" s="7" t="str">
        <f>"60552024010822091857792"</f>
        <v>60552024010822091857792</v>
      </c>
      <c r="C472" s="7" t="str">
        <f t="shared" si="29"/>
        <v>0101</v>
      </c>
      <c r="D472" s="7" t="s">
        <v>8</v>
      </c>
      <c r="E472" s="7" t="s">
        <v>9</v>
      </c>
      <c r="F472" s="7" t="str">
        <f>"韩云娴"</f>
        <v>韩云娴</v>
      </c>
      <c r="G472" s="7" t="str">
        <f t="shared" si="30"/>
        <v>女</v>
      </c>
    </row>
    <row r="473" spans="1:7" ht="30" customHeight="1">
      <c r="A473" s="7">
        <v>471</v>
      </c>
      <c r="B473" s="7" t="str">
        <f>"60552024010918450558331"</f>
        <v>60552024010918450558331</v>
      </c>
      <c r="C473" s="7" t="str">
        <f t="shared" si="29"/>
        <v>0101</v>
      </c>
      <c r="D473" s="7" t="s">
        <v>8</v>
      </c>
      <c r="E473" s="7" t="s">
        <v>9</v>
      </c>
      <c r="F473" s="7" t="str">
        <f>"贺张珍"</f>
        <v>贺张珍</v>
      </c>
      <c r="G473" s="7" t="str">
        <f t="shared" si="30"/>
        <v>女</v>
      </c>
    </row>
    <row r="474" spans="1:7" ht="30" customHeight="1">
      <c r="A474" s="7">
        <v>472</v>
      </c>
      <c r="B474" s="7" t="str">
        <f>"60552024010918173458315"</f>
        <v>60552024010918173458315</v>
      </c>
      <c r="C474" s="7" t="str">
        <f t="shared" si="29"/>
        <v>0101</v>
      </c>
      <c r="D474" s="7" t="s">
        <v>8</v>
      </c>
      <c r="E474" s="7" t="s">
        <v>9</v>
      </c>
      <c r="F474" s="7" t="str">
        <f>"罗婧怡"</f>
        <v>罗婧怡</v>
      </c>
      <c r="G474" s="7" t="str">
        <f t="shared" si="30"/>
        <v>女</v>
      </c>
    </row>
    <row r="475" spans="1:7" ht="30" customHeight="1">
      <c r="A475" s="7">
        <v>473</v>
      </c>
      <c r="B475" s="7" t="str">
        <f>"60552024010918575558332"</f>
        <v>60552024010918575558332</v>
      </c>
      <c r="C475" s="7" t="str">
        <f t="shared" si="29"/>
        <v>0101</v>
      </c>
      <c r="D475" s="7" t="s">
        <v>8</v>
      </c>
      <c r="E475" s="7" t="s">
        <v>9</v>
      </c>
      <c r="F475" s="7" t="str">
        <f>"李媛媛"</f>
        <v>李媛媛</v>
      </c>
      <c r="G475" s="7" t="str">
        <f t="shared" si="30"/>
        <v>女</v>
      </c>
    </row>
    <row r="476" spans="1:7" ht="30" customHeight="1">
      <c r="A476" s="7">
        <v>474</v>
      </c>
      <c r="B476" s="7" t="str">
        <f>"60552024010918382958327"</f>
        <v>60552024010918382958327</v>
      </c>
      <c r="C476" s="7" t="str">
        <f t="shared" si="29"/>
        <v>0101</v>
      </c>
      <c r="D476" s="7" t="s">
        <v>8</v>
      </c>
      <c r="E476" s="7" t="s">
        <v>9</v>
      </c>
      <c r="F476" s="7" t="str">
        <f>"冯渊"</f>
        <v>冯渊</v>
      </c>
      <c r="G476" s="7" t="str">
        <f>"男"</f>
        <v>男</v>
      </c>
    </row>
    <row r="477" spans="1:7" ht="30" customHeight="1">
      <c r="A477" s="7">
        <v>475</v>
      </c>
      <c r="B477" s="7" t="str">
        <f>"60552024010919031558333"</f>
        <v>60552024010919031558333</v>
      </c>
      <c r="C477" s="7" t="str">
        <f t="shared" si="29"/>
        <v>0101</v>
      </c>
      <c r="D477" s="7" t="s">
        <v>8</v>
      </c>
      <c r="E477" s="7" t="s">
        <v>9</v>
      </c>
      <c r="F477" s="7" t="str">
        <f>"刘景元"</f>
        <v>刘景元</v>
      </c>
      <c r="G477" s="7" t="str">
        <f>"男"</f>
        <v>男</v>
      </c>
    </row>
    <row r="478" spans="1:7" ht="30" customHeight="1">
      <c r="A478" s="7">
        <v>476</v>
      </c>
      <c r="B478" s="7" t="str">
        <f>"60552024010919083858335"</f>
        <v>60552024010919083858335</v>
      </c>
      <c r="C478" s="7" t="str">
        <f t="shared" si="29"/>
        <v>0101</v>
      </c>
      <c r="D478" s="7" t="s">
        <v>8</v>
      </c>
      <c r="E478" s="7" t="s">
        <v>9</v>
      </c>
      <c r="F478" s="7" t="str">
        <f>"陈少丹"</f>
        <v>陈少丹</v>
      </c>
      <c r="G478" s="7" t="str">
        <f>"女"</f>
        <v>女</v>
      </c>
    </row>
    <row r="479" spans="1:7" ht="30" customHeight="1">
      <c r="A479" s="7">
        <v>477</v>
      </c>
      <c r="B479" s="7" t="str">
        <f>"60552024010919103258336"</f>
        <v>60552024010919103258336</v>
      </c>
      <c r="C479" s="7" t="str">
        <f t="shared" si="29"/>
        <v>0101</v>
      </c>
      <c r="D479" s="7" t="s">
        <v>8</v>
      </c>
      <c r="E479" s="7" t="s">
        <v>9</v>
      </c>
      <c r="F479" s="7" t="str">
        <f>"黄茹"</f>
        <v>黄茹</v>
      </c>
      <c r="G479" s="7" t="str">
        <f>"女"</f>
        <v>女</v>
      </c>
    </row>
    <row r="480" spans="1:7" ht="30" customHeight="1">
      <c r="A480" s="7">
        <v>478</v>
      </c>
      <c r="B480" s="7" t="str">
        <f>"60552024010710252856324"</f>
        <v>60552024010710252856324</v>
      </c>
      <c r="C480" s="7" t="str">
        <f t="shared" si="29"/>
        <v>0101</v>
      </c>
      <c r="D480" s="7" t="s">
        <v>8</v>
      </c>
      <c r="E480" s="7" t="s">
        <v>9</v>
      </c>
      <c r="F480" s="7" t="str">
        <f>"张传民"</f>
        <v>张传民</v>
      </c>
      <c r="G480" s="7" t="str">
        <f>"男"</f>
        <v>男</v>
      </c>
    </row>
    <row r="481" spans="1:7" ht="30" customHeight="1">
      <c r="A481" s="7">
        <v>479</v>
      </c>
      <c r="B481" s="7" t="str">
        <f>"60552024010816224957486"</f>
        <v>60552024010816224957486</v>
      </c>
      <c r="C481" s="7" t="str">
        <f t="shared" si="29"/>
        <v>0101</v>
      </c>
      <c r="D481" s="7" t="s">
        <v>8</v>
      </c>
      <c r="E481" s="7" t="s">
        <v>9</v>
      </c>
      <c r="F481" s="7" t="str">
        <f>"王兴娟"</f>
        <v>王兴娟</v>
      </c>
      <c r="G481" s="7" t="str">
        <f>"女"</f>
        <v>女</v>
      </c>
    </row>
    <row r="482" spans="1:7" ht="30" customHeight="1">
      <c r="A482" s="7">
        <v>480</v>
      </c>
      <c r="B482" s="7" t="str">
        <f>"60552024010920155658360"</f>
        <v>60552024010920155658360</v>
      </c>
      <c r="C482" s="7" t="str">
        <f t="shared" si="29"/>
        <v>0101</v>
      </c>
      <c r="D482" s="7" t="s">
        <v>8</v>
      </c>
      <c r="E482" s="7" t="s">
        <v>9</v>
      </c>
      <c r="F482" s="7" t="str">
        <f>"何晓"</f>
        <v>何晓</v>
      </c>
      <c r="G482" s="7" t="str">
        <f>"女"</f>
        <v>女</v>
      </c>
    </row>
    <row r="483" spans="1:7" ht="30" customHeight="1">
      <c r="A483" s="7">
        <v>481</v>
      </c>
      <c r="B483" s="7" t="str">
        <f>"60552024010919532758350"</f>
        <v>60552024010919532758350</v>
      </c>
      <c r="C483" s="7" t="str">
        <f t="shared" si="29"/>
        <v>0101</v>
      </c>
      <c r="D483" s="7" t="s">
        <v>8</v>
      </c>
      <c r="E483" s="7" t="s">
        <v>9</v>
      </c>
      <c r="F483" s="7" t="str">
        <f>"文彦书"</f>
        <v>文彦书</v>
      </c>
      <c r="G483" s="7" t="str">
        <f>"男"</f>
        <v>男</v>
      </c>
    </row>
    <row r="484" spans="1:7" ht="30" customHeight="1">
      <c r="A484" s="7">
        <v>482</v>
      </c>
      <c r="B484" s="7" t="str">
        <f>"60552024010906194157887"</f>
        <v>60552024010906194157887</v>
      </c>
      <c r="C484" s="7" t="str">
        <f t="shared" si="29"/>
        <v>0101</v>
      </c>
      <c r="D484" s="7" t="s">
        <v>8</v>
      </c>
      <c r="E484" s="7" t="s">
        <v>9</v>
      </c>
      <c r="F484" s="7" t="str">
        <f>"周玥希"</f>
        <v>周玥希</v>
      </c>
      <c r="G484" s="7" t="str">
        <f>"女"</f>
        <v>女</v>
      </c>
    </row>
    <row r="485" spans="1:7" ht="30" customHeight="1">
      <c r="A485" s="7">
        <v>483</v>
      </c>
      <c r="B485" s="7" t="str">
        <f>"60552024010920490058378"</f>
        <v>60552024010920490058378</v>
      </c>
      <c r="C485" s="7" t="str">
        <f t="shared" si="29"/>
        <v>0101</v>
      </c>
      <c r="D485" s="7" t="s">
        <v>8</v>
      </c>
      <c r="E485" s="7" t="s">
        <v>9</v>
      </c>
      <c r="F485" s="7" t="str">
        <f>"王燕红"</f>
        <v>王燕红</v>
      </c>
      <c r="G485" s="7" t="str">
        <f>"女"</f>
        <v>女</v>
      </c>
    </row>
    <row r="486" spans="1:7" ht="30" customHeight="1">
      <c r="A486" s="7">
        <v>484</v>
      </c>
      <c r="B486" s="7" t="str">
        <f>"60552024010816110057469"</f>
        <v>60552024010816110057469</v>
      </c>
      <c r="C486" s="7" t="str">
        <f t="shared" si="29"/>
        <v>0101</v>
      </c>
      <c r="D486" s="7" t="s">
        <v>8</v>
      </c>
      <c r="E486" s="7" t="s">
        <v>9</v>
      </c>
      <c r="F486" s="7" t="str">
        <f>"王惠惠"</f>
        <v>王惠惠</v>
      </c>
      <c r="G486" s="7" t="str">
        <f>"女"</f>
        <v>女</v>
      </c>
    </row>
    <row r="487" spans="1:7" ht="30" customHeight="1">
      <c r="A487" s="7">
        <v>485</v>
      </c>
      <c r="B487" s="7" t="str">
        <f>"60552024010920092958356"</f>
        <v>60552024010920092958356</v>
      </c>
      <c r="C487" s="7" t="str">
        <f t="shared" si="29"/>
        <v>0101</v>
      </c>
      <c r="D487" s="7" t="s">
        <v>8</v>
      </c>
      <c r="E487" s="7" t="s">
        <v>9</v>
      </c>
      <c r="F487" s="7" t="str">
        <f>"杨珊"</f>
        <v>杨珊</v>
      </c>
      <c r="G487" s="7" t="str">
        <f>"女"</f>
        <v>女</v>
      </c>
    </row>
    <row r="488" spans="1:7" ht="30" customHeight="1">
      <c r="A488" s="7">
        <v>486</v>
      </c>
      <c r="B488" s="7" t="str">
        <f>"60552024010921065758391"</f>
        <v>60552024010921065758391</v>
      </c>
      <c r="C488" s="7" t="str">
        <f t="shared" si="29"/>
        <v>0101</v>
      </c>
      <c r="D488" s="7" t="s">
        <v>8</v>
      </c>
      <c r="E488" s="7" t="s">
        <v>9</v>
      </c>
      <c r="F488" s="7" t="str">
        <f>"刘鹏伟"</f>
        <v>刘鹏伟</v>
      </c>
      <c r="G488" s="7" t="str">
        <f>"男"</f>
        <v>男</v>
      </c>
    </row>
    <row r="489" spans="1:7" ht="30" customHeight="1">
      <c r="A489" s="7">
        <v>487</v>
      </c>
      <c r="B489" s="7" t="str">
        <f>"60552024010713241756439"</f>
        <v>60552024010713241756439</v>
      </c>
      <c r="C489" s="7" t="str">
        <f t="shared" si="29"/>
        <v>0101</v>
      </c>
      <c r="D489" s="7" t="s">
        <v>8</v>
      </c>
      <c r="E489" s="7" t="s">
        <v>9</v>
      </c>
      <c r="F489" s="7" t="str">
        <f>"王佳"</f>
        <v>王佳</v>
      </c>
      <c r="G489" s="7" t="str">
        <f>"女"</f>
        <v>女</v>
      </c>
    </row>
    <row r="490" spans="1:7" ht="30" customHeight="1">
      <c r="A490" s="7">
        <v>488</v>
      </c>
      <c r="B490" s="7" t="str">
        <f>"60552024010815542957442"</f>
        <v>60552024010815542957442</v>
      </c>
      <c r="C490" s="7" t="str">
        <f t="shared" si="29"/>
        <v>0101</v>
      </c>
      <c r="D490" s="7" t="s">
        <v>8</v>
      </c>
      <c r="E490" s="7" t="s">
        <v>9</v>
      </c>
      <c r="F490" s="7" t="str">
        <f>"徐锦雯"</f>
        <v>徐锦雯</v>
      </c>
      <c r="G490" s="7" t="str">
        <f>"女"</f>
        <v>女</v>
      </c>
    </row>
    <row r="491" spans="1:7" ht="30" customHeight="1">
      <c r="A491" s="7">
        <v>489</v>
      </c>
      <c r="B491" s="7" t="str">
        <f>"60552024010922325658428"</f>
        <v>60552024010922325658428</v>
      </c>
      <c r="C491" s="7" t="str">
        <f t="shared" si="29"/>
        <v>0101</v>
      </c>
      <c r="D491" s="7" t="s">
        <v>8</v>
      </c>
      <c r="E491" s="7" t="s">
        <v>9</v>
      </c>
      <c r="F491" s="7" t="str">
        <f>"陈皓云"</f>
        <v>陈皓云</v>
      </c>
      <c r="G491" s="7" t="str">
        <f>"女"</f>
        <v>女</v>
      </c>
    </row>
    <row r="492" spans="1:7" ht="30" customHeight="1">
      <c r="A492" s="7">
        <v>490</v>
      </c>
      <c r="B492" s="7" t="str">
        <f>"60552024010922453158435"</f>
        <v>60552024010922453158435</v>
      </c>
      <c r="C492" s="7" t="str">
        <f t="shared" si="29"/>
        <v>0101</v>
      </c>
      <c r="D492" s="7" t="s">
        <v>8</v>
      </c>
      <c r="E492" s="7" t="s">
        <v>9</v>
      </c>
      <c r="F492" s="7" t="str">
        <f>"肖琳"</f>
        <v>肖琳</v>
      </c>
      <c r="G492" s="7" t="str">
        <f>"女"</f>
        <v>女</v>
      </c>
    </row>
    <row r="493" spans="1:7" ht="30" customHeight="1">
      <c r="A493" s="7">
        <v>491</v>
      </c>
      <c r="B493" s="7" t="str">
        <f>"60552024010910185757966"</f>
        <v>60552024010910185757966</v>
      </c>
      <c r="C493" s="7" t="str">
        <f t="shared" si="29"/>
        <v>0101</v>
      </c>
      <c r="D493" s="7" t="s">
        <v>8</v>
      </c>
      <c r="E493" s="7" t="s">
        <v>9</v>
      </c>
      <c r="F493" s="7" t="str">
        <f>"石翠隆"</f>
        <v>石翠隆</v>
      </c>
      <c r="G493" s="7" t="str">
        <f>"男"</f>
        <v>男</v>
      </c>
    </row>
    <row r="494" spans="1:7" ht="30" customHeight="1">
      <c r="A494" s="7">
        <v>492</v>
      </c>
      <c r="B494" s="7" t="str">
        <f>"60552024010922585158443"</f>
        <v>60552024010922585158443</v>
      </c>
      <c r="C494" s="7" t="str">
        <f t="shared" si="29"/>
        <v>0101</v>
      </c>
      <c r="D494" s="7" t="s">
        <v>8</v>
      </c>
      <c r="E494" s="7" t="s">
        <v>9</v>
      </c>
      <c r="F494" s="7" t="str">
        <f>"郭义华"</f>
        <v>郭义华</v>
      </c>
      <c r="G494" s="7" t="str">
        <f>"女"</f>
        <v>女</v>
      </c>
    </row>
    <row r="495" spans="1:7" ht="30" customHeight="1">
      <c r="A495" s="7">
        <v>493</v>
      </c>
      <c r="B495" s="7" t="str">
        <f>"60552024010922581858442"</f>
        <v>60552024010922581858442</v>
      </c>
      <c r="C495" s="7" t="str">
        <f t="shared" si="29"/>
        <v>0101</v>
      </c>
      <c r="D495" s="7" t="s">
        <v>8</v>
      </c>
      <c r="E495" s="7" t="s">
        <v>9</v>
      </c>
      <c r="F495" s="7" t="str">
        <f>"梁卿"</f>
        <v>梁卿</v>
      </c>
      <c r="G495" s="7" t="str">
        <f>"女"</f>
        <v>女</v>
      </c>
    </row>
    <row r="496" spans="1:7" ht="30" customHeight="1">
      <c r="A496" s="7">
        <v>494</v>
      </c>
      <c r="B496" s="7" t="str">
        <f>"60552024010713184556434"</f>
        <v>60552024010713184556434</v>
      </c>
      <c r="C496" s="7" t="str">
        <f t="shared" si="29"/>
        <v>0101</v>
      </c>
      <c r="D496" s="7" t="s">
        <v>8</v>
      </c>
      <c r="E496" s="7" t="s">
        <v>9</v>
      </c>
      <c r="F496" s="7" t="str">
        <f>"叶杏雪"</f>
        <v>叶杏雪</v>
      </c>
      <c r="G496" s="7" t="str">
        <f>"女"</f>
        <v>女</v>
      </c>
    </row>
    <row r="497" spans="1:7" ht="30" customHeight="1">
      <c r="A497" s="7">
        <v>495</v>
      </c>
      <c r="B497" s="7" t="str">
        <f>"60552024010922483458438"</f>
        <v>60552024010922483458438</v>
      </c>
      <c r="C497" s="7" t="str">
        <f t="shared" si="29"/>
        <v>0101</v>
      </c>
      <c r="D497" s="7" t="s">
        <v>8</v>
      </c>
      <c r="E497" s="7" t="s">
        <v>9</v>
      </c>
      <c r="F497" s="7" t="str">
        <f>"吴样"</f>
        <v>吴样</v>
      </c>
      <c r="G497" s="7" t="str">
        <f>"女"</f>
        <v>女</v>
      </c>
    </row>
    <row r="498" spans="1:7" ht="30" customHeight="1">
      <c r="A498" s="7">
        <v>496</v>
      </c>
      <c r="B498" s="7" t="str">
        <f>"60552024010923154058447"</f>
        <v>60552024010923154058447</v>
      </c>
      <c r="C498" s="7" t="str">
        <f t="shared" si="29"/>
        <v>0101</v>
      </c>
      <c r="D498" s="7" t="s">
        <v>8</v>
      </c>
      <c r="E498" s="7" t="s">
        <v>9</v>
      </c>
      <c r="F498" s="7" t="str">
        <f>"汪维进"</f>
        <v>汪维进</v>
      </c>
      <c r="G498" s="7" t="str">
        <f>"男"</f>
        <v>男</v>
      </c>
    </row>
    <row r="499" spans="1:7" ht="30" customHeight="1">
      <c r="A499" s="7">
        <v>497</v>
      </c>
      <c r="B499" s="7" t="str">
        <f>"60552024010923181758450"</f>
        <v>60552024010923181758450</v>
      </c>
      <c r="C499" s="7" t="str">
        <f t="shared" si="29"/>
        <v>0101</v>
      </c>
      <c r="D499" s="7" t="s">
        <v>8</v>
      </c>
      <c r="E499" s="7" t="s">
        <v>9</v>
      </c>
      <c r="F499" s="7" t="str">
        <f>"史才艺"</f>
        <v>史才艺</v>
      </c>
      <c r="G499" s="7" t="str">
        <f>"女"</f>
        <v>女</v>
      </c>
    </row>
    <row r="500" spans="1:7" ht="30" customHeight="1">
      <c r="A500" s="7">
        <v>498</v>
      </c>
      <c r="B500" s="7" t="str">
        <f>"60552024010821582557781"</f>
        <v>60552024010821582557781</v>
      </c>
      <c r="C500" s="7" t="str">
        <f t="shared" si="29"/>
        <v>0101</v>
      </c>
      <c r="D500" s="7" t="s">
        <v>8</v>
      </c>
      <c r="E500" s="7" t="s">
        <v>9</v>
      </c>
      <c r="F500" s="7" t="str">
        <f>"王天希"</f>
        <v>王天希</v>
      </c>
      <c r="G500" s="7" t="str">
        <f>"女"</f>
        <v>女</v>
      </c>
    </row>
    <row r="501" spans="1:7" ht="30" customHeight="1">
      <c r="A501" s="7">
        <v>499</v>
      </c>
      <c r="B501" s="7" t="str">
        <f>"60552024010923351258462"</f>
        <v>60552024010923351258462</v>
      </c>
      <c r="C501" s="7" t="str">
        <f t="shared" si="29"/>
        <v>0101</v>
      </c>
      <c r="D501" s="7" t="s">
        <v>8</v>
      </c>
      <c r="E501" s="7" t="s">
        <v>9</v>
      </c>
      <c r="F501" s="7" t="str">
        <f>"吴莫伊"</f>
        <v>吴莫伊</v>
      </c>
      <c r="G501" s="7" t="str">
        <f>"女"</f>
        <v>女</v>
      </c>
    </row>
    <row r="502" spans="1:7" ht="30" customHeight="1">
      <c r="A502" s="7">
        <v>500</v>
      </c>
      <c r="B502" s="7" t="str">
        <f>"60552024010923575458472"</f>
        <v>60552024010923575458472</v>
      </c>
      <c r="C502" s="7" t="str">
        <f t="shared" si="29"/>
        <v>0101</v>
      </c>
      <c r="D502" s="7" t="s">
        <v>8</v>
      </c>
      <c r="E502" s="7" t="s">
        <v>9</v>
      </c>
      <c r="F502" s="7" t="str">
        <f>"胡渝汶"</f>
        <v>胡渝汶</v>
      </c>
      <c r="G502" s="7" t="str">
        <f>"女"</f>
        <v>女</v>
      </c>
    </row>
    <row r="503" spans="1:7" ht="30" customHeight="1">
      <c r="A503" s="7">
        <v>501</v>
      </c>
      <c r="B503" s="7" t="str">
        <f>"60552024010723370356856"</f>
        <v>60552024010723370356856</v>
      </c>
      <c r="C503" s="7" t="str">
        <f t="shared" si="29"/>
        <v>0101</v>
      </c>
      <c r="D503" s="7" t="s">
        <v>8</v>
      </c>
      <c r="E503" s="7" t="s">
        <v>9</v>
      </c>
      <c r="F503" s="7" t="str">
        <f>"黄博"</f>
        <v>黄博</v>
      </c>
      <c r="G503" s="7" t="str">
        <f>"男"</f>
        <v>男</v>
      </c>
    </row>
    <row r="504" spans="1:7" ht="30" customHeight="1">
      <c r="A504" s="7">
        <v>502</v>
      </c>
      <c r="B504" s="7" t="str">
        <f>"60552024011002171558490"</f>
        <v>60552024011002171558490</v>
      </c>
      <c r="C504" s="7" t="str">
        <f t="shared" si="29"/>
        <v>0101</v>
      </c>
      <c r="D504" s="7" t="s">
        <v>8</v>
      </c>
      <c r="E504" s="7" t="s">
        <v>9</v>
      </c>
      <c r="F504" s="7" t="str">
        <f>"涂任翔"</f>
        <v>涂任翔</v>
      </c>
      <c r="G504" s="7" t="str">
        <f>"男"</f>
        <v>男</v>
      </c>
    </row>
    <row r="505" spans="1:7" ht="30" customHeight="1">
      <c r="A505" s="7">
        <v>503</v>
      </c>
      <c r="B505" s="7" t="str">
        <f>"60552024011007421158496"</f>
        <v>60552024011007421158496</v>
      </c>
      <c r="C505" s="7" t="str">
        <f t="shared" si="29"/>
        <v>0101</v>
      </c>
      <c r="D505" s="7" t="s">
        <v>8</v>
      </c>
      <c r="E505" s="7" t="s">
        <v>9</v>
      </c>
      <c r="F505" s="7" t="str">
        <f>"吴津"</f>
        <v>吴津</v>
      </c>
      <c r="G505" s="7" t="str">
        <f aca="true" t="shared" si="31" ref="G505:G511">"女"</f>
        <v>女</v>
      </c>
    </row>
    <row r="506" spans="1:7" ht="30" customHeight="1">
      <c r="A506" s="7">
        <v>504</v>
      </c>
      <c r="B506" s="7" t="str">
        <f>"60552024010913273958119"</f>
        <v>60552024010913273958119</v>
      </c>
      <c r="C506" s="7" t="str">
        <f t="shared" si="29"/>
        <v>0101</v>
      </c>
      <c r="D506" s="7" t="s">
        <v>8</v>
      </c>
      <c r="E506" s="7" t="s">
        <v>9</v>
      </c>
      <c r="F506" s="7" t="str">
        <f>"曹格瑞"</f>
        <v>曹格瑞</v>
      </c>
      <c r="G506" s="7" t="str">
        <f t="shared" si="31"/>
        <v>女</v>
      </c>
    </row>
    <row r="507" spans="1:7" ht="30" customHeight="1">
      <c r="A507" s="7">
        <v>505</v>
      </c>
      <c r="B507" s="7" t="str">
        <f>"60552024011008103558499"</f>
        <v>60552024011008103558499</v>
      </c>
      <c r="C507" s="7" t="str">
        <f t="shared" si="29"/>
        <v>0101</v>
      </c>
      <c r="D507" s="7" t="s">
        <v>8</v>
      </c>
      <c r="E507" s="7" t="s">
        <v>9</v>
      </c>
      <c r="F507" s="7" t="str">
        <f>"李娇娜"</f>
        <v>李娇娜</v>
      </c>
      <c r="G507" s="7" t="str">
        <f t="shared" si="31"/>
        <v>女</v>
      </c>
    </row>
    <row r="508" spans="1:7" ht="30" customHeight="1">
      <c r="A508" s="7">
        <v>506</v>
      </c>
      <c r="B508" s="7" t="str">
        <f>"60552024010816104557468"</f>
        <v>60552024010816104557468</v>
      </c>
      <c r="C508" s="7" t="str">
        <f t="shared" si="29"/>
        <v>0101</v>
      </c>
      <c r="D508" s="7" t="s">
        <v>8</v>
      </c>
      <c r="E508" s="7" t="s">
        <v>9</v>
      </c>
      <c r="F508" s="7" t="str">
        <f>"王婉清"</f>
        <v>王婉清</v>
      </c>
      <c r="G508" s="7" t="str">
        <f t="shared" si="31"/>
        <v>女</v>
      </c>
    </row>
    <row r="509" spans="1:7" ht="30" customHeight="1">
      <c r="A509" s="7">
        <v>507</v>
      </c>
      <c r="B509" s="7" t="str">
        <f>"60552024010916352958266"</f>
        <v>60552024010916352958266</v>
      </c>
      <c r="C509" s="7" t="str">
        <f t="shared" si="29"/>
        <v>0101</v>
      </c>
      <c r="D509" s="7" t="s">
        <v>8</v>
      </c>
      <c r="E509" s="7" t="s">
        <v>9</v>
      </c>
      <c r="F509" s="7" t="str">
        <f>"张冠琳"</f>
        <v>张冠琳</v>
      </c>
      <c r="G509" s="7" t="str">
        <f t="shared" si="31"/>
        <v>女</v>
      </c>
    </row>
    <row r="510" spans="1:7" ht="30" customHeight="1">
      <c r="A510" s="7">
        <v>508</v>
      </c>
      <c r="B510" s="7" t="str">
        <f>"60552024010815525857438"</f>
        <v>60552024010815525857438</v>
      </c>
      <c r="C510" s="7" t="str">
        <f t="shared" si="29"/>
        <v>0101</v>
      </c>
      <c r="D510" s="7" t="s">
        <v>8</v>
      </c>
      <c r="E510" s="7" t="s">
        <v>9</v>
      </c>
      <c r="F510" s="7" t="str">
        <f>"曾文"</f>
        <v>曾文</v>
      </c>
      <c r="G510" s="7" t="str">
        <f t="shared" si="31"/>
        <v>女</v>
      </c>
    </row>
    <row r="511" spans="1:7" ht="30" customHeight="1">
      <c r="A511" s="7">
        <v>509</v>
      </c>
      <c r="B511" s="7" t="str">
        <f>"60552024011008373058508"</f>
        <v>60552024011008373058508</v>
      </c>
      <c r="C511" s="7" t="str">
        <f t="shared" si="29"/>
        <v>0101</v>
      </c>
      <c r="D511" s="7" t="s">
        <v>8</v>
      </c>
      <c r="E511" s="7" t="s">
        <v>9</v>
      </c>
      <c r="F511" s="7" t="str">
        <f>"韩文婷"</f>
        <v>韩文婷</v>
      </c>
      <c r="G511" s="7" t="str">
        <f t="shared" si="31"/>
        <v>女</v>
      </c>
    </row>
    <row r="512" spans="1:7" ht="30" customHeight="1">
      <c r="A512" s="7">
        <v>510</v>
      </c>
      <c r="B512" s="7" t="str">
        <f>"60552024010810374557138"</f>
        <v>60552024010810374557138</v>
      </c>
      <c r="C512" s="7" t="str">
        <f t="shared" si="29"/>
        <v>0101</v>
      </c>
      <c r="D512" s="7" t="s">
        <v>8</v>
      </c>
      <c r="E512" s="7" t="s">
        <v>9</v>
      </c>
      <c r="F512" s="7" t="str">
        <f>"黄海宁"</f>
        <v>黄海宁</v>
      </c>
      <c r="G512" s="7" t="str">
        <f>"男"</f>
        <v>男</v>
      </c>
    </row>
    <row r="513" spans="1:7" ht="30" customHeight="1">
      <c r="A513" s="7">
        <v>511</v>
      </c>
      <c r="B513" s="7" t="str">
        <f>"60552024011009275858529"</f>
        <v>60552024011009275858529</v>
      </c>
      <c r="C513" s="7" t="str">
        <f t="shared" si="29"/>
        <v>0101</v>
      </c>
      <c r="D513" s="7" t="s">
        <v>8</v>
      </c>
      <c r="E513" s="7" t="s">
        <v>9</v>
      </c>
      <c r="F513" s="7" t="str">
        <f>"王伟萌"</f>
        <v>王伟萌</v>
      </c>
      <c r="G513" s="7" t="str">
        <f>"男"</f>
        <v>男</v>
      </c>
    </row>
    <row r="514" spans="1:7" ht="30" customHeight="1">
      <c r="A514" s="7">
        <v>512</v>
      </c>
      <c r="B514" s="7" t="str">
        <f>"60552024010723381856857"</f>
        <v>60552024010723381856857</v>
      </c>
      <c r="C514" s="7" t="str">
        <f t="shared" si="29"/>
        <v>0101</v>
      </c>
      <c r="D514" s="7" t="s">
        <v>8</v>
      </c>
      <c r="E514" s="7" t="s">
        <v>9</v>
      </c>
      <c r="F514" s="7" t="str">
        <f>"王超冉"</f>
        <v>王超冉</v>
      </c>
      <c r="G514" s="7" t="str">
        <f>"女"</f>
        <v>女</v>
      </c>
    </row>
    <row r="515" spans="1:7" ht="30" customHeight="1">
      <c r="A515" s="7">
        <v>513</v>
      </c>
      <c r="B515" s="7" t="str">
        <f>"60552024011009314458532"</f>
        <v>60552024011009314458532</v>
      </c>
      <c r="C515" s="7" t="str">
        <f aca="true" t="shared" si="32" ref="C515:C578">"0101"</f>
        <v>0101</v>
      </c>
      <c r="D515" s="7" t="s">
        <v>8</v>
      </c>
      <c r="E515" s="7" t="s">
        <v>9</v>
      </c>
      <c r="F515" s="7" t="str">
        <f>"唐丽蕊"</f>
        <v>唐丽蕊</v>
      </c>
      <c r="G515" s="7" t="str">
        <f>"女"</f>
        <v>女</v>
      </c>
    </row>
    <row r="516" spans="1:7" ht="30" customHeight="1">
      <c r="A516" s="7">
        <v>514</v>
      </c>
      <c r="B516" s="7" t="str">
        <f>"60552024011010031658558"</f>
        <v>60552024011010031658558</v>
      </c>
      <c r="C516" s="7" t="str">
        <f t="shared" si="32"/>
        <v>0101</v>
      </c>
      <c r="D516" s="7" t="s">
        <v>8</v>
      </c>
      <c r="E516" s="7" t="s">
        <v>9</v>
      </c>
      <c r="F516" s="7" t="str">
        <f>"王海珍"</f>
        <v>王海珍</v>
      </c>
      <c r="G516" s="7" t="str">
        <f>"女"</f>
        <v>女</v>
      </c>
    </row>
    <row r="517" spans="1:7" ht="30" customHeight="1">
      <c r="A517" s="7">
        <v>515</v>
      </c>
      <c r="B517" s="7" t="str">
        <f>"60552024011008534558514"</f>
        <v>60552024011008534558514</v>
      </c>
      <c r="C517" s="7" t="str">
        <f t="shared" si="32"/>
        <v>0101</v>
      </c>
      <c r="D517" s="7" t="s">
        <v>8</v>
      </c>
      <c r="E517" s="7" t="s">
        <v>9</v>
      </c>
      <c r="F517" s="7" t="str">
        <f>"王淑煜"</f>
        <v>王淑煜</v>
      </c>
      <c r="G517" s="7" t="str">
        <f>"女"</f>
        <v>女</v>
      </c>
    </row>
    <row r="518" spans="1:7" ht="30" customHeight="1">
      <c r="A518" s="7">
        <v>516</v>
      </c>
      <c r="B518" s="7" t="str">
        <f>"60552024011010111958563"</f>
        <v>60552024011010111958563</v>
      </c>
      <c r="C518" s="7" t="str">
        <f t="shared" si="32"/>
        <v>0101</v>
      </c>
      <c r="D518" s="7" t="s">
        <v>8</v>
      </c>
      <c r="E518" s="7" t="s">
        <v>9</v>
      </c>
      <c r="F518" s="7" t="str">
        <f>"蔡親海"</f>
        <v>蔡親海</v>
      </c>
      <c r="G518" s="7" t="str">
        <f>"男"</f>
        <v>男</v>
      </c>
    </row>
    <row r="519" spans="1:7" ht="30" customHeight="1">
      <c r="A519" s="7">
        <v>517</v>
      </c>
      <c r="B519" s="7" t="str">
        <f>"60552024011008570658516"</f>
        <v>60552024011008570658516</v>
      </c>
      <c r="C519" s="7" t="str">
        <f t="shared" si="32"/>
        <v>0101</v>
      </c>
      <c r="D519" s="7" t="s">
        <v>8</v>
      </c>
      <c r="E519" s="7" t="s">
        <v>9</v>
      </c>
      <c r="F519" s="7" t="str">
        <f>"符雪琪"</f>
        <v>符雪琪</v>
      </c>
      <c r="G519" s="7" t="str">
        <f>"女"</f>
        <v>女</v>
      </c>
    </row>
    <row r="520" spans="1:7" ht="30" customHeight="1">
      <c r="A520" s="7">
        <v>518</v>
      </c>
      <c r="B520" s="7" t="str">
        <f>"60552024011009551458553"</f>
        <v>60552024011009551458553</v>
      </c>
      <c r="C520" s="7" t="str">
        <f t="shared" si="32"/>
        <v>0101</v>
      </c>
      <c r="D520" s="7" t="s">
        <v>8</v>
      </c>
      <c r="E520" s="7" t="s">
        <v>9</v>
      </c>
      <c r="F520" s="7" t="str">
        <f>"黄春玉"</f>
        <v>黄春玉</v>
      </c>
      <c r="G520" s="7" t="str">
        <f>"女"</f>
        <v>女</v>
      </c>
    </row>
    <row r="521" spans="1:7" ht="30" customHeight="1">
      <c r="A521" s="7">
        <v>519</v>
      </c>
      <c r="B521" s="7" t="str">
        <f>"60552024010722123556809"</f>
        <v>60552024010722123556809</v>
      </c>
      <c r="C521" s="7" t="str">
        <f t="shared" si="32"/>
        <v>0101</v>
      </c>
      <c r="D521" s="7" t="s">
        <v>8</v>
      </c>
      <c r="E521" s="7" t="s">
        <v>9</v>
      </c>
      <c r="F521" s="7" t="str">
        <f>"王婷"</f>
        <v>王婷</v>
      </c>
      <c r="G521" s="7" t="str">
        <f>"女"</f>
        <v>女</v>
      </c>
    </row>
    <row r="522" spans="1:7" ht="30" customHeight="1">
      <c r="A522" s="7">
        <v>520</v>
      </c>
      <c r="B522" s="7" t="str">
        <f>"60552024011010062958559"</f>
        <v>60552024011010062958559</v>
      </c>
      <c r="C522" s="7" t="str">
        <f t="shared" si="32"/>
        <v>0101</v>
      </c>
      <c r="D522" s="7" t="s">
        <v>8</v>
      </c>
      <c r="E522" s="7" t="s">
        <v>9</v>
      </c>
      <c r="F522" s="7" t="str">
        <f>"张宇豪"</f>
        <v>张宇豪</v>
      </c>
      <c r="G522" s="7" t="str">
        <f>"男"</f>
        <v>男</v>
      </c>
    </row>
    <row r="523" spans="1:7" ht="30" customHeight="1">
      <c r="A523" s="7">
        <v>521</v>
      </c>
      <c r="B523" s="7" t="str">
        <f>"60552024011010235958574"</f>
        <v>60552024011010235958574</v>
      </c>
      <c r="C523" s="7" t="str">
        <f t="shared" si="32"/>
        <v>0101</v>
      </c>
      <c r="D523" s="7" t="s">
        <v>8</v>
      </c>
      <c r="E523" s="7" t="s">
        <v>9</v>
      </c>
      <c r="F523" s="7" t="str">
        <f>"韩承哲"</f>
        <v>韩承哲</v>
      </c>
      <c r="G523" s="7" t="str">
        <f>"男"</f>
        <v>男</v>
      </c>
    </row>
    <row r="524" spans="1:7" ht="30" customHeight="1">
      <c r="A524" s="7">
        <v>522</v>
      </c>
      <c r="B524" s="7" t="str">
        <f>"60552024011009395958535"</f>
        <v>60552024011009395958535</v>
      </c>
      <c r="C524" s="7" t="str">
        <f t="shared" si="32"/>
        <v>0101</v>
      </c>
      <c r="D524" s="7" t="s">
        <v>8</v>
      </c>
      <c r="E524" s="7" t="s">
        <v>9</v>
      </c>
      <c r="F524" s="7" t="str">
        <f>"高懿"</f>
        <v>高懿</v>
      </c>
      <c r="G524" s="7" t="str">
        <f aca="true" t="shared" si="33" ref="G524:G532">"女"</f>
        <v>女</v>
      </c>
    </row>
    <row r="525" spans="1:7" ht="30" customHeight="1">
      <c r="A525" s="7">
        <v>523</v>
      </c>
      <c r="B525" s="7" t="str">
        <f>"60552024011010222958570"</f>
        <v>60552024011010222958570</v>
      </c>
      <c r="C525" s="7" t="str">
        <f t="shared" si="32"/>
        <v>0101</v>
      </c>
      <c r="D525" s="7" t="s">
        <v>8</v>
      </c>
      <c r="E525" s="7" t="s">
        <v>9</v>
      </c>
      <c r="F525" s="7" t="str">
        <f>"林殷艳"</f>
        <v>林殷艳</v>
      </c>
      <c r="G525" s="7" t="str">
        <f t="shared" si="33"/>
        <v>女</v>
      </c>
    </row>
    <row r="526" spans="1:7" ht="30" customHeight="1">
      <c r="A526" s="7">
        <v>524</v>
      </c>
      <c r="B526" s="7" t="str">
        <f>"60552024010811321457229"</f>
        <v>60552024010811321457229</v>
      </c>
      <c r="C526" s="7" t="str">
        <f t="shared" si="32"/>
        <v>0101</v>
      </c>
      <c r="D526" s="7" t="s">
        <v>8</v>
      </c>
      <c r="E526" s="7" t="s">
        <v>9</v>
      </c>
      <c r="F526" s="7" t="str">
        <f>"冯宝瑶"</f>
        <v>冯宝瑶</v>
      </c>
      <c r="G526" s="7" t="str">
        <f t="shared" si="33"/>
        <v>女</v>
      </c>
    </row>
    <row r="527" spans="1:7" ht="30" customHeight="1">
      <c r="A527" s="7">
        <v>525</v>
      </c>
      <c r="B527" s="7" t="str">
        <f>"60552024011010280058577"</f>
        <v>60552024011010280058577</v>
      </c>
      <c r="C527" s="7" t="str">
        <f t="shared" si="32"/>
        <v>0101</v>
      </c>
      <c r="D527" s="7" t="s">
        <v>8</v>
      </c>
      <c r="E527" s="7" t="s">
        <v>9</v>
      </c>
      <c r="F527" s="7" t="str">
        <f>"王艺辑"</f>
        <v>王艺辑</v>
      </c>
      <c r="G527" s="7" t="str">
        <f t="shared" si="33"/>
        <v>女</v>
      </c>
    </row>
    <row r="528" spans="1:7" ht="30" customHeight="1">
      <c r="A528" s="7">
        <v>526</v>
      </c>
      <c r="B528" s="7" t="str">
        <f>"60552024011010394558590"</f>
        <v>60552024011010394558590</v>
      </c>
      <c r="C528" s="7" t="str">
        <f t="shared" si="32"/>
        <v>0101</v>
      </c>
      <c r="D528" s="7" t="s">
        <v>8</v>
      </c>
      <c r="E528" s="7" t="s">
        <v>9</v>
      </c>
      <c r="F528" s="7" t="str">
        <f>"郑瑞"</f>
        <v>郑瑞</v>
      </c>
      <c r="G528" s="7" t="str">
        <f t="shared" si="33"/>
        <v>女</v>
      </c>
    </row>
    <row r="529" spans="1:7" ht="30" customHeight="1">
      <c r="A529" s="7">
        <v>527</v>
      </c>
      <c r="B529" s="7" t="str">
        <f>"60552024011010422158594"</f>
        <v>60552024011010422158594</v>
      </c>
      <c r="C529" s="7" t="str">
        <f t="shared" si="32"/>
        <v>0101</v>
      </c>
      <c r="D529" s="7" t="s">
        <v>8</v>
      </c>
      <c r="E529" s="7" t="s">
        <v>9</v>
      </c>
      <c r="F529" s="7" t="str">
        <f>"吴倩玲"</f>
        <v>吴倩玲</v>
      </c>
      <c r="G529" s="7" t="str">
        <f t="shared" si="33"/>
        <v>女</v>
      </c>
    </row>
    <row r="530" spans="1:7" ht="30" customHeight="1">
      <c r="A530" s="7">
        <v>528</v>
      </c>
      <c r="B530" s="7" t="str">
        <f>"60552024011009182758523"</f>
        <v>60552024011009182758523</v>
      </c>
      <c r="C530" s="7" t="str">
        <f t="shared" si="32"/>
        <v>0101</v>
      </c>
      <c r="D530" s="7" t="s">
        <v>8</v>
      </c>
      <c r="E530" s="7" t="s">
        <v>9</v>
      </c>
      <c r="F530" s="7" t="str">
        <f>"周晓婷"</f>
        <v>周晓婷</v>
      </c>
      <c r="G530" s="7" t="str">
        <f t="shared" si="33"/>
        <v>女</v>
      </c>
    </row>
    <row r="531" spans="1:7" ht="30" customHeight="1">
      <c r="A531" s="7">
        <v>529</v>
      </c>
      <c r="B531" s="7" t="str">
        <f>"60552024011010544058602"</f>
        <v>60552024011010544058602</v>
      </c>
      <c r="C531" s="7" t="str">
        <f t="shared" si="32"/>
        <v>0101</v>
      </c>
      <c r="D531" s="7" t="s">
        <v>8</v>
      </c>
      <c r="E531" s="7" t="s">
        <v>9</v>
      </c>
      <c r="F531" s="7" t="str">
        <f>"吴雨晨"</f>
        <v>吴雨晨</v>
      </c>
      <c r="G531" s="7" t="str">
        <f t="shared" si="33"/>
        <v>女</v>
      </c>
    </row>
    <row r="532" spans="1:7" ht="30" customHeight="1">
      <c r="A532" s="7">
        <v>530</v>
      </c>
      <c r="B532" s="7" t="str">
        <f>"60552024011011081158610"</f>
        <v>60552024011011081158610</v>
      </c>
      <c r="C532" s="7" t="str">
        <f t="shared" si="32"/>
        <v>0101</v>
      </c>
      <c r="D532" s="7" t="s">
        <v>8</v>
      </c>
      <c r="E532" s="7" t="s">
        <v>9</v>
      </c>
      <c r="F532" s="7" t="str">
        <f>"李美佳"</f>
        <v>李美佳</v>
      </c>
      <c r="G532" s="7" t="str">
        <f t="shared" si="33"/>
        <v>女</v>
      </c>
    </row>
    <row r="533" spans="1:7" ht="30" customHeight="1">
      <c r="A533" s="7">
        <v>531</v>
      </c>
      <c r="B533" s="7" t="str">
        <f>"60552024010619460956048"</f>
        <v>60552024010619460956048</v>
      </c>
      <c r="C533" s="7" t="str">
        <f t="shared" si="32"/>
        <v>0101</v>
      </c>
      <c r="D533" s="7" t="s">
        <v>8</v>
      </c>
      <c r="E533" s="7" t="s">
        <v>9</v>
      </c>
      <c r="F533" s="7" t="str">
        <f>"袁竞博"</f>
        <v>袁竞博</v>
      </c>
      <c r="G533" s="7" t="str">
        <f>"男"</f>
        <v>男</v>
      </c>
    </row>
    <row r="534" spans="1:7" ht="30" customHeight="1">
      <c r="A534" s="7">
        <v>532</v>
      </c>
      <c r="B534" s="7" t="str">
        <f>"60552024011011025958606"</f>
        <v>60552024011011025958606</v>
      </c>
      <c r="C534" s="7" t="str">
        <f t="shared" si="32"/>
        <v>0101</v>
      </c>
      <c r="D534" s="7" t="s">
        <v>8</v>
      </c>
      <c r="E534" s="7" t="s">
        <v>9</v>
      </c>
      <c r="F534" s="7" t="str">
        <f>"吴慧敏"</f>
        <v>吴慧敏</v>
      </c>
      <c r="G534" s="7" t="str">
        <f>"女"</f>
        <v>女</v>
      </c>
    </row>
    <row r="535" spans="1:7" ht="30" customHeight="1">
      <c r="A535" s="7">
        <v>533</v>
      </c>
      <c r="B535" s="7" t="str">
        <f>"60552024011011242058623"</f>
        <v>60552024011011242058623</v>
      </c>
      <c r="C535" s="7" t="str">
        <f t="shared" si="32"/>
        <v>0101</v>
      </c>
      <c r="D535" s="7" t="s">
        <v>8</v>
      </c>
      <c r="E535" s="7" t="s">
        <v>9</v>
      </c>
      <c r="F535" s="7" t="str">
        <f>"吴小慧"</f>
        <v>吴小慧</v>
      </c>
      <c r="G535" s="7" t="str">
        <f>"女"</f>
        <v>女</v>
      </c>
    </row>
    <row r="536" spans="1:7" ht="30" customHeight="1">
      <c r="A536" s="7">
        <v>534</v>
      </c>
      <c r="B536" s="7" t="str">
        <f>"60552024011011244958624"</f>
        <v>60552024011011244958624</v>
      </c>
      <c r="C536" s="7" t="str">
        <f t="shared" si="32"/>
        <v>0101</v>
      </c>
      <c r="D536" s="7" t="s">
        <v>8</v>
      </c>
      <c r="E536" s="7" t="s">
        <v>9</v>
      </c>
      <c r="F536" s="7" t="str">
        <f>"李密"</f>
        <v>李密</v>
      </c>
      <c r="G536" s="7" t="str">
        <f>"女"</f>
        <v>女</v>
      </c>
    </row>
    <row r="537" spans="1:7" ht="30" customHeight="1">
      <c r="A537" s="7">
        <v>535</v>
      </c>
      <c r="B537" s="7" t="str">
        <f>"60552024010910365157984"</f>
        <v>60552024010910365157984</v>
      </c>
      <c r="C537" s="7" t="str">
        <f t="shared" si="32"/>
        <v>0101</v>
      </c>
      <c r="D537" s="7" t="s">
        <v>8</v>
      </c>
      <c r="E537" s="7" t="s">
        <v>9</v>
      </c>
      <c r="F537" s="7" t="str">
        <f>"张力月"</f>
        <v>张力月</v>
      </c>
      <c r="G537" s="7" t="str">
        <f>"女"</f>
        <v>女</v>
      </c>
    </row>
    <row r="538" spans="1:7" ht="30" customHeight="1">
      <c r="A538" s="7">
        <v>536</v>
      </c>
      <c r="B538" s="7" t="str">
        <f>"60552024010916253558254"</f>
        <v>60552024010916253558254</v>
      </c>
      <c r="C538" s="7" t="str">
        <f t="shared" si="32"/>
        <v>0101</v>
      </c>
      <c r="D538" s="7" t="s">
        <v>8</v>
      </c>
      <c r="E538" s="7" t="s">
        <v>9</v>
      </c>
      <c r="F538" s="7" t="str">
        <f>"邝敦可"</f>
        <v>邝敦可</v>
      </c>
      <c r="G538" s="7" t="str">
        <f>"男"</f>
        <v>男</v>
      </c>
    </row>
    <row r="539" spans="1:7" ht="30" customHeight="1">
      <c r="A539" s="7">
        <v>537</v>
      </c>
      <c r="B539" s="7" t="str">
        <f>"60552024011011400058634"</f>
        <v>60552024011011400058634</v>
      </c>
      <c r="C539" s="7" t="str">
        <f t="shared" si="32"/>
        <v>0101</v>
      </c>
      <c r="D539" s="7" t="s">
        <v>8</v>
      </c>
      <c r="E539" s="7" t="s">
        <v>9</v>
      </c>
      <c r="F539" s="7" t="str">
        <f>"高雨萌"</f>
        <v>高雨萌</v>
      </c>
      <c r="G539" s="7" t="str">
        <f>"女"</f>
        <v>女</v>
      </c>
    </row>
    <row r="540" spans="1:7" ht="30" customHeight="1">
      <c r="A540" s="7">
        <v>538</v>
      </c>
      <c r="B540" s="7" t="str">
        <f>"60552024011010260858576"</f>
        <v>60552024011010260858576</v>
      </c>
      <c r="C540" s="7" t="str">
        <f t="shared" si="32"/>
        <v>0101</v>
      </c>
      <c r="D540" s="7" t="s">
        <v>8</v>
      </c>
      <c r="E540" s="7" t="s">
        <v>9</v>
      </c>
      <c r="F540" s="7" t="str">
        <f>"胡晓婷"</f>
        <v>胡晓婷</v>
      </c>
      <c r="G540" s="7" t="str">
        <f>"女"</f>
        <v>女</v>
      </c>
    </row>
    <row r="541" spans="1:7" ht="30" customHeight="1">
      <c r="A541" s="7">
        <v>539</v>
      </c>
      <c r="B541" s="7" t="str">
        <f>"60552024011011380758631"</f>
        <v>60552024011011380758631</v>
      </c>
      <c r="C541" s="7" t="str">
        <f t="shared" si="32"/>
        <v>0101</v>
      </c>
      <c r="D541" s="7" t="s">
        <v>8</v>
      </c>
      <c r="E541" s="7" t="s">
        <v>9</v>
      </c>
      <c r="F541" s="7" t="str">
        <f>"辛鑫"</f>
        <v>辛鑫</v>
      </c>
      <c r="G541" s="7" t="str">
        <f>"男"</f>
        <v>男</v>
      </c>
    </row>
    <row r="542" spans="1:7" ht="30" customHeight="1">
      <c r="A542" s="7">
        <v>540</v>
      </c>
      <c r="B542" s="7" t="str">
        <f>"60552024011012212558655"</f>
        <v>60552024011012212558655</v>
      </c>
      <c r="C542" s="7" t="str">
        <f t="shared" si="32"/>
        <v>0101</v>
      </c>
      <c r="D542" s="7" t="s">
        <v>8</v>
      </c>
      <c r="E542" s="7" t="s">
        <v>9</v>
      </c>
      <c r="F542" s="7" t="str">
        <f>"黎珠婷"</f>
        <v>黎珠婷</v>
      </c>
      <c r="G542" s="7" t="str">
        <f>"女"</f>
        <v>女</v>
      </c>
    </row>
    <row r="543" spans="1:7" ht="30" customHeight="1">
      <c r="A543" s="7">
        <v>541</v>
      </c>
      <c r="B543" s="7" t="str">
        <f>"60552024011012335958663"</f>
        <v>60552024011012335958663</v>
      </c>
      <c r="C543" s="7" t="str">
        <f t="shared" si="32"/>
        <v>0101</v>
      </c>
      <c r="D543" s="7" t="s">
        <v>8</v>
      </c>
      <c r="E543" s="7" t="s">
        <v>9</v>
      </c>
      <c r="F543" s="7" t="str">
        <f>"杨金花"</f>
        <v>杨金花</v>
      </c>
      <c r="G543" s="7" t="str">
        <f>"女"</f>
        <v>女</v>
      </c>
    </row>
    <row r="544" spans="1:7" ht="30" customHeight="1">
      <c r="A544" s="7">
        <v>542</v>
      </c>
      <c r="B544" s="7" t="str">
        <f>"60552024011012242658660"</f>
        <v>60552024011012242658660</v>
      </c>
      <c r="C544" s="7" t="str">
        <f t="shared" si="32"/>
        <v>0101</v>
      </c>
      <c r="D544" s="7" t="s">
        <v>8</v>
      </c>
      <c r="E544" s="7" t="s">
        <v>9</v>
      </c>
      <c r="F544" s="7" t="str">
        <f>"叶宣彤"</f>
        <v>叶宣彤</v>
      </c>
      <c r="G544" s="7" t="str">
        <f>"女"</f>
        <v>女</v>
      </c>
    </row>
    <row r="545" spans="1:7" ht="30" customHeight="1">
      <c r="A545" s="7">
        <v>543</v>
      </c>
      <c r="B545" s="7" t="str">
        <f>"60552024010712034856394"</f>
        <v>60552024010712034856394</v>
      </c>
      <c r="C545" s="7" t="str">
        <f t="shared" si="32"/>
        <v>0101</v>
      </c>
      <c r="D545" s="7" t="s">
        <v>8</v>
      </c>
      <c r="E545" s="7" t="s">
        <v>9</v>
      </c>
      <c r="F545" s="7" t="str">
        <f>"王依依"</f>
        <v>王依依</v>
      </c>
      <c r="G545" s="7" t="str">
        <f>"女"</f>
        <v>女</v>
      </c>
    </row>
    <row r="546" spans="1:7" ht="30" customHeight="1">
      <c r="A546" s="7">
        <v>544</v>
      </c>
      <c r="B546" s="7" t="str">
        <f>"60552024011013202358676"</f>
        <v>60552024011013202358676</v>
      </c>
      <c r="C546" s="7" t="str">
        <f t="shared" si="32"/>
        <v>0101</v>
      </c>
      <c r="D546" s="7" t="s">
        <v>8</v>
      </c>
      <c r="E546" s="7" t="s">
        <v>9</v>
      </c>
      <c r="F546" s="7" t="str">
        <f>"林浩翔"</f>
        <v>林浩翔</v>
      </c>
      <c r="G546" s="7" t="str">
        <f>"男"</f>
        <v>男</v>
      </c>
    </row>
    <row r="547" spans="1:7" ht="30" customHeight="1">
      <c r="A547" s="7">
        <v>545</v>
      </c>
      <c r="B547" s="7" t="str">
        <f>"60552024011012214058656"</f>
        <v>60552024011012214058656</v>
      </c>
      <c r="C547" s="7" t="str">
        <f t="shared" si="32"/>
        <v>0101</v>
      </c>
      <c r="D547" s="7" t="s">
        <v>8</v>
      </c>
      <c r="E547" s="7" t="s">
        <v>9</v>
      </c>
      <c r="F547" s="7" t="str">
        <f>"马紫千"</f>
        <v>马紫千</v>
      </c>
      <c r="G547" s="7" t="str">
        <f>"女"</f>
        <v>女</v>
      </c>
    </row>
    <row r="548" spans="1:7" ht="30" customHeight="1">
      <c r="A548" s="7">
        <v>546</v>
      </c>
      <c r="B548" s="7" t="str">
        <f>"60552024011013231358677"</f>
        <v>60552024011013231358677</v>
      </c>
      <c r="C548" s="7" t="str">
        <f t="shared" si="32"/>
        <v>0101</v>
      </c>
      <c r="D548" s="7" t="s">
        <v>8</v>
      </c>
      <c r="E548" s="7" t="s">
        <v>9</v>
      </c>
      <c r="F548" s="7" t="str">
        <f>"龙雪莲"</f>
        <v>龙雪莲</v>
      </c>
      <c r="G548" s="7" t="str">
        <f>"女"</f>
        <v>女</v>
      </c>
    </row>
    <row r="549" spans="1:7" ht="30" customHeight="1">
      <c r="A549" s="7">
        <v>547</v>
      </c>
      <c r="B549" s="7" t="str">
        <f>"60552024011014011558697"</f>
        <v>60552024011014011558697</v>
      </c>
      <c r="C549" s="7" t="str">
        <f t="shared" si="32"/>
        <v>0101</v>
      </c>
      <c r="D549" s="7" t="s">
        <v>8</v>
      </c>
      <c r="E549" s="7" t="s">
        <v>9</v>
      </c>
      <c r="F549" s="7" t="str">
        <f>"施柔辰"</f>
        <v>施柔辰</v>
      </c>
      <c r="G549" s="7" t="str">
        <f>"女"</f>
        <v>女</v>
      </c>
    </row>
    <row r="550" spans="1:7" ht="30" customHeight="1">
      <c r="A550" s="7">
        <v>548</v>
      </c>
      <c r="B550" s="7" t="str">
        <f>"60552024011013362158683"</f>
        <v>60552024011013362158683</v>
      </c>
      <c r="C550" s="7" t="str">
        <f t="shared" si="32"/>
        <v>0101</v>
      </c>
      <c r="D550" s="7" t="s">
        <v>8</v>
      </c>
      <c r="E550" s="7" t="s">
        <v>9</v>
      </c>
      <c r="F550" s="7" t="str">
        <f>"吴江淋"</f>
        <v>吴江淋</v>
      </c>
      <c r="G550" s="7" t="str">
        <f>"女"</f>
        <v>女</v>
      </c>
    </row>
    <row r="551" spans="1:7" ht="30" customHeight="1">
      <c r="A551" s="7">
        <v>549</v>
      </c>
      <c r="B551" s="7" t="str">
        <f>"60552024010818264857621"</f>
        <v>60552024010818264857621</v>
      </c>
      <c r="C551" s="7" t="str">
        <f t="shared" si="32"/>
        <v>0101</v>
      </c>
      <c r="D551" s="7" t="s">
        <v>8</v>
      </c>
      <c r="E551" s="7" t="s">
        <v>9</v>
      </c>
      <c r="F551" s="7" t="str">
        <f>"邓德鑫"</f>
        <v>邓德鑫</v>
      </c>
      <c r="G551" s="7" t="str">
        <f>"男"</f>
        <v>男</v>
      </c>
    </row>
    <row r="552" spans="1:7" ht="30" customHeight="1">
      <c r="A552" s="7">
        <v>550</v>
      </c>
      <c r="B552" s="7" t="str">
        <f>"60552024011014240458713"</f>
        <v>60552024011014240458713</v>
      </c>
      <c r="C552" s="7" t="str">
        <f t="shared" si="32"/>
        <v>0101</v>
      </c>
      <c r="D552" s="7" t="s">
        <v>8</v>
      </c>
      <c r="E552" s="7" t="s">
        <v>9</v>
      </c>
      <c r="F552" s="7" t="str">
        <f>"王莹"</f>
        <v>王莹</v>
      </c>
      <c r="G552" s="7" t="str">
        <f>"女"</f>
        <v>女</v>
      </c>
    </row>
    <row r="553" spans="1:7" ht="30" customHeight="1">
      <c r="A553" s="7">
        <v>551</v>
      </c>
      <c r="B553" s="7" t="str">
        <f>"60552024010912531958095"</f>
        <v>60552024010912531958095</v>
      </c>
      <c r="C553" s="7" t="str">
        <f t="shared" si="32"/>
        <v>0101</v>
      </c>
      <c r="D553" s="7" t="s">
        <v>8</v>
      </c>
      <c r="E553" s="7" t="s">
        <v>9</v>
      </c>
      <c r="F553" s="7" t="str">
        <f>"唐欣"</f>
        <v>唐欣</v>
      </c>
      <c r="G553" s="7" t="str">
        <f>"女"</f>
        <v>女</v>
      </c>
    </row>
    <row r="554" spans="1:7" ht="30" customHeight="1">
      <c r="A554" s="7">
        <v>552</v>
      </c>
      <c r="B554" s="7" t="str">
        <f>"60552024011014592658742"</f>
        <v>60552024011014592658742</v>
      </c>
      <c r="C554" s="7" t="str">
        <f t="shared" si="32"/>
        <v>0101</v>
      </c>
      <c r="D554" s="7" t="s">
        <v>8</v>
      </c>
      <c r="E554" s="7" t="s">
        <v>9</v>
      </c>
      <c r="F554" s="7" t="str">
        <f>"吴加嘉"</f>
        <v>吴加嘉</v>
      </c>
      <c r="G554" s="7" t="str">
        <f>"女"</f>
        <v>女</v>
      </c>
    </row>
    <row r="555" spans="1:7" ht="30" customHeight="1">
      <c r="A555" s="7">
        <v>553</v>
      </c>
      <c r="B555" s="7" t="str">
        <f>"60552024010916130958246"</f>
        <v>60552024010916130958246</v>
      </c>
      <c r="C555" s="7" t="str">
        <f t="shared" si="32"/>
        <v>0101</v>
      </c>
      <c r="D555" s="7" t="s">
        <v>8</v>
      </c>
      <c r="E555" s="7" t="s">
        <v>9</v>
      </c>
      <c r="F555" s="7" t="str">
        <f>"王春梅"</f>
        <v>王春梅</v>
      </c>
      <c r="G555" s="7" t="str">
        <f>"女"</f>
        <v>女</v>
      </c>
    </row>
    <row r="556" spans="1:7" ht="30" customHeight="1">
      <c r="A556" s="7">
        <v>554</v>
      </c>
      <c r="B556" s="7" t="str">
        <f>"60552024010611351155462"</f>
        <v>60552024010611351155462</v>
      </c>
      <c r="C556" s="7" t="str">
        <f t="shared" si="32"/>
        <v>0101</v>
      </c>
      <c r="D556" s="7" t="s">
        <v>8</v>
      </c>
      <c r="E556" s="7" t="s">
        <v>9</v>
      </c>
      <c r="F556" s="7" t="str">
        <f>"夏高龙"</f>
        <v>夏高龙</v>
      </c>
      <c r="G556" s="7" t="str">
        <f>"男"</f>
        <v>男</v>
      </c>
    </row>
    <row r="557" spans="1:7" ht="30" customHeight="1">
      <c r="A557" s="7">
        <v>555</v>
      </c>
      <c r="B557" s="7" t="str">
        <f>"60552024011015105758754"</f>
        <v>60552024011015105758754</v>
      </c>
      <c r="C557" s="7" t="str">
        <f t="shared" si="32"/>
        <v>0101</v>
      </c>
      <c r="D557" s="7" t="s">
        <v>8</v>
      </c>
      <c r="E557" s="7" t="s">
        <v>9</v>
      </c>
      <c r="F557" s="7" t="str">
        <f>"张熙松"</f>
        <v>张熙松</v>
      </c>
      <c r="G557" s="7" t="str">
        <f>"男"</f>
        <v>男</v>
      </c>
    </row>
    <row r="558" spans="1:7" ht="30" customHeight="1">
      <c r="A558" s="7">
        <v>556</v>
      </c>
      <c r="B558" s="7" t="str">
        <f>"60552024011015103058752"</f>
        <v>60552024011015103058752</v>
      </c>
      <c r="C558" s="7" t="str">
        <f t="shared" si="32"/>
        <v>0101</v>
      </c>
      <c r="D558" s="7" t="s">
        <v>8</v>
      </c>
      <c r="E558" s="7" t="s">
        <v>9</v>
      </c>
      <c r="F558" s="7" t="str">
        <f>"吴佩颖"</f>
        <v>吴佩颖</v>
      </c>
      <c r="G558" s="7" t="str">
        <f>"女"</f>
        <v>女</v>
      </c>
    </row>
    <row r="559" spans="1:7" ht="30" customHeight="1">
      <c r="A559" s="7">
        <v>557</v>
      </c>
      <c r="B559" s="7" t="str">
        <f>"60552024011015274358781"</f>
        <v>60552024011015274358781</v>
      </c>
      <c r="C559" s="7" t="str">
        <f t="shared" si="32"/>
        <v>0101</v>
      </c>
      <c r="D559" s="7" t="s">
        <v>8</v>
      </c>
      <c r="E559" s="7" t="s">
        <v>9</v>
      </c>
      <c r="F559" s="7" t="str">
        <f>"吴晶晶"</f>
        <v>吴晶晶</v>
      </c>
      <c r="G559" s="7" t="str">
        <f>"女"</f>
        <v>女</v>
      </c>
    </row>
    <row r="560" spans="1:7" ht="30" customHeight="1">
      <c r="A560" s="7">
        <v>558</v>
      </c>
      <c r="B560" s="7" t="str">
        <f>"60552024010814153157339"</f>
        <v>60552024010814153157339</v>
      </c>
      <c r="C560" s="7" t="str">
        <f t="shared" si="32"/>
        <v>0101</v>
      </c>
      <c r="D560" s="7" t="s">
        <v>8</v>
      </c>
      <c r="E560" s="7" t="s">
        <v>9</v>
      </c>
      <c r="F560" s="7" t="str">
        <f>"吴思瑶"</f>
        <v>吴思瑶</v>
      </c>
      <c r="G560" s="7" t="str">
        <f>"女"</f>
        <v>女</v>
      </c>
    </row>
    <row r="561" spans="1:7" ht="30" customHeight="1">
      <c r="A561" s="7">
        <v>559</v>
      </c>
      <c r="B561" s="7" t="str">
        <f>"60552024011010365858584"</f>
        <v>60552024011010365858584</v>
      </c>
      <c r="C561" s="7" t="str">
        <f t="shared" si="32"/>
        <v>0101</v>
      </c>
      <c r="D561" s="7" t="s">
        <v>8</v>
      </c>
      <c r="E561" s="7" t="s">
        <v>9</v>
      </c>
      <c r="F561" s="7" t="str">
        <f>"陈振锋"</f>
        <v>陈振锋</v>
      </c>
      <c r="G561" s="7" t="str">
        <f>"男"</f>
        <v>男</v>
      </c>
    </row>
    <row r="562" spans="1:7" ht="30" customHeight="1">
      <c r="A562" s="7">
        <v>560</v>
      </c>
      <c r="B562" s="7" t="str">
        <f>"60552024011015353958796"</f>
        <v>60552024011015353958796</v>
      </c>
      <c r="C562" s="7" t="str">
        <f t="shared" si="32"/>
        <v>0101</v>
      </c>
      <c r="D562" s="7" t="s">
        <v>8</v>
      </c>
      <c r="E562" s="7" t="s">
        <v>9</v>
      </c>
      <c r="F562" s="7" t="str">
        <f>"苏小妹"</f>
        <v>苏小妹</v>
      </c>
      <c r="G562" s="7" t="str">
        <f>"女"</f>
        <v>女</v>
      </c>
    </row>
    <row r="563" spans="1:7" ht="30" customHeight="1">
      <c r="A563" s="7">
        <v>561</v>
      </c>
      <c r="B563" s="7" t="str">
        <f>"60552024011014470358729"</f>
        <v>60552024011014470358729</v>
      </c>
      <c r="C563" s="7" t="str">
        <f t="shared" si="32"/>
        <v>0101</v>
      </c>
      <c r="D563" s="7" t="s">
        <v>8</v>
      </c>
      <c r="E563" s="7" t="s">
        <v>9</v>
      </c>
      <c r="F563" s="7" t="str">
        <f>"甘书嬟"</f>
        <v>甘书嬟</v>
      </c>
      <c r="G563" s="7" t="str">
        <f>"女"</f>
        <v>女</v>
      </c>
    </row>
    <row r="564" spans="1:7" ht="30" customHeight="1">
      <c r="A564" s="7">
        <v>562</v>
      </c>
      <c r="B564" s="7" t="str">
        <f>"60552024011014562258737"</f>
        <v>60552024011014562258737</v>
      </c>
      <c r="C564" s="7" t="str">
        <f t="shared" si="32"/>
        <v>0101</v>
      </c>
      <c r="D564" s="7" t="s">
        <v>8</v>
      </c>
      <c r="E564" s="7" t="s">
        <v>9</v>
      </c>
      <c r="F564" s="7" t="str">
        <f>"郑波华"</f>
        <v>郑波华</v>
      </c>
      <c r="G564" s="7" t="str">
        <f>"男"</f>
        <v>男</v>
      </c>
    </row>
    <row r="565" spans="1:7" ht="30" customHeight="1">
      <c r="A565" s="7">
        <v>563</v>
      </c>
      <c r="B565" s="7" t="str">
        <f>"60552024011015224958772"</f>
        <v>60552024011015224958772</v>
      </c>
      <c r="C565" s="7" t="str">
        <f t="shared" si="32"/>
        <v>0101</v>
      </c>
      <c r="D565" s="7" t="s">
        <v>8</v>
      </c>
      <c r="E565" s="7" t="s">
        <v>9</v>
      </c>
      <c r="F565" s="7" t="str">
        <f>"曾维祥"</f>
        <v>曾维祥</v>
      </c>
      <c r="G565" s="7" t="str">
        <f>"男"</f>
        <v>男</v>
      </c>
    </row>
    <row r="566" spans="1:7" ht="30" customHeight="1">
      <c r="A566" s="7">
        <v>564</v>
      </c>
      <c r="B566" s="7" t="str">
        <f>"60552024011015174458763"</f>
        <v>60552024011015174458763</v>
      </c>
      <c r="C566" s="7" t="str">
        <f t="shared" si="32"/>
        <v>0101</v>
      </c>
      <c r="D566" s="7" t="s">
        <v>8</v>
      </c>
      <c r="E566" s="7" t="s">
        <v>9</v>
      </c>
      <c r="F566" s="7" t="str">
        <f>"盛萌"</f>
        <v>盛萌</v>
      </c>
      <c r="G566" s="7" t="str">
        <f>"女"</f>
        <v>女</v>
      </c>
    </row>
    <row r="567" spans="1:7" ht="30" customHeight="1">
      <c r="A567" s="7">
        <v>565</v>
      </c>
      <c r="B567" s="7" t="str">
        <f>"60552024011015343158795"</f>
        <v>60552024011015343158795</v>
      </c>
      <c r="C567" s="7" t="str">
        <f t="shared" si="32"/>
        <v>0101</v>
      </c>
      <c r="D567" s="7" t="s">
        <v>8</v>
      </c>
      <c r="E567" s="7" t="s">
        <v>9</v>
      </c>
      <c r="F567" s="7" t="str">
        <f>"王健宇"</f>
        <v>王健宇</v>
      </c>
      <c r="G567" s="7" t="str">
        <f>"男"</f>
        <v>男</v>
      </c>
    </row>
    <row r="568" spans="1:7" ht="30" customHeight="1">
      <c r="A568" s="7">
        <v>566</v>
      </c>
      <c r="B568" s="7" t="str">
        <f>"60552024011016044758828"</f>
        <v>60552024011016044758828</v>
      </c>
      <c r="C568" s="7" t="str">
        <f t="shared" si="32"/>
        <v>0101</v>
      </c>
      <c r="D568" s="7" t="s">
        <v>8</v>
      </c>
      <c r="E568" s="7" t="s">
        <v>9</v>
      </c>
      <c r="F568" s="7" t="str">
        <f>"高美婷"</f>
        <v>高美婷</v>
      </c>
      <c r="G568" s="7" t="str">
        <f>"女"</f>
        <v>女</v>
      </c>
    </row>
    <row r="569" spans="1:7" ht="30" customHeight="1">
      <c r="A569" s="7">
        <v>567</v>
      </c>
      <c r="B569" s="7" t="str">
        <f>"60552024011013064658671"</f>
        <v>60552024011013064658671</v>
      </c>
      <c r="C569" s="7" t="str">
        <f t="shared" si="32"/>
        <v>0101</v>
      </c>
      <c r="D569" s="7" t="s">
        <v>8</v>
      </c>
      <c r="E569" s="7" t="s">
        <v>9</v>
      </c>
      <c r="F569" s="7" t="str">
        <f>"王蔚莹"</f>
        <v>王蔚莹</v>
      </c>
      <c r="G569" s="7" t="str">
        <f>"女"</f>
        <v>女</v>
      </c>
    </row>
    <row r="570" spans="1:7" ht="30" customHeight="1">
      <c r="A570" s="7">
        <v>568</v>
      </c>
      <c r="B570" s="7" t="str">
        <f>"60552024011016094458835"</f>
        <v>60552024011016094458835</v>
      </c>
      <c r="C570" s="7" t="str">
        <f t="shared" si="32"/>
        <v>0101</v>
      </c>
      <c r="D570" s="7" t="s">
        <v>8</v>
      </c>
      <c r="E570" s="7" t="s">
        <v>9</v>
      </c>
      <c r="F570" s="7" t="str">
        <f>"陈云"</f>
        <v>陈云</v>
      </c>
      <c r="G570" s="7" t="str">
        <f>"女"</f>
        <v>女</v>
      </c>
    </row>
    <row r="571" spans="1:7" ht="30" customHeight="1">
      <c r="A571" s="7">
        <v>569</v>
      </c>
      <c r="B571" s="7" t="str">
        <f>"60552024011016075058833"</f>
        <v>60552024011016075058833</v>
      </c>
      <c r="C571" s="7" t="str">
        <f t="shared" si="32"/>
        <v>0101</v>
      </c>
      <c r="D571" s="7" t="s">
        <v>8</v>
      </c>
      <c r="E571" s="7" t="s">
        <v>9</v>
      </c>
      <c r="F571" s="7" t="str">
        <f>"赵梦露"</f>
        <v>赵梦露</v>
      </c>
      <c r="G571" s="7" t="str">
        <f>"女"</f>
        <v>女</v>
      </c>
    </row>
    <row r="572" spans="1:7" ht="30" customHeight="1">
      <c r="A572" s="7">
        <v>570</v>
      </c>
      <c r="B572" s="7" t="str">
        <f>"60552024010915285758199"</f>
        <v>60552024010915285758199</v>
      </c>
      <c r="C572" s="7" t="str">
        <f t="shared" si="32"/>
        <v>0101</v>
      </c>
      <c r="D572" s="7" t="s">
        <v>8</v>
      </c>
      <c r="E572" s="7" t="s">
        <v>9</v>
      </c>
      <c r="F572" s="7" t="str">
        <f>"刘笑笑"</f>
        <v>刘笑笑</v>
      </c>
      <c r="G572" s="7" t="str">
        <f>"女"</f>
        <v>女</v>
      </c>
    </row>
    <row r="573" spans="1:7" ht="30" customHeight="1">
      <c r="A573" s="7">
        <v>571</v>
      </c>
      <c r="B573" s="7" t="str">
        <f>"60552024010822020857787"</f>
        <v>60552024010822020857787</v>
      </c>
      <c r="C573" s="7" t="str">
        <f t="shared" si="32"/>
        <v>0101</v>
      </c>
      <c r="D573" s="7" t="s">
        <v>8</v>
      </c>
      <c r="E573" s="7" t="s">
        <v>9</v>
      </c>
      <c r="F573" s="7" t="str">
        <f>"钟晓明"</f>
        <v>钟晓明</v>
      </c>
      <c r="G573" s="7" t="str">
        <f>"男"</f>
        <v>男</v>
      </c>
    </row>
    <row r="574" spans="1:7" ht="30" customHeight="1">
      <c r="A574" s="7">
        <v>572</v>
      </c>
      <c r="B574" s="7" t="str">
        <f>"60552024011015333758792"</f>
        <v>60552024011015333758792</v>
      </c>
      <c r="C574" s="7" t="str">
        <f t="shared" si="32"/>
        <v>0101</v>
      </c>
      <c r="D574" s="7" t="s">
        <v>8</v>
      </c>
      <c r="E574" s="7" t="s">
        <v>9</v>
      </c>
      <c r="F574" s="7" t="str">
        <f>"颜嘉"</f>
        <v>颜嘉</v>
      </c>
      <c r="G574" s="7" t="str">
        <f aca="true" t="shared" si="34" ref="G574:G591">"女"</f>
        <v>女</v>
      </c>
    </row>
    <row r="575" spans="1:7" ht="30" customHeight="1">
      <c r="A575" s="7">
        <v>573</v>
      </c>
      <c r="B575" s="7" t="str">
        <f>"60552024011015264558777"</f>
        <v>60552024011015264558777</v>
      </c>
      <c r="C575" s="7" t="str">
        <f t="shared" si="32"/>
        <v>0101</v>
      </c>
      <c r="D575" s="7" t="s">
        <v>8</v>
      </c>
      <c r="E575" s="7" t="s">
        <v>9</v>
      </c>
      <c r="F575" s="7" t="str">
        <f>"陈玉玲"</f>
        <v>陈玉玲</v>
      </c>
      <c r="G575" s="7" t="str">
        <f t="shared" si="34"/>
        <v>女</v>
      </c>
    </row>
    <row r="576" spans="1:7" ht="30" customHeight="1">
      <c r="A576" s="7">
        <v>574</v>
      </c>
      <c r="B576" s="7" t="str">
        <f>"60552024011016252658850"</f>
        <v>60552024011016252658850</v>
      </c>
      <c r="C576" s="7" t="str">
        <f t="shared" si="32"/>
        <v>0101</v>
      </c>
      <c r="D576" s="7" t="s">
        <v>8</v>
      </c>
      <c r="E576" s="7" t="s">
        <v>9</v>
      </c>
      <c r="F576" s="7" t="str">
        <f>"周宁"</f>
        <v>周宁</v>
      </c>
      <c r="G576" s="7" t="str">
        <f t="shared" si="34"/>
        <v>女</v>
      </c>
    </row>
    <row r="577" spans="1:7" ht="30" customHeight="1">
      <c r="A577" s="7">
        <v>575</v>
      </c>
      <c r="B577" s="7" t="str">
        <f>"60552024011016364358863"</f>
        <v>60552024011016364358863</v>
      </c>
      <c r="C577" s="7" t="str">
        <f t="shared" si="32"/>
        <v>0101</v>
      </c>
      <c r="D577" s="7" t="s">
        <v>8</v>
      </c>
      <c r="E577" s="7" t="s">
        <v>9</v>
      </c>
      <c r="F577" s="7" t="str">
        <f>"吴冬琴"</f>
        <v>吴冬琴</v>
      </c>
      <c r="G577" s="7" t="str">
        <f t="shared" si="34"/>
        <v>女</v>
      </c>
    </row>
    <row r="578" spans="1:7" ht="30" customHeight="1">
      <c r="A578" s="7">
        <v>576</v>
      </c>
      <c r="B578" s="7" t="str">
        <f>"60552024011016351258860"</f>
        <v>60552024011016351258860</v>
      </c>
      <c r="C578" s="7" t="str">
        <f t="shared" si="32"/>
        <v>0101</v>
      </c>
      <c r="D578" s="7" t="s">
        <v>8</v>
      </c>
      <c r="E578" s="7" t="s">
        <v>9</v>
      </c>
      <c r="F578" s="7" t="str">
        <f>"黄艳"</f>
        <v>黄艳</v>
      </c>
      <c r="G578" s="7" t="str">
        <f t="shared" si="34"/>
        <v>女</v>
      </c>
    </row>
    <row r="579" spans="1:7" ht="30" customHeight="1">
      <c r="A579" s="7">
        <v>577</v>
      </c>
      <c r="B579" s="7" t="str">
        <f>"60552024011016052858829"</f>
        <v>60552024011016052858829</v>
      </c>
      <c r="C579" s="7" t="str">
        <f aca="true" t="shared" si="35" ref="C579:C642">"0101"</f>
        <v>0101</v>
      </c>
      <c r="D579" s="7" t="s">
        <v>8</v>
      </c>
      <c r="E579" s="7" t="s">
        <v>9</v>
      </c>
      <c r="F579" s="7" t="str">
        <f>"刘晓婵"</f>
        <v>刘晓婵</v>
      </c>
      <c r="G579" s="7" t="str">
        <f t="shared" si="34"/>
        <v>女</v>
      </c>
    </row>
    <row r="580" spans="1:7" ht="30" customHeight="1">
      <c r="A580" s="7">
        <v>578</v>
      </c>
      <c r="B580" s="7" t="str">
        <f>"60552024011016230358847"</f>
        <v>60552024011016230358847</v>
      </c>
      <c r="C580" s="7" t="str">
        <f t="shared" si="35"/>
        <v>0101</v>
      </c>
      <c r="D580" s="7" t="s">
        <v>8</v>
      </c>
      <c r="E580" s="7" t="s">
        <v>9</v>
      </c>
      <c r="F580" s="7" t="str">
        <f>"谢宛文"</f>
        <v>谢宛文</v>
      </c>
      <c r="G580" s="7" t="str">
        <f t="shared" si="34"/>
        <v>女</v>
      </c>
    </row>
    <row r="581" spans="1:7" ht="30" customHeight="1">
      <c r="A581" s="7">
        <v>579</v>
      </c>
      <c r="B581" s="7" t="str">
        <f>"60552024011016323958857"</f>
        <v>60552024011016323958857</v>
      </c>
      <c r="C581" s="7" t="str">
        <f t="shared" si="35"/>
        <v>0101</v>
      </c>
      <c r="D581" s="7" t="s">
        <v>8</v>
      </c>
      <c r="E581" s="7" t="s">
        <v>9</v>
      </c>
      <c r="F581" s="7" t="str">
        <f>"王南"</f>
        <v>王南</v>
      </c>
      <c r="G581" s="7" t="str">
        <f t="shared" si="34"/>
        <v>女</v>
      </c>
    </row>
    <row r="582" spans="1:7" ht="30" customHeight="1">
      <c r="A582" s="7">
        <v>580</v>
      </c>
      <c r="B582" s="7" t="str">
        <f>"60552024011016460858873"</f>
        <v>60552024011016460858873</v>
      </c>
      <c r="C582" s="7" t="str">
        <f t="shared" si="35"/>
        <v>0101</v>
      </c>
      <c r="D582" s="7" t="s">
        <v>8</v>
      </c>
      <c r="E582" s="7" t="s">
        <v>9</v>
      </c>
      <c r="F582" s="7" t="str">
        <f>"李正丽"</f>
        <v>李正丽</v>
      </c>
      <c r="G582" s="7" t="str">
        <f t="shared" si="34"/>
        <v>女</v>
      </c>
    </row>
    <row r="583" spans="1:7" ht="30" customHeight="1">
      <c r="A583" s="7">
        <v>581</v>
      </c>
      <c r="B583" s="7" t="str">
        <f>"60552024011016315158856"</f>
        <v>60552024011016315158856</v>
      </c>
      <c r="C583" s="7" t="str">
        <f t="shared" si="35"/>
        <v>0101</v>
      </c>
      <c r="D583" s="7" t="s">
        <v>8</v>
      </c>
      <c r="E583" s="7" t="s">
        <v>9</v>
      </c>
      <c r="F583" s="7" t="str">
        <f>"冯桃"</f>
        <v>冯桃</v>
      </c>
      <c r="G583" s="7" t="str">
        <f t="shared" si="34"/>
        <v>女</v>
      </c>
    </row>
    <row r="584" spans="1:7" ht="30" customHeight="1">
      <c r="A584" s="7">
        <v>582</v>
      </c>
      <c r="B584" s="7" t="str">
        <f>"60552024011017050058895"</f>
        <v>60552024011017050058895</v>
      </c>
      <c r="C584" s="7" t="str">
        <f t="shared" si="35"/>
        <v>0101</v>
      </c>
      <c r="D584" s="7" t="s">
        <v>8</v>
      </c>
      <c r="E584" s="7" t="s">
        <v>9</v>
      </c>
      <c r="F584" s="7" t="str">
        <f>"吴家月"</f>
        <v>吴家月</v>
      </c>
      <c r="G584" s="7" t="str">
        <f t="shared" si="34"/>
        <v>女</v>
      </c>
    </row>
    <row r="585" spans="1:7" ht="30" customHeight="1">
      <c r="A585" s="7">
        <v>583</v>
      </c>
      <c r="B585" s="7" t="str">
        <f>"60552024011015303358785"</f>
        <v>60552024011015303358785</v>
      </c>
      <c r="C585" s="7" t="str">
        <f t="shared" si="35"/>
        <v>0101</v>
      </c>
      <c r="D585" s="7" t="s">
        <v>8</v>
      </c>
      <c r="E585" s="7" t="s">
        <v>9</v>
      </c>
      <c r="F585" s="7" t="str">
        <f>"李雨芊"</f>
        <v>李雨芊</v>
      </c>
      <c r="G585" s="7" t="str">
        <f t="shared" si="34"/>
        <v>女</v>
      </c>
    </row>
    <row r="586" spans="1:7" ht="30" customHeight="1">
      <c r="A586" s="7">
        <v>584</v>
      </c>
      <c r="B586" s="7" t="str">
        <f>"60552024010710081956309"</f>
        <v>60552024010710081956309</v>
      </c>
      <c r="C586" s="7" t="str">
        <f t="shared" si="35"/>
        <v>0101</v>
      </c>
      <c r="D586" s="7" t="s">
        <v>8</v>
      </c>
      <c r="E586" s="7" t="s">
        <v>9</v>
      </c>
      <c r="F586" s="7" t="str">
        <f>"钟小碧"</f>
        <v>钟小碧</v>
      </c>
      <c r="G586" s="7" t="str">
        <f t="shared" si="34"/>
        <v>女</v>
      </c>
    </row>
    <row r="587" spans="1:7" ht="30" customHeight="1">
      <c r="A587" s="7">
        <v>585</v>
      </c>
      <c r="B587" s="7" t="str">
        <f>"60552024010909430457949"</f>
        <v>60552024010909430457949</v>
      </c>
      <c r="C587" s="7" t="str">
        <f t="shared" si="35"/>
        <v>0101</v>
      </c>
      <c r="D587" s="7" t="s">
        <v>8</v>
      </c>
      <c r="E587" s="7" t="s">
        <v>9</v>
      </c>
      <c r="F587" s="7" t="str">
        <f>"王迷尔"</f>
        <v>王迷尔</v>
      </c>
      <c r="G587" s="7" t="str">
        <f t="shared" si="34"/>
        <v>女</v>
      </c>
    </row>
    <row r="588" spans="1:7" ht="30" customHeight="1">
      <c r="A588" s="7">
        <v>586</v>
      </c>
      <c r="B588" s="7" t="str">
        <f>"60552024010917300458299"</f>
        <v>60552024010917300458299</v>
      </c>
      <c r="C588" s="7" t="str">
        <f t="shared" si="35"/>
        <v>0101</v>
      </c>
      <c r="D588" s="7" t="s">
        <v>8</v>
      </c>
      <c r="E588" s="7" t="s">
        <v>9</v>
      </c>
      <c r="F588" s="7" t="str">
        <f>"黄彩情"</f>
        <v>黄彩情</v>
      </c>
      <c r="G588" s="7" t="str">
        <f t="shared" si="34"/>
        <v>女</v>
      </c>
    </row>
    <row r="589" spans="1:7" ht="30" customHeight="1">
      <c r="A589" s="7">
        <v>587</v>
      </c>
      <c r="B589" s="7" t="str">
        <f>"60552024011017252358907"</f>
        <v>60552024011017252358907</v>
      </c>
      <c r="C589" s="7" t="str">
        <f t="shared" si="35"/>
        <v>0101</v>
      </c>
      <c r="D589" s="7" t="s">
        <v>8</v>
      </c>
      <c r="E589" s="7" t="s">
        <v>9</v>
      </c>
      <c r="F589" s="7" t="str">
        <f>"张默言"</f>
        <v>张默言</v>
      </c>
      <c r="G589" s="7" t="str">
        <f t="shared" si="34"/>
        <v>女</v>
      </c>
    </row>
    <row r="590" spans="1:7" ht="30" customHeight="1">
      <c r="A590" s="7">
        <v>588</v>
      </c>
      <c r="B590" s="7" t="str">
        <f>"60552024011017111658899"</f>
        <v>60552024011017111658899</v>
      </c>
      <c r="C590" s="7" t="str">
        <f t="shared" si="35"/>
        <v>0101</v>
      </c>
      <c r="D590" s="7" t="s">
        <v>8</v>
      </c>
      <c r="E590" s="7" t="s">
        <v>9</v>
      </c>
      <c r="F590" s="7" t="str">
        <f>"詹文璠"</f>
        <v>詹文璠</v>
      </c>
      <c r="G590" s="7" t="str">
        <f t="shared" si="34"/>
        <v>女</v>
      </c>
    </row>
    <row r="591" spans="1:7" ht="30" customHeight="1">
      <c r="A591" s="7">
        <v>589</v>
      </c>
      <c r="B591" s="7" t="str">
        <f>"60552024011017342358914"</f>
        <v>60552024011017342358914</v>
      </c>
      <c r="C591" s="7" t="str">
        <f t="shared" si="35"/>
        <v>0101</v>
      </c>
      <c r="D591" s="7" t="s">
        <v>8</v>
      </c>
      <c r="E591" s="7" t="s">
        <v>9</v>
      </c>
      <c r="F591" s="7" t="str">
        <f>"吴洁飞"</f>
        <v>吴洁飞</v>
      </c>
      <c r="G591" s="7" t="str">
        <f t="shared" si="34"/>
        <v>女</v>
      </c>
    </row>
    <row r="592" spans="1:7" ht="30" customHeight="1">
      <c r="A592" s="7">
        <v>590</v>
      </c>
      <c r="B592" s="7" t="str">
        <f>"60552024011015245958774"</f>
        <v>60552024011015245958774</v>
      </c>
      <c r="C592" s="7" t="str">
        <f t="shared" si="35"/>
        <v>0101</v>
      </c>
      <c r="D592" s="7" t="s">
        <v>8</v>
      </c>
      <c r="E592" s="7" t="s">
        <v>9</v>
      </c>
      <c r="F592" s="7" t="str">
        <f>"丁华健"</f>
        <v>丁华健</v>
      </c>
      <c r="G592" s="7" t="str">
        <f>"男"</f>
        <v>男</v>
      </c>
    </row>
    <row r="593" spans="1:7" ht="30" customHeight="1">
      <c r="A593" s="7">
        <v>591</v>
      </c>
      <c r="B593" s="7" t="str">
        <f>"60552024011018221658946"</f>
        <v>60552024011018221658946</v>
      </c>
      <c r="C593" s="7" t="str">
        <f t="shared" si="35"/>
        <v>0101</v>
      </c>
      <c r="D593" s="7" t="s">
        <v>8</v>
      </c>
      <c r="E593" s="7" t="s">
        <v>9</v>
      </c>
      <c r="F593" s="7" t="str">
        <f>"韩颖"</f>
        <v>韩颖</v>
      </c>
      <c r="G593" s="7" t="str">
        <f>"女"</f>
        <v>女</v>
      </c>
    </row>
    <row r="594" spans="1:7" ht="30" customHeight="1">
      <c r="A594" s="7">
        <v>592</v>
      </c>
      <c r="B594" s="7" t="str">
        <f>"60552024011018173058941"</f>
        <v>60552024011018173058941</v>
      </c>
      <c r="C594" s="7" t="str">
        <f t="shared" si="35"/>
        <v>0101</v>
      </c>
      <c r="D594" s="7" t="s">
        <v>8</v>
      </c>
      <c r="E594" s="7" t="s">
        <v>9</v>
      </c>
      <c r="F594" s="7" t="str">
        <f>"陈妹"</f>
        <v>陈妹</v>
      </c>
      <c r="G594" s="7" t="str">
        <f>"女"</f>
        <v>女</v>
      </c>
    </row>
    <row r="595" spans="1:7" ht="30" customHeight="1">
      <c r="A595" s="7">
        <v>593</v>
      </c>
      <c r="B595" s="7" t="str">
        <f>"60552024011012451658667"</f>
        <v>60552024011012451658667</v>
      </c>
      <c r="C595" s="7" t="str">
        <f t="shared" si="35"/>
        <v>0101</v>
      </c>
      <c r="D595" s="7" t="s">
        <v>8</v>
      </c>
      <c r="E595" s="7" t="s">
        <v>9</v>
      </c>
      <c r="F595" s="7" t="str">
        <f>"许梅林"</f>
        <v>许梅林</v>
      </c>
      <c r="G595" s="7" t="str">
        <f>"男"</f>
        <v>男</v>
      </c>
    </row>
    <row r="596" spans="1:7" ht="30" customHeight="1">
      <c r="A596" s="7">
        <v>594</v>
      </c>
      <c r="B596" s="7" t="str">
        <f>"60552024010919163458338"</f>
        <v>60552024010919163458338</v>
      </c>
      <c r="C596" s="7" t="str">
        <f t="shared" si="35"/>
        <v>0101</v>
      </c>
      <c r="D596" s="7" t="s">
        <v>8</v>
      </c>
      <c r="E596" s="7" t="s">
        <v>9</v>
      </c>
      <c r="F596" s="7" t="str">
        <f>"陈少英"</f>
        <v>陈少英</v>
      </c>
      <c r="G596" s="7" t="str">
        <f>"女"</f>
        <v>女</v>
      </c>
    </row>
    <row r="597" spans="1:7" ht="30" customHeight="1">
      <c r="A597" s="7">
        <v>595</v>
      </c>
      <c r="B597" s="7" t="str">
        <f>"60552024010911092858021"</f>
        <v>60552024010911092858021</v>
      </c>
      <c r="C597" s="7" t="str">
        <f t="shared" si="35"/>
        <v>0101</v>
      </c>
      <c r="D597" s="7" t="s">
        <v>8</v>
      </c>
      <c r="E597" s="7" t="s">
        <v>9</v>
      </c>
      <c r="F597" s="7" t="str">
        <f>"叶世兴"</f>
        <v>叶世兴</v>
      </c>
      <c r="G597" s="7" t="str">
        <f>"男"</f>
        <v>男</v>
      </c>
    </row>
    <row r="598" spans="1:7" ht="30" customHeight="1">
      <c r="A598" s="7">
        <v>596</v>
      </c>
      <c r="B598" s="7" t="str">
        <f>"60552024011019304158985"</f>
        <v>60552024011019304158985</v>
      </c>
      <c r="C598" s="7" t="str">
        <f t="shared" si="35"/>
        <v>0101</v>
      </c>
      <c r="D598" s="7" t="s">
        <v>8</v>
      </c>
      <c r="E598" s="7" t="s">
        <v>9</v>
      </c>
      <c r="F598" s="7" t="str">
        <f>"肖万立"</f>
        <v>肖万立</v>
      </c>
      <c r="G598" s="7" t="str">
        <f>"男"</f>
        <v>男</v>
      </c>
    </row>
    <row r="599" spans="1:7" ht="30" customHeight="1">
      <c r="A599" s="7">
        <v>597</v>
      </c>
      <c r="B599" s="7" t="str">
        <f>"60552024011015522258814"</f>
        <v>60552024011015522258814</v>
      </c>
      <c r="C599" s="7" t="str">
        <f t="shared" si="35"/>
        <v>0101</v>
      </c>
      <c r="D599" s="7" t="s">
        <v>8</v>
      </c>
      <c r="E599" s="7" t="s">
        <v>9</v>
      </c>
      <c r="F599" s="7" t="str">
        <f>"陆艺卿"</f>
        <v>陆艺卿</v>
      </c>
      <c r="G599" s="7" t="str">
        <f>"女"</f>
        <v>女</v>
      </c>
    </row>
    <row r="600" spans="1:7" ht="30" customHeight="1">
      <c r="A600" s="7">
        <v>598</v>
      </c>
      <c r="B600" s="7" t="str">
        <f>"60552024010619362556040"</f>
        <v>60552024010619362556040</v>
      </c>
      <c r="C600" s="7" t="str">
        <f t="shared" si="35"/>
        <v>0101</v>
      </c>
      <c r="D600" s="7" t="s">
        <v>8</v>
      </c>
      <c r="E600" s="7" t="s">
        <v>9</v>
      </c>
      <c r="F600" s="7" t="str">
        <f>"罗惠月"</f>
        <v>罗惠月</v>
      </c>
      <c r="G600" s="7" t="str">
        <f>"女"</f>
        <v>女</v>
      </c>
    </row>
    <row r="601" spans="1:7" ht="30" customHeight="1">
      <c r="A601" s="7">
        <v>599</v>
      </c>
      <c r="B601" s="7" t="str">
        <f>"60552024011019351558987"</f>
        <v>60552024011019351558987</v>
      </c>
      <c r="C601" s="7" t="str">
        <f t="shared" si="35"/>
        <v>0101</v>
      </c>
      <c r="D601" s="7" t="s">
        <v>8</v>
      </c>
      <c r="E601" s="7" t="s">
        <v>9</v>
      </c>
      <c r="F601" s="7" t="str">
        <f>"陈德军"</f>
        <v>陈德军</v>
      </c>
      <c r="G601" s="7" t="str">
        <f>"男"</f>
        <v>男</v>
      </c>
    </row>
    <row r="602" spans="1:7" ht="30" customHeight="1">
      <c r="A602" s="7">
        <v>600</v>
      </c>
      <c r="B602" s="7" t="str">
        <f>"60552024011020093759010"</f>
        <v>60552024011020093759010</v>
      </c>
      <c r="C602" s="7" t="str">
        <f t="shared" si="35"/>
        <v>0101</v>
      </c>
      <c r="D602" s="7" t="s">
        <v>8</v>
      </c>
      <c r="E602" s="7" t="s">
        <v>9</v>
      </c>
      <c r="F602" s="7" t="str">
        <f>"谢木芝"</f>
        <v>谢木芝</v>
      </c>
      <c r="G602" s="7" t="str">
        <f>"女"</f>
        <v>女</v>
      </c>
    </row>
    <row r="603" spans="1:7" ht="30" customHeight="1">
      <c r="A603" s="7">
        <v>601</v>
      </c>
      <c r="B603" s="7" t="str">
        <f>"60552024011020115459013"</f>
        <v>60552024011020115459013</v>
      </c>
      <c r="C603" s="7" t="str">
        <f t="shared" si="35"/>
        <v>0101</v>
      </c>
      <c r="D603" s="7" t="s">
        <v>8</v>
      </c>
      <c r="E603" s="7" t="s">
        <v>9</v>
      </c>
      <c r="F603" s="7" t="str">
        <f>"吴奕莹"</f>
        <v>吴奕莹</v>
      </c>
      <c r="G603" s="7" t="str">
        <f>"女"</f>
        <v>女</v>
      </c>
    </row>
    <row r="604" spans="1:7" ht="30" customHeight="1">
      <c r="A604" s="7">
        <v>602</v>
      </c>
      <c r="B604" s="7" t="str">
        <f>"60552024010715314556531"</f>
        <v>60552024010715314556531</v>
      </c>
      <c r="C604" s="7" t="str">
        <f t="shared" si="35"/>
        <v>0101</v>
      </c>
      <c r="D604" s="7" t="s">
        <v>8</v>
      </c>
      <c r="E604" s="7" t="s">
        <v>9</v>
      </c>
      <c r="F604" s="7" t="str">
        <f>"唐艺艺"</f>
        <v>唐艺艺</v>
      </c>
      <c r="G604" s="7" t="str">
        <f>"女"</f>
        <v>女</v>
      </c>
    </row>
    <row r="605" spans="1:7" ht="30" customHeight="1">
      <c r="A605" s="7">
        <v>603</v>
      </c>
      <c r="B605" s="7" t="str">
        <f>"60552024010612165055517"</f>
        <v>60552024010612165055517</v>
      </c>
      <c r="C605" s="7" t="str">
        <f t="shared" si="35"/>
        <v>0101</v>
      </c>
      <c r="D605" s="7" t="s">
        <v>8</v>
      </c>
      <c r="E605" s="7" t="s">
        <v>9</v>
      </c>
      <c r="F605" s="7" t="str">
        <f>"吴子勇"</f>
        <v>吴子勇</v>
      </c>
      <c r="G605" s="7" t="str">
        <f>"男"</f>
        <v>男</v>
      </c>
    </row>
    <row r="606" spans="1:7" ht="30" customHeight="1">
      <c r="A606" s="7">
        <v>604</v>
      </c>
      <c r="B606" s="7" t="str">
        <f>"60552024011014144258706"</f>
        <v>60552024011014144258706</v>
      </c>
      <c r="C606" s="7" t="str">
        <f t="shared" si="35"/>
        <v>0101</v>
      </c>
      <c r="D606" s="7" t="s">
        <v>8</v>
      </c>
      <c r="E606" s="7" t="s">
        <v>9</v>
      </c>
      <c r="F606" s="7" t="str">
        <f>"赵煜茜"</f>
        <v>赵煜茜</v>
      </c>
      <c r="G606" s="7" t="str">
        <f>"女"</f>
        <v>女</v>
      </c>
    </row>
    <row r="607" spans="1:7" ht="30" customHeight="1">
      <c r="A607" s="7">
        <v>605</v>
      </c>
      <c r="B607" s="7" t="str">
        <f>"60552024010815435957429"</f>
        <v>60552024010815435957429</v>
      </c>
      <c r="C607" s="7" t="str">
        <f t="shared" si="35"/>
        <v>0101</v>
      </c>
      <c r="D607" s="7" t="s">
        <v>8</v>
      </c>
      <c r="E607" s="7" t="s">
        <v>9</v>
      </c>
      <c r="F607" s="7" t="str">
        <f>"王文鹏"</f>
        <v>王文鹏</v>
      </c>
      <c r="G607" s="7" t="str">
        <f>"男"</f>
        <v>男</v>
      </c>
    </row>
    <row r="608" spans="1:7" ht="30" customHeight="1">
      <c r="A608" s="7">
        <v>606</v>
      </c>
      <c r="B608" s="7" t="str">
        <f>"60552024011020505959048"</f>
        <v>60552024011020505959048</v>
      </c>
      <c r="C608" s="7" t="str">
        <f t="shared" si="35"/>
        <v>0101</v>
      </c>
      <c r="D608" s="7" t="s">
        <v>8</v>
      </c>
      <c r="E608" s="7" t="s">
        <v>9</v>
      </c>
      <c r="F608" s="7" t="str">
        <f>"古丽平"</f>
        <v>古丽平</v>
      </c>
      <c r="G608" s="7" t="str">
        <f aca="true" t="shared" si="36" ref="G608:G614">"女"</f>
        <v>女</v>
      </c>
    </row>
    <row r="609" spans="1:7" ht="30" customHeight="1">
      <c r="A609" s="7">
        <v>607</v>
      </c>
      <c r="B609" s="7" t="str">
        <f>"60552024011020541559051"</f>
        <v>60552024011020541559051</v>
      </c>
      <c r="C609" s="7" t="str">
        <f t="shared" si="35"/>
        <v>0101</v>
      </c>
      <c r="D609" s="7" t="s">
        <v>8</v>
      </c>
      <c r="E609" s="7" t="s">
        <v>9</v>
      </c>
      <c r="F609" s="7" t="str">
        <f>"林静"</f>
        <v>林静</v>
      </c>
      <c r="G609" s="7" t="str">
        <f t="shared" si="36"/>
        <v>女</v>
      </c>
    </row>
    <row r="610" spans="1:7" ht="30" customHeight="1">
      <c r="A610" s="7">
        <v>608</v>
      </c>
      <c r="B610" s="7" t="str">
        <f>"60552024010911372058055"</f>
        <v>60552024010911372058055</v>
      </c>
      <c r="C610" s="7" t="str">
        <f t="shared" si="35"/>
        <v>0101</v>
      </c>
      <c r="D610" s="7" t="s">
        <v>8</v>
      </c>
      <c r="E610" s="7" t="s">
        <v>9</v>
      </c>
      <c r="F610" s="7" t="str">
        <f>"郑泰华"</f>
        <v>郑泰华</v>
      </c>
      <c r="G610" s="7" t="str">
        <f t="shared" si="36"/>
        <v>女</v>
      </c>
    </row>
    <row r="611" spans="1:7" ht="30" customHeight="1">
      <c r="A611" s="7">
        <v>609</v>
      </c>
      <c r="B611" s="7" t="str">
        <f>"60552024011021294859080"</f>
        <v>60552024011021294859080</v>
      </c>
      <c r="C611" s="7" t="str">
        <f t="shared" si="35"/>
        <v>0101</v>
      </c>
      <c r="D611" s="7" t="s">
        <v>8</v>
      </c>
      <c r="E611" s="7" t="s">
        <v>9</v>
      </c>
      <c r="F611" s="7" t="str">
        <f>"张欣昱"</f>
        <v>张欣昱</v>
      </c>
      <c r="G611" s="7" t="str">
        <f t="shared" si="36"/>
        <v>女</v>
      </c>
    </row>
    <row r="612" spans="1:7" ht="30" customHeight="1">
      <c r="A612" s="7">
        <v>610</v>
      </c>
      <c r="B612" s="7" t="str">
        <f>"60552024011021073159064"</f>
        <v>60552024011021073159064</v>
      </c>
      <c r="C612" s="7" t="str">
        <f t="shared" si="35"/>
        <v>0101</v>
      </c>
      <c r="D612" s="7" t="s">
        <v>8</v>
      </c>
      <c r="E612" s="7" t="s">
        <v>9</v>
      </c>
      <c r="F612" s="7" t="str">
        <f>"晁瑜敏"</f>
        <v>晁瑜敏</v>
      </c>
      <c r="G612" s="7" t="str">
        <f t="shared" si="36"/>
        <v>女</v>
      </c>
    </row>
    <row r="613" spans="1:7" ht="30" customHeight="1">
      <c r="A613" s="7">
        <v>611</v>
      </c>
      <c r="B613" s="7" t="str">
        <f>"60552024011021330159082"</f>
        <v>60552024011021330159082</v>
      </c>
      <c r="C613" s="7" t="str">
        <f t="shared" si="35"/>
        <v>0101</v>
      </c>
      <c r="D613" s="7" t="s">
        <v>8</v>
      </c>
      <c r="E613" s="7" t="s">
        <v>9</v>
      </c>
      <c r="F613" s="7" t="str">
        <f>"李叶喜"</f>
        <v>李叶喜</v>
      </c>
      <c r="G613" s="7" t="str">
        <f t="shared" si="36"/>
        <v>女</v>
      </c>
    </row>
    <row r="614" spans="1:7" ht="30" customHeight="1">
      <c r="A614" s="7">
        <v>612</v>
      </c>
      <c r="B614" s="7" t="str">
        <f>"60552024011021291059079"</f>
        <v>60552024011021291059079</v>
      </c>
      <c r="C614" s="7" t="str">
        <f t="shared" si="35"/>
        <v>0101</v>
      </c>
      <c r="D614" s="7" t="s">
        <v>8</v>
      </c>
      <c r="E614" s="7" t="s">
        <v>9</v>
      </c>
      <c r="F614" s="7" t="str">
        <f>"王曼雅"</f>
        <v>王曼雅</v>
      </c>
      <c r="G614" s="7" t="str">
        <f t="shared" si="36"/>
        <v>女</v>
      </c>
    </row>
    <row r="615" spans="1:7" ht="30" customHeight="1">
      <c r="A615" s="7">
        <v>613</v>
      </c>
      <c r="B615" s="7" t="str">
        <f>"60552024011015203458767"</f>
        <v>60552024011015203458767</v>
      </c>
      <c r="C615" s="7" t="str">
        <f t="shared" si="35"/>
        <v>0101</v>
      </c>
      <c r="D615" s="7" t="s">
        <v>8</v>
      </c>
      <c r="E615" s="7" t="s">
        <v>9</v>
      </c>
      <c r="F615" s="7" t="str">
        <f>"聂中科"</f>
        <v>聂中科</v>
      </c>
      <c r="G615" s="7" t="str">
        <f>"男"</f>
        <v>男</v>
      </c>
    </row>
    <row r="616" spans="1:7" ht="30" customHeight="1">
      <c r="A616" s="7">
        <v>614</v>
      </c>
      <c r="B616" s="7" t="str">
        <f>"60552024011021404659092"</f>
        <v>60552024011021404659092</v>
      </c>
      <c r="C616" s="7" t="str">
        <f t="shared" si="35"/>
        <v>0101</v>
      </c>
      <c r="D616" s="7" t="s">
        <v>8</v>
      </c>
      <c r="E616" s="7" t="s">
        <v>9</v>
      </c>
      <c r="F616" s="7" t="str">
        <f>"张慧"</f>
        <v>张慧</v>
      </c>
      <c r="G616" s="7" t="str">
        <f aca="true" t="shared" si="37" ref="G616:G621">"女"</f>
        <v>女</v>
      </c>
    </row>
    <row r="617" spans="1:7" ht="30" customHeight="1">
      <c r="A617" s="7">
        <v>615</v>
      </c>
      <c r="B617" s="7" t="str">
        <f>"60552024010915390758212"</f>
        <v>60552024010915390758212</v>
      </c>
      <c r="C617" s="7" t="str">
        <f t="shared" si="35"/>
        <v>0101</v>
      </c>
      <c r="D617" s="7" t="s">
        <v>8</v>
      </c>
      <c r="E617" s="7" t="s">
        <v>9</v>
      </c>
      <c r="F617" s="7" t="str">
        <f>"郑雯婷"</f>
        <v>郑雯婷</v>
      </c>
      <c r="G617" s="7" t="str">
        <f t="shared" si="37"/>
        <v>女</v>
      </c>
    </row>
    <row r="618" spans="1:7" ht="30" customHeight="1">
      <c r="A618" s="7">
        <v>616</v>
      </c>
      <c r="B618" s="7" t="str">
        <f>"60552024011021561559098"</f>
        <v>60552024011021561559098</v>
      </c>
      <c r="C618" s="7" t="str">
        <f t="shared" si="35"/>
        <v>0101</v>
      </c>
      <c r="D618" s="7" t="s">
        <v>8</v>
      </c>
      <c r="E618" s="7" t="s">
        <v>9</v>
      </c>
      <c r="F618" s="7" t="str">
        <f>"周建波"</f>
        <v>周建波</v>
      </c>
      <c r="G618" s="7" t="str">
        <f t="shared" si="37"/>
        <v>女</v>
      </c>
    </row>
    <row r="619" spans="1:7" ht="30" customHeight="1">
      <c r="A619" s="7">
        <v>617</v>
      </c>
      <c r="B619" s="7" t="str">
        <f>"60552024011021254959078"</f>
        <v>60552024011021254959078</v>
      </c>
      <c r="C619" s="7" t="str">
        <f t="shared" si="35"/>
        <v>0101</v>
      </c>
      <c r="D619" s="7" t="s">
        <v>8</v>
      </c>
      <c r="E619" s="7" t="s">
        <v>9</v>
      </c>
      <c r="F619" s="7" t="str">
        <f>"叶召琴"</f>
        <v>叶召琴</v>
      </c>
      <c r="G619" s="7" t="str">
        <f t="shared" si="37"/>
        <v>女</v>
      </c>
    </row>
    <row r="620" spans="1:7" ht="30" customHeight="1">
      <c r="A620" s="7">
        <v>618</v>
      </c>
      <c r="B620" s="7" t="str">
        <f>"60552024011022063859106"</f>
        <v>60552024011022063859106</v>
      </c>
      <c r="C620" s="7" t="str">
        <f t="shared" si="35"/>
        <v>0101</v>
      </c>
      <c r="D620" s="7" t="s">
        <v>8</v>
      </c>
      <c r="E620" s="7" t="s">
        <v>9</v>
      </c>
      <c r="F620" s="7" t="str">
        <f>"陈杨"</f>
        <v>陈杨</v>
      </c>
      <c r="G620" s="7" t="str">
        <f t="shared" si="37"/>
        <v>女</v>
      </c>
    </row>
    <row r="621" spans="1:7" ht="30" customHeight="1">
      <c r="A621" s="7">
        <v>619</v>
      </c>
      <c r="B621" s="7" t="str">
        <f>"60552024011022191359119"</f>
        <v>60552024011022191359119</v>
      </c>
      <c r="C621" s="7" t="str">
        <f t="shared" si="35"/>
        <v>0101</v>
      </c>
      <c r="D621" s="7" t="s">
        <v>8</v>
      </c>
      <c r="E621" s="7" t="s">
        <v>9</v>
      </c>
      <c r="F621" s="7" t="str">
        <f>"吴育婷"</f>
        <v>吴育婷</v>
      </c>
      <c r="G621" s="7" t="str">
        <f t="shared" si="37"/>
        <v>女</v>
      </c>
    </row>
    <row r="622" spans="1:7" ht="30" customHeight="1">
      <c r="A622" s="7">
        <v>620</v>
      </c>
      <c r="B622" s="7" t="str">
        <f>"60552024011022032059104"</f>
        <v>60552024011022032059104</v>
      </c>
      <c r="C622" s="7" t="str">
        <f t="shared" si="35"/>
        <v>0101</v>
      </c>
      <c r="D622" s="7" t="s">
        <v>8</v>
      </c>
      <c r="E622" s="7" t="s">
        <v>9</v>
      </c>
      <c r="F622" s="7" t="str">
        <f>"曾维成"</f>
        <v>曾维成</v>
      </c>
      <c r="G622" s="7" t="str">
        <f>"男"</f>
        <v>男</v>
      </c>
    </row>
    <row r="623" spans="1:7" ht="30" customHeight="1">
      <c r="A623" s="7">
        <v>621</v>
      </c>
      <c r="B623" s="7" t="str">
        <f>"60552024011022285759128"</f>
        <v>60552024011022285759128</v>
      </c>
      <c r="C623" s="7" t="str">
        <f t="shared" si="35"/>
        <v>0101</v>
      </c>
      <c r="D623" s="7" t="s">
        <v>8</v>
      </c>
      <c r="E623" s="7" t="s">
        <v>9</v>
      </c>
      <c r="F623" s="7" t="str">
        <f>"陈丽钗"</f>
        <v>陈丽钗</v>
      </c>
      <c r="G623" s="7" t="str">
        <f>"女"</f>
        <v>女</v>
      </c>
    </row>
    <row r="624" spans="1:7" ht="30" customHeight="1">
      <c r="A624" s="7">
        <v>622</v>
      </c>
      <c r="B624" s="7" t="str">
        <f>"60552024011022490859143"</f>
        <v>60552024011022490859143</v>
      </c>
      <c r="C624" s="7" t="str">
        <f t="shared" si="35"/>
        <v>0101</v>
      </c>
      <c r="D624" s="7" t="s">
        <v>8</v>
      </c>
      <c r="E624" s="7" t="s">
        <v>9</v>
      </c>
      <c r="F624" s="7" t="str">
        <f>"魏文慧"</f>
        <v>魏文慧</v>
      </c>
      <c r="G624" s="7" t="str">
        <f>"女"</f>
        <v>女</v>
      </c>
    </row>
    <row r="625" spans="1:7" ht="30" customHeight="1">
      <c r="A625" s="7">
        <v>623</v>
      </c>
      <c r="B625" s="7" t="str">
        <f>"60552024011022503759144"</f>
        <v>60552024011022503759144</v>
      </c>
      <c r="C625" s="7" t="str">
        <f t="shared" si="35"/>
        <v>0101</v>
      </c>
      <c r="D625" s="7" t="s">
        <v>8</v>
      </c>
      <c r="E625" s="7" t="s">
        <v>9</v>
      </c>
      <c r="F625" s="7" t="str">
        <f>"陈一贤"</f>
        <v>陈一贤</v>
      </c>
      <c r="G625" s="7" t="str">
        <f>"女"</f>
        <v>女</v>
      </c>
    </row>
    <row r="626" spans="1:7" ht="30" customHeight="1">
      <c r="A626" s="7">
        <v>624</v>
      </c>
      <c r="B626" s="7" t="str">
        <f>"60552024010800241756872"</f>
        <v>60552024010800241756872</v>
      </c>
      <c r="C626" s="7" t="str">
        <f t="shared" si="35"/>
        <v>0101</v>
      </c>
      <c r="D626" s="7" t="s">
        <v>8</v>
      </c>
      <c r="E626" s="7" t="s">
        <v>9</v>
      </c>
      <c r="F626" s="7" t="str">
        <f>"李自飞"</f>
        <v>李自飞</v>
      </c>
      <c r="G626" s="7" t="str">
        <f>"男"</f>
        <v>男</v>
      </c>
    </row>
    <row r="627" spans="1:7" ht="30" customHeight="1">
      <c r="A627" s="7">
        <v>625</v>
      </c>
      <c r="B627" s="7" t="str">
        <f>"60552024011023060559151"</f>
        <v>60552024011023060559151</v>
      </c>
      <c r="C627" s="7" t="str">
        <f t="shared" si="35"/>
        <v>0101</v>
      </c>
      <c r="D627" s="7" t="s">
        <v>8</v>
      </c>
      <c r="E627" s="7" t="s">
        <v>9</v>
      </c>
      <c r="F627" s="7" t="str">
        <f>"李丽洁"</f>
        <v>李丽洁</v>
      </c>
      <c r="G627" s="7" t="str">
        <f>"女"</f>
        <v>女</v>
      </c>
    </row>
    <row r="628" spans="1:7" ht="30" customHeight="1">
      <c r="A628" s="7">
        <v>626</v>
      </c>
      <c r="B628" s="7" t="str">
        <f>"60552024011023042859150"</f>
        <v>60552024011023042859150</v>
      </c>
      <c r="C628" s="7" t="str">
        <f t="shared" si="35"/>
        <v>0101</v>
      </c>
      <c r="D628" s="7" t="s">
        <v>8</v>
      </c>
      <c r="E628" s="7" t="s">
        <v>9</v>
      </c>
      <c r="F628" s="7" t="str">
        <f>"靳雁琳"</f>
        <v>靳雁琳</v>
      </c>
      <c r="G628" s="7" t="str">
        <f>"女"</f>
        <v>女</v>
      </c>
    </row>
    <row r="629" spans="1:7" ht="30" customHeight="1">
      <c r="A629" s="7">
        <v>627</v>
      </c>
      <c r="B629" s="7" t="str">
        <f>"60552024011015125358757"</f>
        <v>60552024011015125358757</v>
      </c>
      <c r="C629" s="7" t="str">
        <f t="shared" si="35"/>
        <v>0101</v>
      </c>
      <c r="D629" s="7" t="s">
        <v>8</v>
      </c>
      <c r="E629" s="7" t="s">
        <v>9</v>
      </c>
      <c r="F629" s="7" t="str">
        <f>"陈妃"</f>
        <v>陈妃</v>
      </c>
      <c r="G629" s="7" t="str">
        <f>"女"</f>
        <v>女</v>
      </c>
    </row>
    <row r="630" spans="1:7" ht="30" customHeight="1">
      <c r="A630" s="7">
        <v>628</v>
      </c>
      <c r="B630" s="7" t="str">
        <f>"60552024011023040859148"</f>
        <v>60552024011023040859148</v>
      </c>
      <c r="C630" s="7" t="str">
        <f t="shared" si="35"/>
        <v>0101</v>
      </c>
      <c r="D630" s="7" t="s">
        <v>8</v>
      </c>
      <c r="E630" s="7" t="s">
        <v>9</v>
      </c>
      <c r="F630" s="7" t="str">
        <f>"龙丁源"</f>
        <v>龙丁源</v>
      </c>
      <c r="G630" s="7" t="str">
        <f>"女"</f>
        <v>女</v>
      </c>
    </row>
    <row r="631" spans="1:7" ht="30" customHeight="1">
      <c r="A631" s="7">
        <v>629</v>
      </c>
      <c r="B631" s="7" t="str">
        <f>"60552024010816400357513"</f>
        <v>60552024010816400357513</v>
      </c>
      <c r="C631" s="7" t="str">
        <f t="shared" si="35"/>
        <v>0101</v>
      </c>
      <c r="D631" s="7" t="s">
        <v>8</v>
      </c>
      <c r="E631" s="7" t="s">
        <v>9</v>
      </c>
      <c r="F631" s="7" t="str">
        <f>"陈予诺"</f>
        <v>陈予诺</v>
      </c>
      <c r="G631" s="7" t="str">
        <f>"女"</f>
        <v>女</v>
      </c>
    </row>
    <row r="632" spans="1:7" ht="30" customHeight="1">
      <c r="A632" s="7">
        <v>630</v>
      </c>
      <c r="B632" s="7" t="str">
        <f>"60552024010821464557770"</f>
        <v>60552024010821464557770</v>
      </c>
      <c r="C632" s="7" t="str">
        <f t="shared" si="35"/>
        <v>0101</v>
      </c>
      <c r="D632" s="7" t="s">
        <v>8</v>
      </c>
      <c r="E632" s="7" t="s">
        <v>9</v>
      </c>
      <c r="F632" s="7" t="str">
        <f>"傅锦鹏"</f>
        <v>傅锦鹏</v>
      </c>
      <c r="G632" s="7" t="str">
        <f>"男"</f>
        <v>男</v>
      </c>
    </row>
    <row r="633" spans="1:7" ht="30" customHeight="1">
      <c r="A633" s="7">
        <v>631</v>
      </c>
      <c r="B633" s="7" t="str">
        <f>"60552024011023332459160"</f>
        <v>60552024011023332459160</v>
      </c>
      <c r="C633" s="7" t="str">
        <f t="shared" si="35"/>
        <v>0101</v>
      </c>
      <c r="D633" s="7" t="s">
        <v>8</v>
      </c>
      <c r="E633" s="7" t="s">
        <v>9</v>
      </c>
      <c r="F633" s="7" t="str">
        <f>"许天荟"</f>
        <v>许天荟</v>
      </c>
      <c r="G633" s="7" t="str">
        <f>"女"</f>
        <v>女</v>
      </c>
    </row>
    <row r="634" spans="1:7" ht="30" customHeight="1">
      <c r="A634" s="7">
        <v>632</v>
      </c>
      <c r="B634" s="7" t="str">
        <f>"60552024011023305359159"</f>
        <v>60552024011023305359159</v>
      </c>
      <c r="C634" s="7" t="str">
        <f t="shared" si="35"/>
        <v>0101</v>
      </c>
      <c r="D634" s="7" t="s">
        <v>8</v>
      </c>
      <c r="E634" s="7" t="s">
        <v>9</v>
      </c>
      <c r="F634" s="7" t="str">
        <f>"陈涯"</f>
        <v>陈涯</v>
      </c>
      <c r="G634" s="7" t="str">
        <f>"男"</f>
        <v>男</v>
      </c>
    </row>
    <row r="635" spans="1:7" ht="30" customHeight="1">
      <c r="A635" s="7">
        <v>633</v>
      </c>
      <c r="B635" s="7" t="str">
        <f>"60552024011100282259185"</f>
        <v>60552024011100282259185</v>
      </c>
      <c r="C635" s="7" t="str">
        <f t="shared" si="35"/>
        <v>0101</v>
      </c>
      <c r="D635" s="7" t="s">
        <v>8</v>
      </c>
      <c r="E635" s="7" t="s">
        <v>9</v>
      </c>
      <c r="F635" s="7" t="str">
        <f>"钱晚晴"</f>
        <v>钱晚晴</v>
      </c>
      <c r="G635" s="7" t="str">
        <f>"女"</f>
        <v>女</v>
      </c>
    </row>
    <row r="636" spans="1:7" ht="30" customHeight="1">
      <c r="A636" s="7">
        <v>634</v>
      </c>
      <c r="B636" s="7" t="str">
        <f>"60552024011100514159192"</f>
        <v>60552024011100514159192</v>
      </c>
      <c r="C636" s="7" t="str">
        <f t="shared" si="35"/>
        <v>0101</v>
      </c>
      <c r="D636" s="7" t="s">
        <v>8</v>
      </c>
      <c r="E636" s="7" t="s">
        <v>9</v>
      </c>
      <c r="F636" s="7" t="str">
        <f>"王和亿"</f>
        <v>王和亿</v>
      </c>
      <c r="G636" s="7" t="str">
        <f>"男"</f>
        <v>男</v>
      </c>
    </row>
    <row r="637" spans="1:7" ht="30" customHeight="1">
      <c r="A637" s="7">
        <v>635</v>
      </c>
      <c r="B637" s="7" t="str">
        <f>"60552024011102104659199"</f>
        <v>60552024011102104659199</v>
      </c>
      <c r="C637" s="7" t="str">
        <f t="shared" si="35"/>
        <v>0101</v>
      </c>
      <c r="D637" s="7" t="s">
        <v>8</v>
      </c>
      <c r="E637" s="7" t="s">
        <v>9</v>
      </c>
      <c r="F637" s="7" t="str">
        <f>"胡帅颖"</f>
        <v>胡帅颖</v>
      </c>
      <c r="G637" s="7" t="str">
        <f>"女"</f>
        <v>女</v>
      </c>
    </row>
    <row r="638" spans="1:7" ht="30" customHeight="1">
      <c r="A638" s="7">
        <v>636</v>
      </c>
      <c r="B638" s="7" t="str">
        <f>"60552024011009503458547"</f>
        <v>60552024011009503458547</v>
      </c>
      <c r="C638" s="7" t="str">
        <f t="shared" si="35"/>
        <v>0101</v>
      </c>
      <c r="D638" s="7" t="s">
        <v>8</v>
      </c>
      <c r="E638" s="7" t="s">
        <v>9</v>
      </c>
      <c r="F638" s="7" t="str">
        <f>"孙鸿萍"</f>
        <v>孙鸿萍</v>
      </c>
      <c r="G638" s="7" t="str">
        <f>"女"</f>
        <v>女</v>
      </c>
    </row>
    <row r="639" spans="1:7" ht="30" customHeight="1">
      <c r="A639" s="7">
        <v>637</v>
      </c>
      <c r="B639" s="7" t="str">
        <f>"60552024011008580658517"</f>
        <v>60552024011008580658517</v>
      </c>
      <c r="C639" s="7" t="str">
        <f t="shared" si="35"/>
        <v>0101</v>
      </c>
      <c r="D639" s="7" t="s">
        <v>8</v>
      </c>
      <c r="E639" s="7" t="s">
        <v>9</v>
      </c>
      <c r="F639" s="7" t="str">
        <f>"潘思立"</f>
        <v>潘思立</v>
      </c>
      <c r="G639" s="7" t="str">
        <f>"男"</f>
        <v>男</v>
      </c>
    </row>
    <row r="640" spans="1:7" ht="30" customHeight="1">
      <c r="A640" s="7">
        <v>638</v>
      </c>
      <c r="B640" s="7" t="str">
        <f>"60552024010819350057669"</f>
        <v>60552024010819350057669</v>
      </c>
      <c r="C640" s="7" t="str">
        <f t="shared" si="35"/>
        <v>0101</v>
      </c>
      <c r="D640" s="7" t="s">
        <v>8</v>
      </c>
      <c r="E640" s="7" t="s">
        <v>9</v>
      </c>
      <c r="F640" s="7" t="str">
        <f>"刘爱云"</f>
        <v>刘爱云</v>
      </c>
      <c r="G640" s="7" t="str">
        <f>"女"</f>
        <v>女</v>
      </c>
    </row>
    <row r="641" spans="1:7" ht="30" customHeight="1">
      <c r="A641" s="7">
        <v>639</v>
      </c>
      <c r="B641" s="7" t="str">
        <f>"60552024011019442558995"</f>
        <v>60552024011019442558995</v>
      </c>
      <c r="C641" s="7" t="str">
        <f t="shared" si="35"/>
        <v>0101</v>
      </c>
      <c r="D641" s="7" t="s">
        <v>8</v>
      </c>
      <c r="E641" s="7" t="s">
        <v>9</v>
      </c>
      <c r="F641" s="7" t="str">
        <f>"李青云"</f>
        <v>李青云</v>
      </c>
      <c r="G641" s="7" t="str">
        <f>"女"</f>
        <v>女</v>
      </c>
    </row>
    <row r="642" spans="1:7" ht="30" customHeight="1">
      <c r="A642" s="7">
        <v>640</v>
      </c>
      <c r="B642" s="7" t="str">
        <f>"60552024011108584559231"</f>
        <v>60552024011108584559231</v>
      </c>
      <c r="C642" s="7" t="str">
        <f t="shared" si="35"/>
        <v>0101</v>
      </c>
      <c r="D642" s="7" t="s">
        <v>8</v>
      </c>
      <c r="E642" s="7" t="s">
        <v>9</v>
      </c>
      <c r="F642" s="7" t="str">
        <f>"谭美秀"</f>
        <v>谭美秀</v>
      </c>
      <c r="G642" s="7" t="str">
        <f>"女"</f>
        <v>女</v>
      </c>
    </row>
    <row r="643" spans="1:7" ht="30" customHeight="1">
      <c r="A643" s="7">
        <v>641</v>
      </c>
      <c r="B643" s="7" t="str">
        <f>"60552024011109084559237"</f>
        <v>60552024011109084559237</v>
      </c>
      <c r="C643" s="7" t="str">
        <f aca="true" t="shared" si="38" ref="C643:C706">"0101"</f>
        <v>0101</v>
      </c>
      <c r="D643" s="7" t="s">
        <v>8</v>
      </c>
      <c r="E643" s="7" t="s">
        <v>9</v>
      </c>
      <c r="F643" s="7" t="str">
        <f>"曾垂腾"</f>
        <v>曾垂腾</v>
      </c>
      <c r="G643" s="7" t="str">
        <f>"男"</f>
        <v>男</v>
      </c>
    </row>
    <row r="644" spans="1:7" ht="30" customHeight="1">
      <c r="A644" s="7">
        <v>642</v>
      </c>
      <c r="B644" s="7" t="str">
        <f>"60552024011109015159234"</f>
        <v>60552024011109015159234</v>
      </c>
      <c r="C644" s="7" t="str">
        <f t="shared" si="38"/>
        <v>0101</v>
      </c>
      <c r="D644" s="7" t="s">
        <v>8</v>
      </c>
      <c r="E644" s="7" t="s">
        <v>9</v>
      </c>
      <c r="F644" s="7" t="str">
        <f>"李文馨"</f>
        <v>李文馨</v>
      </c>
      <c r="G644" s="7" t="str">
        <f>"女"</f>
        <v>女</v>
      </c>
    </row>
    <row r="645" spans="1:7" ht="30" customHeight="1">
      <c r="A645" s="7">
        <v>643</v>
      </c>
      <c r="B645" s="7" t="str">
        <f>"60552024011010345158582"</f>
        <v>60552024011010345158582</v>
      </c>
      <c r="C645" s="7" t="str">
        <f t="shared" si="38"/>
        <v>0101</v>
      </c>
      <c r="D645" s="7" t="s">
        <v>8</v>
      </c>
      <c r="E645" s="7" t="s">
        <v>9</v>
      </c>
      <c r="F645" s="7" t="str">
        <f>"许王忆"</f>
        <v>许王忆</v>
      </c>
      <c r="G645" s="7" t="str">
        <f>"女"</f>
        <v>女</v>
      </c>
    </row>
    <row r="646" spans="1:7" ht="30" customHeight="1">
      <c r="A646" s="7">
        <v>644</v>
      </c>
      <c r="B646" s="7" t="str">
        <f>"60552024011109214759250"</f>
        <v>60552024011109214759250</v>
      </c>
      <c r="C646" s="7" t="str">
        <f t="shared" si="38"/>
        <v>0101</v>
      </c>
      <c r="D646" s="7" t="s">
        <v>8</v>
      </c>
      <c r="E646" s="7" t="s">
        <v>9</v>
      </c>
      <c r="F646" s="7" t="str">
        <f>"肖连丁"</f>
        <v>肖连丁</v>
      </c>
      <c r="G646" s="7" t="str">
        <f>"女"</f>
        <v>女</v>
      </c>
    </row>
    <row r="647" spans="1:7" ht="30" customHeight="1">
      <c r="A647" s="7">
        <v>645</v>
      </c>
      <c r="B647" s="7" t="str">
        <f>"60552024011109190759247"</f>
        <v>60552024011109190759247</v>
      </c>
      <c r="C647" s="7" t="str">
        <f t="shared" si="38"/>
        <v>0101</v>
      </c>
      <c r="D647" s="7" t="s">
        <v>8</v>
      </c>
      <c r="E647" s="7" t="s">
        <v>9</v>
      </c>
      <c r="F647" s="7" t="str">
        <f>"王琨"</f>
        <v>王琨</v>
      </c>
      <c r="G647" s="7" t="str">
        <f>"女"</f>
        <v>女</v>
      </c>
    </row>
    <row r="648" spans="1:7" ht="30" customHeight="1">
      <c r="A648" s="7">
        <v>646</v>
      </c>
      <c r="B648" s="7" t="str">
        <f>"60552024011108282559215"</f>
        <v>60552024011108282559215</v>
      </c>
      <c r="C648" s="7" t="str">
        <f t="shared" si="38"/>
        <v>0101</v>
      </c>
      <c r="D648" s="7" t="s">
        <v>8</v>
      </c>
      <c r="E648" s="7" t="s">
        <v>9</v>
      </c>
      <c r="F648" s="7" t="str">
        <f>"陆海娟"</f>
        <v>陆海娟</v>
      </c>
      <c r="G648" s="7" t="str">
        <f>"女"</f>
        <v>女</v>
      </c>
    </row>
    <row r="649" spans="1:7" ht="30" customHeight="1">
      <c r="A649" s="7">
        <v>647</v>
      </c>
      <c r="B649" s="7" t="str">
        <f>"60552024010815084557387"</f>
        <v>60552024010815084557387</v>
      </c>
      <c r="C649" s="7" t="str">
        <f t="shared" si="38"/>
        <v>0101</v>
      </c>
      <c r="D649" s="7" t="s">
        <v>8</v>
      </c>
      <c r="E649" s="7" t="s">
        <v>9</v>
      </c>
      <c r="F649" s="7" t="str">
        <f>"吴海泉"</f>
        <v>吴海泉</v>
      </c>
      <c r="G649" s="7" t="str">
        <f>"男"</f>
        <v>男</v>
      </c>
    </row>
    <row r="650" spans="1:7" ht="30" customHeight="1">
      <c r="A650" s="7">
        <v>648</v>
      </c>
      <c r="B650" s="7" t="str">
        <f>"60552024011109451959266"</f>
        <v>60552024011109451959266</v>
      </c>
      <c r="C650" s="7" t="str">
        <f t="shared" si="38"/>
        <v>0101</v>
      </c>
      <c r="D650" s="7" t="s">
        <v>8</v>
      </c>
      <c r="E650" s="7" t="s">
        <v>9</v>
      </c>
      <c r="F650" s="7" t="str">
        <f>"符传明"</f>
        <v>符传明</v>
      </c>
      <c r="G650" s="7" t="str">
        <f>"男"</f>
        <v>男</v>
      </c>
    </row>
    <row r="651" spans="1:7" ht="30" customHeight="1">
      <c r="A651" s="7">
        <v>649</v>
      </c>
      <c r="B651" s="7" t="str">
        <f>"60552024011109564259276"</f>
        <v>60552024011109564259276</v>
      </c>
      <c r="C651" s="7" t="str">
        <f t="shared" si="38"/>
        <v>0101</v>
      </c>
      <c r="D651" s="7" t="s">
        <v>8</v>
      </c>
      <c r="E651" s="7" t="s">
        <v>9</v>
      </c>
      <c r="F651" s="7" t="str">
        <f>"吴燕阳"</f>
        <v>吴燕阳</v>
      </c>
      <c r="G651" s="7" t="str">
        <f>"女"</f>
        <v>女</v>
      </c>
    </row>
    <row r="652" spans="1:7" ht="30" customHeight="1">
      <c r="A652" s="7">
        <v>650</v>
      </c>
      <c r="B652" s="7" t="str">
        <f>"60552024011108545259229"</f>
        <v>60552024011108545259229</v>
      </c>
      <c r="C652" s="7" t="str">
        <f t="shared" si="38"/>
        <v>0101</v>
      </c>
      <c r="D652" s="7" t="s">
        <v>8</v>
      </c>
      <c r="E652" s="7" t="s">
        <v>9</v>
      </c>
      <c r="F652" s="7" t="str">
        <f>"王宇"</f>
        <v>王宇</v>
      </c>
      <c r="G652" s="7" t="str">
        <f>"男"</f>
        <v>男</v>
      </c>
    </row>
    <row r="653" spans="1:7" ht="30" customHeight="1">
      <c r="A653" s="7">
        <v>651</v>
      </c>
      <c r="B653" s="7" t="str">
        <f>"60552024011010022958556"</f>
        <v>60552024011010022958556</v>
      </c>
      <c r="C653" s="7" t="str">
        <f t="shared" si="38"/>
        <v>0101</v>
      </c>
      <c r="D653" s="7" t="s">
        <v>8</v>
      </c>
      <c r="E653" s="7" t="s">
        <v>9</v>
      </c>
      <c r="F653" s="7" t="str">
        <f>"吴惠"</f>
        <v>吴惠</v>
      </c>
      <c r="G653" s="7" t="str">
        <f aca="true" t="shared" si="39" ref="G653:G659">"女"</f>
        <v>女</v>
      </c>
    </row>
    <row r="654" spans="1:7" ht="30" customHeight="1">
      <c r="A654" s="7">
        <v>652</v>
      </c>
      <c r="B654" s="7" t="str">
        <f>"60552024011110102859285"</f>
        <v>60552024011110102859285</v>
      </c>
      <c r="C654" s="7" t="str">
        <f t="shared" si="38"/>
        <v>0101</v>
      </c>
      <c r="D654" s="7" t="s">
        <v>8</v>
      </c>
      <c r="E654" s="7" t="s">
        <v>9</v>
      </c>
      <c r="F654" s="7" t="str">
        <f>"陈奕美"</f>
        <v>陈奕美</v>
      </c>
      <c r="G654" s="7" t="str">
        <f t="shared" si="39"/>
        <v>女</v>
      </c>
    </row>
    <row r="655" spans="1:7" ht="30" customHeight="1">
      <c r="A655" s="7">
        <v>653</v>
      </c>
      <c r="B655" s="7" t="str">
        <f>"60552024011110043159280"</f>
        <v>60552024011110043159280</v>
      </c>
      <c r="C655" s="7" t="str">
        <f t="shared" si="38"/>
        <v>0101</v>
      </c>
      <c r="D655" s="7" t="s">
        <v>8</v>
      </c>
      <c r="E655" s="7" t="s">
        <v>9</v>
      </c>
      <c r="F655" s="7" t="str">
        <f>"苏茹"</f>
        <v>苏茹</v>
      </c>
      <c r="G655" s="7" t="str">
        <f t="shared" si="39"/>
        <v>女</v>
      </c>
    </row>
    <row r="656" spans="1:7" ht="30" customHeight="1">
      <c r="A656" s="7">
        <v>654</v>
      </c>
      <c r="B656" s="7" t="str">
        <f>"60552024011010213758568"</f>
        <v>60552024011010213758568</v>
      </c>
      <c r="C656" s="7" t="str">
        <f t="shared" si="38"/>
        <v>0101</v>
      </c>
      <c r="D656" s="7" t="s">
        <v>8</v>
      </c>
      <c r="E656" s="7" t="s">
        <v>9</v>
      </c>
      <c r="F656" s="7" t="str">
        <f>"冯琬云"</f>
        <v>冯琬云</v>
      </c>
      <c r="G656" s="7" t="str">
        <f t="shared" si="39"/>
        <v>女</v>
      </c>
    </row>
    <row r="657" spans="1:7" ht="30" customHeight="1">
      <c r="A657" s="7">
        <v>655</v>
      </c>
      <c r="B657" s="7" t="str">
        <f>"60552024011109215359251"</f>
        <v>60552024011109215359251</v>
      </c>
      <c r="C657" s="7" t="str">
        <f t="shared" si="38"/>
        <v>0101</v>
      </c>
      <c r="D657" s="7" t="s">
        <v>8</v>
      </c>
      <c r="E657" s="7" t="s">
        <v>9</v>
      </c>
      <c r="F657" s="7" t="str">
        <f>"陈枫艳"</f>
        <v>陈枫艳</v>
      </c>
      <c r="G657" s="7" t="str">
        <f t="shared" si="39"/>
        <v>女</v>
      </c>
    </row>
    <row r="658" spans="1:7" ht="30" customHeight="1">
      <c r="A658" s="7">
        <v>656</v>
      </c>
      <c r="B658" s="7" t="str">
        <f>"60552024011110384559319"</f>
        <v>60552024011110384559319</v>
      </c>
      <c r="C658" s="7" t="str">
        <f t="shared" si="38"/>
        <v>0101</v>
      </c>
      <c r="D658" s="7" t="s">
        <v>8</v>
      </c>
      <c r="E658" s="7" t="s">
        <v>9</v>
      </c>
      <c r="F658" s="7" t="str">
        <f>"谭娜"</f>
        <v>谭娜</v>
      </c>
      <c r="G658" s="7" t="str">
        <f t="shared" si="39"/>
        <v>女</v>
      </c>
    </row>
    <row r="659" spans="1:7" ht="30" customHeight="1">
      <c r="A659" s="7">
        <v>657</v>
      </c>
      <c r="B659" s="7" t="str">
        <f>"60552024011110203359300"</f>
        <v>60552024011110203359300</v>
      </c>
      <c r="C659" s="7" t="str">
        <f t="shared" si="38"/>
        <v>0101</v>
      </c>
      <c r="D659" s="7" t="s">
        <v>8</v>
      </c>
      <c r="E659" s="7" t="s">
        <v>9</v>
      </c>
      <c r="F659" s="7" t="str">
        <f>"何业柳"</f>
        <v>何业柳</v>
      </c>
      <c r="G659" s="7" t="str">
        <f t="shared" si="39"/>
        <v>女</v>
      </c>
    </row>
    <row r="660" spans="1:7" ht="30" customHeight="1">
      <c r="A660" s="7">
        <v>658</v>
      </c>
      <c r="B660" s="7" t="str">
        <f>"60552024010610234755340"</f>
        <v>60552024010610234755340</v>
      </c>
      <c r="C660" s="7" t="str">
        <f t="shared" si="38"/>
        <v>0101</v>
      </c>
      <c r="D660" s="7" t="s">
        <v>8</v>
      </c>
      <c r="E660" s="7" t="s">
        <v>9</v>
      </c>
      <c r="F660" s="7" t="str">
        <f>"邢增恒"</f>
        <v>邢增恒</v>
      </c>
      <c r="G660" s="7" t="str">
        <f>"男"</f>
        <v>男</v>
      </c>
    </row>
    <row r="661" spans="1:7" ht="30" customHeight="1">
      <c r="A661" s="7">
        <v>659</v>
      </c>
      <c r="B661" s="7" t="str">
        <f>"60552024010923014158444"</f>
        <v>60552024010923014158444</v>
      </c>
      <c r="C661" s="7" t="str">
        <f t="shared" si="38"/>
        <v>0101</v>
      </c>
      <c r="D661" s="7" t="s">
        <v>8</v>
      </c>
      <c r="E661" s="7" t="s">
        <v>9</v>
      </c>
      <c r="F661" s="7" t="str">
        <f>"符丽云"</f>
        <v>符丽云</v>
      </c>
      <c r="G661" s="7" t="str">
        <f>"女"</f>
        <v>女</v>
      </c>
    </row>
    <row r="662" spans="1:7" ht="30" customHeight="1">
      <c r="A662" s="7">
        <v>660</v>
      </c>
      <c r="B662" s="7" t="str">
        <f>"60552024010915380658210"</f>
        <v>60552024010915380658210</v>
      </c>
      <c r="C662" s="7" t="str">
        <f t="shared" si="38"/>
        <v>0101</v>
      </c>
      <c r="D662" s="7" t="s">
        <v>8</v>
      </c>
      <c r="E662" s="7" t="s">
        <v>9</v>
      </c>
      <c r="F662" s="7" t="str">
        <f>"张洁"</f>
        <v>张洁</v>
      </c>
      <c r="G662" s="7" t="str">
        <f>"女"</f>
        <v>女</v>
      </c>
    </row>
    <row r="663" spans="1:7" ht="30" customHeight="1">
      <c r="A663" s="7">
        <v>661</v>
      </c>
      <c r="B663" s="7" t="str">
        <f>"60552024011020440659042"</f>
        <v>60552024011020440659042</v>
      </c>
      <c r="C663" s="7" t="str">
        <f t="shared" si="38"/>
        <v>0101</v>
      </c>
      <c r="D663" s="7" t="s">
        <v>8</v>
      </c>
      <c r="E663" s="7" t="s">
        <v>9</v>
      </c>
      <c r="F663" s="7" t="str">
        <f>"何锦程"</f>
        <v>何锦程</v>
      </c>
      <c r="G663" s="7" t="str">
        <f>"男"</f>
        <v>男</v>
      </c>
    </row>
    <row r="664" spans="1:7" ht="30" customHeight="1">
      <c r="A664" s="7">
        <v>662</v>
      </c>
      <c r="B664" s="7" t="str">
        <f>"60552024011111303159355"</f>
        <v>60552024011111303159355</v>
      </c>
      <c r="C664" s="7" t="str">
        <f t="shared" si="38"/>
        <v>0101</v>
      </c>
      <c r="D664" s="7" t="s">
        <v>8</v>
      </c>
      <c r="E664" s="7" t="s">
        <v>9</v>
      </c>
      <c r="F664" s="7" t="str">
        <f>"黄翠姬"</f>
        <v>黄翠姬</v>
      </c>
      <c r="G664" s="7" t="str">
        <f>"女"</f>
        <v>女</v>
      </c>
    </row>
    <row r="665" spans="1:7" ht="30" customHeight="1">
      <c r="A665" s="7">
        <v>663</v>
      </c>
      <c r="B665" s="7" t="str">
        <f>"60552024011109520259271"</f>
        <v>60552024011109520259271</v>
      </c>
      <c r="C665" s="7" t="str">
        <f t="shared" si="38"/>
        <v>0101</v>
      </c>
      <c r="D665" s="7" t="s">
        <v>8</v>
      </c>
      <c r="E665" s="7" t="s">
        <v>9</v>
      </c>
      <c r="F665" s="7" t="str">
        <f>"周小颖"</f>
        <v>周小颖</v>
      </c>
      <c r="G665" s="7" t="str">
        <f>"女"</f>
        <v>女</v>
      </c>
    </row>
    <row r="666" spans="1:7" ht="30" customHeight="1">
      <c r="A666" s="7">
        <v>664</v>
      </c>
      <c r="B666" s="7" t="str">
        <f>"60552024011010410258593"</f>
        <v>60552024011010410258593</v>
      </c>
      <c r="C666" s="7" t="str">
        <f t="shared" si="38"/>
        <v>0101</v>
      </c>
      <c r="D666" s="7" t="s">
        <v>8</v>
      </c>
      <c r="E666" s="7" t="s">
        <v>9</v>
      </c>
      <c r="F666" s="7" t="str">
        <f>"钟华"</f>
        <v>钟华</v>
      </c>
      <c r="G666" s="7" t="str">
        <f>"男"</f>
        <v>男</v>
      </c>
    </row>
    <row r="667" spans="1:7" ht="30" customHeight="1">
      <c r="A667" s="7">
        <v>665</v>
      </c>
      <c r="B667" s="7" t="str">
        <f>"60552024011111210659348"</f>
        <v>60552024011111210659348</v>
      </c>
      <c r="C667" s="7" t="str">
        <f t="shared" si="38"/>
        <v>0101</v>
      </c>
      <c r="D667" s="7" t="s">
        <v>8</v>
      </c>
      <c r="E667" s="7" t="s">
        <v>9</v>
      </c>
      <c r="F667" s="7" t="str">
        <f>"王京"</f>
        <v>王京</v>
      </c>
      <c r="G667" s="7" t="str">
        <f>"男"</f>
        <v>男</v>
      </c>
    </row>
    <row r="668" spans="1:7" ht="30" customHeight="1">
      <c r="A668" s="7">
        <v>666</v>
      </c>
      <c r="B668" s="7" t="str">
        <f>"60552024010710082156310"</f>
        <v>60552024010710082156310</v>
      </c>
      <c r="C668" s="7" t="str">
        <f t="shared" si="38"/>
        <v>0101</v>
      </c>
      <c r="D668" s="7" t="s">
        <v>8</v>
      </c>
      <c r="E668" s="7" t="s">
        <v>9</v>
      </c>
      <c r="F668" s="7" t="str">
        <f>"陈宥余"</f>
        <v>陈宥余</v>
      </c>
      <c r="G668" s="7" t="str">
        <f>"女"</f>
        <v>女</v>
      </c>
    </row>
    <row r="669" spans="1:7" ht="30" customHeight="1">
      <c r="A669" s="7">
        <v>667</v>
      </c>
      <c r="B669" s="7" t="str">
        <f>"60552024011102240259200"</f>
        <v>60552024011102240259200</v>
      </c>
      <c r="C669" s="7" t="str">
        <f t="shared" si="38"/>
        <v>0101</v>
      </c>
      <c r="D669" s="7" t="s">
        <v>8</v>
      </c>
      <c r="E669" s="7" t="s">
        <v>9</v>
      </c>
      <c r="F669" s="7" t="str">
        <f>"周墨"</f>
        <v>周墨</v>
      </c>
      <c r="G669" s="7" t="str">
        <f>"男"</f>
        <v>男</v>
      </c>
    </row>
    <row r="670" spans="1:7" ht="30" customHeight="1">
      <c r="A670" s="7">
        <v>668</v>
      </c>
      <c r="B670" s="7" t="str">
        <f>"60552024011018512758966"</f>
        <v>60552024011018512758966</v>
      </c>
      <c r="C670" s="7" t="str">
        <f t="shared" si="38"/>
        <v>0101</v>
      </c>
      <c r="D670" s="7" t="s">
        <v>8</v>
      </c>
      <c r="E670" s="7" t="s">
        <v>9</v>
      </c>
      <c r="F670" s="7" t="str">
        <f>"李菁菁"</f>
        <v>李菁菁</v>
      </c>
      <c r="G670" s="7" t="str">
        <f>"女"</f>
        <v>女</v>
      </c>
    </row>
    <row r="671" spans="1:7" ht="30" customHeight="1">
      <c r="A671" s="7">
        <v>669</v>
      </c>
      <c r="B671" s="7" t="str">
        <f>"60552024011021395759088"</f>
        <v>60552024011021395759088</v>
      </c>
      <c r="C671" s="7" t="str">
        <f t="shared" si="38"/>
        <v>0101</v>
      </c>
      <c r="D671" s="7" t="s">
        <v>8</v>
      </c>
      <c r="E671" s="7" t="s">
        <v>9</v>
      </c>
      <c r="F671" s="7" t="str">
        <f>"陈婧怡"</f>
        <v>陈婧怡</v>
      </c>
      <c r="G671" s="7" t="str">
        <f>"女"</f>
        <v>女</v>
      </c>
    </row>
    <row r="672" spans="1:7" ht="30" customHeight="1">
      <c r="A672" s="7">
        <v>670</v>
      </c>
      <c r="B672" s="7" t="str">
        <f>"60552024011010211158567"</f>
        <v>60552024011010211158567</v>
      </c>
      <c r="C672" s="7" t="str">
        <f t="shared" si="38"/>
        <v>0101</v>
      </c>
      <c r="D672" s="7" t="s">
        <v>8</v>
      </c>
      <c r="E672" s="7" t="s">
        <v>9</v>
      </c>
      <c r="F672" s="7" t="str">
        <f>"卢玉琪"</f>
        <v>卢玉琪</v>
      </c>
      <c r="G672" s="7" t="str">
        <f>"女"</f>
        <v>女</v>
      </c>
    </row>
    <row r="673" spans="1:7" ht="30" customHeight="1">
      <c r="A673" s="7">
        <v>671</v>
      </c>
      <c r="B673" s="7" t="str">
        <f>"60552024011112120759380"</f>
        <v>60552024011112120759380</v>
      </c>
      <c r="C673" s="7" t="str">
        <f t="shared" si="38"/>
        <v>0101</v>
      </c>
      <c r="D673" s="7" t="s">
        <v>8</v>
      </c>
      <c r="E673" s="7" t="s">
        <v>9</v>
      </c>
      <c r="F673" s="7" t="str">
        <f>"符秀玲"</f>
        <v>符秀玲</v>
      </c>
      <c r="G673" s="7" t="str">
        <f>"女"</f>
        <v>女</v>
      </c>
    </row>
    <row r="674" spans="1:7" ht="30" customHeight="1">
      <c r="A674" s="7">
        <v>672</v>
      </c>
      <c r="B674" s="7" t="str">
        <f>"60552024010819254757663"</f>
        <v>60552024010819254757663</v>
      </c>
      <c r="C674" s="7" t="str">
        <f t="shared" si="38"/>
        <v>0101</v>
      </c>
      <c r="D674" s="7" t="s">
        <v>8</v>
      </c>
      <c r="E674" s="7" t="s">
        <v>9</v>
      </c>
      <c r="F674" s="7" t="str">
        <f>"魏秀济"</f>
        <v>魏秀济</v>
      </c>
      <c r="G674" s="7" t="str">
        <f>"男"</f>
        <v>男</v>
      </c>
    </row>
    <row r="675" spans="1:7" ht="30" customHeight="1">
      <c r="A675" s="7">
        <v>673</v>
      </c>
      <c r="B675" s="7" t="str">
        <f>"60552024011013185458673"</f>
        <v>60552024011013185458673</v>
      </c>
      <c r="C675" s="7" t="str">
        <f t="shared" si="38"/>
        <v>0101</v>
      </c>
      <c r="D675" s="7" t="s">
        <v>8</v>
      </c>
      <c r="E675" s="7" t="s">
        <v>9</v>
      </c>
      <c r="F675" s="7" t="str">
        <f>"林倩妃"</f>
        <v>林倩妃</v>
      </c>
      <c r="G675" s="7" t="str">
        <f>"女"</f>
        <v>女</v>
      </c>
    </row>
    <row r="676" spans="1:7" ht="30" customHeight="1">
      <c r="A676" s="7">
        <v>674</v>
      </c>
      <c r="B676" s="7" t="str">
        <f>"60552024011110475059331"</f>
        <v>60552024011110475059331</v>
      </c>
      <c r="C676" s="7" t="str">
        <f t="shared" si="38"/>
        <v>0101</v>
      </c>
      <c r="D676" s="7" t="s">
        <v>8</v>
      </c>
      <c r="E676" s="7" t="s">
        <v>9</v>
      </c>
      <c r="F676" s="7" t="str">
        <f>"韩行衍"</f>
        <v>韩行衍</v>
      </c>
      <c r="G676" s="7" t="str">
        <f>"男"</f>
        <v>男</v>
      </c>
    </row>
    <row r="677" spans="1:7" ht="30" customHeight="1">
      <c r="A677" s="7">
        <v>675</v>
      </c>
      <c r="B677" s="7" t="str">
        <f>"60552024011113082359401"</f>
        <v>60552024011113082359401</v>
      </c>
      <c r="C677" s="7" t="str">
        <f t="shared" si="38"/>
        <v>0101</v>
      </c>
      <c r="D677" s="7" t="s">
        <v>8</v>
      </c>
      <c r="E677" s="7" t="s">
        <v>9</v>
      </c>
      <c r="F677" s="7" t="str">
        <f>"王春玉"</f>
        <v>王春玉</v>
      </c>
      <c r="G677" s="7" t="str">
        <f>"女"</f>
        <v>女</v>
      </c>
    </row>
    <row r="678" spans="1:7" ht="30" customHeight="1">
      <c r="A678" s="7">
        <v>676</v>
      </c>
      <c r="B678" s="7" t="str">
        <f>"60552024011111454259367"</f>
        <v>60552024011111454259367</v>
      </c>
      <c r="C678" s="7" t="str">
        <f t="shared" si="38"/>
        <v>0101</v>
      </c>
      <c r="D678" s="7" t="s">
        <v>8</v>
      </c>
      <c r="E678" s="7" t="s">
        <v>9</v>
      </c>
      <c r="F678" s="7" t="str">
        <f>"郭玲"</f>
        <v>郭玲</v>
      </c>
      <c r="G678" s="7" t="str">
        <f>"女"</f>
        <v>女</v>
      </c>
    </row>
    <row r="679" spans="1:7" ht="30" customHeight="1">
      <c r="A679" s="7">
        <v>677</v>
      </c>
      <c r="B679" s="7" t="str">
        <f>"60552024011113412659414"</f>
        <v>60552024011113412659414</v>
      </c>
      <c r="C679" s="7" t="str">
        <f t="shared" si="38"/>
        <v>0101</v>
      </c>
      <c r="D679" s="7" t="s">
        <v>8</v>
      </c>
      <c r="E679" s="7" t="s">
        <v>9</v>
      </c>
      <c r="F679" s="7" t="str">
        <f>"邢晓暧"</f>
        <v>邢晓暧</v>
      </c>
      <c r="G679" s="7" t="str">
        <f>"女"</f>
        <v>女</v>
      </c>
    </row>
    <row r="680" spans="1:7" ht="30" customHeight="1">
      <c r="A680" s="7">
        <v>678</v>
      </c>
      <c r="B680" s="7" t="str">
        <f>"60552024011112563059398"</f>
        <v>60552024011112563059398</v>
      </c>
      <c r="C680" s="7" t="str">
        <f t="shared" si="38"/>
        <v>0101</v>
      </c>
      <c r="D680" s="7" t="s">
        <v>8</v>
      </c>
      <c r="E680" s="7" t="s">
        <v>9</v>
      </c>
      <c r="F680" s="7" t="str">
        <f>"冯学武"</f>
        <v>冯学武</v>
      </c>
      <c r="G680" s="7" t="str">
        <f>"男"</f>
        <v>男</v>
      </c>
    </row>
    <row r="681" spans="1:7" ht="30" customHeight="1">
      <c r="A681" s="7">
        <v>679</v>
      </c>
      <c r="B681" s="7" t="str">
        <f>"60552024011113235759409"</f>
        <v>60552024011113235759409</v>
      </c>
      <c r="C681" s="7" t="str">
        <f t="shared" si="38"/>
        <v>0101</v>
      </c>
      <c r="D681" s="7" t="s">
        <v>8</v>
      </c>
      <c r="E681" s="7" t="s">
        <v>9</v>
      </c>
      <c r="F681" s="7" t="str">
        <f>"方超"</f>
        <v>方超</v>
      </c>
      <c r="G681" s="7" t="str">
        <f>"男"</f>
        <v>男</v>
      </c>
    </row>
    <row r="682" spans="1:7" ht="30" customHeight="1">
      <c r="A682" s="7">
        <v>680</v>
      </c>
      <c r="B682" s="7" t="str">
        <f>"60552024010917121358288"</f>
        <v>60552024010917121358288</v>
      </c>
      <c r="C682" s="7" t="str">
        <f t="shared" si="38"/>
        <v>0101</v>
      </c>
      <c r="D682" s="7" t="s">
        <v>8</v>
      </c>
      <c r="E682" s="7" t="s">
        <v>9</v>
      </c>
      <c r="F682" s="7" t="str">
        <f>"苏洋洋"</f>
        <v>苏洋洋</v>
      </c>
      <c r="G682" s="7" t="str">
        <f>"女"</f>
        <v>女</v>
      </c>
    </row>
    <row r="683" spans="1:7" ht="30" customHeight="1">
      <c r="A683" s="7">
        <v>681</v>
      </c>
      <c r="B683" s="7" t="str">
        <f>"60552024011114141259422"</f>
        <v>60552024011114141259422</v>
      </c>
      <c r="C683" s="7" t="str">
        <f t="shared" si="38"/>
        <v>0101</v>
      </c>
      <c r="D683" s="7" t="s">
        <v>8</v>
      </c>
      <c r="E683" s="7" t="s">
        <v>9</v>
      </c>
      <c r="F683" s="7" t="str">
        <f>"蔡蕊"</f>
        <v>蔡蕊</v>
      </c>
      <c r="G683" s="7" t="str">
        <f>"女"</f>
        <v>女</v>
      </c>
    </row>
    <row r="684" spans="1:7" ht="30" customHeight="1">
      <c r="A684" s="7">
        <v>682</v>
      </c>
      <c r="B684" s="7" t="str">
        <f>"60552024010915080658184"</f>
        <v>60552024010915080658184</v>
      </c>
      <c r="C684" s="7" t="str">
        <f t="shared" si="38"/>
        <v>0101</v>
      </c>
      <c r="D684" s="7" t="s">
        <v>8</v>
      </c>
      <c r="E684" s="7" t="s">
        <v>9</v>
      </c>
      <c r="F684" s="7" t="str">
        <f>"吉世能"</f>
        <v>吉世能</v>
      </c>
      <c r="G684" s="7" t="str">
        <f>"男"</f>
        <v>男</v>
      </c>
    </row>
    <row r="685" spans="1:7" ht="30" customHeight="1">
      <c r="A685" s="7">
        <v>683</v>
      </c>
      <c r="B685" s="7" t="str">
        <f>"60552024010823550057857"</f>
        <v>60552024010823550057857</v>
      </c>
      <c r="C685" s="7" t="str">
        <f t="shared" si="38"/>
        <v>0101</v>
      </c>
      <c r="D685" s="7" t="s">
        <v>8</v>
      </c>
      <c r="E685" s="7" t="s">
        <v>9</v>
      </c>
      <c r="F685" s="7" t="str">
        <f>"张泽龙"</f>
        <v>张泽龙</v>
      </c>
      <c r="G685" s="7" t="str">
        <f>"男"</f>
        <v>男</v>
      </c>
    </row>
    <row r="686" spans="1:7" ht="30" customHeight="1">
      <c r="A686" s="7">
        <v>684</v>
      </c>
      <c r="B686" s="7" t="str">
        <f>"60552024010816163657476"</f>
        <v>60552024010816163657476</v>
      </c>
      <c r="C686" s="7" t="str">
        <f t="shared" si="38"/>
        <v>0101</v>
      </c>
      <c r="D686" s="7" t="s">
        <v>8</v>
      </c>
      <c r="E686" s="7" t="s">
        <v>9</v>
      </c>
      <c r="F686" s="7" t="str">
        <f>"周韵婷"</f>
        <v>周韵婷</v>
      </c>
      <c r="G686" s="7" t="str">
        <f aca="true" t="shared" si="40" ref="G686:G693">"女"</f>
        <v>女</v>
      </c>
    </row>
    <row r="687" spans="1:7" ht="30" customHeight="1">
      <c r="A687" s="7">
        <v>685</v>
      </c>
      <c r="B687" s="7" t="str">
        <f>"60552024010816430257518"</f>
        <v>60552024010816430257518</v>
      </c>
      <c r="C687" s="7" t="str">
        <f t="shared" si="38"/>
        <v>0101</v>
      </c>
      <c r="D687" s="7" t="s">
        <v>8</v>
      </c>
      <c r="E687" s="7" t="s">
        <v>9</v>
      </c>
      <c r="F687" s="7" t="str">
        <f>"陈秋瑾"</f>
        <v>陈秋瑾</v>
      </c>
      <c r="G687" s="7" t="str">
        <f t="shared" si="40"/>
        <v>女</v>
      </c>
    </row>
    <row r="688" spans="1:7" ht="30" customHeight="1">
      <c r="A688" s="7">
        <v>686</v>
      </c>
      <c r="B688" s="7" t="str">
        <f>"60552024011114334359433"</f>
        <v>60552024011114334359433</v>
      </c>
      <c r="C688" s="7" t="str">
        <f t="shared" si="38"/>
        <v>0101</v>
      </c>
      <c r="D688" s="7" t="s">
        <v>8</v>
      </c>
      <c r="E688" s="7" t="s">
        <v>9</v>
      </c>
      <c r="F688" s="7" t="str">
        <f>"颜玉金"</f>
        <v>颜玉金</v>
      </c>
      <c r="G688" s="7" t="str">
        <f t="shared" si="40"/>
        <v>女</v>
      </c>
    </row>
    <row r="689" spans="1:7" ht="30" customHeight="1">
      <c r="A689" s="7">
        <v>687</v>
      </c>
      <c r="B689" s="7" t="str">
        <f>"60552024011114593159448"</f>
        <v>60552024011114593159448</v>
      </c>
      <c r="C689" s="7" t="str">
        <f t="shared" si="38"/>
        <v>0101</v>
      </c>
      <c r="D689" s="7" t="s">
        <v>8</v>
      </c>
      <c r="E689" s="7" t="s">
        <v>9</v>
      </c>
      <c r="F689" s="7" t="str">
        <f>"林美婵"</f>
        <v>林美婵</v>
      </c>
      <c r="G689" s="7" t="str">
        <f t="shared" si="40"/>
        <v>女</v>
      </c>
    </row>
    <row r="690" spans="1:7" ht="30" customHeight="1">
      <c r="A690" s="7">
        <v>688</v>
      </c>
      <c r="B690" s="7" t="str">
        <f>"60552024011115070659450"</f>
        <v>60552024011115070659450</v>
      </c>
      <c r="C690" s="7" t="str">
        <f t="shared" si="38"/>
        <v>0101</v>
      </c>
      <c r="D690" s="7" t="s">
        <v>8</v>
      </c>
      <c r="E690" s="7" t="s">
        <v>9</v>
      </c>
      <c r="F690" s="7" t="str">
        <f>"王阳"</f>
        <v>王阳</v>
      </c>
      <c r="G690" s="7" t="str">
        <f t="shared" si="40"/>
        <v>女</v>
      </c>
    </row>
    <row r="691" spans="1:7" ht="30" customHeight="1">
      <c r="A691" s="7">
        <v>689</v>
      </c>
      <c r="B691" s="7" t="str">
        <f>"60552024011115170859456"</f>
        <v>60552024011115170859456</v>
      </c>
      <c r="C691" s="7" t="str">
        <f t="shared" si="38"/>
        <v>0101</v>
      </c>
      <c r="D691" s="7" t="s">
        <v>8</v>
      </c>
      <c r="E691" s="7" t="s">
        <v>9</v>
      </c>
      <c r="F691" s="7" t="str">
        <f>"李悦"</f>
        <v>李悦</v>
      </c>
      <c r="G691" s="7" t="str">
        <f t="shared" si="40"/>
        <v>女</v>
      </c>
    </row>
    <row r="692" spans="1:7" ht="30" customHeight="1">
      <c r="A692" s="7">
        <v>690</v>
      </c>
      <c r="B692" s="7" t="str">
        <f>"60552024011115154359455"</f>
        <v>60552024011115154359455</v>
      </c>
      <c r="C692" s="7" t="str">
        <f t="shared" si="38"/>
        <v>0101</v>
      </c>
      <c r="D692" s="7" t="s">
        <v>8</v>
      </c>
      <c r="E692" s="7" t="s">
        <v>9</v>
      </c>
      <c r="F692" s="7" t="str">
        <f>"甘露"</f>
        <v>甘露</v>
      </c>
      <c r="G692" s="7" t="str">
        <f t="shared" si="40"/>
        <v>女</v>
      </c>
    </row>
    <row r="693" spans="1:7" ht="30" customHeight="1">
      <c r="A693" s="7">
        <v>691</v>
      </c>
      <c r="B693" s="7" t="str">
        <f>"60552024011115272659463"</f>
        <v>60552024011115272659463</v>
      </c>
      <c r="C693" s="7" t="str">
        <f t="shared" si="38"/>
        <v>0101</v>
      </c>
      <c r="D693" s="7" t="s">
        <v>8</v>
      </c>
      <c r="E693" s="7" t="s">
        <v>9</v>
      </c>
      <c r="F693" s="7" t="str">
        <f>"林嘉颖"</f>
        <v>林嘉颖</v>
      </c>
      <c r="G693" s="7" t="str">
        <f t="shared" si="40"/>
        <v>女</v>
      </c>
    </row>
    <row r="694" spans="1:7" ht="30" customHeight="1">
      <c r="A694" s="7">
        <v>692</v>
      </c>
      <c r="B694" s="7" t="str">
        <f>"60552024011110211859301"</f>
        <v>60552024011110211859301</v>
      </c>
      <c r="C694" s="7" t="str">
        <f t="shared" si="38"/>
        <v>0101</v>
      </c>
      <c r="D694" s="7" t="s">
        <v>8</v>
      </c>
      <c r="E694" s="7" t="s">
        <v>9</v>
      </c>
      <c r="F694" s="7" t="str">
        <f>"赵家英"</f>
        <v>赵家英</v>
      </c>
      <c r="G694" s="7" t="str">
        <f>"男"</f>
        <v>男</v>
      </c>
    </row>
    <row r="695" spans="1:7" ht="30" customHeight="1">
      <c r="A695" s="7">
        <v>693</v>
      </c>
      <c r="B695" s="7" t="str">
        <f>"60552024010611161255434"</f>
        <v>60552024010611161255434</v>
      </c>
      <c r="C695" s="7" t="str">
        <f t="shared" si="38"/>
        <v>0101</v>
      </c>
      <c r="D695" s="7" t="s">
        <v>8</v>
      </c>
      <c r="E695" s="7" t="s">
        <v>9</v>
      </c>
      <c r="F695" s="7" t="str">
        <f>"梁达辉"</f>
        <v>梁达辉</v>
      </c>
      <c r="G695" s="7" t="str">
        <f>"男"</f>
        <v>男</v>
      </c>
    </row>
    <row r="696" spans="1:7" ht="30" customHeight="1">
      <c r="A696" s="7">
        <v>694</v>
      </c>
      <c r="B696" s="7" t="str">
        <f>"60552024011115351259470"</f>
        <v>60552024011115351259470</v>
      </c>
      <c r="C696" s="7" t="str">
        <f t="shared" si="38"/>
        <v>0101</v>
      </c>
      <c r="D696" s="7" t="s">
        <v>8</v>
      </c>
      <c r="E696" s="7" t="s">
        <v>9</v>
      </c>
      <c r="F696" s="7" t="str">
        <f>"黄毅天"</f>
        <v>黄毅天</v>
      </c>
      <c r="G696" s="7" t="str">
        <f>"男"</f>
        <v>男</v>
      </c>
    </row>
    <row r="697" spans="1:7" ht="30" customHeight="1">
      <c r="A697" s="7">
        <v>695</v>
      </c>
      <c r="B697" s="7" t="str">
        <f>"60552024011108391759222"</f>
        <v>60552024011108391759222</v>
      </c>
      <c r="C697" s="7" t="str">
        <f t="shared" si="38"/>
        <v>0101</v>
      </c>
      <c r="D697" s="7" t="s">
        <v>8</v>
      </c>
      <c r="E697" s="7" t="s">
        <v>9</v>
      </c>
      <c r="F697" s="7" t="str">
        <f>"张香兰"</f>
        <v>张香兰</v>
      </c>
      <c r="G697" s="7" t="str">
        <f>"女"</f>
        <v>女</v>
      </c>
    </row>
    <row r="698" spans="1:7" ht="30" customHeight="1">
      <c r="A698" s="7">
        <v>696</v>
      </c>
      <c r="B698" s="7" t="str">
        <f>"60552024010815084357386"</f>
        <v>60552024010815084357386</v>
      </c>
      <c r="C698" s="7" t="str">
        <f t="shared" si="38"/>
        <v>0101</v>
      </c>
      <c r="D698" s="7" t="s">
        <v>8</v>
      </c>
      <c r="E698" s="7" t="s">
        <v>9</v>
      </c>
      <c r="F698" s="7" t="str">
        <f>"陈文焌"</f>
        <v>陈文焌</v>
      </c>
      <c r="G698" s="7" t="str">
        <f>"男"</f>
        <v>男</v>
      </c>
    </row>
    <row r="699" spans="1:7" ht="30" customHeight="1">
      <c r="A699" s="7">
        <v>697</v>
      </c>
      <c r="B699" s="7" t="str">
        <f>"60552024011116040859485"</f>
        <v>60552024011116040859485</v>
      </c>
      <c r="C699" s="7" t="str">
        <f t="shared" si="38"/>
        <v>0101</v>
      </c>
      <c r="D699" s="7" t="s">
        <v>8</v>
      </c>
      <c r="E699" s="7" t="s">
        <v>9</v>
      </c>
      <c r="F699" s="7" t="str">
        <f>"胡茂俊"</f>
        <v>胡茂俊</v>
      </c>
      <c r="G699" s="7" t="str">
        <f>"男"</f>
        <v>男</v>
      </c>
    </row>
    <row r="700" spans="1:7" ht="30" customHeight="1">
      <c r="A700" s="7">
        <v>698</v>
      </c>
      <c r="B700" s="7" t="str">
        <f>"60552024011116054359488"</f>
        <v>60552024011116054359488</v>
      </c>
      <c r="C700" s="7" t="str">
        <f t="shared" si="38"/>
        <v>0101</v>
      </c>
      <c r="D700" s="7" t="s">
        <v>8</v>
      </c>
      <c r="E700" s="7" t="s">
        <v>9</v>
      </c>
      <c r="F700" s="7" t="str">
        <f>"方中平"</f>
        <v>方中平</v>
      </c>
      <c r="G700" s="7" t="str">
        <f>"男"</f>
        <v>男</v>
      </c>
    </row>
    <row r="701" spans="1:7" ht="30" customHeight="1">
      <c r="A701" s="7">
        <v>699</v>
      </c>
      <c r="B701" s="7" t="str">
        <f>"60552024011116082759491"</f>
        <v>60552024011116082759491</v>
      </c>
      <c r="C701" s="7" t="str">
        <f t="shared" si="38"/>
        <v>0101</v>
      </c>
      <c r="D701" s="7" t="s">
        <v>8</v>
      </c>
      <c r="E701" s="7" t="s">
        <v>9</v>
      </c>
      <c r="F701" s="7" t="str">
        <f>"黄培宇"</f>
        <v>黄培宇</v>
      </c>
      <c r="G701" s="7" t="str">
        <f>"男"</f>
        <v>男</v>
      </c>
    </row>
    <row r="702" spans="1:7" ht="30" customHeight="1">
      <c r="A702" s="7">
        <v>700</v>
      </c>
      <c r="B702" s="7" t="str">
        <f>"60552024011116071359489"</f>
        <v>60552024011116071359489</v>
      </c>
      <c r="C702" s="7" t="str">
        <f t="shared" si="38"/>
        <v>0101</v>
      </c>
      <c r="D702" s="7" t="s">
        <v>8</v>
      </c>
      <c r="E702" s="7" t="s">
        <v>9</v>
      </c>
      <c r="F702" s="7" t="str">
        <f>"刘宏"</f>
        <v>刘宏</v>
      </c>
      <c r="G702" s="7" t="str">
        <f>"男"</f>
        <v>男</v>
      </c>
    </row>
    <row r="703" spans="1:7" ht="30" customHeight="1">
      <c r="A703" s="7">
        <v>701</v>
      </c>
      <c r="B703" s="7" t="str">
        <f>"60552024011116185359496"</f>
        <v>60552024011116185359496</v>
      </c>
      <c r="C703" s="7" t="str">
        <f t="shared" si="38"/>
        <v>0101</v>
      </c>
      <c r="D703" s="7" t="s">
        <v>8</v>
      </c>
      <c r="E703" s="7" t="s">
        <v>9</v>
      </c>
      <c r="F703" s="7" t="str">
        <f>"李碧芸"</f>
        <v>李碧芸</v>
      </c>
      <c r="G703" s="7" t="str">
        <f>"女"</f>
        <v>女</v>
      </c>
    </row>
    <row r="704" spans="1:7" ht="30" customHeight="1">
      <c r="A704" s="7">
        <v>702</v>
      </c>
      <c r="B704" s="7" t="str">
        <f>"60552024011116205859498"</f>
        <v>60552024011116205859498</v>
      </c>
      <c r="C704" s="7" t="str">
        <f t="shared" si="38"/>
        <v>0101</v>
      </c>
      <c r="D704" s="7" t="s">
        <v>8</v>
      </c>
      <c r="E704" s="7" t="s">
        <v>9</v>
      </c>
      <c r="F704" s="7" t="str">
        <f>"李美莹"</f>
        <v>李美莹</v>
      </c>
      <c r="G704" s="7" t="str">
        <f>"女"</f>
        <v>女</v>
      </c>
    </row>
    <row r="705" spans="1:7" ht="30" customHeight="1">
      <c r="A705" s="7">
        <v>703</v>
      </c>
      <c r="B705" s="7" t="str">
        <f>"60552024011110443959325"</f>
        <v>60552024011110443959325</v>
      </c>
      <c r="C705" s="7" t="str">
        <f t="shared" si="38"/>
        <v>0101</v>
      </c>
      <c r="D705" s="7" t="s">
        <v>8</v>
      </c>
      <c r="E705" s="7" t="s">
        <v>9</v>
      </c>
      <c r="F705" s="7" t="str">
        <f>"肖智中"</f>
        <v>肖智中</v>
      </c>
      <c r="G705" s="7" t="str">
        <f>"男"</f>
        <v>男</v>
      </c>
    </row>
    <row r="706" spans="1:7" ht="30" customHeight="1">
      <c r="A706" s="7">
        <v>704</v>
      </c>
      <c r="B706" s="7" t="str">
        <f>"60552024011116041559486"</f>
        <v>60552024011116041559486</v>
      </c>
      <c r="C706" s="7" t="str">
        <f t="shared" si="38"/>
        <v>0101</v>
      </c>
      <c r="D706" s="7" t="s">
        <v>8</v>
      </c>
      <c r="E706" s="7" t="s">
        <v>9</v>
      </c>
      <c r="F706" s="7" t="str">
        <f>"梁晨晨"</f>
        <v>梁晨晨</v>
      </c>
      <c r="G706" s="7" t="str">
        <f>"女"</f>
        <v>女</v>
      </c>
    </row>
    <row r="707" spans="1:7" ht="30" customHeight="1">
      <c r="A707" s="7">
        <v>705</v>
      </c>
      <c r="B707" s="7" t="str">
        <f>"60552024010809502057044"</f>
        <v>60552024010809502057044</v>
      </c>
      <c r="C707" s="7" t="str">
        <f aca="true" t="shared" si="41" ref="C707:C770">"0101"</f>
        <v>0101</v>
      </c>
      <c r="D707" s="7" t="s">
        <v>8</v>
      </c>
      <c r="E707" s="7" t="s">
        <v>9</v>
      </c>
      <c r="F707" s="7" t="str">
        <f>"陆艺恒"</f>
        <v>陆艺恒</v>
      </c>
      <c r="G707" s="7" t="str">
        <f>"男"</f>
        <v>男</v>
      </c>
    </row>
    <row r="708" spans="1:7" ht="30" customHeight="1">
      <c r="A708" s="7">
        <v>706</v>
      </c>
      <c r="B708" s="7" t="str">
        <f>"60552024011109391959260"</f>
        <v>60552024011109391959260</v>
      </c>
      <c r="C708" s="7" t="str">
        <f t="shared" si="41"/>
        <v>0101</v>
      </c>
      <c r="D708" s="7" t="s">
        <v>8</v>
      </c>
      <c r="E708" s="7" t="s">
        <v>9</v>
      </c>
      <c r="F708" s="7" t="str">
        <f>"陈传俊"</f>
        <v>陈传俊</v>
      </c>
      <c r="G708" s="7" t="str">
        <f>"男"</f>
        <v>男</v>
      </c>
    </row>
    <row r="709" spans="1:7" ht="30" customHeight="1">
      <c r="A709" s="7">
        <v>707</v>
      </c>
      <c r="B709" s="7" t="str">
        <f>"60552024011116284759501"</f>
        <v>60552024011116284759501</v>
      </c>
      <c r="C709" s="7" t="str">
        <f t="shared" si="41"/>
        <v>0101</v>
      </c>
      <c r="D709" s="7" t="s">
        <v>8</v>
      </c>
      <c r="E709" s="7" t="s">
        <v>9</v>
      </c>
      <c r="F709" s="7" t="str">
        <f>"黄云飞"</f>
        <v>黄云飞</v>
      </c>
      <c r="G709" s="7" t="str">
        <f>"男"</f>
        <v>男</v>
      </c>
    </row>
    <row r="710" spans="1:7" ht="30" customHeight="1">
      <c r="A710" s="7">
        <v>708</v>
      </c>
      <c r="B710" s="7" t="str">
        <f>"60552024011115565359481"</f>
        <v>60552024011115565359481</v>
      </c>
      <c r="C710" s="7" t="str">
        <f t="shared" si="41"/>
        <v>0101</v>
      </c>
      <c r="D710" s="7" t="s">
        <v>8</v>
      </c>
      <c r="E710" s="7" t="s">
        <v>9</v>
      </c>
      <c r="F710" s="7" t="str">
        <f>"李彦霏"</f>
        <v>李彦霏</v>
      </c>
      <c r="G710" s="7" t="str">
        <f aca="true" t="shared" si="42" ref="G710:G719">"女"</f>
        <v>女</v>
      </c>
    </row>
    <row r="711" spans="1:7" ht="30" customHeight="1">
      <c r="A711" s="7">
        <v>709</v>
      </c>
      <c r="B711" s="7" t="str">
        <f>"60552024011116494259515"</f>
        <v>60552024011116494259515</v>
      </c>
      <c r="C711" s="7" t="str">
        <f t="shared" si="41"/>
        <v>0101</v>
      </c>
      <c r="D711" s="7" t="s">
        <v>8</v>
      </c>
      <c r="E711" s="7" t="s">
        <v>9</v>
      </c>
      <c r="F711" s="7" t="str">
        <f>"吴春娇"</f>
        <v>吴春娇</v>
      </c>
      <c r="G711" s="7" t="str">
        <f t="shared" si="42"/>
        <v>女</v>
      </c>
    </row>
    <row r="712" spans="1:7" ht="30" customHeight="1">
      <c r="A712" s="7">
        <v>710</v>
      </c>
      <c r="B712" s="7" t="str">
        <f>"60552024011109451559265"</f>
        <v>60552024011109451559265</v>
      </c>
      <c r="C712" s="7" t="str">
        <f t="shared" si="41"/>
        <v>0101</v>
      </c>
      <c r="D712" s="7" t="s">
        <v>8</v>
      </c>
      <c r="E712" s="7" t="s">
        <v>9</v>
      </c>
      <c r="F712" s="7" t="str">
        <f>"韩怡"</f>
        <v>韩怡</v>
      </c>
      <c r="G712" s="7" t="str">
        <f t="shared" si="42"/>
        <v>女</v>
      </c>
    </row>
    <row r="713" spans="1:7" ht="30" customHeight="1">
      <c r="A713" s="7">
        <v>711</v>
      </c>
      <c r="B713" s="7" t="str">
        <f>"60552024011110450459327"</f>
        <v>60552024011110450459327</v>
      </c>
      <c r="C713" s="7" t="str">
        <f t="shared" si="41"/>
        <v>0101</v>
      </c>
      <c r="D713" s="7" t="s">
        <v>8</v>
      </c>
      <c r="E713" s="7" t="s">
        <v>9</v>
      </c>
      <c r="F713" s="7" t="str">
        <f>"羊妃"</f>
        <v>羊妃</v>
      </c>
      <c r="G713" s="7" t="str">
        <f t="shared" si="42"/>
        <v>女</v>
      </c>
    </row>
    <row r="714" spans="1:7" ht="30" customHeight="1">
      <c r="A714" s="7">
        <v>712</v>
      </c>
      <c r="B714" s="7" t="str">
        <f>"60552024010816275957496"</f>
        <v>60552024010816275957496</v>
      </c>
      <c r="C714" s="7" t="str">
        <f t="shared" si="41"/>
        <v>0101</v>
      </c>
      <c r="D714" s="7" t="s">
        <v>8</v>
      </c>
      <c r="E714" s="7" t="s">
        <v>9</v>
      </c>
      <c r="F714" s="7" t="str">
        <f>"王业业"</f>
        <v>王业业</v>
      </c>
      <c r="G714" s="7" t="str">
        <f t="shared" si="42"/>
        <v>女</v>
      </c>
    </row>
    <row r="715" spans="1:7" ht="30" customHeight="1">
      <c r="A715" s="7">
        <v>713</v>
      </c>
      <c r="B715" s="7" t="str">
        <f>"60552024011116553959518"</f>
        <v>60552024011116553959518</v>
      </c>
      <c r="C715" s="7" t="str">
        <f t="shared" si="41"/>
        <v>0101</v>
      </c>
      <c r="D715" s="7" t="s">
        <v>8</v>
      </c>
      <c r="E715" s="7" t="s">
        <v>9</v>
      </c>
      <c r="F715" s="7" t="str">
        <f>"周悦盈"</f>
        <v>周悦盈</v>
      </c>
      <c r="G715" s="7" t="str">
        <f t="shared" si="42"/>
        <v>女</v>
      </c>
    </row>
    <row r="716" spans="1:7" ht="30" customHeight="1">
      <c r="A716" s="7">
        <v>714</v>
      </c>
      <c r="B716" s="7" t="str">
        <f>"60552024011111061759338"</f>
        <v>60552024011111061759338</v>
      </c>
      <c r="C716" s="7" t="str">
        <f t="shared" si="41"/>
        <v>0101</v>
      </c>
      <c r="D716" s="7" t="s">
        <v>8</v>
      </c>
      <c r="E716" s="7" t="s">
        <v>9</v>
      </c>
      <c r="F716" s="7" t="str">
        <f>"王少桃"</f>
        <v>王少桃</v>
      </c>
      <c r="G716" s="7" t="str">
        <f t="shared" si="42"/>
        <v>女</v>
      </c>
    </row>
    <row r="717" spans="1:7" ht="30" customHeight="1">
      <c r="A717" s="7">
        <v>715</v>
      </c>
      <c r="B717" s="7" t="str">
        <f>"60552024011117464859547"</f>
        <v>60552024011117464859547</v>
      </c>
      <c r="C717" s="7" t="str">
        <f t="shared" si="41"/>
        <v>0101</v>
      </c>
      <c r="D717" s="7" t="s">
        <v>8</v>
      </c>
      <c r="E717" s="7" t="s">
        <v>9</v>
      </c>
      <c r="F717" s="7" t="str">
        <f>"莫镕蔚"</f>
        <v>莫镕蔚</v>
      </c>
      <c r="G717" s="7" t="str">
        <f t="shared" si="42"/>
        <v>女</v>
      </c>
    </row>
    <row r="718" spans="1:7" ht="30" customHeight="1">
      <c r="A718" s="7">
        <v>716</v>
      </c>
      <c r="B718" s="7" t="str">
        <f>"60552024011116165259494"</f>
        <v>60552024011116165259494</v>
      </c>
      <c r="C718" s="7" t="str">
        <f t="shared" si="41"/>
        <v>0101</v>
      </c>
      <c r="D718" s="7" t="s">
        <v>8</v>
      </c>
      <c r="E718" s="7" t="s">
        <v>9</v>
      </c>
      <c r="F718" s="7" t="str">
        <f>"杨妮娜"</f>
        <v>杨妮娜</v>
      </c>
      <c r="G718" s="7" t="str">
        <f t="shared" si="42"/>
        <v>女</v>
      </c>
    </row>
    <row r="719" spans="1:7" ht="30" customHeight="1">
      <c r="A719" s="7">
        <v>717</v>
      </c>
      <c r="B719" s="7" t="str">
        <f>"60552024011118200259561"</f>
        <v>60552024011118200259561</v>
      </c>
      <c r="C719" s="7" t="str">
        <f t="shared" si="41"/>
        <v>0101</v>
      </c>
      <c r="D719" s="7" t="s">
        <v>8</v>
      </c>
      <c r="E719" s="7" t="s">
        <v>9</v>
      </c>
      <c r="F719" s="7" t="str">
        <f>"王丹阳"</f>
        <v>王丹阳</v>
      </c>
      <c r="G719" s="7" t="str">
        <f t="shared" si="42"/>
        <v>女</v>
      </c>
    </row>
    <row r="720" spans="1:7" ht="30" customHeight="1">
      <c r="A720" s="7">
        <v>718</v>
      </c>
      <c r="B720" s="7" t="str">
        <f>"60552024011117271659538"</f>
        <v>60552024011117271659538</v>
      </c>
      <c r="C720" s="7" t="str">
        <f t="shared" si="41"/>
        <v>0101</v>
      </c>
      <c r="D720" s="7" t="s">
        <v>8</v>
      </c>
      <c r="E720" s="7" t="s">
        <v>9</v>
      </c>
      <c r="F720" s="7" t="str">
        <f>"蒙俊灸"</f>
        <v>蒙俊灸</v>
      </c>
      <c r="G720" s="7" t="str">
        <f>"男"</f>
        <v>男</v>
      </c>
    </row>
    <row r="721" spans="1:7" ht="30" customHeight="1">
      <c r="A721" s="7">
        <v>719</v>
      </c>
      <c r="B721" s="7" t="str">
        <f>"60552024010917365058301"</f>
        <v>60552024010917365058301</v>
      </c>
      <c r="C721" s="7" t="str">
        <f t="shared" si="41"/>
        <v>0101</v>
      </c>
      <c r="D721" s="7" t="s">
        <v>8</v>
      </c>
      <c r="E721" s="7" t="s">
        <v>9</v>
      </c>
      <c r="F721" s="7" t="str">
        <f>"曲诺"</f>
        <v>曲诺</v>
      </c>
      <c r="G721" s="7" t="str">
        <f>"女"</f>
        <v>女</v>
      </c>
    </row>
    <row r="722" spans="1:7" ht="30" customHeight="1">
      <c r="A722" s="7">
        <v>720</v>
      </c>
      <c r="B722" s="7" t="str">
        <f>"60552024011118293159567"</f>
        <v>60552024011118293159567</v>
      </c>
      <c r="C722" s="7" t="str">
        <f t="shared" si="41"/>
        <v>0101</v>
      </c>
      <c r="D722" s="7" t="s">
        <v>8</v>
      </c>
      <c r="E722" s="7" t="s">
        <v>9</v>
      </c>
      <c r="F722" s="7" t="str">
        <f>"黄慧娟"</f>
        <v>黄慧娟</v>
      </c>
      <c r="G722" s="7" t="str">
        <f>"女"</f>
        <v>女</v>
      </c>
    </row>
    <row r="723" spans="1:7" ht="30" customHeight="1">
      <c r="A723" s="7">
        <v>721</v>
      </c>
      <c r="B723" s="7" t="str">
        <f>"60552024011118241659564"</f>
        <v>60552024011118241659564</v>
      </c>
      <c r="C723" s="7" t="str">
        <f t="shared" si="41"/>
        <v>0101</v>
      </c>
      <c r="D723" s="7" t="s">
        <v>8</v>
      </c>
      <c r="E723" s="7" t="s">
        <v>9</v>
      </c>
      <c r="F723" s="7" t="str">
        <f>"王圣川"</f>
        <v>王圣川</v>
      </c>
      <c r="G723" s="7" t="str">
        <f>"男"</f>
        <v>男</v>
      </c>
    </row>
    <row r="724" spans="1:7" ht="30" customHeight="1">
      <c r="A724" s="7">
        <v>722</v>
      </c>
      <c r="B724" s="7" t="str">
        <f>"60552024011118581459583"</f>
        <v>60552024011118581459583</v>
      </c>
      <c r="C724" s="7" t="str">
        <f t="shared" si="41"/>
        <v>0101</v>
      </c>
      <c r="D724" s="7" t="s">
        <v>8</v>
      </c>
      <c r="E724" s="7" t="s">
        <v>9</v>
      </c>
      <c r="F724" s="7" t="str">
        <f>"钟云"</f>
        <v>钟云</v>
      </c>
      <c r="G724" s="7" t="str">
        <f>"女"</f>
        <v>女</v>
      </c>
    </row>
    <row r="725" spans="1:7" ht="30" customHeight="1">
      <c r="A725" s="7">
        <v>723</v>
      </c>
      <c r="B725" s="7" t="str">
        <f>"60552024011020383959036"</f>
        <v>60552024011020383959036</v>
      </c>
      <c r="C725" s="7" t="str">
        <f t="shared" si="41"/>
        <v>0101</v>
      </c>
      <c r="D725" s="7" t="s">
        <v>8</v>
      </c>
      <c r="E725" s="7" t="s">
        <v>9</v>
      </c>
      <c r="F725" s="7" t="str">
        <f>"叶泰昕"</f>
        <v>叶泰昕</v>
      </c>
      <c r="G725" s="7" t="str">
        <f>"男"</f>
        <v>男</v>
      </c>
    </row>
    <row r="726" spans="1:7" ht="30" customHeight="1">
      <c r="A726" s="7">
        <v>724</v>
      </c>
      <c r="B726" s="7" t="str">
        <f>"60552024010820132157700"</f>
        <v>60552024010820132157700</v>
      </c>
      <c r="C726" s="7" t="str">
        <f t="shared" si="41"/>
        <v>0101</v>
      </c>
      <c r="D726" s="7" t="s">
        <v>8</v>
      </c>
      <c r="E726" s="7" t="s">
        <v>9</v>
      </c>
      <c r="F726" s="7" t="str">
        <f>"王乙媛"</f>
        <v>王乙媛</v>
      </c>
      <c r="G726" s="7" t="str">
        <f>"女"</f>
        <v>女</v>
      </c>
    </row>
    <row r="727" spans="1:7" ht="30" customHeight="1">
      <c r="A727" s="7">
        <v>725</v>
      </c>
      <c r="B727" s="7" t="str">
        <f>"60552024011118580059582"</f>
        <v>60552024011118580059582</v>
      </c>
      <c r="C727" s="7" t="str">
        <f t="shared" si="41"/>
        <v>0101</v>
      </c>
      <c r="D727" s="7" t="s">
        <v>8</v>
      </c>
      <c r="E727" s="7" t="s">
        <v>9</v>
      </c>
      <c r="F727" s="7" t="str">
        <f>"蔡卿"</f>
        <v>蔡卿</v>
      </c>
      <c r="G727" s="7" t="str">
        <f>"女"</f>
        <v>女</v>
      </c>
    </row>
    <row r="728" spans="1:7" ht="30" customHeight="1">
      <c r="A728" s="7">
        <v>726</v>
      </c>
      <c r="B728" s="7" t="str">
        <f>"60552024011120000559606"</f>
        <v>60552024011120000559606</v>
      </c>
      <c r="C728" s="7" t="str">
        <f t="shared" si="41"/>
        <v>0101</v>
      </c>
      <c r="D728" s="7" t="s">
        <v>8</v>
      </c>
      <c r="E728" s="7" t="s">
        <v>9</v>
      </c>
      <c r="F728" s="7" t="str">
        <f>"杨泽亮"</f>
        <v>杨泽亮</v>
      </c>
      <c r="G728" s="7" t="str">
        <f>"男"</f>
        <v>男</v>
      </c>
    </row>
    <row r="729" spans="1:7" ht="30" customHeight="1">
      <c r="A729" s="7">
        <v>727</v>
      </c>
      <c r="B729" s="7" t="str">
        <f>"60552024011018415258958"</f>
        <v>60552024011018415258958</v>
      </c>
      <c r="C729" s="7" t="str">
        <f t="shared" si="41"/>
        <v>0101</v>
      </c>
      <c r="D729" s="7" t="s">
        <v>8</v>
      </c>
      <c r="E729" s="7" t="s">
        <v>9</v>
      </c>
      <c r="F729" s="7" t="str">
        <f>"杜晓晖"</f>
        <v>杜晓晖</v>
      </c>
      <c r="G729" s="7" t="str">
        <f>"女"</f>
        <v>女</v>
      </c>
    </row>
    <row r="730" spans="1:7" ht="30" customHeight="1">
      <c r="A730" s="7">
        <v>728</v>
      </c>
      <c r="B730" s="7" t="str">
        <f>"60552024011120214559619"</f>
        <v>60552024011120214559619</v>
      </c>
      <c r="C730" s="7" t="str">
        <f t="shared" si="41"/>
        <v>0101</v>
      </c>
      <c r="D730" s="7" t="s">
        <v>8</v>
      </c>
      <c r="E730" s="7" t="s">
        <v>9</v>
      </c>
      <c r="F730" s="7" t="str">
        <f>"何思衡"</f>
        <v>何思衡</v>
      </c>
      <c r="G730" s="7" t="str">
        <f>"女"</f>
        <v>女</v>
      </c>
    </row>
    <row r="731" spans="1:7" ht="30" customHeight="1">
      <c r="A731" s="7">
        <v>729</v>
      </c>
      <c r="B731" s="7" t="str">
        <f>"60552024011120085459612"</f>
        <v>60552024011120085459612</v>
      </c>
      <c r="C731" s="7" t="str">
        <f t="shared" si="41"/>
        <v>0101</v>
      </c>
      <c r="D731" s="7" t="s">
        <v>8</v>
      </c>
      <c r="E731" s="7" t="s">
        <v>9</v>
      </c>
      <c r="F731" s="7" t="str">
        <f>"陈霜"</f>
        <v>陈霜</v>
      </c>
      <c r="G731" s="7" t="str">
        <f>"女"</f>
        <v>女</v>
      </c>
    </row>
    <row r="732" spans="1:7" ht="30" customHeight="1">
      <c r="A732" s="7">
        <v>730</v>
      </c>
      <c r="B732" s="7" t="str">
        <f>"60552024010810533757169"</f>
        <v>60552024010810533757169</v>
      </c>
      <c r="C732" s="7" t="str">
        <f t="shared" si="41"/>
        <v>0101</v>
      </c>
      <c r="D732" s="7" t="s">
        <v>8</v>
      </c>
      <c r="E732" s="7" t="s">
        <v>9</v>
      </c>
      <c r="F732" s="7" t="str">
        <f>"陈皎阳"</f>
        <v>陈皎阳</v>
      </c>
      <c r="G732" s="7" t="str">
        <f>"男"</f>
        <v>男</v>
      </c>
    </row>
    <row r="733" spans="1:7" ht="30" customHeight="1">
      <c r="A733" s="7">
        <v>731</v>
      </c>
      <c r="B733" s="7" t="str">
        <f>"60552024011120032359609"</f>
        <v>60552024011120032359609</v>
      </c>
      <c r="C733" s="7" t="str">
        <f t="shared" si="41"/>
        <v>0101</v>
      </c>
      <c r="D733" s="7" t="s">
        <v>8</v>
      </c>
      <c r="E733" s="7" t="s">
        <v>9</v>
      </c>
      <c r="F733" s="7" t="str">
        <f>"邓正宏"</f>
        <v>邓正宏</v>
      </c>
      <c r="G733" s="7" t="str">
        <f>"男"</f>
        <v>男</v>
      </c>
    </row>
    <row r="734" spans="1:7" ht="30" customHeight="1">
      <c r="A734" s="7">
        <v>732</v>
      </c>
      <c r="B734" s="7" t="str">
        <f>"60552024011115322759467"</f>
        <v>60552024011115322759467</v>
      </c>
      <c r="C734" s="7" t="str">
        <f t="shared" si="41"/>
        <v>0101</v>
      </c>
      <c r="D734" s="7" t="s">
        <v>8</v>
      </c>
      <c r="E734" s="7" t="s">
        <v>9</v>
      </c>
      <c r="F734" s="7" t="str">
        <f>"黄艳"</f>
        <v>黄艳</v>
      </c>
      <c r="G734" s="7" t="str">
        <f>"女"</f>
        <v>女</v>
      </c>
    </row>
    <row r="735" spans="1:7" ht="30" customHeight="1">
      <c r="A735" s="7">
        <v>733</v>
      </c>
      <c r="B735" s="7" t="str">
        <f>"60552024011120192359616"</f>
        <v>60552024011120192359616</v>
      </c>
      <c r="C735" s="7" t="str">
        <f t="shared" si="41"/>
        <v>0101</v>
      </c>
      <c r="D735" s="7" t="s">
        <v>8</v>
      </c>
      <c r="E735" s="7" t="s">
        <v>9</v>
      </c>
      <c r="F735" s="7" t="str">
        <f>"郭芳菊"</f>
        <v>郭芳菊</v>
      </c>
      <c r="G735" s="7" t="str">
        <f>"女"</f>
        <v>女</v>
      </c>
    </row>
    <row r="736" spans="1:7" ht="30" customHeight="1">
      <c r="A736" s="7">
        <v>734</v>
      </c>
      <c r="B736" s="7" t="str">
        <f>"60552024010920090558355"</f>
        <v>60552024010920090558355</v>
      </c>
      <c r="C736" s="7" t="str">
        <f t="shared" si="41"/>
        <v>0101</v>
      </c>
      <c r="D736" s="7" t="s">
        <v>8</v>
      </c>
      <c r="E736" s="7" t="s">
        <v>9</v>
      </c>
      <c r="F736" s="7" t="str">
        <f>"陈奕勇"</f>
        <v>陈奕勇</v>
      </c>
      <c r="G736" s="7" t="str">
        <f>"男"</f>
        <v>男</v>
      </c>
    </row>
    <row r="737" spans="1:7" ht="30" customHeight="1">
      <c r="A737" s="7">
        <v>735</v>
      </c>
      <c r="B737" s="7" t="str">
        <f>"60552024011120343759624"</f>
        <v>60552024011120343759624</v>
      </c>
      <c r="C737" s="7" t="str">
        <f t="shared" si="41"/>
        <v>0101</v>
      </c>
      <c r="D737" s="7" t="s">
        <v>8</v>
      </c>
      <c r="E737" s="7" t="s">
        <v>9</v>
      </c>
      <c r="F737" s="7" t="str">
        <f>"陈倩文"</f>
        <v>陈倩文</v>
      </c>
      <c r="G737" s="7" t="str">
        <f aca="true" t="shared" si="43" ref="G737:G745">"女"</f>
        <v>女</v>
      </c>
    </row>
    <row r="738" spans="1:7" ht="30" customHeight="1">
      <c r="A738" s="7">
        <v>736</v>
      </c>
      <c r="B738" s="7" t="str">
        <f>"60552024011120015459608"</f>
        <v>60552024011120015459608</v>
      </c>
      <c r="C738" s="7" t="str">
        <f t="shared" si="41"/>
        <v>0101</v>
      </c>
      <c r="D738" s="7" t="s">
        <v>8</v>
      </c>
      <c r="E738" s="7" t="s">
        <v>9</v>
      </c>
      <c r="F738" s="7" t="str">
        <f>"陈洁"</f>
        <v>陈洁</v>
      </c>
      <c r="G738" s="7" t="str">
        <f t="shared" si="43"/>
        <v>女</v>
      </c>
    </row>
    <row r="739" spans="1:7" ht="30" customHeight="1">
      <c r="A739" s="7">
        <v>737</v>
      </c>
      <c r="B739" s="7" t="str">
        <f>"60552024010621062356121"</f>
        <v>60552024010621062356121</v>
      </c>
      <c r="C739" s="7" t="str">
        <f t="shared" si="41"/>
        <v>0101</v>
      </c>
      <c r="D739" s="7" t="s">
        <v>8</v>
      </c>
      <c r="E739" s="7" t="s">
        <v>9</v>
      </c>
      <c r="F739" s="7" t="str">
        <f>"骆海君"</f>
        <v>骆海君</v>
      </c>
      <c r="G739" s="7" t="str">
        <f t="shared" si="43"/>
        <v>女</v>
      </c>
    </row>
    <row r="740" spans="1:7" ht="30" customHeight="1">
      <c r="A740" s="7">
        <v>738</v>
      </c>
      <c r="B740" s="7" t="str">
        <f>"60552024011120545759640"</f>
        <v>60552024011120545759640</v>
      </c>
      <c r="C740" s="7" t="str">
        <f t="shared" si="41"/>
        <v>0101</v>
      </c>
      <c r="D740" s="7" t="s">
        <v>8</v>
      </c>
      <c r="E740" s="7" t="s">
        <v>9</v>
      </c>
      <c r="F740" s="7" t="str">
        <f>"刘梦佳"</f>
        <v>刘梦佳</v>
      </c>
      <c r="G740" s="7" t="str">
        <f t="shared" si="43"/>
        <v>女</v>
      </c>
    </row>
    <row r="741" spans="1:7" ht="30" customHeight="1">
      <c r="A741" s="7">
        <v>739</v>
      </c>
      <c r="B741" s="7" t="str">
        <f>"60552024011117475259549"</f>
        <v>60552024011117475259549</v>
      </c>
      <c r="C741" s="7" t="str">
        <f t="shared" si="41"/>
        <v>0101</v>
      </c>
      <c r="D741" s="7" t="s">
        <v>8</v>
      </c>
      <c r="E741" s="7" t="s">
        <v>9</v>
      </c>
      <c r="F741" s="7" t="str">
        <f>"王小焕"</f>
        <v>王小焕</v>
      </c>
      <c r="G741" s="7" t="str">
        <f t="shared" si="43"/>
        <v>女</v>
      </c>
    </row>
    <row r="742" spans="1:7" ht="30" customHeight="1">
      <c r="A742" s="7">
        <v>740</v>
      </c>
      <c r="B742" s="7" t="str">
        <f>"60552024011121212059652"</f>
        <v>60552024011121212059652</v>
      </c>
      <c r="C742" s="7" t="str">
        <f t="shared" si="41"/>
        <v>0101</v>
      </c>
      <c r="D742" s="7" t="s">
        <v>8</v>
      </c>
      <c r="E742" s="7" t="s">
        <v>9</v>
      </c>
      <c r="F742" s="7" t="str">
        <f>"李雪梅"</f>
        <v>李雪梅</v>
      </c>
      <c r="G742" s="7" t="str">
        <f t="shared" si="43"/>
        <v>女</v>
      </c>
    </row>
    <row r="743" spans="1:7" ht="30" customHeight="1">
      <c r="A743" s="7">
        <v>741</v>
      </c>
      <c r="B743" s="7" t="str">
        <f>"60552024011121122759646"</f>
        <v>60552024011121122759646</v>
      </c>
      <c r="C743" s="7" t="str">
        <f t="shared" si="41"/>
        <v>0101</v>
      </c>
      <c r="D743" s="7" t="s">
        <v>8</v>
      </c>
      <c r="E743" s="7" t="s">
        <v>9</v>
      </c>
      <c r="F743" s="7" t="str">
        <f>"赵瑞"</f>
        <v>赵瑞</v>
      </c>
      <c r="G743" s="7" t="str">
        <f t="shared" si="43"/>
        <v>女</v>
      </c>
    </row>
    <row r="744" spans="1:7" ht="30" customHeight="1">
      <c r="A744" s="7">
        <v>742</v>
      </c>
      <c r="B744" s="7" t="str">
        <f>"60552024011120502459635"</f>
        <v>60552024011120502459635</v>
      </c>
      <c r="C744" s="7" t="str">
        <f t="shared" si="41"/>
        <v>0101</v>
      </c>
      <c r="D744" s="7" t="s">
        <v>8</v>
      </c>
      <c r="E744" s="7" t="s">
        <v>9</v>
      </c>
      <c r="F744" s="7" t="str">
        <f>"王郁郁"</f>
        <v>王郁郁</v>
      </c>
      <c r="G744" s="7" t="str">
        <f t="shared" si="43"/>
        <v>女</v>
      </c>
    </row>
    <row r="745" spans="1:7" ht="30" customHeight="1">
      <c r="A745" s="7">
        <v>743</v>
      </c>
      <c r="B745" s="7" t="str">
        <f>"60552024010914585358172"</f>
        <v>60552024010914585358172</v>
      </c>
      <c r="C745" s="7" t="str">
        <f t="shared" si="41"/>
        <v>0101</v>
      </c>
      <c r="D745" s="7" t="s">
        <v>8</v>
      </c>
      <c r="E745" s="7" t="s">
        <v>9</v>
      </c>
      <c r="F745" s="7" t="str">
        <f>"罗虹"</f>
        <v>罗虹</v>
      </c>
      <c r="G745" s="7" t="str">
        <f t="shared" si="43"/>
        <v>女</v>
      </c>
    </row>
    <row r="746" spans="1:7" ht="30" customHeight="1">
      <c r="A746" s="7">
        <v>744</v>
      </c>
      <c r="B746" s="7" t="str">
        <f>"60552024011121422159667"</f>
        <v>60552024011121422159667</v>
      </c>
      <c r="C746" s="7" t="str">
        <f t="shared" si="41"/>
        <v>0101</v>
      </c>
      <c r="D746" s="7" t="s">
        <v>8</v>
      </c>
      <c r="E746" s="7" t="s">
        <v>9</v>
      </c>
      <c r="F746" s="7" t="str">
        <f>"李强"</f>
        <v>李强</v>
      </c>
      <c r="G746" s="7" t="str">
        <f>"男"</f>
        <v>男</v>
      </c>
    </row>
    <row r="747" spans="1:7" ht="30" customHeight="1">
      <c r="A747" s="7">
        <v>745</v>
      </c>
      <c r="B747" s="7" t="str">
        <f>"60552024011121535859673"</f>
        <v>60552024011121535859673</v>
      </c>
      <c r="C747" s="7" t="str">
        <f t="shared" si="41"/>
        <v>0101</v>
      </c>
      <c r="D747" s="7" t="s">
        <v>8</v>
      </c>
      <c r="E747" s="7" t="s">
        <v>9</v>
      </c>
      <c r="F747" s="7" t="str">
        <f>"程妹"</f>
        <v>程妹</v>
      </c>
      <c r="G747" s="7" t="str">
        <f>"女"</f>
        <v>女</v>
      </c>
    </row>
    <row r="748" spans="1:7" ht="30" customHeight="1">
      <c r="A748" s="7">
        <v>746</v>
      </c>
      <c r="B748" s="7" t="str">
        <f>"60552024010911112158023"</f>
        <v>60552024010911112158023</v>
      </c>
      <c r="C748" s="7" t="str">
        <f t="shared" si="41"/>
        <v>0101</v>
      </c>
      <c r="D748" s="7" t="s">
        <v>8</v>
      </c>
      <c r="E748" s="7" t="s">
        <v>9</v>
      </c>
      <c r="F748" s="7" t="str">
        <f>"唐小晶"</f>
        <v>唐小晶</v>
      </c>
      <c r="G748" s="7" t="str">
        <f>"女"</f>
        <v>女</v>
      </c>
    </row>
    <row r="749" spans="1:7" ht="30" customHeight="1">
      <c r="A749" s="7">
        <v>747</v>
      </c>
      <c r="B749" s="7" t="str">
        <f>"60552024011122042159679"</f>
        <v>60552024011122042159679</v>
      </c>
      <c r="C749" s="7" t="str">
        <f t="shared" si="41"/>
        <v>0101</v>
      </c>
      <c r="D749" s="7" t="s">
        <v>8</v>
      </c>
      <c r="E749" s="7" t="s">
        <v>9</v>
      </c>
      <c r="F749" s="7" t="str">
        <f>"邱婷"</f>
        <v>邱婷</v>
      </c>
      <c r="G749" s="7" t="str">
        <f>"女"</f>
        <v>女</v>
      </c>
    </row>
    <row r="750" spans="1:7" ht="30" customHeight="1">
      <c r="A750" s="7">
        <v>748</v>
      </c>
      <c r="B750" s="7" t="str">
        <f>"60552024011109482959269"</f>
        <v>60552024011109482959269</v>
      </c>
      <c r="C750" s="7" t="str">
        <f t="shared" si="41"/>
        <v>0101</v>
      </c>
      <c r="D750" s="7" t="s">
        <v>8</v>
      </c>
      <c r="E750" s="7" t="s">
        <v>9</v>
      </c>
      <c r="F750" s="7" t="str">
        <f>"周千儿"</f>
        <v>周千儿</v>
      </c>
      <c r="G750" s="7" t="str">
        <f>"女"</f>
        <v>女</v>
      </c>
    </row>
    <row r="751" spans="1:7" ht="30" customHeight="1">
      <c r="A751" s="7">
        <v>749</v>
      </c>
      <c r="B751" s="7" t="str">
        <f>"60552024011122274759686"</f>
        <v>60552024011122274759686</v>
      </c>
      <c r="C751" s="7" t="str">
        <f t="shared" si="41"/>
        <v>0101</v>
      </c>
      <c r="D751" s="7" t="s">
        <v>8</v>
      </c>
      <c r="E751" s="7" t="s">
        <v>9</v>
      </c>
      <c r="F751" s="7" t="str">
        <f>"陈宝桦"</f>
        <v>陈宝桦</v>
      </c>
      <c r="G751" s="7" t="str">
        <f>"女"</f>
        <v>女</v>
      </c>
    </row>
    <row r="752" spans="1:7" ht="30" customHeight="1">
      <c r="A752" s="7">
        <v>750</v>
      </c>
      <c r="B752" s="7" t="str">
        <f>"60552024011122343759693"</f>
        <v>60552024011122343759693</v>
      </c>
      <c r="C752" s="7" t="str">
        <f t="shared" si="41"/>
        <v>0101</v>
      </c>
      <c r="D752" s="7" t="s">
        <v>8</v>
      </c>
      <c r="E752" s="7" t="s">
        <v>9</v>
      </c>
      <c r="F752" s="7" t="str">
        <f>"叶造民"</f>
        <v>叶造民</v>
      </c>
      <c r="G752" s="7" t="str">
        <f>"男"</f>
        <v>男</v>
      </c>
    </row>
    <row r="753" spans="1:7" ht="30" customHeight="1">
      <c r="A753" s="7">
        <v>751</v>
      </c>
      <c r="B753" s="7" t="str">
        <f>"60552024011122595059701"</f>
        <v>60552024011122595059701</v>
      </c>
      <c r="C753" s="7" t="str">
        <f t="shared" si="41"/>
        <v>0101</v>
      </c>
      <c r="D753" s="7" t="s">
        <v>8</v>
      </c>
      <c r="E753" s="7" t="s">
        <v>9</v>
      </c>
      <c r="F753" s="7" t="str">
        <f>"黄埔均"</f>
        <v>黄埔均</v>
      </c>
      <c r="G753" s="7" t="str">
        <f>"男"</f>
        <v>男</v>
      </c>
    </row>
    <row r="754" spans="1:7" ht="30" customHeight="1">
      <c r="A754" s="7">
        <v>752</v>
      </c>
      <c r="B754" s="7" t="str">
        <f>"60552024011122535859698"</f>
        <v>60552024011122535859698</v>
      </c>
      <c r="C754" s="7" t="str">
        <f t="shared" si="41"/>
        <v>0101</v>
      </c>
      <c r="D754" s="7" t="s">
        <v>8</v>
      </c>
      <c r="E754" s="7" t="s">
        <v>9</v>
      </c>
      <c r="F754" s="7" t="str">
        <f>"罗家庆"</f>
        <v>罗家庆</v>
      </c>
      <c r="G754" s="7" t="str">
        <f>"男"</f>
        <v>男</v>
      </c>
    </row>
    <row r="755" spans="1:7" ht="30" customHeight="1">
      <c r="A755" s="7">
        <v>753</v>
      </c>
      <c r="B755" s="7" t="str">
        <f>"60552024011120400259627"</f>
        <v>60552024011120400259627</v>
      </c>
      <c r="C755" s="7" t="str">
        <f t="shared" si="41"/>
        <v>0101</v>
      </c>
      <c r="D755" s="7" t="s">
        <v>8</v>
      </c>
      <c r="E755" s="7" t="s">
        <v>9</v>
      </c>
      <c r="F755" s="7" t="str">
        <f>"何土娇"</f>
        <v>何土娇</v>
      </c>
      <c r="G755" s="7" t="str">
        <f>"女"</f>
        <v>女</v>
      </c>
    </row>
    <row r="756" spans="1:7" ht="30" customHeight="1">
      <c r="A756" s="7">
        <v>754</v>
      </c>
      <c r="B756" s="7" t="str">
        <f>"60552024010817265757579"</f>
        <v>60552024010817265757579</v>
      </c>
      <c r="C756" s="7" t="str">
        <f t="shared" si="41"/>
        <v>0101</v>
      </c>
      <c r="D756" s="7" t="s">
        <v>8</v>
      </c>
      <c r="E756" s="7" t="s">
        <v>9</v>
      </c>
      <c r="F756" s="7" t="str">
        <f>"黄晓玉"</f>
        <v>黄晓玉</v>
      </c>
      <c r="G756" s="7" t="str">
        <f>"女"</f>
        <v>女</v>
      </c>
    </row>
    <row r="757" spans="1:7" ht="30" customHeight="1">
      <c r="A757" s="7">
        <v>755</v>
      </c>
      <c r="B757" s="7" t="str">
        <f>"60552024011121270359656"</f>
        <v>60552024011121270359656</v>
      </c>
      <c r="C757" s="7" t="str">
        <f t="shared" si="41"/>
        <v>0101</v>
      </c>
      <c r="D757" s="7" t="s">
        <v>8</v>
      </c>
      <c r="E757" s="7" t="s">
        <v>9</v>
      </c>
      <c r="F757" s="7" t="str">
        <f>"黄晶岚"</f>
        <v>黄晶岚</v>
      </c>
      <c r="G757" s="7" t="str">
        <f>"女"</f>
        <v>女</v>
      </c>
    </row>
    <row r="758" spans="1:7" ht="30" customHeight="1">
      <c r="A758" s="7">
        <v>756</v>
      </c>
      <c r="B758" s="7" t="str">
        <f>"60552024010816572057538"</f>
        <v>60552024010816572057538</v>
      </c>
      <c r="C758" s="7" t="str">
        <f t="shared" si="41"/>
        <v>0101</v>
      </c>
      <c r="D758" s="7" t="s">
        <v>8</v>
      </c>
      <c r="E758" s="7" t="s">
        <v>9</v>
      </c>
      <c r="F758" s="7" t="str">
        <f>"吴颖"</f>
        <v>吴颖</v>
      </c>
      <c r="G758" s="7" t="str">
        <f>"女"</f>
        <v>女</v>
      </c>
    </row>
    <row r="759" spans="1:7" ht="30" customHeight="1">
      <c r="A759" s="7">
        <v>757</v>
      </c>
      <c r="B759" s="7" t="str">
        <f>"60552024010920423258376"</f>
        <v>60552024010920423258376</v>
      </c>
      <c r="C759" s="7" t="str">
        <f t="shared" si="41"/>
        <v>0101</v>
      </c>
      <c r="D759" s="7" t="s">
        <v>8</v>
      </c>
      <c r="E759" s="7" t="s">
        <v>9</v>
      </c>
      <c r="F759" s="7" t="str">
        <f>"陈琳玮"</f>
        <v>陈琳玮</v>
      </c>
      <c r="G759" s="7" t="str">
        <f>"女"</f>
        <v>女</v>
      </c>
    </row>
    <row r="760" spans="1:7" ht="30" customHeight="1">
      <c r="A760" s="7">
        <v>758</v>
      </c>
      <c r="B760" s="7" t="str">
        <f>"60552024011200184359726"</f>
        <v>60552024011200184359726</v>
      </c>
      <c r="C760" s="7" t="str">
        <f t="shared" si="41"/>
        <v>0101</v>
      </c>
      <c r="D760" s="7" t="s">
        <v>8</v>
      </c>
      <c r="E760" s="7" t="s">
        <v>9</v>
      </c>
      <c r="F760" s="7" t="str">
        <f>"卢皓宇"</f>
        <v>卢皓宇</v>
      </c>
      <c r="G760" s="7" t="str">
        <f>"男"</f>
        <v>男</v>
      </c>
    </row>
    <row r="761" spans="1:7" ht="30" customHeight="1">
      <c r="A761" s="7">
        <v>759</v>
      </c>
      <c r="B761" s="7" t="str">
        <f>"60552024010618354656001"</f>
        <v>60552024010618354656001</v>
      </c>
      <c r="C761" s="7" t="str">
        <f t="shared" si="41"/>
        <v>0101</v>
      </c>
      <c r="D761" s="7" t="s">
        <v>8</v>
      </c>
      <c r="E761" s="7" t="s">
        <v>9</v>
      </c>
      <c r="F761" s="7" t="str">
        <f>"赵圆圆"</f>
        <v>赵圆圆</v>
      </c>
      <c r="G761" s="7" t="str">
        <f>"女"</f>
        <v>女</v>
      </c>
    </row>
    <row r="762" spans="1:7" ht="30" customHeight="1">
      <c r="A762" s="7">
        <v>760</v>
      </c>
      <c r="B762" s="7" t="str">
        <f>"60552024011200334259727"</f>
        <v>60552024011200334259727</v>
      </c>
      <c r="C762" s="7" t="str">
        <f t="shared" si="41"/>
        <v>0101</v>
      </c>
      <c r="D762" s="7" t="s">
        <v>8</v>
      </c>
      <c r="E762" s="7" t="s">
        <v>9</v>
      </c>
      <c r="F762" s="7" t="str">
        <f>"陈梓锋"</f>
        <v>陈梓锋</v>
      </c>
      <c r="G762" s="7" t="str">
        <f>"男"</f>
        <v>男</v>
      </c>
    </row>
    <row r="763" spans="1:7" ht="30" customHeight="1">
      <c r="A763" s="7">
        <v>761</v>
      </c>
      <c r="B763" s="7" t="str">
        <f>"60552024011200530559729"</f>
        <v>60552024011200530559729</v>
      </c>
      <c r="C763" s="7" t="str">
        <f t="shared" si="41"/>
        <v>0101</v>
      </c>
      <c r="D763" s="7" t="s">
        <v>8</v>
      </c>
      <c r="E763" s="7" t="s">
        <v>9</v>
      </c>
      <c r="F763" s="7" t="str">
        <f>"王婷婷"</f>
        <v>王婷婷</v>
      </c>
      <c r="G763" s="7" t="str">
        <f>"女"</f>
        <v>女</v>
      </c>
    </row>
    <row r="764" spans="1:7" ht="30" customHeight="1">
      <c r="A764" s="7">
        <v>762</v>
      </c>
      <c r="B764" s="7" t="str">
        <f>"60552024011019273258983"</f>
        <v>60552024011019273258983</v>
      </c>
      <c r="C764" s="7" t="str">
        <f t="shared" si="41"/>
        <v>0101</v>
      </c>
      <c r="D764" s="7" t="s">
        <v>8</v>
      </c>
      <c r="E764" s="7" t="s">
        <v>9</v>
      </c>
      <c r="F764" s="7" t="str">
        <f>"王乃萱"</f>
        <v>王乃萱</v>
      </c>
      <c r="G764" s="7" t="str">
        <f>"男"</f>
        <v>男</v>
      </c>
    </row>
    <row r="765" spans="1:7" ht="30" customHeight="1">
      <c r="A765" s="7">
        <v>763</v>
      </c>
      <c r="B765" s="7" t="str">
        <f>"60552024011117195759534"</f>
        <v>60552024011117195759534</v>
      </c>
      <c r="C765" s="7" t="str">
        <f t="shared" si="41"/>
        <v>0101</v>
      </c>
      <c r="D765" s="7" t="s">
        <v>8</v>
      </c>
      <c r="E765" s="7" t="s">
        <v>9</v>
      </c>
      <c r="F765" s="7" t="str">
        <f>"莫青云"</f>
        <v>莫青云</v>
      </c>
      <c r="G765" s="7" t="str">
        <f>"女"</f>
        <v>女</v>
      </c>
    </row>
    <row r="766" spans="1:7" ht="30" customHeight="1">
      <c r="A766" s="7">
        <v>764</v>
      </c>
      <c r="B766" s="7" t="str">
        <f>"60552024010816302057501"</f>
        <v>60552024010816302057501</v>
      </c>
      <c r="C766" s="7" t="str">
        <f t="shared" si="41"/>
        <v>0101</v>
      </c>
      <c r="D766" s="7" t="s">
        <v>8</v>
      </c>
      <c r="E766" s="7" t="s">
        <v>9</v>
      </c>
      <c r="F766" s="7" t="str">
        <f>"肖连风"</f>
        <v>肖连风</v>
      </c>
      <c r="G766" s="7" t="str">
        <f>"女"</f>
        <v>女</v>
      </c>
    </row>
    <row r="767" spans="1:7" ht="30" customHeight="1">
      <c r="A767" s="7">
        <v>765</v>
      </c>
      <c r="B767" s="7" t="str">
        <f>"60552024011208570259757"</f>
        <v>60552024011208570259757</v>
      </c>
      <c r="C767" s="7" t="str">
        <f t="shared" si="41"/>
        <v>0101</v>
      </c>
      <c r="D767" s="7" t="s">
        <v>8</v>
      </c>
      <c r="E767" s="7" t="s">
        <v>9</v>
      </c>
      <c r="F767" s="7" t="str">
        <f>"余珊"</f>
        <v>余珊</v>
      </c>
      <c r="G767" s="7" t="str">
        <f>"女"</f>
        <v>女</v>
      </c>
    </row>
    <row r="768" spans="1:7" ht="30" customHeight="1">
      <c r="A768" s="7">
        <v>766</v>
      </c>
      <c r="B768" s="7" t="str">
        <f>"60552024011209205559768"</f>
        <v>60552024011209205559768</v>
      </c>
      <c r="C768" s="7" t="str">
        <f t="shared" si="41"/>
        <v>0101</v>
      </c>
      <c r="D768" s="7" t="s">
        <v>8</v>
      </c>
      <c r="E768" s="7" t="s">
        <v>9</v>
      </c>
      <c r="F768" s="7" t="str">
        <f>"唐娥飞"</f>
        <v>唐娥飞</v>
      </c>
      <c r="G768" s="7" t="str">
        <f>"女"</f>
        <v>女</v>
      </c>
    </row>
    <row r="769" spans="1:7" ht="30" customHeight="1">
      <c r="A769" s="7">
        <v>767</v>
      </c>
      <c r="B769" s="7" t="str">
        <f>"60552024010615370955847"</f>
        <v>60552024010615370955847</v>
      </c>
      <c r="C769" s="7" t="str">
        <f t="shared" si="41"/>
        <v>0101</v>
      </c>
      <c r="D769" s="7" t="s">
        <v>8</v>
      </c>
      <c r="E769" s="7" t="s">
        <v>9</v>
      </c>
      <c r="F769" s="7" t="str">
        <f>"陈孟香"</f>
        <v>陈孟香</v>
      </c>
      <c r="G769" s="7" t="str">
        <f>"女"</f>
        <v>女</v>
      </c>
    </row>
    <row r="770" spans="1:7" ht="30" customHeight="1">
      <c r="A770" s="7">
        <v>768</v>
      </c>
      <c r="B770" s="7" t="str">
        <f>"60552024011208442159754"</f>
        <v>60552024011208442159754</v>
      </c>
      <c r="C770" s="7" t="str">
        <f t="shared" si="41"/>
        <v>0101</v>
      </c>
      <c r="D770" s="7" t="s">
        <v>8</v>
      </c>
      <c r="E770" s="7" t="s">
        <v>9</v>
      </c>
      <c r="F770" s="7" t="str">
        <f>"李禹谟"</f>
        <v>李禹谟</v>
      </c>
      <c r="G770" s="7" t="str">
        <f>"男"</f>
        <v>男</v>
      </c>
    </row>
    <row r="771" spans="1:7" ht="30" customHeight="1">
      <c r="A771" s="7">
        <v>769</v>
      </c>
      <c r="B771" s="7" t="str">
        <f>"60552024011209185759766"</f>
        <v>60552024011209185759766</v>
      </c>
      <c r="C771" s="7" t="str">
        <f aca="true" t="shared" si="44" ref="C771:C834">"0101"</f>
        <v>0101</v>
      </c>
      <c r="D771" s="7" t="s">
        <v>8</v>
      </c>
      <c r="E771" s="7" t="s">
        <v>9</v>
      </c>
      <c r="F771" s="7" t="str">
        <f>"程苗"</f>
        <v>程苗</v>
      </c>
      <c r="G771" s="7" t="str">
        <f>"女"</f>
        <v>女</v>
      </c>
    </row>
    <row r="772" spans="1:7" ht="30" customHeight="1">
      <c r="A772" s="7">
        <v>770</v>
      </c>
      <c r="B772" s="7" t="str">
        <f>"60552024011115045759449"</f>
        <v>60552024011115045759449</v>
      </c>
      <c r="C772" s="7" t="str">
        <f t="shared" si="44"/>
        <v>0101</v>
      </c>
      <c r="D772" s="7" t="s">
        <v>8</v>
      </c>
      <c r="E772" s="7" t="s">
        <v>9</v>
      </c>
      <c r="F772" s="7" t="str">
        <f>"王秋芳"</f>
        <v>王秋芳</v>
      </c>
      <c r="G772" s="7" t="str">
        <f>"女"</f>
        <v>女</v>
      </c>
    </row>
    <row r="773" spans="1:7" ht="30" customHeight="1">
      <c r="A773" s="7">
        <v>771</v>
      </c>
      <c r="B773" s="7" t="str">
        <f>"60552024011111171459345"</f>
        <v>60552024011111171459345</v>
      </c>
      <c r="C773" s="7" t="str">
        <f t="shared" si="44"/>
        <v>0101</v>
      </c>
      <c r="D773" s="7" t="s">
        <v>8</v>
      </c>
      <c r="E773" s="7" t="s">
        <v>9</v>
      </c>
      <c r="F773" s="7" t="str">
        <f>"黎玘婧"</f>
        <v>黎玘婧</v>
      </c>
      <c r="G773" s="7" t="str">
        <f>"女"</f>
        <v>女</v>
      </c>
    </row>
    <row r="774" spans="1:7" ht="30" customHeight="1">
      <c r="A774" s="7">
        <v>772</v>
      </c>
      <c r="B774" s="7" t="str">
        <f>"60552024011209530159782"</f>
        <v>60552024011209530159782</v>
      </c>
      <c r="C774" s="7" t="str">
        <f t="shared" si="44"/>
        <v>0101</v>
      </c>
      <c r="D774" s="7" t="s">
        <v>8</v>
      </c>
      <c r="E774" s="7" t="s">
        <v>9</v>
      </c>
      <c r="F774" s="7" t="str">
        <f>"王晓"</f>
        <v>王晓</v>
      </c>
      <c r="G774" s="7" t="str">
        <f>"女"</f>
        <v>女</v>
      </c>
    </row>
    <row r="775" spans="1:7" ht="30" customHeight="1">
      <c r="A775" s="7">
        <v>773</v>
      </c>
      <c r="B775" s="7" t="str">
        <f>"60552024011210191059791"</f>
        <v>60552024011210191059791</v>
      </c>
      <c r="C775" s="7" t="str">
        <f t="shared" si="44"/>
        <v>0101</v>
      </c>
      <c r="D775" s="7" t="s">
        <v>8</v>
      </c>
      <c r="E775" s="7" t="s">
        <v>9</v>
      </c>
      <c r="F775" s="7" t="str">
        <f>"符琳琳"</f>
        <v>符琳琳</v>
      </c>
      <c r="G775" s="7" t="str">
        <f>"女"</f>
        <v>女</v>
      </c>
    </row>
    <row r="776" spans="1:7" ht="30" customHeight="1">
      <c r="A776" s="7">
        <v>774</v>
      </c>
      <c r="B776" s="7" t="str">
        <f>"60552024011209363559776"</f>
        <v>60552024011209363559776</v>
      </c>
      <c r="C776" s="7" t="str">
        <f t="shared" si="44"/>
        <v>0101</v>
      </c>
      <c r="D776" s="7" t="s">
        <v>8</v>
      </c>
      <c r="E776" s="7" t="s">
        <v>9</v>
      </c>
      <c r="F776" s="7" t="str">
        <f>"周石林"</f>
        <v>周石林</v>
      </c>
      <c r="G776" s="7" t="str">
        <f>"男"</f>
        <v>男</v>
      </c>
    </row>
    <row r="777" spans="1:7" ht="30" customHeight="1">
      <c r="A777" s="7">
        <v>775</v>
      </c>
      <c r="B777" s="7" t="str">
        <f>"60552024011210252459799"</f>
        <v>60552024011210252459799</v>
      </c>
      <c r="C777" s="7" t="str">
        <f t="shared" si="44"/>
        <v>0101</v>
      </c>
      <c r="D777" s="7" t="s">
        <v>8</v>
      </c>
      <c r="E777" s="7" t="s">
        <v>9</v>
      </c>
      <c r="F777" s="7" t="str">
        <f>"马蕴嘉"</f>
        <v>马蕴嘉</v>
      </c>
      <c r="G777" s="7" t="str">
        <f>"女"</f>
        <v>女</v>
      </c>
    </row>
    <row r="778" spans="1:7" ht="30" customHeight="1">
      <c r="A778" s="7">
        <v>776</v>
      </c>
      <c r="B778" s="7" t="str">
        <f>"60552024011209390059778"</f>
        <v>60552024011209390059778</v>
      </c>
      <c r="C778" s="7" t="str">
        <f t="shared" si="44"/>
        <v>0101</v>
      </c>
      <c r="D778" s="7" t="s">
        <v>8</v>
      </c>
      <c r="E778" s="7" t="s">
        <v>9</v>
      </c>
      <c r="F778" s="7" t="str">
        <f>"李颖"</f>
        <v>李颖</v>
      </c>
      <c r="G778" s="7" t="str">
        <f>"女"</f>
        <v>女</v>
      </c>
    </row>
    <row r="779" spans="1:7" ht="30" customHeight="1">
      <c r="A779" s="7">
        <v>777</v>
      </c>
      <c r="B779" s="7" t="str">
        <f>"60552024010815482557434"</f>
        <v>60552024010815482557434</v>
      </c>
      <c r="C779" s="7" t="str">
        <f t="shared" si="44"/>
        <v>0101</v>
      </c>
      <c r="D779" s="7" t="s">
        <v>8</v>
      </c>
      <c r="E779" s="7" t="s">
        <v>9</v>
      </c>
      <c r="F779" s="7" t="str">
        <f>"何璐羽"</f>
        <v>何璐羽</v>
      </c>
      <c r="G779" s="7" t="str">
        <f>"女"</f>
        <v>女</v>
      </c>
    </row>
    <row r="780" spans="1:7" ht="30" customHeight="1">
      <c r="A780" s="7">
        <v>778</v>
      </c>
      <c r="B780" s="7" t="str">
        <f>"60552024011012330058662"</f>
        <v>60552024011012330058662</v>
      </c>
      <c r="C780" s="7" t="str">
        <f t="shared" si="44"/>
        <v>0101</v>
      </c>
      <c r="D780" s="7" t="s">
        <v>8</v>
      </c>
      <c r="E780" s="7" t="s">
        <v>9</v>
      </c>
      <c r="F780" s="7" t="str">
        <f>"陈俊锟"</f>
        <v>陈俊锟</v>
      </c>
      <c r="G780" s="7" t="str">
        <f>"男"</f>
        <v>男</v>
      </c>
    </row>
    <row r="781" spans="1:7" ht="30" customHeight="1">
      <c r="A781" s="7">
        <v>779</v>
      </c>
      <c r="B781" s="7" t="str">
        <f>"60552024011210532459810"</f>
        <v>60552024011210532459810</v>
      </c>
      <c r="C781" s="7" t="str">
        <f t="shared" si="44"/>
        <v>0101</v>
      </c>
      <c r="D781" s="7" t="s">
        <v>8</v>
      </c>
      <c r="E781" s="7" t="s">
        <v>9</v>
      </c>
      <c r="F781" s="7" t="str">
        <f>"赵韦全"</f>
        <v>赵韦全</v>
      </c>
      <c r="G781" s="7" t="str">
        <f>"男"</f>
        <v>男</v>
      </c>
    </row>
    <row r="782" spans="1:7" ht="30" customHeight="1">
      <c r="A782" s="7">
        <v>780</v>
      </c>
      <c r="B782" s="7" t="str">
        <f>"60552024011210310159800"</f>
        <v>60552024011210310159800</v>
      </c>
      <c r="C782" s="7" t="str">
        <f t="shared" si="44"/>
        <v>0101</v>
      </c>
      <c r="D782" s="7" t="s">
        <v>8</v>
      </c>
      <c r="E782" s="7" t="s">
        <v>9</v>
      </c>
      <c r="F782" s="7" t="str">
        <f>"文昱卉"</f>
        <v>文昱卉</v>
      </c>
      <c r="G782" s="7" t="str">
        <f>"女"</f>
        <v>女</v>
      </c>
    </row>
    <row r="783" spans="1:7" ht="30" customHeight="1">
      <c r="A783" s="7">
        <v>781</v>
      </c>
      <c r="B783" s="7" t="str">
        <f>"60552024011209015359760"</f>
        <v>60552024011209015359760</v>
      </c>
      <c r="C783" s="7" t="str">
        <f t="shared" si="44"/>
        <v>0101</v>
      </c>
      <c r="D783" s="7" t="s">
        <v>8</v>
      </c>
      <c r="E783" s="7" t="s">
        <v>9</v>
      </c>
      <c r="F783" s="7" t="str">
        <f>"许森煜"</f>
        <v>许森煜</v>
      </c>
      <c r="G783" s="7" t="str">
        <f>"男"</f>
        <v>男</v>
      </c>
    </row>
    <row r="784" spans="1:7" ht="30" customHeight="1">
      <c r="A784" s="7">
        <v>782</v>
      </c>
      <c r="B784" s="7" t="str">
        <f>"60552024011211012959815"</f>
        <v>60552024011211012959815</v>
      </c>
      <c r="C784" s="7" t="str">
        <f t="shared" si="44"/>
        <v>0101</v>
      </c>
      <c r="D784" s="7" t="s">
        <v>8</v>
      </c>
      <c r="E784" s="7" t="s">
        <v>9</v>
      </c>
      <c r="F784" s="7" t="str">
        <f>"黄丽蓉"</f>
        <v>黄丽蓉</v>
      </c>
      <c r="G784" s="7" t="str">
        <f>"女"</f>
        <v>女</v>
      </c>
    </row>
    <row r="785" spans="1:7" ht="30" customHeight="1">
      <c r="A785" s="7">
        <v>783</v>
      </c>
      <c r="B785" s="7" t="str">
        <f>"60552024010812383157287"</f>
        <v>60552024010812383157287</v>
      </c>
      <c r="C785" s="7" t="str">
        <f t="shared" si="44"/>
        <v>0101</v>
      </c>
      <c r="D785" s="7" t="s">
        <v>8</v>
      </c>
      <c r="E785" s="7" t="s">
        <v>9</v>
      </c>
      <c r="F785" s="7" t="str">
        <f>"潘静薇"</f>
        <v>潘静薇</v>
      </c>
      <c r="G785" s="7" t="str">
        <f>"女"</f>
        <v>女</v>
      </c>
    </row>
    <row r="786" spans="1:7" ht="30" customHeight="1">
      <c r="A786" s="7">
        <v>784</v>
      </c>
      <c r="B786" s="7" t="str">
        <f>"60552024011200372559728"</f>
        <v>60552024011200372559728</v>
      </c>
      <c r="C786" s="7" t="str">
        <f t="shared" si="44"/>
        <v>0101</v>
      </c>
      <c r="D786" s="7" t="s">
        <v>8</v>
      </c>
      <c r="E786" s="7" t="s">
        <v>9</v>
      </c>
      <c r="F786" s="7" t="str">
        <f>"刘晓倩"</f>
        <v>刘晓倩</v>
      </c>
      <c r="G786" s="7" t="str">
        <f>"女"</f>
        <v>女</v>
      </c>
    </row>
    <row r="787" spans="1:7" ht="30" customHeight="1">
      <c r="A787" s="7">
        <v>785</v>
      </c>
      <c r="B787" s="7" t="str">
        <f>"60552024011210212159794"</f>
        <v>60552024011210212159794</v>
      </c>
      <c r="C787" s="7" t="str">
        <f t="shared" si="44"/>
        <v>0101</v>
      </c>
      <c r="D787" s="7" t="s">
        <v>8</v>
      </c>
      <c r="E787" s="7" t="s">
        <v>9</v>
      </c>
      <c r="F787" s="7" t="str">
        <f>"吴婧"</f>
        <v>吴婧</v>
      </c>
      <c r="G787" s="7" t="str">
        <f>"女"</f>
        <v>女</v>
      </c>
    </row>
    <row r="788" spans="1:7" ht="30" customHeight="1">
      <c r="A788" s="7">
        <v>786</v>
      </c>
      <c r="B788" s="7" t="str">
        <f>"60552024011209545459783"</f>
        <v>60552024011209545459783</v>
      </c>
      <c r="C788" s="7" t="str">
        <f t="shared" si="44"/>
        <v>0101</v>
      </c>
      <c r="D788" s="7" t="s">
        <v>8</v>
      </c>
      <c r="E788" s="7" t="s">
        <v>9</v>
      </c>
      <c r="F788" s="7" t="str">
        <f>"王宇"</f>
        <v>王宇</v>
      </c>
      <c r="G788" s="7" t="str">
        <f>"男"</f>
        <v>男</v>
      </c>
    </row>
    <row r="789" spans="1:7" ht="30" customHeight="1">
      <c r="A789" s="7">
        <v>787</v>
      </c>
      <c r="B789" s="7" t="str">
        <f>"60552024011210235659798"</f>
        <v>60552024011210235659798</v>
      </c>
      <c r="C789" s="7" t="str">
        <f t="shared" si="44"/>
        <v>0101</v>
      </c>
      <c r="D789" s="7" t="s">
        <v>8</v>
      </c>
      <c r="E789" s="7" t="s">
        <v>9</v>
      </c>
      <c r="F789" s="7" t="str">
        <f>"薛浩"</f>
        <v>薛浩</v>
      </c>
      <c r="G789" s="7" t="str">
        <f aca="true" t="shared" si="45" ref="G789:G794">"女"</f>
        <v>女</v>
      </c>
    </row>
    <row r="790" spans="1:7" ht="30" customHeight="1">
      <c r="A790" s="7">
        <v>788</v>
      </c>
      <c r="B790" s="7" t="str">
        <f>"60552024011210365459805"</f>
        <v>60552024011210365459805</v>
      </c>
      <c r="C790" s="7" t="str">
        <f t="shared" si="44"/>
        <v>0101</v>
      </c>
      <c r="D790" s="7" t="s">
        <v>8</v>
      </c>
      <c r="E790" s="7" t="s">
        <v>9</v>
      </c>
      <c r="F790" s="7" t="str">
        <f>"邢曼珺"</f>
        <v>邢曼珺</v>
      </c>
      <c r="G790" s="7" t="str">
        <f t="shared" si="45"/>
        <v>女</v>
      </c>
    </row>
    <row r="791" spans="1:7" ht="30" customHeight="1">
      <c r="A791" s="7">
        <v>789</v>
      </c>
      <c r="B791" s="7" t="str">
        <f>"60552024011116043559487"</f>
        <v>60552024011116043559487</v>
      </c>
      <c r="C791" s="7" t="str">
        <f t="shared" si="44"/>
        <v>0101</v>
      </c>
      <c r="D791" s="7" t="s">
        <v>8</v>
      </c>
      <c r="E791" s="7" t="s">
        <v>9</v>
      </c>
      <c r="F791" s="7" t="str">
        <f>"吴雨芬"</f>
        <v>吴雨芬</v>
      </c>
      <c r="G791" s="7" t="str">
        <f t="shared" si="45"/>
        <v>女</v>
      </c>
    </row>
    <row r="792" spans="1:7" ht="30" customHeight="1">
      <c r="A792" s="7">
        <v>790</v>
      </c>
      <c r="B792" s="7" t="str">
        <f>"60552024011211343359839"</f>
        <v>60552024011211343359839</v>
      </c>
      <c r="C792" s="7" t="str">
        <f t="shared" si="44"/>
        <v>0101</v>
      </c>
      <c r="D792" s="7" t="s">
        <v>8</v>
      </c>
      <c r="E792" s="7" t="s">
        <v>9</v>
      </c>
      <c r="F792" s="7" t="str">
        <f>"王丹诺"</f>
        <v>王丹诺</v>
      </c>
      <c r="G792" s="7" t="str">
        <f t="shared" si="45"/>
        <v>女</v>
      </c>
    </row>
    <row r="793" spans="1:7" ht="30" customHeight="1">
      <c r="A793" s="7">
        <v>791</v>
      </c>
      <c r="B793" s="7" t="str">
        <f>"60552024011211262059830"</f>
        <v>60552024011211262059830</v>
      </c>
      <c r="C793" s="7" t="str">
        <f t="shared" si="44"/>
        <v>0101</v>
      </c>
      <c r="D793" s="7" t="s">
        <v>8</v>
      </c>
      <c r="E793" s="7" t="s">
        <v>9</v>
      </c>
      <c r="F793" s="7" t="str">
        <f>"曾德珠"</f>
        <v>曾德珠</v>
      </c>
      <c r="G793" s="7" t="str">
        <f t="shared" si="45"/>
        <v>女</v>
      </c>
    </row>
    <row r="794" spans="1:7" ht="30" customHeight="1">
      <c r="A794" s="7">
        <v>792</v>
      </c>
      <c r="B794" s="7" t="str">
        <f>"60552024011211510059844"</f>
        <v>60552024011211510059844</v>
      </c>
      <c r="C794" s="7" t="str">
        <f t="shared" si="44"/>
        <v>0101</v>
      </c>
      <c r="D794" s="7" t="s">
        <v>8</v>
      </c>
      <c r="E794" s="7" t="s">
        <v>9</v>
      </c>
      <c r="F794" s="7" t="str">
        <f>"王琪"</f>
        <v>王琪</v>
      </c>
      <c r="G794" s="7" t="str">
        <f t="shared" si="45"/>
        <v>女</v>
      </c>
    </row>
    <row r="795" spans="1:7" ht="30" customHeight="1">
      <c r="A795" s="7">
        <v>793</v>
      </c>
      <c r="B795" s="7" t="str">
        <f>"60552024011211140159822"</f>
        <v>60552024011211140159822</v>
      </c>
      <c r="C795" s="7" t="str">
        <f t="shared" si="44"/>
        <v>0101</v>
      </c>
      <c r="D795" s="7" t="s">
        <v>8</v>
      </c>
      <c r="E795" s="7" t="s">
        <v>9</v>
      </c>
      <c r="F795" s="7" t="str">
        <f>"吴淑龙"</f>
        <v>吴淑龙</v>
      </c>
      <c r="G795" s="7" t="str">
        <f>"男"</f>
        <v>男</v>
      </c>
    </row>
    <row r="796" spans="1:7" ht="30" customHeight="1">
      <c r="A796" s="7">
        <v>794</v>
      </c>
      <c r="B796" s="7" t="str">
        <f>"60552024011211025359816"</f>
        <v>60552024011211025359816</v>
      </c>
      <c r="C796" s="7" t="str">
        <f t="shared" si="44"/>
        <v>0101</v>
      </c>
      <c r="D796" s="7" t="s">
        <v>8</v>
      </c>
      <c r="E796" s="7" t="s">
        <v>9</v>
      </c>
      <c r="F796" s="7" t="str">
        <f>"陈佳俏"</f>
        <v>陈佳俏</v>
      </c>
      <c r="G796" s="7" t="str">
        <f>"女"</f>
        <v>女</v>
      </c>
    </row>
    <row r="797" spans="1:7" ht="30" customHeight="1">
      <c r="A797" s="7">
        <v>795</v>
      </c>
      <c r="B797" s="7" t="str">
        <f>"60552024011211421759841"</f>
        <v>60552024011211421759841</v>
      </c>
      <c r="C797" s="7" t="str">
        <f t="shared" si="44"/>
        <v>0101</v>
      </c>
      <c r="D797" s="7" t="s">
        <v>8</v>
      </c>
      <c r="E797" s="7" t="s">
        <v>9</v>
      </c>
      <c r="F797" s="7" t="str">
        <f>"罗燕华"</f>
        <v>罗燕华</v>
      </c>
      <c r="G797" s="7" t="str">
        <f>"女"</f>
        <v>女</v>
      </c>
    </row>
    <row r="798" spans="1:7" ht="30" customHeight="1">
      <c r="A798" s="7">
        <v>796</v>
      </c>
      <c r="B798" s="7" t="str">
        <f>"60552024011017270858908"</f>
        <v>60552024011017270858908</v>
      </c>
      <c r="C798" s="7" t="str">
        <f t="shared" si="44"/>
        <v>0101</v>
      </c>
      <c r="D798" s="7" t="s">
        <v>8</v>
      </c>
      <c r="E798" s="7" t="s">
        <v>9</v>
      </c>
      <c r="F798" s="7" t="str">
        <f>"王哲和"</f>
        <v>王哲和</v>
      </c>
      <c r="G798" s="7" t="str">
        <f>"男"</f>
        <v>男</v>
      </c>
    </row>
    <row r="799" spans="1:7" ht="30" customHeight="1">
      <c r="A799" s="7">
        <v>797</v>
      </c>
      <c r="B799" s="7" t="str">
        <f>"60552024010719345956677"</f>
        <v>60552024010719345956677</v>
      </c>
      <c r="C799" s="7" t="str">
        <f t="shared" si="44"/>
        <v>0101</v>
      </c>
      <c r="D799" s="7" t="s">
        <v>8</v>
      </c>
      <c r="E799" s="7" t="s">
        <v>9</v>
      </c>
      <c r="F799" s="7" t="str">
        <f>"钟以荣"</f>
        <v>钟以荣</v>
      </c>
      <c r="G799" s="7" t="str">
        <f>"男"</f>
        <v>男</v>
      </c>
    </row>
    <row r="800" spans="1:7" ht="30" customHeight="1">
      <c r="A800" s="7">
        <v>798</v>
      </c>
      <c r="B800" s="7" t="str">
        <f>"60552024011016020358824"</f>
        <v>60552024011016020358824</v>
      </c>
      <c r="C800" s="7" t="str">
        <f t="shared" si="44"/>
        <v>0101</v>
      </c>
      <c r="D800" s="7" t="s">
        <v>8</v>
      </c>
      <c r="E800" s="7" t="s">
        <v>9</v>
      </c>
      <c r="F800" s="7" t="str">
        <f>"冯丹丹"</f>
        <v>冯丹丹</v>
      </c>
      <c r="G800" s="7" t="str">
        <f>"女"</f>
        <v>女</v>
      </c>
    </row>
    <row r="801" spans="1:7" ht="30" customHeight="1">
      <c r="A801" s="7">
        <v>799</v>
      </c>
      <c r="B801" s="7" t="str">
        <f>"60552024011016533858885"</f>
        <v>60552024011016533858885</v>
      </c>
      <c r="C801" s="7" t="str">
        <f t="shared" si="44"/>
        <v>0101</v>
      </c>
      <c r="D801" s="7" t="s">
        <v>8</v>
      </c>
      <c r="E801" s="7" t="s">
        <v>9</v>
      </c>
      <c r="F801" s="7" t="str">
        <f>"吴慧敏"</f>
        <v>吴慧敏</v>
      </c>
      <c r="G801" s="7" t="str">
        <f>"女"</f>
        <v>女</v>
      </c>
    </row>
    <row r="802" spans="1:7" ht="30" customHeight="1">
      <c r="A802" s="7">
        <v>800</v>
      </c>
      <c r="B802" s="7" t="str">
        <f>"60552024011018423958959"</f>
        <v>60552024011018423958959</v>
      </c>
      <c r="C802" s="7" t="str">
        <f t="shared" si="44"/>
        <v>0101</v>
      </c>
      <c r="D802" s="7" t="s">
        <v>8</v>
      </c>
      <c r="E802" s="7" t="s">
        <v>9</v>
      </c>
      <c r="F802" s="7" t="str">
        <f>"田卓"</f>
        <v>田卓</v>
      </c>
      <c r="G802" s="7" t="str">
        <f>"女"</f>
        <v>女</v>
      </c>
    </row>
    <row r="803" spans="1:7" ht="30" customHeight="1">
      <c r="A803" s="7">
        <v>801</v>
      </c>
      <c r="B803" s="7" t="str">
        <f>"60552024011212000159850"</f>
        <v>60552024011212000159850</v>
      </c>
      <c r="C803" s="7" t="str">
        <f t="shared" si="44"/>
        <v>0101</v>
      </c>
      <c r="D803" s="7" t="s">
        <v>8</v>
      </c>
      <c r="E803" s="7" t="s">
        <v>9</v>
      </c>
      <c r="F803" s="7" t="str">
        <f>"刘盛琼"</f>
        <v>刘盛琼</v>
      </c>
      <c r="G803" s="7" t="str">
        <f>"女"</f>
        <v>女</v>
      </c>
    </row>
    <row r="804" spans="1:7" ht="30" customHeight="1">
      <c r="A804" s="7">
        <v>802</v>
      </c>
      <c r="B804" s="7" t="str">
        <f>"60552024011211302259834"</f>
        <v>60552024011211302259834</v>
      </c>
      <c r="C804" s="7" t="str">
        <f t="shared" si="44"/>
        <v>0101</v>
      </c>
      <c r="D804" s="7" t="s">
        <v>8</v>
      </c>
      <c r="E804" s="7" t="s">
        <v>9</v>
      </c>
      <c r="F804" s="7" t="str">
        <f>"王琪"</f>
        <v>王琪</v>
      </c>
      <c r="G804" s="7" t="str">
        <f>"女"</f>
        <v>女</v>
      </c>
    </row>
    <row r="805" spans="1:7" ht="30" customHeight="1">
      <c r="A805" s="7">
        <v>803</v>
      </c>
      <c r="B805" s="7" t="str">
        <f>"60552024011212593459877"</f>
        <v>60552024011212593459877</v>
      </c>
      <c r="C805" s="7" t="str">
        <f t="shared" si="44"/>
        <v>0101</v>
      </c>
      <c r="D805" s="7" t="s">
        <v>8</v>
      </c>
      <c r="E805" s="7" t="s">
        <v>9</v>
      </c>
      <c r="F805" s="7" t="str">
        <f>"张昂宇"</f>
        <v>张昂宇</v>
      </c>
      <c r="G805" s="7" t="str">
        <f>"男"</f>
        <v>男</v>
      </c>
    </row>
    <row r="806" spans="1:7" ht="30" customHeight="1">
      <c r="A806" s="7">
        <v>804</v>
      </c>
      <c r="B806" s="7" t="str">
        <f>"60552024010711433256380"</f>
        <v>60552024010711433256380</v>
      </c>
      <c r="C806" s="7" t="str">
        <f t="shared" si="44"/>
        <v>0101</v>
      </c>
      <c r="D806" s="7" t="s">
        <v>8</v>
      </c>
      <c r="E806" s="7" t="s">
        <v>9</v>
      </c>
      <c r="F806" s="7" t="str">
        <f>"符梅"</f>
        <v>符梅</v>
      </c>
      <c r="G806" s="7" t="str">
        <f>"女"</f>
        <v>女</v>
      </c>
    </row>
    <row r="807" spans="1:7" ht="30" customHeight="1">
      <c r="A807" s="7">
        <v>805</v>
      </c>
      <c r="B807" s="7" t="str">
        <f>"60552024011212595559878"</f>
        <v>60552024011212595559878</v>
      </c>
      <c r="C807" s="7" t="str">
        <f t="shared" si="44"/>
        <v>0101</v>
      </c>
      <c r="D807" s="7" t="s">
        <v>8</v>
      </c>
      <c r="E807" s="7" t="s">
        <v>9</v>
      </c>
      <c r="F807" s="7" t="str">
        <f>"林琳"</f>
        <v>林琳</v>
      </c>
      <c r="G807" s="7" t="str">
        <f>"女"</f>
        <v>女</v>
      </c>
    </row>
    <row r="808" spans="1:7" ht="30" customHeight="1">
      <c r="A808" s="7">
        <v>806</v>
      </c>
      <c r="B808" s="7" t="str">
        <f>"60552024011213481859889"</f>
        <v>60552024011213481859889</v>
      </c>
      <c r="C808" s="7" t="str">
        <f t="shared" si="44"/>
        <v>0101</v>
      </c>
      <c r="D808" s="7" t="s">
        <v>8</v>
      </c>
      <c r="E808" s="7" t="s">
        <v>9</v>
      </c>
      <c r="F808" s="7" t="str">
        <f>"李双花"</f>
        <v>李双花</v>
      </c>
      <c r="G808" s="7" t="str">
        <f>"女"</f>
        <v>女</v>
      </c>
    </row>
    <row r="809" spans="1:7" ht="30" customHeight="1">
      <c r="A809" s="7">
        <v>807</v>
      </c>
      <c r="B809" s="7" t="str">
        <f>"60552024011213224159883"</f>
        <v>60552024011213224159883</v>
      </c>
      <c r="C809" s="7" t="str">
        <f t="shared" si="44"/>
        <v>0101</v>
      </c>
      <c r="D809" s="7" t="s">
        <v>8</v>
      </c>
      <c r="E809" s="7" t="s">
        <v>9</v>
      </c>
      <c r="F809" s="7" t="str">
        <f>"程雪"</f>
        <v>程雪</v>
      </c>
      <c r="G809" s="7" t="str">
        <f>"女"</f>
        <v>女</v>
      </c>
    </row>
    <row r="810" spans="1:7" ht="30" customHeight="1">
      <c r="A810" s="7">
        <v>808</v>
      </c>
      <c r="B810" s="7" t="str">
        <f>"60552024011115110859452"</f>
        <v>60552024011115110859452</v>
      </c>
      <c r="C810" s="7" t="str">
        <f t="shared" si="44"/>
        <v>0101</v>
      </c>
      <c r="D810" s="7" t="s">
        <v>8</v>
      </c>
      <c r="E810" s="7" t="s">
        <v>9</v>
      </c>
      <c r="F810" s="7" t="str">
        <f>"欧诒磊"</f>
        <v>欧诒磊</v>
      </c>
      <c r="G810" s="7" t="str">
        <f>"男"</f>
        <v>男</v>
      </c>
    </row>
    <row r="811" spans="1:7" ht="30" customHeight="1">
      <c r="A811" s="7">
        <v>809</v>
      </c>
      <c r="B811" s="7" t="str">
        <f>"60552024011211175059825"</f>
        <v>60552024011211175059825</v>
      </c>
      <c r="C811" s="7" t="str">
        <f t="shared" si="44"/>
        <v>0101</v>
      </c>
      <c r="D811" s="7" t="s">
        <v>8</v>
      </c>
      <c r="E811" s="7" t="s">
        <v>9</v>
      </c>
      <c r="F811" s="7" t="str">
        <f>"吴灵霞"</f>
        <v>吴灵霞</v>
      </c>
      <c r="G811" s="7" t="str">
        <f>"女"</f>
        <v>女</v>
      </c>
    </row>
    <row r="812" spans="1:7" ht="30" customHeight="1">
      <c r="A812" s="7">
        <v>810</v>
      </c>
      <c r="B812" s="7" t="str">
        <f>"60552024011214222159908"</f>
        <v>60552024011214222159908</v>
      </c>
      <c r="C812" s="7" t="str">
        <f t="shared" si="44"/>
        <v>0101</v>
      </c>
      <c r="D812" s="7" t="s">
        <v>8</v>
      </c>
      <c r="E812" s="7" t="s">
        <v>9</v>
      </c>
      <c r="F812" s="7" t="str">
        <f>"陈丽蓉"</f>
        <v>陈丽蓉</v>
      </c>
      <c r="G812" s="7" t="str">
        <f>"女"</f>
        <v>女</v>
      </c>
    </row>
    <row r="813" spans="1:7" ht="30" customHeight="1">
      <c r="A813" s="7">
        <v>811</v>
      </c>
      <c r="B813" s="7" t="str">
        <f>"60552024011013495458690"</f>
        <v>60552024011013495458690</v>
      </c>
      <c r="C813" s="7" t="str">
        <f t="shared" si="44"/>
        <v>0101</v>
      </c>
      <c r="D813" s="7" t="s">
        <v>8</v>
      </c>
      <c r="E813" s="7" t="s">
        <v>9</v>
      </c>
      <c r="F813" s="7" t="str">
        <f>"王圣统"</f>
        <v>王圣统</v>
      </c>
      <c r="G813" s="7" t="str">
        <f>"男"</f>
        <v>男</v>
      </c>
    </row>
    <row r="814" spans="1:7" ht="30" customHeight="1">
      <c r="A814" s="7">
        <v>812</v>
      </c>
      <c r="B814" s="7" t="str">
        <f>"60552024011021563059099"</f>
        <v>60552024011021563059099</v>
      </c>
      <c r="C814" s="7" t="str">
        <f t="shared" si="44"/>
        <v>0101</v>
      </c>
      <c r="D814" s="7" t="s">
        <v>8</v>
      </c>
      <c r="E814" s="7" t="s">
        <v>9</v>
      </c>
      <c r="F814" s="7" t="str">
        <f>"洪绵富"</f>
        <v>洪绵富</v>
      </c>
      <c r="G814" s="7" t="str">
        <f>"男"</f>
        <v>男</v>
      </c>
    </row>
    <row r="815" spans="1:7" ht="30" customHeight="1">
      <c r="A815" s="7">
        <v>813</v>
      </c>
      <c r="B815" s="7" t="str">
        <f>"60552024011214035759895"</f>
        <v>60552024011214035759895</v>
      </c>
      <c r="C815" s="7" t="str">
        <f t="shared" si="44"/>
        <v>0101</v>
      </c>
      <c r="D815" s="7" t="s">
        <v>8</v>
      </c>
      <c r="E815" s="7" t="s">
        <v>9</v>
      </c>
      <c r="F815" s="7" t="str">
        <f>"王素玲"</f>
        <v>王素玲</v>
      </c>
      <c r="G815" s="7" t="str">
        <f>"女"</f>
        <v>女</v>
      </c>
    </row>
    <row r="816" spans="1:7" ht="30" customHeight="1">
      <c r="A816" s="7">
        <v>814</v>
      </c>
      <c r="B816" s="7" t="str">
        <f>"60552024011215013159932"</f>
        <v>60552024011215013159932</v>
      </c>
      <c r="C816" s="7" t="str">
        <f t="shared" si="44"/>
        <v>0101</v>
      </c>
      <c r="D816" s="7" t="s">
        <v>8</v>
      </c>
      <c r="E816" s="7" t="s">
        <v>9</v>
      </c>
      <c r="F816" s="7" t="str">
        <f>"史新启"</f>
        <v>史新启</v>
      </c>
      <c r="G816" s="7" t="str">
        <f>"男"</f>
        <v>男</v>
      </c>
    </row>
    <row r="817" spans="1:7" ht="30" customHeight="1">
      <c r="A817" s="7">
        <v>815</v>
      </c>
      <c r="B817" s="7" t="str">
        <f>"60552024011210454059808"</f>
        <v>60552024011210454059808</v>
      </c>
      <c r="C817" s="7" t="str">
        <f t="shared" si="44"/>
        <v>0101</v>
      </c>
      <c r="D817" s="7" t="s">
        <v>8</v>
      </c>
      <c r="E817" s="7" t="s">
        <v>9</v>
      </c>
      <c r="F817" s="7" t="str">
        <f>"陈萱峰"</f>
        <v>陈萱峰</v>
      </c>
      <c r="G817" s="7" t="str">
        <f>"男"</f>
        <v>男</v>
      </c>
    </row>
    <row r="818" spans="1:7" ht="30" customHeight="1">
      <c r="A818" s="7">
        <v>816</v>
      </c>
      <c r="B818" s="7" t="str">
        <f>"60552024010914535858169"</f>
        <v>60552024010914535858169</v>
      </c>
      <c r="C818" s="7" t="str">
        <f t="shared" si="44"/>
        <v>0101</v>
      </c>
      <c r="D818" s="7" t="s">
        <v>8</v>
      </c>
      <c r="E818" s="7" t="s">
        <v>9</v>
      </c>
      <c r="F818" s="7" t="str">
        <f>"占文海"</f>
        <v>占文海</v>
      </c>
      <c r="G818" s="7" t="str">
        <f>"男"</f>
        <v>男</v>
      </c>
    </row>
    <row r="819" spans="1:7" ht="30" customHeight="1">
      <c r="A819" s="7">
        <v>817</v>
      </c>
      <c r="B819" s="7" t="str">
        <f>"60552024011116295259502"</f>
        <v>60552024011116295259502</v>
      </c>
      <c r="C819" s="7" t="str">
        <f t="shared" si="44"/>
        <v>0101</v>
      </c>
      <c r="D819" s="7" t="s">
        <v>8</v>
      </c>
      <c r="E819" s="7" t="s">
        <v>9</v>
      </c>
      <c r="F819" s="7" t="str">
        <f>"王海令"</f>
        <v>王海令</v>
      </c>
      <c r="G819" s="7" t="str">
        <f aca="true" t="shared" si="46" ref="G819:G828">"女"</f>
        <v>女</v>
      </c>
    </row>
    <row r="820" spans="1:7" ht="30" customHeight="1">
      <c r="A820" s="7">
        <v>818</v>
      </c>
      <c r="B820" s="7" t="str">
        <f>"60552024011215024959934"</f>
        <v>60552024011215024959934</v>
      </c>
      <c r="C820" s="7" t="str">
        <f t="shared" si="44"/>
        <v>0101</v>
      </c>
      <c r="D820" s="7" t="s">
        <v>8</v>
      </c>
      <c r="E820" s="7" t="s">
        <v>9</v>
      </c>
      <c r="F820" s="7" t="str">
        <f>"曾燕霜"</f>
        <v>曾燕霜</v>
      </c>
      <c r="G820" s="7" t="str">
        <f t="shared" si="46"/>
        <v>女</v>
      </c>
    </row>
    <row r="821" spans="1:7" ht="30" customHeight="1">
      <c r="A821" s="7">
        <v>819</v>
      </c>
      <c r="B821" s="7" t="str">
        <f>"60552024010809311357004"</f>
        <v>60552024010809311357004</v>
      </c>
      <c r="C821" s="7" t="str">
        <f t="shared" si="44"/>
        <v>0101</v>
      </c>
      <c r="D821" s="7" t="s">
        <v>8</v>
      </c>
      <c r="E821" s="7" t="s">
        <v>9</v>
      </c>
      <c r="F821" s="7" t="str">
        <f>"刘慧敏"</f>
        <v>刘慧敏</v>
      </c>
      <c r="G821" s="7" t="str">
        <f t="shared" si="46"/>
        <v>女</v>
      </c>
    </row>
    <row r="822" spans="1:7" ht="30" customHeight="1">
      <c r="A822" s="7">
        <v>820</v>
      </c>
      <c r="B822" s="7" t="str">
        <f>"60552024011215353059957"</f>
        <v>60552024011215353059957</v>
      </c>
      <c r="C822" s="7" t="str">
        <f t="shared" si="44"/>
        <v>0101</v>
      </c>
      <c r="D822" s="7" t="s">
        <v>8</v>
      </c>
      <c r="E822" s="7" t="s">
        <v>9</v>
      </c>
      <c r="F822" s="7" t="str">
        <f>"吴翠女"</f>
        <v>吴翠女</v>
      </c>
      <c r="G822" s="7" t="str">
        <f t="shared" si="46"/>
        <v>女</v>
      </c>
    </row>
    <row r="823" spans="1:7" ht="30" customHeight="1">
      <c r="A823" s="7">
        <v>821</v>
      </c>
      <c r="B823" s="7" t="str">
        <f>"60552024011215534459971"</f>
        <v>60552024011215534459971</v>
      </c>
      <c r="C823" s="7" t="str">
        <f t="shared" si="44"/>
        <v>0101</v>
      </c>
      <c r="D823" s="7" t="s">
        <v>8</v>
      </c>
      <c r="E823" s="7" t="s">
        <v>9</v>
      </c>
      <c r="F823" s="7" t="str">
        <f>"董舒涵"</f>
        <v>董舒涵</v>
      </c>
      <c r="G823" s="7" t="str">
        <f t="shared" si="46"/>
        <v>女</v>
      </c>
    </row>
    <row r="824" spans="1:7" ht="30" customHeight="1">
      <c r="A824" s="7">
        <v>822</v>
      </c>
      <c r="B824" s="7" t="str">
        <f>"60552024011214513659927"</f>
        <v>60552024011214513659927</v>
      </c>
      <c r="C824" s="7" t="str">
        <f t="shared" si="44"/>
        <v>0101</v>
      </c>
      <c r="D824" s="7" t="s">
        <v>8</v>
      </c>
      <c r="E824" s="7" t="s">
        <v>9</v>
      </c>
      <c r="F824" s="7" t="str">
        <f>"周洪米"</f>
        <v>周洪米</v>
      </c>
      <c r="G824" s="7" t="str">
        <f t="shared" si="46"/>
        <v>女</v>
      </c>
    </row>
    <row r="825" spans="1:7" ht="30" customHeight="1">
      <c r="A825" s="7">
        <v>823</v>
      </c>
      <c r="B825" s="7" t="str">
        <f>"60552024011016593958889"</f>
        <v>60552024011016593958889</v>
      </c>
      <c r="C825" s="7" t="str">
        <f t="shared" si="44"/>
        <v>0101</v>
      </c>
      <c r="D825" s="7" t="s">
        <v>8</v>
      </c>
      <c r="E825" s="7" t="s">
        <v>9</v>
      </c>
      <c r="F825" s="7" t="str">
        <f>"杜春娜"</f>
        <v>杜春娜</v>
      </c>
      <c r="G825" s="7" t="str">
        <f t="shared" si="46"/>
        <v>女</v>
      </c>
    </row>
    <row r="826" spans="1:7" ht="30" customHeight="1">
      <c r="A826" s="7">
        <v>824</v>
      </c>
      <c r="B826" s="7" t="str">
        <f>"60552024011215373959960"</f>
        <v>60552024011215373959960</v>
      </c>
      <c r="C826" s="7" t="str">
        <f t="shared" si="44"/>
        <v>0101</v>
      </c>
      <c r="D826" s="7" t="s">
        <v>8</v>
      </c>
      <c r="E826" s="7" t="s">
        <v>9</v>
      </c>
      <c r="F826" s="7" t="str">
        <f>"钟兴婉"</f>
        <v>钟兴婉</v>
      </c>
      <c r="G826" s="7" t="str">
        <f t="shared" si="46"/>
        <v>女</v>
      </c>
    </row>
    <row r="827" spans="1:7" ht="30" customHeight="1">
      <c r="A827" s="7">
        <v>825</v>
      </c>
      <c r="B827" s="7" t="str">
        <f>"60552024011215590659973"</f>
        <v>60552024011215590659973</v>
      </c>
      <c r="C827" s="7" t="str">
        <f t="shared" si="44"/>
        <v>0101</v>
      </c>
      <c r="D827" s="7" t="s">
        <v>8</v>
      </c>
      <c r="E827" s="7" t="s">
        <v>9</v>
      </c>
      <c r="F827" s="7" t="str">
        <f>"李娜"</f>
        <v>李娜</v>
      </c>
      <c r="G827" s="7" t="str">
        <f t="shared" si="46"/>
        <v>女</v>
      </c>
    </row>
    <row r="828" spans="1:7" ht="30" customHeight="1">
      <c r="A828" s="7">
        <v>826</v>
      </c>
      <c r="B828" s="7" t="str">
        <f>"60552024011216080159982"</f>
        <v>60552024011216080159982</v>
      </c>
      <c r="C828" s="7" t="str">
        <f t="shared" si="44"/>
        <v>0101</v>
      </c>
      <c r="D828" s="7" t="s">
        <v>8</v>
      </c>
      <c r="E828" s="7" t="s">
        <v>9</v>
      </c>
      <c r="F828" s="7" t="str">
        <f>"谢慧芬"</f>
        <v>谢慧芬</v>
      </c>
      <c r="G828" s="7" t="str">
        <f t="shared" si="46"/>
        <v>女</v>
      </c>
    </row>
    <row r="829" spans="1:7" ht="30" customHeight="1">
      <c r="A829" s="7">
        <v>827</v>
      </c>
      <c r="B829" s="7" t="str">
        <f>"60552024011010165358566"</f>
        <v>60552024011010165358566</v>
      </c>
      <c r="C829" s="7" t="str">
        <f t="shared" si="44"/>
        <v>0101</v>
      </c>
      <c r="D829" s="7" t="s">
        <v>8</v>
      </c>
      <c r="E829" s="7" t="s">
        <v>9</v>
      </c>
      <c r="F829" s="7" t="str">
        <f>"罗凯青"</f>
        <v>罗凯青</v>
      </c>
      <c r="G829" s="7" t="str">
        <f>"男"</f>
        <v>男</v>
      </c>
    </row>
    <row r="830" spans="1:7" ht="30" customHeight="1">
      <c r="A830" s="7">
        <v>828</v>
      </c>
      <c r="B830" s="7" t="str">
        <f>"60552024011215225159947"</f>
        <v>60552024011215225159947</v>
      </c>
      <c r="C830" s="7" t="str">
        <f t="shared" si="44"/>
        <v>0101</v>
      </c>
      <c r="D830" s="7" t="s">
        <v>8</v>
      </c>
      <c r="E830" s="7" t="s">
        <v>9</v>
      </c>
      <c r="F830" s="7" t="str">
        <f>"曾乙刚"</f>
        <v>曾乙刚</v>
      </c>
      <c r="G830" s="7" t="str">
        <f>"男"</f>
        <v>男</v>
      </c>
    </row>
    <row r="831" spans="1:7" ht="30" customHeight="1">
      <c r="A831" s="7">
        <v>829</v>
      </c>
      <c r="B831" s="7" t="str">
        <f>"60552024010912074158074"</f>
        <v>60552024010912074158074</v>
      </c>
      <c r="C831" s="7" t="str">
        <f t="shared" si="44"/>
        <v>0101</v>
      </c>
      <c r="D831" s="7" t="s">
        <v>8</v>
      </c>
      <c r="E831" s="7" t="s">
        <v>9</v>
      </c>
      <c r="F831" s="7" t="str">
        <f>"韩澍昱"</f>
        <v>韩澍昱</v>
      </c>
      <c r="G831" s="7" t="str">
        <f>"男"</f>
        <v>男</v>
      </c>
    </row>
    <row r="832" spans="1:7" ht="30" customHeight="1">
      <c r="A832" s="7">
        <v>830</v>
      </c>
      <c r="B832" s="7" t="str">
        <f>"60552024011100062559177"</f>
        <v>60552024011100062559177</v>
      </c>
      <c r="C832" s="7" t="str">
        <f t="shared" si="44"/>
        <v>0101</v>
      </c>
      <c r="D832" s="7" t="s">
        <v>8</v>
      </c>
      <c r="E832" s="7" t="s">
        <v>9</v>
      </c>
      <c r="F832" s="7" t="str">
        <f>"李彦伯"</f>
        <v>李彦伯</v>
      </c>
      <c r="G832" s="7" t="str">
        <f>"男"</f>
        <v>男</v>
      </c>
    </row>
    <row r="833" spans="1:7" ht="30" customHeight="1">
      <c r="A833" s="7">
        <v>831</v>
      </c>
      <c r="B833" s="7" t="str">
        <f>"60552024011120261859622"</f>
        <v>60552024011120261859622</v>
      </c>
      <c r="C833" s="7" t="str">
        <f t="shared" si="44"/>
        <v>0101</v>
      </c>
      <c r="D833" s="7" t="s">
        <v>8</v>
      </c>
      <c r="E833" s="7" t="s">
        <v>9</v>
      </c>
      <c r="F833" s="7" t="str">
        <f>"林先天"</f>
        <v>林先天</v>
      </c>
      <c r="G833" s="7" t="str">
        <f>"男"</f>
        <v>男</v>
      </c>
    </row>
    <row r="834" spans="1:7" ht="30" customHeight="1">
      <c r="A834" s="7">
        <v>832</v>
      </c>
      <c r="B834" s="7" t="str">
        <f>"60552024011216284759996"</f>
        <v>60552024011216284759996</v>
      </c>
      <c r="C834" s="7" t="str">
        <f t="shared" si="44"/>
        <v>0101</v>
      </c>
      <c r="D834" s="7" t="s">
        <v>8</v>
      </c>
      <c r="E834" s="7" t="s">
        <v>9</v>
      </c>
      <c r="F834" s="7" t="str">
        <f>"胡清怡"</f>
        <v>胡清怡</v>
      </c>
      <c r="G834" s="7" t="str">
        <f>"女"</f>
        <v>女</v>
      </c>
    </row>
    <row r="835" spans="1:7" ht="30" customHeight="1">
      <c r="A835" s="7">
        <v>833</v>
      </c>
      <c r="B835" s="7" t="str">
        <f>"60552024011216493760008"</f>
        <v>60552024011216493760008</v>
      </c>
      <c r="C835" s="7" t="str">
        <f aca="true" t="shared" si="47" ref="C835:C898">"0101"</f>
        <v>0101</v>
      </c>
      <c r="D835" s="7" t="s">
        <v>8</v>
      </c>
      <c r="E835" s="7" t="s">
        <v>9</v>
      </c>
      <c r="F835" s="7" t="str">
        <f>"郑佳佳"</f>
        <v>郑佳佳</v>
      </c>
      <c r="G835" s="7" t="str">
        <f>"女"</f>
        <v>女</v>
      </c>
    </row>
    <row r="836" spans="1:7" ht="30" customHeight="1">
      <c r="A836" s="7">
        <v>834</v>
      </c>
      <c r="B836" s="7" t="str">
        <f>"60552024011217051060020"</f>
        <v>60552024011217051060020</v>
      </c>
      <c r="C836" s="7" t="str">
        <f t="shared" si="47"/>
        <v>0101</v>
      </c>
      <c r="D836" s="7" t="s">
        <v>8</v>
      </c>
      <c r="E836" s="7" t="s">
        <v>9</v>
      </c>
      <c r="F836" s="7" t="str">
        <f>"曾兰茜"</f>
        <v>曾兰茜</v>
      </c>
      <c r="G836" s="7" t="str">
        <f>"女"</f>
        <v>女</v>
      </c>
    </row>
    <row r="837" spans="1:7" ht="30" customHeight="1">
      <c r="A837" s="7">
        <v>835</v>
      </c>
      <c r="B837" s="7" t="str">
        <f>"60552024010816551957537"</f>
        <v>60552024010816551957537</v>
      </c>
      <c r="C837" s="7" t="str">
        <f t="shared" si="47"/>
        <v>0101</v>
      </c>
      <c r="D837" s="7" t="s">
        <v>8</v>
      </c>
      <c r="E837" s="7" t="s">
        <v>9</v>
      </c>
      <c r="F837" s="7" t="str">
        <f>"卞在成"</f>
        <v>卞在成</v>
      </c>
      <c r="G837" s="7" t="str">
        <f>"男"</f>
        <v>男</v>
      </c>
    </row>
    <row r="838" spans="1:7" ht="30" customHeight="1">
      <c r="A838" s="7">
        <v>836</v>
      </c>
      <c r="B838" s="7" t="str">
        <f>"60552024010711515856383"</f>
        <v>60552024010711515856383</v>
      </c>
      <c r="C838" s="7" t="str">
        <f t="shared" si="47"/>
        <v>0101</v>
      </c>
      <c r="D838" s="7" t="s">
        <v>8</v>
      </c>
      <c r="E838" s="7" t="s">
        <v>9</v>
      </c>
      <c r="F838" s="7" t="str">
        <f>"杜婧加"</f>
        <v>杜婧加</v>
      </c>
      <c r="G838" s="7" t="str">
        <f>"女"</f>
        <v>女</v>
      </c>
    </row>
    <row r="839" spans="1:7" ht="30" customHeight="1">
      <c r="A839" s="7">
        <v>837</v>
      </c>
      <c r="B839" s="7" t="str">
        <f>"60552024011020590459056"</f>
        <v>60552024011020590459056</v>
      </c>
      <c r="C839" s="7" t="str">
        <f t="shared" si="47"/>
        <v>0101</v>
      </c>
      <c r="D839" s="7" t="s">
        <v>8</v>
      </c>
      <c r="E839" s="7" t="s">
        <v>9</v>
      </c>
      <c r="F839" s="7" t="str">
        <f>"廖原"</f>
        <v>廖原</v>
      </c>
      <c r="G839" s="7" t="str">
        <f>"男"</f>
        <v>男</v>
      </c>
    </row>
    <row r="840" spans="1:7" ht="30" customHeight="1">
      <c r="A840" s="7">
        <v>838</v>
      </c>
      <c r="B840" s="7" t="str">
        <f>"60552024011217033260017"</f>
        <v>60552024011217033260017</v>
      </c>
      <c r="C840" s="7" t="str">
        <f t="shared" si="47"/>
        <v>0101</v>
      </c>
      <c r="D840" s="7" t="s">
        <v>8</v>
      </c>
      <c r="E840" s="7" t="s">
        <v>9</v>
      </c>
      <c r="F840" s="7" t="str">
        <f>"宋英杰"</f>
        <v>宋英杰</v>
      </c>
      <c r="G840" s="7" t="str">
        <f aca="true" t="shared" si="48" ref="G840:G845">"女"</f>
        <v>女</v>
      </c>
    </row>
    <row r="841" spans="1:7" ht="30" customHeight="1">
      <c r="A841" s="7">
        <v>839</v>
      </c>
      <c r="B841" s="7" t="str">
        <f>"60552024011217252760037"</f>
        <v>60552024011217252760037</v>
      </c>
      <c r="C841" s="7" t="str">
        <f t="shared" si="47"/>
        <v>0101</v>
      </c>
      <c r="D841" s="7" t="s">
        <v>8</v>
      </c>
      <c r="E841" s="7" t="s">
        <v>9</v>
      </c>
      <c r="F841" s="7" t="str">
        <f>"林艳珍"</f>
        <v>林艳珍</v>
      </c>
      <c r="G841" s="7" t="str">
        <f t="shared" si="48"/>
        <v>女</v>
      </c>
    </row>
    <row r="842" spans="1:7" ht="30" customHeight="1">
      <c r="A842" s="7">
        <v>840</v>
      </c>
      <c r="B842" s="7" t="str">
        <f>"60552024011217041960018"</f>
        <v>60552024011217041960018</v>
      </c>
      <c r="C842" s="7" t="str">
        <f t="shared" si="47"/>
        <v>0101</v>
      </c>
      <c r="D842" s="7" t="s">
        <v>8</v>
      </c>
      <c r="E842" s="7" t="s">
        <v>9</v>
      </c>
      <c r="F842" s="7" t="str">
        <f>"王冰冰"</f>
        <v>王冰冰</v>
      </c>
      <c r="G842" s="7" t="str">
        <f t="shared" si="48"/>
        <v>女</v>
      </c>
    </row>
    <row r="843" spans="1:7" ht="30" customHeight="1">
      <c r="A843" s="7">
        <v>841</v>
      </c>
      <c r="B843" s="7" t="str">
        <f>"60552024011217203360032"</f>
        <v>60552024011217203360032</v>
      </c>
      <c r="C843" s="7" t="str">
        <f t="shared" si="47"/>
        <v>0101</v>
      </c>
      <c r="D843" s="7" t="s">
        <v>8</v>
      </c>
      <c r="E843" s="7" t="s">
        <v>9</v>
      </c>
      <c r="F843" s="7" t="str">
        <f>"张琪慧"</f>
        <v>张琪慧</v>
      </c>
      <c r="G843" s="7" t="str">
        <f t="shared" si="48"/>
        <v>女</v>
      </c>
    </row>
    <row r="844" spans="1:7" ht="30" customHeight="1">
      <c r="A844" s="7">
        <v>842</v>
      </c>
      <c r="B844" s="7" t="str">
        <f>"60552024011217025060016"</f>
        <v>60552024011217025060016</v>
      </c>
      <c r="C844" s="7" t="str">
        <f t="shared" si="47"/>
        <v>0101</v>
      </c>
      <c r="D844" s="7" t="s">
        <v>8</v>
      </c>
      <c r="E844" s="7" t="s">
        <v>9</v>
      </c>
      <c r="F844" s="7" t="str">
        <f>"李丽梅"</f>
        <v>李丽梅</v>
      </c>
      <c r="G844" s="7" t="str">
        <f t="shared" si="48"/>
        <v>女</v>
      </c>
    </row>
    <row r="845" spans="1:7" ht="30" customHeight="1">
      <c r="A845" s="7">
        <v>843</v>
      </c>
      <c r="B845" s="7" t="str">
        <f>"60552024011215532859970"</f>
        <v>60552024011215532859970</v>
      </c>
      <c r="C845" s="7" t="str">
        <f t="shared" si="47"/>
        <v>0101</v>
      </c>
      <c r="D845" s="7" t="s">
        <v>8</v>
      </c>
      <c r="E845" s="7" t="s">
        <v>9</v>
      </c>
      <c r="F845" s="7" t="str">
        <f>"周玲花"</f>
        <v>周玲花</v>
      </c>
      <c r="G845" s="7" t="str">
        <f t="shared" si="48"/>
        <v>女</v>
      </c>
    </row>
    <row r="846" spans="1:7" ht="30" customHeight="1">
      <c r="A846" s="7">
        <v>844</v>
      </c>
      <c r="B846" s="7" t="str">
        <f>"60552024011217062760022"</f>
        <v>60552024011217062760022</v>
      </c>
      <c r="C846" s="7" t="str">
        <f t="shared" si="47"/>
        <v>0101</v>
      </c>
      <c r="D846" s="7" t="s">
        <v>8</v>
      </c>
      <c r="E846" s="7" t="s">
        <v>9</v>
      </c>
      <c r="F846" s="7" t="str">
        <f>"冯早"</f>
        <v>冯早</v>
      </c>
      <c r="G846" s="7" t="str">
        <f>"男"</f>
        <v>男</v>
      </c>
    </row>
    <row r="847" spans="1:7" ht="30" customHeight="1">
      <c r="A847" s="7">
        <v>845</v>
      </c>
      <c r="B847" s="7" t="str">
        <f>"60552024011011233758622"</f>
        <v>60552024011011233758622</v>
      </c>
      <c r="C847" s="7" t="str">
        <f t="shared" si="47"/>
        <v>0101</v>
      </c>
      <c r="D847" s="7" t="s">
        <v>8</v>
      </c>
      <c r="E847" s="7" t="s">
        <v>9</v>
      </c>
      <c r="F847" s="7" t="str">
        <f>"杨其成"</f>
        <v>杨其成</v>
      </c>
      <c r="G847" s="7" t="str">
        <f>"男"</f>
        <v>男</v>
      </c>
    </row>
    <row r="848" spans="1:7" ht="30" customHeight="1">
      <c r="A848" s="7">
        <v>846</v>
      </c>
      <c r="B848" s="7" t="str">
        <f>"60552024011217552960052"</f>
        <v>60552024011217552960052</v>
      </c>
      <c r="C848" s="7" t="str">
        <f t="shared" si="47"/>
        <v>0101</v>
      </c>
      <c r="D848" s="7" t="s">
        <v>8</v>
      </c>
      <c r="E848" s="7" t="s">
        <v>9</v>
      </c>
      <c r="F848" s="7" t="str">
        <f>"杨冰冰"</f>
        <v>杨冰冰</v>
      </c>
      <c r="G848" s="7" t="str">
        <f>"女"</f>
        <v>女</v>
      </c>
    </row>
    <row r="849" spans="1:7" ht="30" customHeight="1">
      <c r="A849" s="7">
        <v>847</v>
      </c>
      <c r="B849" s="7" t="str">
        <f>"60552024011217504060049"</f>
        <v>60552024011217504060049</v>
      </c>
      <c r="C849" s="7" t="str">
        <f t="shared" si="47"/>
        <v>0101</v>
      </c>
      <c r="D849" s="7" t="s">
        <v>8</v>
      </c>
      <c r="E849" s="7" t="s">
        <v>9</v>
      </c>
      <c r="F849" s="7" t="str">
        <f>"王秀娟"</f>
        <v>王秀娟</v>
      </c>
      <c r="G849" s="7" t="str">
        <f>"女"</f>
        <v>女</v>
      </c>
    </row>
    <row r="850" spans="1:7" ht="30" customHeight="1">
      <c r="A850" s="7">
        <v>848</v>
      </c>
      <c r="B850" s="7" t="str">
        <f>"60552024011217365860041"</f>
        <v>60552024011217365860041</v>
      </c>
      <c r="C850" s="7" t="str">
        <f t="shared" si="47"/>
        <v>0101</v>
      </c>
      <c r="D850" s="7" t="s">
        <v>8</v>
      </c>
      <c r="E850" s="7" t="s">
        <v>9</v>
      </c>
      <c r="F850" s="7" t="str">
        <f>"陈焜"</f>
        <v>陈焜</v>
      </c>
      <c r="G850" s="7" t="str">
        <f>"女"</f>
        <v>女</v>
      </c>
    </row>
    <row r="851" spans="1:7" ht="30" customHeight="1">
      <c r="A851" s="7">
        <v>849</v>
      </c>
      <c r="B851" s="7" t="str">
        <f>"60552024011018124958938"</f>
        <v>60552024011018124958938</v>
      </c>
      <c r="C851" s="7" t="str">
        <f t="shared" si="47"/>
        <v>0101</v>
      </c>
      <c r="D851" s="7" t="s">
        <v>8</v>
      </c>
      <c r="E851" s="7" t="s">
        <v>9</v>
      </c>
      <c r="F851" s="7" t="str">
        <f>"张顺威"</f>
        <v>张顺威</v>
      </c>
      <c r="G851" s="7" t="str">
        <f>"男"</f>
        <v>男</v>
      </c>
    </row>
    <row r="852" spans="1:7" ht="30" customHeight="1">
      <c r="A852" s="7">
        <v>850</v>
      </c>
      <c r="B852" s="7" t="str">
        <f>"60552024011218235860062"</f>
        <v>60552024011218235860062</v>
      </c>
      <c r="C852" s="7" t="str">
        <f t="shared" si="47"/>
        <v>0101</v>
      </c>
      <c r="D852" s="7" t="s">
        <v>8</v>
      </c>
      <c r="E852" s="7" t="s">
        <v>9</v>
      </c>
      <c r="F852" s="7" t="str">
        <f>"姜艾娃"</f>
        <v>姜艾娃</v>
      </c>
      <c r="G852" s="7" t="str">
        <f>"女"</f>
        <v>女</v>
      </c>
    </row>
    <row r="853" spans="1:7" ht="30" customHeight="1">
      <c r="A853" s="7">
        <v>851</v>
      </c>
      <c r="B853" s="7" t="str">
        <f>"60552024011218161860061"</f>
        <v>60552024011218161860061</v>
      </c>
      <c r="C853" s="7" t="str">
        <f t="shared" si="47"/>
        <v>0101</v>
      </c>
      <c r="D853" s="7" t="s">
        <v>8</v>
      </c>
      <c r="E853" s="7" t="s">
        <v>9</v>
      </c>
      <c r="F853" s="7" t="str">
        <f>"李运鸿"</f>
        <v>李运鸿</v>
      </c>
      <c r="G853" s="7" t="str">
        <f>"男"</f>
        <v>男</v>
      </c>
    </row>
    <row r="854" spans="1:7" ht="30" customHeight="1">
      <c r="A854" s="7">
        <v>852</v>
      </c>
      <c r="B854" s="7" t="str">
        <f>"60552024011019432458994"</f>
        <v>60552024011019432458994</v>
      </c>
      <c r="C854" s="7" t="str">
        <f t="shared" si="47"/>
        <v>0101</v>
      </c>
      <c r="D854" s="7" t="s">
        <v>8</v>
      </c>
      <c r="E854" s="7" t="s">
        <v>9</v>
      </c>
      <c r="F854" s="7" t="str">
        <f>"叶丽雨"</f>
        <v>叶丽雨</v>
      </c>
      <c r="G854" s="7" t="str">
        <f>"女"</f>
        <v>女</v>
      </c>
    </row>
    <row r="855" spans="1:7" ht="30" customHeight="1">
      <c r="A855" s="7">
        <v>853</v>
      </c>
      <c r="B855" s="7" t="str">
        <f>"60552024010817563057600"</f>
        <v>60552024010817563057600</v>
      </c>
      <c r="C855" s="7" t="str">
        <f t="shared" si="47"/>
        <v>0101</v>
      </c>
      <c r="D855" s="7" t="s">
        <v>8</v>
      </c>
      <c r="E855" s="7" t="s">
        <v>9</v>
      </c>
      <c r="F855" s="7" t="str">
        <f>"林之宜"</f>
        <v>林之宜</v>
      </c>
      <c r="G855" s="7" t="str">
        <f>"女"</f>
        <v>女</v>
      </c>
    </row>
    <row r="856" spans="1:7" ht="30" customHeight="1">
      <c r="A856" s="7">
        <v>854</v>
      </c>
      <c r="B856" s="7" t="str">
        <f>"60552024011209402359779"</f>
        <v>60552024011209402359779</v>
      </c>
      <c r="C856" s="7" t="str">
        <f t="shared" si="47"/>
        <v>0101</v>
      </c>
      <c r="D856" s="7" t="s">
        <v>8</v>
      </c>
      <c r="E856" s="7" t="s">
        <v>9</v>
      </c>
      <c r="F856" s="7" t="str">
        <f>"刘道桔"</f>
        <v>刘道桔</v>
      </c>
      <c r="G856" s="7" t="str">
        <f>"男"</f>
        <v>男</v>
      </c>
    </row>
    <row r="857" spans="1:7" ht="30" customHeight="1">
      <c r="A857" s="7">
        <v>855</v>
      </c>
      <c r="B857" s="7" t="str">
        <f>"60552024011210230459796"</f>
        <v>60552024011210230459796</v>
      </c>
      <c r="C857" s="7" t="str">
        <f t="shared" si="47"/>
        <v>0101</v>
      </c>
      <c r="D857" s="7" t="s">
        <v>8</v>
      </c>
      <c r="E857" s="7" t="s">
        <v>9</v>
      </c>
      <c r="F857" s="7" t="str">
        <f>"崔开驹"</f>
        <v>崔开驹</v>
      </c>
      <c r="G857" s="7" t="str">
        <f>"男"</f>
        <v>男</v>
      </c>
    </row>
    <row r="858" spans="1:7" ht="30" customHeight="1">
      <c r="A858" s="7">
        <v>856</v>
      </c>
      <c r="B858" s="7" t="str">
        <f>"60552024011216073959981"</f>
        <v>60552024011216073959981</v>
      </c>
      <c r="C858" s="7" t="str">
        <f t="shared" si="47"/>
        <v>0101</v>
      </c>
      <c r="D858" s="7" t="s">
        <v>8</v>
      </c>
      <c r="E858" s="7" t="s">
        <v>9</v>
      </c>
      <c r="F858" s="7" t="str">
        <f>"董锐"</f>
        <v>董锐</v>
      </c>
      <c r="G858" s="7" t="str">
        <f>"女"</f>
        <v>女</v>
      </c>
    </row>
    <row r="859" spans="1:7" ht="30" customHeight="1">
      <c r="A859" s="7">
        <v>857</v>
      </c>
      <c r="B859" s="7" t="str">
        <f>"60552024011023134259154"</f>
        <v>60552024011023134259154</v>
      </c>
      <c r="C859" s="7" t="str">
        <f t="shared" si="47"/>
        <v>0101</v>
      </c>
      <c r="D859" s="7" t="s">
        <v>8</v>
      </c>
      <c r="E859" s="7" t="s">
        <v>9</v>
      </c>
      <c r="F859" s="7" t="str">
        <f>"曾雪光"</f>
        <v>曾雪光</v>
      </c>
      <c r="G859" s="7" t="str">
        <f>"男"</f>
        <v>男</v>
      </c>
    </row>
    <row r="860" spans="1:7" ht="30" customHeight="1">
      <c r="A860" s="7">
        <v>858</v>
      </c>
      <c r="B860" s="7" t="str">
        <f>"60552024011211074659819"</f>
        <v>60552024011211074659819</v>
      </c>
      <c r="C860" s="7" t="str">
        <f t="shared" si="47"/>
        <v>0101</v>
      </c>
      <c r="D860" s="7" t="s">
        <v>8</v>
      </c>
      <c r="E860" s="7" t="s">
        <v>9</v>
      </c>
      <c r="F860" s="7" t="str">
        <f>"胡景晟"</f>
        <v>胡景晟</v>
      </c>
      <c r="G860" s="7" t="str">
        <f>"男"</f>
        <v>男</v>
      </c>
    </row>
    <row r="861" spans="1:7" ht="30" customHeight="1">
      <c r="A861" s="7">
        <v>859</v>
      </c>
      <c r="B861" s="7" t="str">
        <f>"60552024011220524160110"</f>
        <v>60552024011220524160110</v>
      </c>
      <c r="C861" s="7" t="str">
        <f t="shared" si="47"/>
        <v>0101</v>
      </c>
      <c r="D861" s="7" t="s">
        <v>8</v>
      </c>
      <c r="E861" s="7" t="s">
        <v>9</v>
      </c>
      <c r="F861" s="7" t="str">
        <f>"李金妹"</f>
        <v>李金妹</v>
      </c>
      <c r="G861" s="7" t="str">
        <f>"女"</f>
        <v>女</v>
      </c>
    </row>
    <row r="862" spans="1:7" ht="30" customHeight="1">
      <c r="A862" s="7">
        <v>860</v>
      </c>
      <c r="B862" s="7" t="str">
        <f>"60552024011220301660102"</f>
        <v>60552024011220301660102</v>
      </c>
      <c r="C862" s="7" t="str">
        <f t="shared" si="47"/>
        <v>0101</v>
      </c>
      <c r="D862" s="7" t="s">
        <v>8</v>
      </c>
      <c r="E862" s="7" t="s">
        <v>9</v>
      </c>
      <c r="F862" s="7" t="str">
        <f>"郭梦禛"</f>
        <v>郭梦禛</v>
      </c>
      <c r="G862" s="7" t="str">
        <f>"男"</f>
        <v>男</v>
      </c>
    </row>
    <row r="863" spans="1:7" ht="30" customHeight="1">
      <c r="A863" s="7">
        <v>861</v>
      </c>
      <c r="B863" s="7" t="str">
        <f>"60552024011221085660117"</f>
        <v>60552024011221085660117</v>
      </c>
      <c r="C863" s="7" t="str">
        <f t="shared" si="47"/>
        <v>0101</v>
      </c>
      <c r="D863" s="7" t="s">
        <v>8</v>
      </c>
      <c r="E863" s="7" t="s">
        <v>9</v>
      </c>
      <c r="F863" s="7" t="str">
        <f>"冯山娇"</f>
        <v>冯山娇</v>
      </c>
      <c r="G863" s="7" t="str">
        <f>"女"</f>
        <v>女</v>
      </c>
    </row>
    <row r="864" spans="1:7" ht="30" customHeight="1">
      <c r="A864" s="7">
        <v>862</v>
      </c>
      <c r="B864" s="7" t="str">
        <f>"60552024011123070159703"</f>
        <v>60552024011123070159703</v>
      </c>
      <c r="C864" s="7" t="str">
        <f t="shared" si="47"/>
        <v>0101</v>
      </c>
      <c r="D864" s="7" t="s">
        <v>8</v>
      </c>
      <c r="E864" s="7" t="s">
        <v>9</v>
      </c>
      <c r="F864" s="7" t="str">
        <f>"符嘉琪"</f>
        <v>符嘉琪</v>
      </c>
      <c r="G864" s="7" t="str">
        <f>"女"</f>
        <v>女</v>
      </c>
    </row>
    <row r="865" spans="1:7" ht="30" customHeight="1">
      <c r="A865" s="7">
        <v>863</v>
      </c>
      <c r="B865" s="7" t="str">
        <f>"60552024011221153160119"</f>
        <v>60552024011221153160119</v>
      </c>
      <c r="C865" s="7" t="str">
        <f t="shared" si="47"/>
        <v>0101</v>
      </c>
      <c r="D865" s="7" t="s">
        <v>8</v>
      </c>
      <c r="E865" s="7" t="s">
        <v>9</v>
      </c>
      <c r="F865" s="7" t="str">
        <f>"贺长皓"</f>
        <v>贺长皓</v>
      </c>
      <c r="G865" s="7" t="str">
        <f>"男"</f>
        <v>男</v>
      </c>
    </row>
    <row r="866" spans="1:7" ht="30" customHeight="1">
      <c r="A866" s="7">
        <v>864</v>
      </c>
      <c r="B866" s="7" t="str">
        <f>"60552024011221235560124"</f>
        <v>60552024011221235560124</v>
      </c>
      <c r="C866" s="7" t="str">
        <f t="shared" si="47"/>
        <v>0101</v>
      </c>
      <c r="D866" s="7" t="s">
        <v>8</v>
      </c>
      <c r="E866" s="7" t="s">
        <v>9</v>
      </c>
      <c r="F866" s="7" t="str">
        <f>"黄晓霞"</f>
        <v>黄晓霞</v>
      </c>
      <c r="G866" s="7" t="str">
        <f>"女"</f>
        <v>女</v>
      </c>
    </row>
    <row r="867" spans="1:7" ht="30" customHeight="1">
      <c r="A867" s="7">
        <v>865</v>
      </c>
      <c r="B867" s="7" t="str">
        <f>"60552024010719010856656"</f>
        <v>60552024010719010856656</v>
      </c>
      <c r="C867" s="7" t="str">
        <f t="shared" si="47"/>
        <v>0101</v>
      </c>
      <c r="D867" s="7" t="s">
        <v>8</v>
      </c>
      <c r="E867" s="7" t="s">
        <v>9</v>
      </c>
      <c r="F867" s="7" t="str">
        <f>"詹兴政"</f>
        <v>詹兴政</v>
      </c>
      <c r="G867" s="7" t="str">
        <f>"男"</f>
        <v>男</v>
      </c>
    </row>
    <row r="868" spans="1:7" ht="30" customHeight="1">
      <c r="A868" s="7">
        <v>866</v>
      </c>
      <c r="B868" s="7" t="str">
        <f>"60552024011222065760141"</f>
        <v>60552024011222065760141</v>
      </c>
      <c r="C868" s="7" t="str">
        <f t="shared" si="47"/>
        <v>0101</v>
      </c>
      <c r="D868" s="7" t="s">
        <v>8</v>
      </c>
      <c r="E868" s="7" t="s">
        <v>9</v>
      </c>
      <c r="F868" s="7" t="str">
        <f>"符小霞"</f>
        <v>符小霞</v>
      </c>
      <c r="G868" s="7" t="str">
        <f>"女"</f>
        <v>女</v>
      </c>
    </row>
    <row r="869" spans="1:7" ht="30" customHeight="1">
      <c r="A869" s="7">
        <v>867</v>
      </c>
      <c r="B869" s="7" t="str">
        <f>"60552024011220145460095"</f>
        <v>60552024011220145460095</v>
      </c>
      <c r="C869" s="7" t="str">
        <f t="shared" si="47"/>
        <v>0101</v>
      </c>
      <c r="D869" s="7" t="s">
        <v>8</v>
      </c>
      <c r="E869" s="7" t="s">
        <v>9</v>
      </c>
      <c r="F869" s="7" t="str">
        <f>"李纳"</f>
        <v>李纳</v>
      </c>
      <c r="G869" s="7" t="str">
        <f>"女"</f>
        <v>女</v>
      </c>
    </row>
    <row r="870" spans="1:7" ht="30" customHeight="1">
      <c r="A870" s="7">
        <v>868</v>
      </c>
      <c r="B870" s="7" t="str">
        <f>"60552024011119073759586"</f>
        <v>60552024011119073759586</v>
      </c>
      <c r="C870" s="7" t="str">
        <f t="shared" si="47"/>
        <v>0101</v>
      </c>
      <c r="D870" s="7" t="s">
        <v>8</v>
      </c>
      <c r="E870" s="7" t="s">
        <v>9</v>
      </c>
      <c r="F870" s="7" t="str">
        <f>"周克威"</f>
        <v>周克威</v>
      </c>
      <c r="G870" s="7" t="str">
        <f>"男"</f>
        <v>男</v>
      </c>
    </row>
    <row r="871" spans="1:7" ht="30" customHeight="1">
      <c r="A871" s="7">
        <v>869</v>
      </c>
      <c r="B871" s="7" t="str">
        <f>"60552024011222440760162"</f>
        <v>60552024011222440760162</v>
      </c>
      <c r="C871" s="7" t="str">
        <f t="shared" si="47"/>
        <v>0101</v>
      </c>
      <c r="D871" s="7" t="s">
        <v>8</v>
      </c>
      <c r="E871" s="7" t="s">
        <v>9</v>
      </c>
      <c r="F871" s="7" t="str">
        <f>"李德欣"</f>
        <v>李德欣</v>
      </c>
      <c r="G871" s="7" t="str">
        <f>"女"</f>
        <v>女</v>
      </c>
    </row>
    <row r="872" spans="1:7" ht="30" customHeight="1">
      <c r="A872" s="7">
        <v>870</v>
      </c>
      <c r="B872" s="7" t="str">
        <f>"60552024011222482360166"</f>
        <v>60552024011222482360166</v>
      </c>
      <c r="C872" s="7" t="str">
        <f t="shared" si="47"/>
        <v>0101</v>
      </c>
      <c r="D872" s="7" t="s">
        <v>8</v>
      </c>
      <c r="E872" s="7" t="s">
        <v>9</v>
      </c>
      <c r="F872" s="7" t="str">
        <f>"王建保"</f>
        <v>王建保</v>
      </c>
      <c r="G872" s="7" t="str">
        <f>"男"</f>
        <v>男</v>
      </c>
    </row>
    <row r="873" spans="1:7" ht="30" customHeight="1">
      <c r="A873" s="7">
        <v>871</v>
      </c>
      <c r="B873" s="7" t="str">
        <f>"60552024011222423660161"</f>
        <v>60552024011222423660161</v>
      </c>
      <c r="C873" s="7" t="str">
        <f t="shared" si="47"/>
        <v>0101</v>
      </c>
      <c r="D873" s="7" t="s">
        <v>8</v>
      </c>
      <c r="E873" s="7" t="s">
        <v>9</v>
      </c>
      <c r="F873" s="7" t="str">
        <f>"王柔之"</f>
        <v>王柔之</v>
      </c>
      <c r="G873" s="7" t="str">
        <f>"女"</f>
        <v>女</v>
      </c>
    </row>
    <row r="874" spans="1:7" ht="30" customHeight="1">
      <c r="A874" s="7">
        <v>872</v>
      </c>
      <c r="B874" s="7" t="str">
        <f>"60552024011222592160173"</f>
        <v>60552024011222592160173</v>
      </c>
      <c r="C874" s="7" t="str">
        <f t="shared" si="47"/>
        <v>0101</v>
      </c>
      <c r="D874" s="7" t="s">
        <v>8</v>
      </c>
      <c r="E874" s="7" t="s">
        <v>9</v>
      </c>
      <c r="F874" s="7" t="str">
        <f>"罗伶"</f>
        <v>罗伶</v>
      </c>
      <c r="G874" s="7" t="str">
        <f>"女"</f>
        <v>女</v>
      </c>
    </row>
    <row r="875" spans="1:7" ht="30" customHeight="1">
      <c r="A875" s="7">
        <v>873</v>
      </c>
      <c r="B875" s="7" t="str">
        <f>"60552024011222572160172"</f>
        <v>60552024011222572160172</v>
      </c>
      <c r="C875" s="7" t="str">
        <f t="shared" si="47"/>
        <v>0101</v>
      </c>
      <c r="D875" s="7" t="s">
        <v>8</v>
      </c>
      <c r="E875" s="7" t="s">
        <v>9</v>
      </c>
      <c r="F875" s="7" t="str">
        <f>"吉志燕"</f>
        <v>吉志燕</v>
      </c>
      <c r="G875" s="7" t="str">
        <f>"女"</f>
        <v>女</v>
      </c>
    </row>
    <row r="876" spans="1:7" ht="30" customHeight="1">
      <c r="A876" s="7">
        <v>874</v>
      </c>
      <c r="B876" s="7" t="str">
        <f>"60552024010610570455401"</f>
        <v>60552024010610570455401</v>
      </c>
      <c r="C876" s="7" t="str">
        <f t="shared" si="47"/>
        <v>0101</v>
      </c>
      <c r="D876" s="7" t="s">
        <v>8</v>
      </c>
      <c r="E876" s="7" t="s">
        <v>9</v>
      </c>
      <c r="F876" s="7" t="str">
        <f>"吴清哲"</f>
        <v>吴清哲</v>
      </c>
      <c r="G876" s="7" t="str">
        <f>"男"</f>
        <v>男</v>
      </c>
    </row>
    <row r="877" spans="1:7" ht="30" customHeight="1">
      <c r="A877" s="7">
        <v>875</v>
      </c>
      <c r="B877" s="7" t="str">
        <f>"60552024011217163760030"</f>
        <v>60552024011217163760030</v>
      </c>
      <c r="C877" s="7" t="str">
        <f t="shared" si="47"/>
        <v>0101</v>
      </c>
      <c r="D877" s="7" t="s">
        <v>8</v>
      </c>
      <c r="E877" s="7" t="s">
        <v>9</v>
      </c>
      <c r="F877" s="7" t="str">
        <f>"冯妍云"</f>
        <v>冯妍云</v>
      </c>
      <c r="G877" s="7" t="str">
        <f aca="true" t="shared" si="49" ref="G877:G896">"女"</f>
        <v>女</v>
      </c>
    </row>
    <row r="878" spans="1:7" ht="30" customHeight="1">
      <c r="A878" s="7">
        <v>876</v>
      </c>
      <c r="B878" s="7" t="str">
        <f>"60552024011117460959546"</f>
        <v>60552024011117460959546</v>
      </c>
      <c r="C878" s="7" t="str">
        <f t="shared" si="47"/>
        <v>0101</v>
      </c>
      <c r="D878" s="7" t="s">
        <v>8</v>
      </c>
      <c r="E878" s="7" t="s">
        <v>9</v>
      </c>
      <c r="F878" s="7" t="str">
        <f>"程群"</f>
        <v>程群</v>
      </c>
      <c r="G878" s="7" t="str">
        <f t="shared" si="49"/>
        <v>女</v>
      </c>
    </row>
    <row r="879" spans="1:7" ht="30" customHeight="1">
      <c r="A879" s="7">
        <v>877</v>
      </c>
      <c r="B879" s="7" t="str">
        <f>"60552024010612493655572"</f>
        <v>60552024010612493655572</v>
      </c>
      <c r="C879" s="7" t="str">
        <f t="shared" si="47"/>
        <v>0101</v>
      </c>
      <c r="D879" s="7" t="s">
        <v>8</v>
      </c>
      <c r="E879" s="7" t="s">
        <v>9</v>
      </c>
      <c r="F879" s="7" t="str">
        <f>"梁欣欣"</f>
        <v>梁欣欣</v>
      </c>
      <c r="G879" s="7" t="str">
        <f t="shared" si="49"/>
        <v>女</v>
      </c>
    </row>
    <row r="880" spans="1:7" ht="30" customHeight="1">
      <c r="A880" s="7">
        <v>878</v>
      </c>
      <c r="B880" s="7" t="str">
        <f>"60552024011116591059522"</f>
        <v>60552024011116591059522</v>
      </c>
      <c r="C880" s="7" t="str">
        <f t="shared" si="47"/>
        <v>0101</v>
      </c>
      <c r="D880" s="7" t="s">
        <v>8</v>
      </c>
      <c r="E880" s="7" t="s">
        <v>9</v>
      </c>
      <c r="F880" s="7" t="str">
        <f>"王翊菲"</f>
        <v>王翊菲</v>
      </c>
      <c r="G880" s="7" t="str">
        <f t="shared" si="49"/>
        <v>女</v>
      </c>
    </row>
    <row r="881" spans="1:7" ht="30" customHeight="1">
      <c r="A881" s="7">
        <v>879</v>
      </c>
      <c r="B881" s="7" t="str">
        <f>"60552024011223290560185"</f>
        <v>60552024011223290560185</v>
      </c>
      <c r="C881" s="7" t="str">
        <f t="shared" si="47"/>
        <v>0101</v>
      </c>
      <c r="D881" s="7" t="s">
        <v>8</v>
      </c>
      <c r="E881" s="7" t="s">
        <v>9</v>
      </c>
      <c r="F881" s="7" t="str">
        <f>"徐霄阳"</f>
        <v>徐霄阳</v>
      </c>
      <c r="G881" s="7" t="str">
        <f t="shared" si="49"/>
        <v>女</v>
      </c>
    </row>
    <row r="882" spans="1:7" ht="30" customHeight="1">
      <c r="A882" s="7">
        <v>880</v>
      </c>
      <c r="B882" s="7" t="str">
        <f>"60552024011223142960178"</f>
        <v>60552024011223142960178</v>
      </c>
      <c r="C882" s="7" t="str">
        <f t="shared" si="47"/>
        <v>0101</v>
      </c>
      <c r="D882" s="7" t="s">
        <v>8</v>
      </c>
      <c r="E882" s="7" t="s">
        <v>9</v>
      </c>
      <c r="F882" s="7" t="str">
        <f>"刘恩辰"</f>
        <v>刘恩辰</v>
      </c>
      <c r="G882" s="7" t="str">
        <f t="shared" si="49"/>
        <v>女</v>
      </c>
    </row>
    <row r="883" spans="1:7" ht="30" customHeight="1">
      <c r="A883" s="7">
        <v>881</v>
      </c>
      <c r="B883" s="7" t="str">
        <f>"60552024011223522060191"</f>
        <v>60552024011223522060191</v>
      </c>
      <c r="C883" s="7" t="str">
        <f t="shared" si="47"/>
        <v>0101</v>
      </c>
      <c r="D883" s="7" t="s">
        <v>8</v>
      </c>
      <c r="E883" s="7" t="s">
        <v>9</v>
      </c>
      <c r="F883" s="7" t="str">
        <f>"符英"</f>
        <v>符英</v>
      </c>
      <c r="G883" s="7" t="str">
        <f t="shared" si="49"/>
        <v>女</v>
      </c>
    </row>
    <row r="884" spans="1:7" ht="30" customHeight="1">
      <c r="A884" s="7">
        <v>882</v>
      </c>
      <c r="B884" s="7" t="str">
        <f>"60552024011223291560186"</f>
        <v>60552024011223291560186</v>
      </c>
      <c r="C884" s="7" t="str">
        <f t="shared" si="47"/>
        <v>0101</v>
      </c>
      <c r="D884" s="7" t="s">
        <v>8</v>
      </c>
      <c r="E884" s="7" t="s">
        <v>9</v>
      </c>
      <c r="F884" s="7" t="str">
        <f>"黄娴"</f>
        <v>黄娴</v>
      </c>
      <c r="G884" s="7" t="str">
        <f t="shared" si="49"/>
        <v>女</v>
      </c>
    </row>
    <row r="885" spans="1:7" ht="30" customHeight="1">
      <c r="A885" s="7">
        <v>883</v>
      </c>
      <c r="B885" s="7" t="str">
        <f>"60552024011300251660195"</f>
        <v>60552024011300251660195</v>
      </c>
      <c r="C885" s="7" t="str">
        <f t="shared" si="47"/>
        <v>0101</v>
      </c>
      <c r="D885" s="7" t="s">
        <v>8</v>
      </c>
      <c r="E885" s="7" t="s">
        <v>9</v>
      </c>
      <c r="F885" s="7" t="str">
        <f>"卢莉芬"</f>
        <v>卢莉芬</v>
      </c>
      <c r="G885" s="7" t="str">
        <f t="shared" si="49"/>
        <v>女</v>
      </c>
    </row>
    <row r="886" spans="1:7" ht="30" customHeight="1">
      <c r="A886" s="7">
        <v>884</v>
      </c>
      <c r="B886" s="7" t="str">
        <f>"60552024011300353960197"</f>
        <v>60552024011300353960197</v>
      </c>
      <c r="C886" s="7" t="str">
        <f t="shared" si="47"/>
        <v>0101</v>
      </c>
      <c r="D886" s="7" t="s">
        <v>8</v>
      </c>
      <c r="E886" s="7" t="s">
        <v>9</v>
      </c>
      <c r="F886" s="7" t="str">
        <f>"庄海燕"</f>
        <v>庄海燕</v>
      </c>
      <c r="G886" s="7" t="str">
        <f t="shared" si="49"/>
        <v>女</v>
      </c>
    </row>
    <row r="887" spans="1:7" ht="30" customHeight="1">
      <c r="A887" s="7">
        <v>885</v>
      </c>
      <c r="B887" s="7" t="str">
        <f>"60552024011211265459831"</f>
        <v>60552024011211265459831</v>
      </c>
      <c r="C887" s="7" t="str">
        <f t="shared" si="47"/>
        <v>0101</v>
      </c>
      <c r="D887" s="7" t="s">
        <v>8</v>
      </c>
      <c r="E887" s="7" t="s">
        <v>9</v>
      </c>
      <c r="F887" s="7" t="str">
        <f>"梁碧瑶"</f>
        <v>梁碧瑶</v>
      </c>
      <c r="G887" s="7" t="str">
        <f t="shared" si="49"/>
        <v>女</v>
      </c>
    </row>
    <row r="888" spans="1:7" ht="30" customHeight="1">
      <c r="A888" s="7">
        <v>886</v>
      </c>
      <c r="B888" s="7" t="str">
        <f>"60552024011300190560194"</f>
        <v>60552024011300190560194</v>
      </c>
      <c r="C888" s="7" t="str">
        <f t="shared" si="47"/>
        <v>0101</v>
      </c>
      <c r="D888" s="7" t="s">
        <v>8</v>
      </c>
      <c r="E888" s="7" t="s">
        <v>9</v>
      </c>
      <c r="F888" s="7" t="str">
        <f>"叶晓敏"</f>
        <v>叶晓敏</v>
      </c>
      <c r="G888" s="7" t="str">
        <f t="shared" si="49"/>
        <v>女</v>
      </c>
    </row>
    <row r="889" spans="1:7" ht="30" customHeight="1">
      <c r="A889" s="7">
        <v>887</v>
      </c>
      <c r="B889" s="7" t="str">
        <f>"60552024011301421560204"</f>
        <v>60552024011301421560204</v>
      </c>
      <c r="C889" s="7" t="str">
        <f t="shared" si="47"/>
        <v>0101</v>
      </c>
      <c r="D889" s="7" t="s">
        <v>8</v>
      </c>
      <c r="E889" s="7" t="s">
        <v>9</v>
      </c>
      <c r="F889" s="7" t="str">
        <f>"余珍娟"</f>
        <v>余珍娟</v>
      </c>
      <c r="G889" s="7" t="str">
        <f t="shared" si="49"/>
        <v>女</v>
      </c>
    </row>
    <row r="890" spans="1:7" ht="30" customHeight="1">
      <c r="A890" s="7">
        <v>888</v>
      </c>
      <c r="B890" s="7" t="str">
        <f>"60552024011222074360142"</f>
        <v>60552024011222074360142</v>
      </c>
      <c r="C890" s="7" t="str">
        <f t="shared" si="47"/>
        <v>0101</v>
      </c>
      <c r="D890" s="7" t="s">
        <v>8</v>
      </c>
      <c r="E890" s="7" t="s">
        <v>9</v>
      </c>
      <c r="F890" s="7" t="str">
        <f>"何书萱"</f>
        <v>何书萱</v>
      </c>
      <c r="G890" s="7" t="str">
        <f t="shared" si="49"/>
        <v>女</v>
      </c>
    </row>
    <row r="891" spans="1:7" ht="30" customHeight="1">
      <c r="A891" s="7">
        <v>889</v>
      </c>
      <c r="B891" s="7" t="str">
        <f>"60552024011308282760213"</f>
        <v>60552024011308282760213</v>
      </c>
      <c r="C891" s="7" t="str">
        <f t="shared" si="47"/>
        <v>0101</v>
      </c>
      <c r="D891" s="7" t="s">
        <v>8</v>
      </c>
      <c r="E891" s="7" t="s">
        <v>9</v>
      </c>
      <c r="F891" s="7" t="str">
        <f>"郑爽"</f>
        <v>郑爽</v>
      </c>
      <c r="G891" s="7" t="str">
        <f t="shared" si="49"/>
        <v>女</v>
      </c>
    </row>
    <row r="892" spans="1:7" ht="30" customHeight="1">
      <c r="A892" s="7">
        <v>890</v>
      </c>
      <c r="B892" s="7" t="str">
        <f>"60552024011308294760214"</f>
        <v>60552024011308294760214</v>
      </c>
      <c r="C892" s="7" t="str">
        <f t="shared" si="47"/>
        <v>0101</v>
      </c>
      <c r="D892" s="7" t="s">
        <v>8</v>
      </c>
      <c r="E892" s="7" t="s">
        <v>9</v>
      </c>
      <c r="F892" s="7" t="str">
        <f>"王利莉"</f>
        <v>王利莉</v>
      </c>
      <c r="G892" s="7" t="str">
        <f t="shared" si="49"/>
        <v>女</v>
      </c>
    </row>
    <row r="893" spans="1:7" ht="30" customHeight="1">
      <c r="A893" s="7">
        <v>891</v>
      </c>
      <c r="B893" s="7" t="str">
        <f>"60552024011310021460236"</f>
        <v>60552024011310021460236</v>
      </c>
      <c r="C893" s="7" t="str">
        <f t="shared" si="47"/>
        <v>0101</v>
      </c>
      <c r="D893" s="7" t="s">
        <v>8</v>
      </c>
      <c r="E893" s="7" t="s">
        <v>9</v>
      </c>
      <c r="F893" s="7" t="str">
        <f>"张瑞丹"</f>
        <v>张瑞丹</v>
      </c>
      <c r="G893" s="7" t="str">
        <f t="shared" si="49"/>
        <v>女</v>
      </c>
    </row>
    <row r="894" spans="1:7" ht="30" customHeight="1">
      <c r="A894" s="7">
        <v>892</v>
      </c>
      <c r="B894" s="7" t="str">
        <f>"60552024011310520160247"</f>
        <v>60552024011310520160247</v>
      </c>
      <c r="C894" s="7" t="str">
        <f t="shared" si="47"/>
        <v>0101</v>
      </c>
      <c r="D894" s="7" t="s">
        <v>8</v>
      </c>
      <c r="E894" s="7" t="s">
        <v>9</v>
      </c>
      <c r="F894" s="7" t="str">
        <f>"王媛"</f>
        <v>王媛</v>
      </c>
      <c r="G894" s="7" t="str">
        <f t="shared" si="49"/>
        <v>女</v>
      </c>
    </row>
    <row r="895" spans="1:7" ht="30" customHeight="1">
      <c r="A895" s="7">
        <v>893</v>
      </c>
      <c r="B895" s="7" t="str">
        <f>"60552024011311231160259"</f>
        <v>60552024011311231160259</v>
      </c>
      <c r="C895" s="7" t="str">
        <f t="shared" si="47"/>
        <v>0101</v>
      </c>
      <c r="D895" s="7" t="s">
        <v>8</v>
      </c>
      <c r="E895" s="7" t="s">
        <v>9</v>
      </c>
      <c r="F895" s="7" t="str">
        <f>"古龙娇"</f>
        <v>古龙娇</v>
      </c>
      <c r="G895" s="7" t="str">
        <f t="shared" si="49"/>
        <v>女</v>
      </c>
    </row>
    <row r="896" spans="1:7" ht="30" customHeight="1">
      <c r="A896" s="7">
        <v>894</v>
      </c>
      <c r="B896" s="7" t="str">
        <f>"60552024011218291660065"</f>
        <v>60552024011218291660065</v>
      </c>
      <c r="C896" s="7" t="str">
        <f t="shared" si="47"/>
        <v>0101</v>
      </c>
      <c r="D896" s="7" t="s">
        <v>8</v>
      </c>
      <c r="E896" s="7" t="s">
        <v>9</v>
      </c>
      <c r="F896" s="7" t="str">
        <f>"陈莹"</f>
        <v>陈莹</v>
      </c>
      <c r="G896" s="7" t="str">
        <f t="shared" si="49"/>
        <v>女</v>
      </c>
    </row>
    <row r="897" spans="1:7" ht="30" customHeight="1">
      <c r="A897" s="7">
        <v>895</v>
      </c>
      <c r="B897" s="7" t="str">
        <f>"60552024011221453060131"</f>
        <v>60552024011221453060131</v>
      </c>
      <c r="C897" s="7" t="str">
        <f t="shared" si="47"/>
        <v>0101</v>
      </c>
      <c r="D897" s="7" t="s">
        <v>8</v>
      </c>
      <c r="E897" s="7" t="s">
        <v>9</v>
      </c>
      <c r="F897" s="7" t="str">
        <f>"陈焕维"</f>
        <v>陈焕维</v>
      </c>
      <c r="G897" s="7" t="str">
        <f>"男"</f>
        <v>男</v>
      </c>
    </row>
    <row r="898" spans="1:7" ht="30" customHeight="1">
      <c r="A898" s="7">
        <v>896</v>
      </c>
      <c r="B898" s="7" t="str">
        <f>"60552024011312141960276"</f>
        <v>60552024011312141960276</v>
      </c>
      <c r="C898" s="7" t="str">
        <f t="shared" si="47"/>
        <v>0101</v>
      </c>
      <c r="D898" s="7" t="s">
        <v>8</v>
      </c>
      <c r="E898" s="7" t="s">
        <v>9</v>
      </c>
      <c r="F898" s="7" t="str">
        <f>"陈迁捷"</f>
        <v>陈迁捷</v>
      </c>
      <c r="G898" s="7" t="str">
        <f>"男"</f>
        <v>男</v>
      </c>
    </row>
    <row r="899" spans="1:7" ht="30" customHeight="1">
      <c r="A899" s="7">
        <v>897</v>
      </c>
      <c r="B899" s="7" t="str">
        <f>"60552024011312403760287"</f>
        <v>60552024011312403760287</v>
      </c>
      <c r="C899" s="7" t="str">
        <f aca="true" t="shared" si="50" ref="C899:C962">"0101"</f>
        <v>0101</v>
      </c>
      <c r="D899" s="7" t="s">
        <v>8</v>
      </c>
      <c r="E899" s="7" t="s">
        <v>9</v>
      </c>
      <c r="F899" s="7" t="str">
        <f>"黄翠蓉"</f>
        <v>黄翠蓉</v>
      </c>
      <c r="G899" s="7" t="str">
        <f aca="true" t="shared" si="51" ref="G899:G905">"女"</f>
        <v>女</v>
      </c>
    </row>
    <row r="900" spans="1:7" ht="30" customHeight="1">
      <c r="A900" s="7">
        <v>898</v>
      </c>
      <c r="B900" s="7" t="str">
        <f>"60552024010918213458317"</f>
        <v>60552024010918213458317</v>
      </c>
      <c r="C900" s="7" t="str">
        <f t="shared" si="50"/>
        <v>0101</v>
      </c>
      <c r="D900" s="7" t="s">
        <v>8</v>
      </c>
      <c r="E900" s="7" t="s">
        <v>9</v>
      </c>
      <c r="F900" s="7" t="str">
        <f>"黄洁颖"</f>
        <v>黄洁颖</v>
      </c>
      <c r="G900" s="7" t="str">
        <f t="shared" si="51"/>
        <v>女</v>
      </c>
    </row>
    <row r="901" spans="1:7" ht="30" customHeight="1">
      <c r="A901" s="7">
        <v>899</v>
      </c>
      <c r="B901" s="7" t="str">
        <f>"60552024010811002857176"</f>
        <v>60552024010811002857176</v>
      </c>
      <c r="C901" s="7" t="str">
        <f t="shared" si="50"/>
        <v>0101</v>
      </c>
      <c r="D901" s="7" t="s">
        <v>8</v>
      </c>
      <c r="E901" s="7" t="s">
        <v>9</v>
      </c>
      <c r="F901" s="7" t="str">
        <f>"王思馨"</f>
        <v>王思馨</v>
      </c>
      <c r="G901" s="7" t="str">
        <f t="shared" si="51"/>
        <v>女</v>
      </c>
    </row>
    <row r="902" spans="1:7" ht="30" customHeight="1">
      <c r="A902" s="7">
        <v>900</v>
      </c>
      <c r="B902" s="7" t="str">
        <f>"60552024011312325160282"</f>
        <v>60552024011312325160282</v>
      </c>
      <c r="C902" s="7" t="str">
        <f t="shared" si="50"/>
        <v>0101</v>
      </c>
      <c r="D902" s="7" t="s">
        <v>8</v>
      </c>
      <c r="E902" s="7" t="s">
        <v>9</v>
      </c>
      <c r="F902" s="7" t="str">
        <f>"黄蓓"</f>
        <v>黄蓓</v>
      </c>
      <c r="G902" s="7" t="str">
        <f t="shared" si="51"/>
        <v>女</v>
      </c>
    </row>
    <row r="903" spans="1:7" ht="30" customHeight="1">
      <c r="A903" s="7">
        <v>901</v>
      </c>
      <c r="B903" s="7" t="str">
        <f>"60552024011313113760300"</f>
        <v>60552024011313113760300</v>
      </c>
      <c r="C903" s="7" t="str">
        <f t="shared" si="50"/>
        <v>0101</v>
      </c>
      <c r="D903" s="7" t="s">
        <v>8</v>
      </c>
      <c r="E903" s="7" t="s">
        <v>9</v>
      </c>
      <c r="F903" s="7" t="str">
        <f>"王夏颖"</f>
        <v>王夏颖</v>
      </c>
      <c r="G903" s="7" t="str">
        <f t="shared" si="51"/>
        <v>女</v>
      </c>
    </row>
    <row r="904" spans="1:7" ht="30" customHeight="1">
      <c r="A904" s="7">
        <v>902</v>
      </c>
      <c r="B904" s="7" t="str">
        <f>"60552024011110331359316"</f>
        <v>60552024011110331359316</v>
      </c>
      <c r="C904" s="7" t="str">
        <f t="shared" si="50"/>
        <v>0101</v>
      </c>
      <c r="D904" s="7" t="s">
        <v>8</v>
      </c>
      <c r="E904" s="7" t="s">
        <v>9</v>
      </c>
      <c r="F904" s="7" t="str">
        <f>"林媚"</f>
        <v>林媚</v>
      </c>
      <c r="G904" s="7" t="str">
        <f t="shared" si="51"/>
        <v>女</v>
      </c>
    </row>
    <row r="905" spans="1:7" ht="30" customHeight="1">
      <c r="A905" s="7">
        <v>903</v>
      </c>
      <c r="B905" s="7" t="str">
        <f>"60552024011312492960291"</f>
        <v>60552024011312492960291</v>
      </c>
      <c r="C905" s="7" t="str">
        <f t="shared" si="50"/>
        <v>0101</v>
      </c>
      <c r="D905" s="7" t="s">
        <v>8</v>
      </c>
      <c r="E905" s="7" t="s">
        <v>9</v>
      </c>
      <c r="F905" s="7" t="str">
        <f>"周江敏"</f>
        <v>周江敏</v>
      </c>
      <c r="G905" s="7" t="str">
        <f t="shared" si="51"/>
        <v>女</v>
      </c>
    </row>
    <row r="906" spans="1:7" ht="30" customHeight="1">
      <c r="A906" s="7">
        <v>904</v>
      </c>
      <c r="B906" s="7" t="str">
        <f>"60552024011313222260302"</f>
        <v>60552024011313222260302</v>
      </c>
      <c r="C906" s="7" t="str">
        <f t="shared" si="50"/>
        <v>0101</v>
      </c>
      <c r="D906" s="7" t="s">
        <v>8</v>
      </c>
      <c r="E906" s="7" t="s">
        <v>9</v>
      </c>
      <c r="F906" s="7" t="str">
        <f>"王诒弘"</f>
        <v>王诒弘</v>
      </c>
      <c r="G906" s="7" t="str">
        <f>"男"</f>
        <v>男</v>
      </c>
    </row>
    <row r="907" spans="1:7" ht="30" customHeight="1">
      <c r="A907" s="7">
        <v>905</v>
      </c>
      <c r="B907" s="7" t="str">
        <f>"60552024011122303359688"</f>
        <v>60552024011122303359688</v>
      </c>
      <c r="C907" s="7" t="str">
        <f t="shared" si="50"/>
        <v>0101</v>
      </c>
      <c r="D907" s="7" t="s">
        <v>8</v>
      </c>
      <c r="E907" s="7" t="s">
        <v>9</v>
      </c>
      <c r="F907" s="7" t="str">
        <f>"林贤初"</f>
        <v>林贤初</v>
      </c>
      <c r="G907" s="7" t="str">
        <f>"女"</f>
        <v>女</v>
      </c>
    </row>
    <row r="908" spans="1:7" ht="30" customHeight="1">
      <c r="A908" s="7">
        <v>906</v>
      </c>
      <c r="B908" s="7" t="str">
        <f>"60552024011313555760312"</f>
        <v>60552024011313555760312</v>
      </c>
      <c r="C908" s="7" t="str">
        <f t="shared" si="50"/>
        <v>0101</v>
      </c>
      <c r="D908" s="7" t="s">
        <v>8</v>
      </c>
      <c r="E908" s="7" t="s">
        <v>9</v>
      </c>
      <c r="F908" s="7" t="str">
        <f>"苏海燕"</f>
        <v>苏海燕</v>
      </c>
      <c r="G908" s="7" t="str">
        <f>"女"</f>
        <v>女</v>
      </c>
    </row>
    <row r="909" spans="1:7" ht="30" customHeight="1">
      <c r="A909" s="7">
        <v>907</v>
      </c>
      <c r="B909" s="7" t="str">
        <f>"60552024011217063460023"</f>
        <v>60552024011217063460023</v>
      </c>
      <c r="C909" s="7" t="str">
        <f t="shared" si="50"/>
        <v>0101</v>
      </c>
      <c r="D909" s="7" t="s">
        <v>8</v>
      </c>
      <c r="E909" s="7" t="s">
        <v>9</v>
      </c>
      <c r="F909" s="7" t="str">
        <f>"朱婕"</f>
        <v>朱婕</v>
      </c>
      <c r="G909" s="7" t="str">
        <f>"女"</f>
        <v>女</v>
      </c>
    </row>
    <row r="910" spans="1:7" ht="30" customHeight="1">
      <c r="A910" s="7">
        <v>908</v>
      </c>
      <c r="B910" s="7" t="str">
        <f>"60552024011313081460297"</f>
        <v>60552024011313081460297</v>
      </c>
      <c r="C910" s="7" t="str">
        <f t="shared" si="50"/>
        <v>0101</v>
      </c>
      <c r="D910" s="7" t="s">
        <v>8</v>
      </c>
      <c r="E910" s="7" t="s">
        <v>9</v>
      </c>
      <c r="F910" s="7" t="str">
        <f>"吴小梅"</f>
        <v>吴小梅</v>
      </c>
      <c r="G910" s="7" t="str">
        <f>"女"</f>
        <v>女</v>
      </c>
    </row>
    <row r="911" spans="1:7" ht="30" customHeight="1">
      <c r="A911" s="7">
        <v>909</v>
      </c>
      <c r="B911" s="7" t="str">
        <f>"60552024011315175160333"</f>
        <v>60552024011315175160333</v>
      </c>
      <c r="C911" s="7" t="str">
        <f t="shared" si="50"/>
        <v>0101</v>
      </c>
      <c r="D911" s="7" t="s">
        <v>8</v>
      </c>
      <c r="E911" s="7" t="s">
        <v>9</v>
      </c>
      <c r="F911" s="7" t="str">
        <f>"林禄森"</f>
        <v>林禄森</v>
      </c>
      <c r="G911" s="7" t="str">
        <f>"男"</f>
        <v>男</v>
      </c>
    </row>
    <row r="912" spans="1:7" ht="30" customHeight="1">
      <c r="A912" s="7">
        <v>910</v>
      </c>
      <c r="B912" s="7" t="str">
        <f>"60552024011315355560341"</f>
        <v>60552024011315355560341</v>
      </c>
      <c r="C912" s="7" t="str">
        <f t="shared" si="50"/>
        <v>0101</v>
      </c>
      <c r="D912" s="7" t="s">
        <v>8</v>
      </c>
      <c r="E912" s="7" t="s">
        <v>9</v>
      </c>
      <c r="F912" s="7" t="str">
        <f>"朱军"</f>
        <v>朱军</v>
      </c>
      <c r="G912" s="7" t="str">
        <f aca="true" t="shared" si="52" ref="G912:G917">"女"</f>
        <v>女</v>
      </c>
    </row>
    <row r="913" spans="1:7" ht="30" customHeight="1">
      <c r="A913" s="7">
        <v>911</v>
      </c>
      <c r="B913" s="7" t="str">
        <f>"60552024011316061360350"</f>
        <v>60552024011316061360350</v>
      </c>
      <c r="C913" s="7" t="str">
        <f t="shared" si="50"/>
        <v>0101</v>
      </c>
      <c r="D913" s="7" t="s">
        <v>8</v>
      </c>
      <c r="E913" s="7" t="s">
        <v>9</v>
      </c>
      <c r="F913" s="7" t="str">
        <f>"王玲宝"</f>
        <v>王玲宝</v>
      </c>
      <c r="G913" s="7" t="str">
        <f t="shared" si="52"/>
        <v>女</v>
      </c>
    </row>
    <row r="914" spans="1:7" ht="30" customHeight="1">
      <c r="A914" s="7">
        <v>912</v>
      </c>
      <c r="B914" s="7" t="str">
        <f>"60552024011313264560303"</f>
        <v>60552024011313264560303</v>
      </c>
      <c r="C914" s="7" t="str">
        <f t="shared" si="50"/>
        <v>0101</v>
      </c>
      <c r="D914" s="7" t="s">
        <v>8</v>
      </c>
      <c r="E914" s="7" t="s">
        <v>9</v>
      </c>
      <c r="F914" s="7" t="str">
        <f>"张时时"</f>
        <v>张时时</v>
      </c>
      <c r="G914" s="7" t="str">
        <f t="shared" si="52"/>
        <v>女</v>
      </c>
    </row>
    <row r="915" spans="1:7" ht="30" customHeight="1">
      <c r="A915" s="7">
        <v>913</v>
      </c>
      <c r="B915" s="7" t="str">
        <f>"60552024010719580156699"</f>
        <v>60552024010719580156699</v>
      </c>
      <c r="C915" s="7" t="str">
        <f t="shared" si="50"/>
        <v>0101</v>
      </c>
      <c r="D915" s="7" t="s">
        <v>8</v>
      </c>
      <c r="E915" s="7" t="s">
        <v>9</v>
      </c>
      <c r="F915" s="7" t="str">
        <f>"郑羽"</f>
        <v>郑羽</v>
      </c>
      <c r="G915" s="7" t="str">
        <f t="shared" si="52"/>
        <v>女</v>
      </c>
    </row>
    <row r="916" spans="1:7" ht="30" customHeight="1">
      <c r="A916" s="7">
        <v>914</v>
      </c>
      <c r="B916" s="7" t="str">
        <f>"60552024011317014560367"</f>
        <v>60552024011317014560367</v>
      </c>
      <c r="C916" s="7" t="str">
        <f t="shared" si="50"/>
        <v>0101</v>
      </c>
      <c r="D916" s="7" t="s">
        <v>8</v>
      </c>
      <c r="E916" s="7" t="s">
        <v>9</v>
      </c>
      <c r="F916" s="7" t="str">
        <f>"方婷"</f>
        <v>方婷</v>
      </c>
      <c r="G916" s="7" t="str">
        <f t="shared" si="52"/>
        <v>女</v>
      </c>
    </row>
    <row r="917" spans="1:7" ht="30" customHeight="1">
      <c r="A917" s="7">
        <v>915</v>
      </c>
      <c r="B917" s="7" t="str">
        <f>"60552024011316581760365"</f>
        <v>60552024011316581760365</v>
      </c>
      <c r="C917" s="7" t="str">
        <f t="shared" si="50"/>
        <v>0101</v>
      </c>
      <c r="D917" s="7" t="s">
        <v>8</v>
      </c>
      <c r="E917" s="7" t="s">
        <v>9</v>
      </c>
      <c r="F917" s="7" t="str">
        <f>"周明玲"</f>
        <v>周明玲</v>
      </c>
      <c r="G917" s="7" t="str">
        <f t="shared" si="52"/>
        <v>女</v>
      </c>
    </row>
    <row r="918" spans="1:7" ht="30" customHeight="1">
      <c r="A918" s="7">
        <v>916</v>
      </c>
      <c r="B918" s="7" t="str">
        <f>"60552024011201024559733"</f>
        <v>60552024011201024559733</v>
      </c>
      <c r="C918" s="7" t="str">
        <f t="shared" si="50"/>
        <v>0101</v>
      </c>
      <c r="D918" s="7" t="s">
        <v>8</v>
      </c>
      <c r="E918" s="7" t="s">
        <v>9</v>
      </c>
      <c r="F918" s="7" t="str">
        <f>"唐云英"</f>
        <v>唐云英</v>
      </c>
      <c r="G918" s="7" t="str">
        <f>"男"</f>
        <v>男</v>
      </c>
    </row>
    <row r="919" spans="1:7" ht="30" customHeight="1">
      <c r="A919" s="7">
        <v>917</v>
      </c>
      <c r="B919" s="7" t="str">
        <f>"60552024011317361460377"</f>
        <v>60552024011317361460377</v>
      </c>
      <c r="C919" s="7" t="str">
        <f t="shared" si="50"/>
        <v>0101</v>
      </c>
      <c r="D919" s="7" t="s">
        <v>8</v>
      </c>
      <c r="E919" s="7" t="s">
        <v>9</v>
      </c>
      <c r="F919" s="7" t="str">
        <f>"羊蔡红"</f>
        <v>羊蔡红</v>
      </c>
      <c r="G919" s="7" t="str">
        <f>"女"</f>
        <v>女</v>
      </c>
    </row>
    <row r="920" spans="1:7" ht="30" customHeight="1">
      <c r="A920" s="7">
        <v>918</v>
      </c>
      <c r="B920" s="7" t="str">
        <f>"60552024011317234860372"</f>
        <v>60552024011317234860372</v>
      </c>
      <c r="C920" s="7" t="str">
        <f t="shared" si="50"/>
        <v>0101</v>
      </c>
      <c r="D920" s="7" t="s">
        <v>8</v>
      </c>
      <c r="E920" s="7" t="s">
        <v>9</v>
      </c>
      <c r="F920" s="7" t="str">
        <f>"吴宣铼"</f>
        <v>吴宣铼</v>
      </c>
      <c r="G920" s="7" t="str">
        <f>"女"</f>
        <v>女</v>
      </c>
    </row>
    <row r="921" spans="1:7" ht="30" customHeight="1">
      <c r="A921" s="7">
        <v>919</v>
      </c>
      <c r="B921" s="7" t="str">
        <f>"60552024010612171755519"</f>
        <v>60552024010612171755519</v>
      </c>
      <c r="C921" s="7" t="str">
        <f t="shared" si="50"/>
        <v>0101</v>
      </c>
      <c r="D921" s="7" t="s">
        <v>8</v>
      </c>
      <c r="E921" s="7" t="s">
        <v>9</v>
      </c>
      <c r="F921" s="7" t="str">
        <f>"陈柳贝"</f>
        <v>陈柳贝</v>
      </c>
      <c r="G921" s="7" t="str">
        <f>"女"</f>
        <v>女</v>
      </c>
    </row>
    <row r="922" spans="1:7" ht="30" customHeight="1">
      <c r="A922" s="7">
        <v>920</v>
      </c>
      <c r="B922" s="7" t="str">
        <f>"60552024011318081860387"</f>
        <v>60552024011318081860387</v>
      </c>
      <c r="C922" s="7" t="str">
        <f t="shared" si="50"/>
        <v>0101</v>
      </c>
      <c r="D922" s="7" t="s">
        <v>8</v>
      </c>
      <c r="E922" s="7" t="s">
        <v>9</v>
      </c>
      <c r="F922" s="7" t="str">
        <f>"陈惠"</f>
        <v>陈惠</v>
      </c>
      <c r="G922" s="7" t="str">
        <f>"女"</f>
        <v>女</v>
      </c>
    </row>
    <row r="923" spans="1:7" ht="30" customHeight="1">
      <c r="A923" s="7">
        <v>921</v>
      </c>
      <c r="B923" s="7" t="str">
        <f>"60552024011121400659663"</f>
        <v>60552024011121400659663</v>
      </c>
      <c r="C923" s="7" t="str">
        <f t="shared" si="50"/>
        <v>0101</v>
      </c>
      <c r="D923" s="7" t="s">
        <v>8</v>
      </c>
      <c r="E923" s="7" t="s">
        <v>9</v>
      </c>
      <c r="F923" s="7" t="str">
        <f>"张菲"</f>
        <v>张菲</v>
      </c>
      <c r="G923" s="7" t="str">
        <f>"男"</f>
        <v>男</v>
      </c>
    </row>
    <row r="924" spans="1:7" ht="30" customHeight="1">
      <c r="A924" s="7">
        <v>922</v>
      </c>
      <c r="B924" s="7" t="str">
        <f>"60552024011317162960371"</f>
        <v>60552024011317162960371</v>
      </c>
      <c r="C924" s="7" t="str">
        <f t="shared" si="50"/>
        <v>0101</v>
      </c>
      <c r="D924" s="7" t="s">
        <v>8</v>
      </c>
      <c r="E924" s="7" t="s">
        <v>9</v>
      </c>
      <c r="F924" s="7" t="str">
        <f>"洪清雅"</f>
        <v>洪清雅</v>
      </c>
      <c r="G924" s="7" t="str">
        <f>"女"</f>
        <v>女</v>
      </c>
    </row>
    <row r="925" spans="1:7" ht="30" customHeight="1">
      <c r="A925" s="7">
        <v>923</v>
      </c>
      <c r="B925" s="7" t="str">
        <f>"60552024011318533260396"</f>
        <v>60552024011318533260396</v>
      </c>
      <c r="C925" s="7" t="str">
        <f t="shared" si="50"/>
        <v>0101</v>
      </c>
      <c r="D925" s="7" t="s">
        <v>8</v>
      </c>
      <c r="E925" s="7" t="s">
        <v>9</v>
      </c>
      <c r="F925" s="7" t="str">
        <f>"蒋海圆"</f>
        <v>蒋海圆</v>
      </c>
      <c r="G925" s="7" t="str">
        <f>"女"</f>
        <v>女</v>
      </c>
    </row>
    <row r="926" spans="1:7" ht="30" customHeight="1">
      <c r="A926" s="7">
        <v>924</v>
      </c>
      <c r="B926" s="7" t="str">
        <f>"60552024011317051560368"</f>
        <v>60552024011317051560368</v>
      </c>
      <c r="C926" s="7" t="str">
        <f t="shared" si="50"/>
        <v>0101</v>
      </c>
      <c r="D926" s="7" t="s">
        <v>8</v>
      </c>
      <c r="E926" s="7" t="s">
        <v>9</v>
      </c>
      <c r="F926" s="7" t="str">
        <f>"高雅"</f>
        <v>高雅</v>
      </c>
      <c r="G926" s="7" t="str">
        <f>"女"</f>
        <v>女</v>
      </c>
    </row>
    <row r="927" spans="1:7" ht="30" customHeight="1">
      <c r="A927" s="7">
        <v>925</v>
      </c>
      <c r="B927" s="7" t="str">
        <f>"60552024011319270460402"</f>
        <v>60552024011319270460402</v>
      </c>
      <c r="C927" s="7" t="str">
        <f t="shared" si="50"/>
        <v>0101</v>
      </c>
      <c r="D927" s="7" t="s">
        <v>8</v>
      </c>
      <c r="E927" s="7" t="s">
        <v>9</v>
      </c>
      <c r="F927" s="7" t="str">
        <f>"胡献"</f>
        <v>胡献</v>
      </c>
      <c r="G927" s="7" t="str">
        <f>"女"</f>
        <v>女</v>
      </c>
    </row>
    <row r="928" spans="1:7" ht="30" customHeight="1">
      <c r="A928" s="7">
        <v>926</v>
      </c>
      <c r="B928" s="7" t="str">
        <f>"60552024011319300160404"</f>
        <v>60552024011319300160404</v>
      </c>
      <c r="C928" s="7" t="str">
        <f t="shared" si="50"/>
        <v>0101</v>
      </c>
      <c r="D928" s="7" t="s">
        <v>8</v>
      </c>
      <c r="E928" s="7" t="s">
        <v>9</v>
      </c>
      <c r="F928" s="7" t="str">
        <f>"周瑶"</f>
        <v>周瑶</v>
      </c>
      <c r="G928" s="7" t="str">
        <f>"女"</f>
        <v>女</v>
      </c>
    </row>
    <row r="929" spans="1:7" ht="30" customHeight="1">
      <c r="A929" s="7">
        <v>927</v>
      </c>
      <c r="B929" s="7" t="str">
        <f>"60552024011316385860360"</f>
        <v>60552024011316385860360</v>
      </c>
      <c r="C929" s="7" t="str">
        <f t="shared" si="50"/>
        <v>0101</v>
      </c>
      <c r="D929" s="7" t="s">
        <v>8</v>
      </c>
      <c r="E929" s="7" t="s">
        <v>9</v>
      </c>
      <c r="F929" s="7" t="str">
        <f>"王尤乐"</f>
        <v>王尤乐</v>
      </c>
      <c r="G929" s="7" t="str">
        <f>"男"</f>
        <v>男</v>
      </c>
    </row>
    <row r="930" spans="1:7" ht="30" customHeight="1">
      <c r="A930" s="7">
        <v>928</v>
      </c>
      <c r="B930" s="7" t="str">
        <f>"60552024011110540159332"</f>
        <v>60552024011110540159332</v>
      </c>
      <c r="C930" s="7" t="str">
        <f t="shared" si="50"/>
        <v>0101</v>
      </c>
      <c r="D930" s="7" t="s">
        <v>8</v>
      </c>
      <c r="E930" s="7" t="s">
        <v>9</v>
      </c>
      <c r="F930" s="7" t="str">
        <f>"陈美霖"</f>
        <v>陈美霖</v>
      </c>
      <c r="G930" s="7" t="str">
        <f aca="true" t="shared" si="53" ref="G930:G935">"女"</f>
        <v>女</v>
      </c>
    </row>
    <row r="931" spans="1:7" ht="30" customHeight="1">
      <c r="A931" s="7">
        <v>929</v>
      </c>
      <c r="B931" s="7" t="str">
        <f>"60552024011320551860427"</f>
        <v>60552024011320551860427</v>
      </c>
      <c r="C931" s="7" t="str">
        <f t="shared" si="50"/>
        <v>0101</v>
      </c>
      <c r="D931" s="7" t="s">
        <v>8</v>
      </c>
      <c r="E931" s="7" t="s">
        <v>9</v>
      </c>
      <c r="F931" s="7" t="str">
        <f>"周冰"</f>
        <v>周冰</v>
      </c>
      <c r="G931" s="7" t="str">
        <f t="shared" si="53"/>
        <v>女</v>
      </c>
    </row>
    <row r="932" spans="1:7" ht="30" customHeight="1">
      <c r="A932" s="7">
        <v>930</v>
      </c>
      <c r="B932" s="7" t="str">
        <f>"60552024011019335058986"</f>
        <v>60552024011019335058986</v>
      </c>
      <c r="C932" s="7" t="str">
        <f t="shared" si="50"/>
        <v>0101</v>
      </c>
      <c r="D932" s="7" t="s">
        <v>8</v>
      </c>
      <c r="E932" s="7" t="s">
        <v>9</v>
      </c>
      <c r="F932" s="7" t="str">
        <f>"胡蕾磊"</f>
        <v>胡蕾磊</v>
      </c>
      <c r="G932" s="7" t="str">
        <f t="shared" si="53"/>
        <v>女</v>
      </c>
    </row>
    <row r="933" spans="1:7" ht="30" customHeight="1">
      <c r="A933" s="7">
        <v>931</v>
      </c>
      <c r="B933" s="7" t="str">
        <f>"60552024011321331860440"</f>
        <v>60552024011321331860440</v>
      </c>
      <c r="C933" s="7" t="str">
        <f t="shared" si="50"/>
        <v>0101</v>
      </c>
      <c r="D933" s="7" t="s">
        <v>8</v>
      </c>
      <c r="E933" s="7" t="s">
        <v>9</v>
      </c>
      <c r="F933" s="7" t="str">
        <f>"胡春雨"</f>
        <v>胡春雨</v>
      </c>
      <c r="G933" s="7" t="str">
        <f t="shared" si="53"/>
        <v>女</v>
      </c>
    </row>
    <row r="934" spans="1:7" ht="30" customHeight="1">
      <c r="A934" s="7">
        <v>932</v>
      </c>
      <c r="B934" s="7" t="str">
        <f>"60552024011321194960437"</f>
        <v>60552024011321194960437</v>
      </c>
      <c r="C934" s="7" t="str">
        <f t="shared" si="50"/>
        <v>0101</v>
      </c>
      <c r="D934" s="7" t="s">
        <v>8</v>
      </c>
      <c r="E934" s="7" t="s">
        <v>9</v>
      </c>
      <c r="F934" s="7" t="str">
        <f>"苏蒙蒙"</f>
        <v>苏蒙蒙</v>
      </c>
      <c r="G934" s="7" t="str">
        <f t="shared" si="53"/>
        <v>女</v>
      </c>
    </row>
    <row r="935" spans="1:7" ht="30" customHeight="1">
      <c r="A935" s="7">
        <v>933</v>
      </c>
      <c r="B935" s="7" t="str">
        <f>"60552024011115400559472"</f>
        <v>60552024011115400559472</v>
      </c>
      <c r="C935" s="7" t="str">
        <f t="shared" si="50"/>
        <v>0101</v>
      </c>
      <c r="D935" s="7" t="s">
        <v>8</v>
      </c>
      <c r="E935" s="7" t="s">
        <v>9</v>
      </c>
      <c r="F935" s="7" t="str">
        <f>"韦力玮"</f>
        <v>韦力玮</v>
      </c>
      <c r="G935" s="7" t="str">
        <f t="shared" si="53"/>
        <v>女</v>
      </c>
    </row>
    <row r="936" spans="1:7" ht="30" customHeight="1">
      <c r="A936" s="7">
        <v>934</v>
      </c>
      <c r="B936" s="7" t="str">
        <f>"60552024010622171556173"</f>
        <v>60552024010622171556173</v>
      </c>
      <c r="C936" s="7" t="str">
        <f t="shared" si="50"/>
        <v>0101</v>
      </c>
      <c r="D936" s="7" t="s">
        <v>8</v>
      </c>
      <c r="E936" s="7" t="s">
        <v>9</v>
      </c>
      <c r="F936" s="7" t="str">
        <f>"王谋良"</f>
        <v>王谋良</v>
      </c>
      <c r="G936" s="7" t="str">
        <f>"男"</f>
        <v>男</v>
      </c>
    </row>
    <row r="937" spans="1:7" ht="30" customHeight="1">
      <c r="A937" s="7">
        <v>935</v>
      </c>
      <c r="B937" s="7" t="str">
        <f>"60552024011322370860457"</f>
        <v>60552024011322370860457</v>
      </c>
      <c r="C937" s="7" t="str">
        <f t="shared" si="50"/>
        <v>0101</v>
      </c>
      <c r="D937" s="7" t="s">
        <v>8</v>
      </c>
      <c r="E937" s="7" t="s">
        <v>9</v>
      </c>
      <c r="F937" s="7" t="str">
        <f>"王茜"</f>
        <v>王茜</v>
      </c>
      <c r="G937" s="7" t="str">
        <f>"女"</f>
        <v>女</v>
      </c>
    </row>
    <row r="938" spans="1:7" ht="30" customHeight="1">
      <c r="A938" s="7">
        <v>936</v>
      </c>
      <c r="B938" s="7" t="str">
        <f>"60552024011215191259945"</f>
        <v>60552024011215191259945</v>
      </c>
      <c r="C938" s="7" t="str">
        <f t="shared" si="50"/>
        <v>0101</v>
      </c>
      <c r="D938" s="7" t="s">
        <v>8</v>
      </c>
      <c r="E938" s="7" t="s">
        <v>9</v>
      </c>
      <c r="F938" s="7" t="str">
        <f>"蔡曼良"</f>
        <v>蔡曼良</v>
      </c>
      <c r="G938" s="7" t="str">
        <f>"女"</f>
        <v>女</v>
      </c>
    </row>
    <row r="939" spans="1:7" ht="30" customHeight="1">
      <c r="A939" s="7">
        <v>937</v>
      </c>
      <c r="B939" s="7" t="str">
        <f>"60552024011323253760474"</f>
        <v>60552024011323253760474</v>
      </c>
      <c r="C939" s="7" t="str">
        <f t="shared" si="50"/>
        <v>0101</v>
      </c>
      <c r="D939" s="7" t="s">
        <v>8</v>
      </c>
      <c r="E939" s="7" t="s">
        <v>9</v>
      </c>
      <c r="F939" s="7" t="str">
        <f>"陈爱桃"</f>
        <v>陈爱桃</v>
      </c>
      <c r="G939" s="7" t="str">
        <f>"女"</f>
        <v>女</v>
      </c>
    </row>
    <row r="940" spans="1:7" ht="30" customHeight="1">
      <c r="A940" s="7">
        <v>938</v>
      </c>
      <c r="B940" s="7" t="str">
        <f>"60552024011323344260479"</f>
        <v>60552024011323344260479</v>
      </c>
      <c r="C940" s="7" t="str">
        <f t="shared" si="50"/>
        <v>0101</v>
      </c>
      <c r="D940" s="7" t="s">
        <v>8</v>
      </c>
      <c r="E940" s="7" t="s">
        <v>9</v>
      </c>
      <c r="F940" s="7" t="str">
        <f>"王钟宝"</f>
        <v>王钟宝</v>
      </c>
      <c r="G940" s="7" t="str">
        <f>"男"</f>
        <v>男</v>
      </c>
    </row>
    <row r="941" spans="1:7" ht="30" customHeight="1">
      <c r="A941" s="7">
        <v>939</v>
      </c>
      <c r="B941" s="7" t="str">
        <f>"60552024011323264960476"</f>
        <v>60552024011323264960476</v>
      </c>
      <c r="C941" s="7" t="str">
        <f t="shared" si="50"/>
        <v>0101</v>
      </c>
      <c r="D941" s="7" t="s">
        <v>8</v>
      </c>
      <c r="E941" s="7" t="s">
        <v>9</v>
      </c>
      <c r="F941" s="7" t="str">
        <f>"赵天雨"</f>
        <v>赵天雨</v>
      </c>
      <c r="G941" s="7" t="str">
        <f>"男"</f>
        <v>男</v>
      </c>
    </row>
    <row r="942" spans="1:7" ht="30" customHeight="1">
      <c r="A942" s="7">
        <v>940</v>
      </c>
      <c r="B942" s="7" t="str">
        <f>"60552024011323363960480"</f>
        <v>60552024011323363960480</v>
      </c>
      <c r="C942" s="7" t="str">
        <f t="shared" si="50"/>
        <v>0101</v>
      </c>
      <c r="D942" s="7" t="s">
        <v>8</v>
      </c>
      <c r="E942" s="7" t="s">
        <v>9</v>
      </c>
      <c r="F942" s="7" t="str">
        <f>"符建婷"</f>
        <v>符建婷</v>
      </c>
      <c r="G942" s="7" t="str">
        <f>"女"</f>
        <v>女</v>
      </c>
    </row>
    <row r="943" spans="1:7" ht="30" customHeight="1">
      <c r="A943" s="7">
        <v>941</v>
      </c>
      <c r="B943" s="7" t="str">
        <f>"60552024011316061260349"</f>
        <v>60552024011316061260349</v>
      </c>
      <c r="C943" s="7" t="str">
        <f t="shared" si="50"/>
        <v>0101</v>
      </c>
      <c r="D943" s="7" t="s">
        <v>8</v>
      </c>
      <c r="E943" s="7" t="s">
        <v>9</v>
      </c>
      <c r="F943" s="7" t="str">
        <f>"易文丽"</f>
        <v>易文丽</v>
      </c>
      <c r="G943" s="7" t="str">
        <f>"女"</f>
        <v>女</v>
      </c>
    </row>
    <row r="944" spans="1:7" ht="30" customHeight="1">
      <c r="A944" s="7">
        <v>942</v>
      </c>
      <c r="B944" s="7" t="str">
        <f>"60552024011401295360492"</f>
        <v>60552024011401295360492</v>
      </c>
      <c r="C944" s="7" t="str">
        <f t="shared" si="50"/>
        <v>0101</v>
      </c>
      <c r="D944" s="7" t="s">
        <v>8</v>
      </c>
      <c r="E944" s="7" t="s">
        <v>9</v>
      </c>
      <c r="F944" s="7" t="str">
        <f>"郑维妃"</f>
        <v>郑维妃</v>
      </c>
      <c r="G944" s="7" t="str">
        <f>"女"</f>
        <v>女</v>
      </c>
    </row>
    <row r="945" spans="1:7" ht="30" customHeight="1">
      <c r="A945" s="7">
        <v>943</v>
      </c>
      <c r="B945" s="7" t="str">
        <f>"60552024011401025060491"</f>
        <v>60552024011401025060491</v>
      </c>
      <c r="C945" s="7" t="str">
        <f t="shared" si="50"/>
        <v>0101</v>
      </c>
      <c r="D945" s="7" t="s">
        <v>8</v>
      </c>
      <c r="E945" s="7" t="s">
        <v>9</v>
      </c>
      <c r="F945" s="7" t="str">
        <f>"周宇"</f>
        <v>周宇</v>
      </c>
      <c r="G945" s="7" t="str">
        <f>"男"</f>
        <v>男</v>
      </c>
    </row>
    <row r="946" spans="1:7" ht="30" customHeight="1">
      <c r="A946" s="7">
        <v>944</v>
      </c>
      <c r="B946" s="7" t="str">
        <f>"60552024011404091360494"</f>
        <v>60552024011404091360494</v>
      </c>
      <c r="C946" s="7" t="str">
        <f t="shared" si="50"/>
        <v>0101</v>
      </c>
      <c r="D946" s="7" t="s">
        <v>8</v>
      </c>
      <c r="E946" s="7" t="s">
        <v>9</v>
      </c>
      <c r="F946" s="7" t="str">
        <f>"叶虹"</f>
        <v>叶虹</v>
      </c>
      <c r="G946" s="7" t="str">
        <f>"女"</f>
        <v>女</v>
      </c>
    </row>
    <row r="947" spans="1:7" ht="30" customHeight="1">
      <c r="A947" s="7">
        <v>945</v>
      </c>
      <c r="B947" s="7" t="str">
        <f>"60552024011407003360495"</f>
        <v>60552024011407003360495</v>
      </c>
      <c r="C947" s="7" t="str">
        <f t="shared" si="50"/>
        <v>0101</v>
      </c>
      <c r="D947" s="7" t="s">
        <v>8</v>
      </c>
      <c r="E947" s="7" t="s">
        <v>9</v>
      </c>
      <c r="F947" s="7" t="str">
        <f>"秦安楠"</f>
        <v>秦安楠</v>
      </c>
      <c r="G947" s="7" t="str">
        <f>"女"</f>
        <v>女</v>
      </c>
    </row>
    <row r="948" spans="1:7" ht="30" customHeight="1">
      <c r="A948" s="7">
        <v>946</v>
      </c>
      <c r="B948" s="7" t="str">
        <f>"60552024011409121860501"</f>
        <v>60552024011409121860501</v>
      </c>
      <c r="C948" s="7" t="str">
        <f t="shared" si="50"/>
        <v>0101</v>
      </c>
      <c r="D948" s="7" t="s">
        <v>8</v>
      </c>
      <c r="E948" s="7" t="s">
        <v>9</v>
      </c>
      <c r="F948" s="7" t="str">
        <f>"黄平"</f>
        <v>黄平</v>
      </c>
      <c r="G948" s="7" t="str">
        <f>"女"</f>
        <v>女</v>
      </c>
    </row>
    <row r="949" spans="1:7" ht="30" customHeight="1">
      <c r="A949" s="7">
        <v>947</v>
      </c>
      <c r="B949" s="7" t="str">
        <f>"60552024011409263360504"</f>
        <v>60552024011409263360504</v>
      </c>
      <c r="C949" s="7" t="str">
        <f t="shared" si="50"/>
        <v>0101</v>
      </c>
      <c r="D949" s="7" t="s">
        <v>8</v>
      </c>
      <c r="E949" s="7" t="s">
        <v>9</v>
      </c>
      <c r="F949" s="7" t="str">
        <f>"钟艳妮"</f>
        <v>钟艳妮</v>
      </c>
      <c r="G949" s="7" t="str">
        <f>"女"</f>
        <v>女</v>
      </c>
    </row>
    <row r="950" spans="1:7" ht="30" customHeight="1">
      <c r="A950" s="7">
        <v>948</v>
      </c>
      <c r="B950" s="7" t="str">
        <f>"60552024011409374460507"</f>
        <v>60552024011409374460507</v>
      </c>
      <c r="C950" s="7" t="str">
        <f t="shared" si="50"/>
        <v>0101</v>
      </c>
      <c r="D950" s="7" t="s">
        <v>8</v>
      </c>
      <c r="E950" s="7" t="s">
        <v>9</v>
      </c>
      <c r="F950" s="7" t="str">
        <f>"杜艳茹"</f>
        <v>杜艳茹</v>
      </c>
      <c r="G950" s="7" t="str">
        <f>"女"</f>
        <v>女</v>
      </c>
    </row>
    <row r="951" spans="1:7" ht="30" customHeight="1">
      <c r="A951" s="7">
        <v>949</v>
      </c>
      <c r="B951" s="7" t="str">
        <f>"60552024011409103560500"</f>
        <v>60552024011409103560500</v>
      </c>
      <c r="C951" s="7" t="str">
        <f t="shared" si="50"/>
        <v>0101</v>
      </c>
      <c r="D951" s="7" t="s">
        <v>8</v>
      </c>
      <c r="E951" s="7" t="s">
        <v>9</v>
      </c>
      <c r="F951" s="7" t="str">
        <f>"郑鑫康"</f>
        <v>郑鑫康</v>
      </c>
      <c r="G951" s="7" t="str">
        <f>"男"</f>
        <v>男</v>
      </c>
    </row>
    <row r="952" spans="1:7" ht="30" customHeight="1">
      <c r="A952" s="7">
        <v>950</v>
      </c>
      <c r="B952" s="7" t="str">
        <f>"60552024011323260660475"</f>
        <v>60552024011323260660475</v>
      </c>
      <c r="C952" s="7" t="str">
        <f t="shared" si="50"/>
        <v>0101</v>
      </c>
      <c r="D952" s="7" t="s">
        <v>8</v>
      </c>
      <c r="E952" s="7" t="s">
        <v>9</v>
      </c>
      <c r="F952" s="7" t="str">
        <f>"陈雪婵"</f>
        <v>陈雪婵</v>
      </c>
      <c r="G952" s="7" t="str">
        <f aca="true" t="shared" si="54" ref="G952:G960">"女"</f>
        <v>女</v>
      </c>
    </row>
    <row r="953" spans="1:7" ht="30" customHeight="1">
      <c r="A953" s="7">
        <v>951</v>
      </c>
      <c r="B953" s="7" t="str">
        <f>"60552024011410262960515"</f>
        <v>60552024011410262960515</v>
      </c>
      <c r="C953" s="7" t="str">
        <f t="shared" si="50"/>
        <v>0101</v>
      </c>
      <c r="D953" s="7" t="s">
        <v>8</v>
      </c>
      <c r="E953" s="7" t="s">
        <v>9</v>
      </c>
      <c r="F953" s="7" t="str">
        <f>"高卓婕"</f>
        <v>高卓婕</v>
      </c>
      <c r="G953" s="7" t="str">
        <f t="shared" si="54"/>
        <v>女</v>
      </c>
    </row>
    <row r="954" spans="1:7" ht="30" customHeight="1">
      <c r="A954" s="7">
        <v>952</v>
      </c>
      <c r="B954" s="7" t="str">
        <f>"60552024011409192460503"</f>
        <v>60552024011409192460503</v>
      </c>
      <c r="C954" s="7" t="str">
        <f t="shared" si="50"/>
        <v>0101</v>
      </c>
      <c r="D954" s="7" t="s">
        <v>8</v>
      </c>
      <c r="E954" s="7" t="s">
        <v>9</v>
      </c>
      <c r="F954" s="7" t="str">
        <f>"王舒雅"</f>
        <v>王舒雅</v>
      </c>
      <c r="G954" s="7" t="str">
        <f t="shared" si="54"/>
        <v>女</v>
      </c>
    </row>
    <row r="955" spans="1:7" ht="30" customHeight="1">
      <c r="A955" s="7">
        <v>953</v>
      </c>
      <c r="B955" s="7" t="str">
        <f>"60552024011411080160527"</f>
        <v>60552024011411080160527</v>
      </c>
      <c r="C955" s="7" t="str">
        <f t="shared" si="50"/>
        <v>0101</v>
      </c>
      <c r="D955" s="7" t="s">
        <v>8</v>
      </c>
      <c r="E955" s="7" t="s">
        <v>9</v>
      </c>
      <c r="F955" s="7" t="str">
        <f>"杨晶晶"</f>
        <v>杨晶晶</v>
      </c>
      <c r="G955" s="7" t="str">
        <f t="shared" si="54"/>
        <v>女</v>
      </c>
    </row>
    <row r="956" spans="1:7" ht="30" customHeight="1">
      <c r="A956" s="7">
        <v>954</v>
      </c>
      <c r="B956" s="7" t="str">
        <f>"60552024011312125660275"</f>
        <v>60552024011312125660275</v>
      </c>
      <c r="C956" s="7" t="str">
        <f t="shared" si="50"/>
        <v>0101</v>
      </c>
      <c r="D956" s="7" t="s">
        <v>8</v>
      </c>
      <c r="E956" s="7" t="s">
        <v>9</v>
      </c>
      <c r="F956" s="7" t="str">
        <f>"曾怡畅"</f>
        <v>曾怡畅</v>
      </c>
      <c r="G956" s="7" t="str">
        <f t="shared" si="54"/>
        <v>女</v>
      </c>
    </row>
    <row r="957" spans="1:7" ht="30" customHeight="1">
      <c r="A957" s="7">
        <v>955</v>
      </c>
      <c r="B957" s="7" t="str">
        <f>"60552024011411264560532"</f>
        <v>60552024011411264560532</v>
      </c>
      <c r="C957" s="7" t="str">
        <f t="shared" si="50"/>
        <v>0101</v>
      </c>
      <c r="D957" s="7" t="s">
        <v>8</v>
      </c>
      <c r="E957" s="7" t="s">
        <v>9</v>
      </c>
      <c r="F957" s="7" t="str">
        <f>"李永基"</f>
        <v>李永基</v>
      </c>
      <c r="G957" s="7" t="str">
        <f t="shared" si="54"/>
        <v>女</v>
      </c>
    </row>
    <row r="958" spans="1:7" ht="30" customHeight="1">
      <c r="A958" s="7">
        <v>956</v>
      </c>
      <c r="B958" s="7" t="str">
        <f>"60552024011320553460428"</f>
        <v>60552024011320553460428</v>
      </c>
      <c r="C958" s="7" t="str">
        <f t="shared" si="50"/>
        <v>0101</v>
      </c>
      <c r="D958" s="7" t="s">
        <v>8</v>
      </c>
      <c r="E958" s="7" t="s">
        <v>9</v>
      </c>
      <c r="F958" s="7" t="str">
        <f>"柳小翠"</f>
        <v>柳小翠</v>
      </c>
      <c r="G958" s="7" t="str">
        <f t="shared" si="54"/>
        <v>女</v>
      </c>
    </row>
    <row r="959" spans="1:7" ht="30" customHeight="1">
      <c r="A959" s="7">
        <v>957</v>
      </c>
      <c r="B959" s="7" t="str">
        <f>"60552024011310023960237"</f>
        <v>60552024011310023960237</v>
      </c>
      <c r="C959" s="7" t="str">
        <f t="shared" si="50"/>
        <v>0101</v>
      </c>
      <c r="D959" s="7" t="s">
        <v>8</v>
      </c>
      <c r="E959" s="7" t="s">
        <v>9</v>
      </c>
      <c r="F959" s="7" t="str">
        <f>"赵倩"</f>
        <v>赵倩</v>
      </c>
      <c r="G959" s="7" t="str">
        <f t="shared" si="54"/>
        <v>女</v>
      </c>
    </row>
    <row r="960" spans="1:7" ht="30" customHeight="1">
      <c r="A960" s="7">
        <v>958</v>
      </c>
      <c r="B960" s="7" t="str">
        <f>"60552024011410365960519"</f>
        <v>60552024011410365960519</v>
      </c>
      <c r="C960" s="7" t="str">
        <f t="shared" si="50"/>
        <v>0101</v>
      </c>
      <c r="D960" s="7" t="s">
        <v>8</v>
      </c>
      <c r="E960" s="7" t="s">
        <v>9</v>
      </c>
      <c r="F960" s="7" t="str">
        <f>"符欣"</f>
        <v>符欣</v>
      </c>
      <c r="G960" s="7" t="str">
        <f t="shared" si="54"/>
        <v>女</v>
      </c>
    </row>
    <row r="961" spans="1:7" ht="30" customHeight="1">
      <c r="A961" s="7">
        <v>959</v>
      </c>
      <c r="B961" s="7" t="str">
        <f>"60552024011411511660546"</f>
        <v>60552024011411511660546</v>
      </c>
      <c r="C961" s="7" t="str">
        <f t="shared" si="50"/>
        <v>0101</v>
      </c>
      <c r="D961" s="7" t="s">
        <v>8</v>
      </c>
      <c r="E961" s="7" t="s">
        <v>9</v>
      </c>
      <c r="F961" s="7" t="str">
        <f>"黄昌岷"</f>
        <v>黄昌岷</v>
      </c>
      <c r="G961" s="7" t="str">
        <f>"男"</f>
        <v>男</v>
      </c>
    </row>
    <row r="962" spans="1:7" ht="30" customHeight="1">
      <c r="A962" s="7">
        <v>960</v>
      </c>
      <c r="B962" s="7" t="str">
        <f>"60552024011411462060542"</f>
        <v>60552024011411462060542</v>
      </c>
      <c r="C962" s="7" t="str">
        <f t="shared" si="50"/>
        <v>0101</v>
      </c>
      <c r="D962" s="7" t="s">
        <v>8</v>
      </c>
      <c r="E962" s="7" t="s">
        <v>9</v>
      </c>
      <c r="F962" s="7" t="str">
        <f>"郑志伟"</f>
        <v>郑志伟</v>
      </c>
      <c r="G962" s="7" t="str">
        <f>"男"</f>
        <v>男</v>
      </c>
    </row>
    <row r="963" spans="1:7" ht="30" customHeight="1">
      <c r="A963" s="7">
        <v>961</v>
      </c>
      <c r="B963" s="7" t="str">
        <f>"60552024011412074460550"</f>
        <v>60552024011412074460550</v>
      </c>
      <c r="C963" s="7" t="str">
        <f aca="true" t="shared" si="55" ref="C963:C1026">"0101"</f>
        <v>0101</v>
      </c>
      <c r="D963" s="7" t="s">
        <v>8</v>
      </c>
      <c r="E963" s="7" t="s">
        <v>9</v>
      </c>
      <c r="F963" s="7" t="str">
        <f>"周招帆"</f>
        <v>周招帆</v>
      </c>
      <c r="G963" s="7" t="str">
        <f>"男"</f>
        <v>男</v>
      </c>
    </row>
    <row r="964" spans="1:7" ht="30" customHeight="1">
      <c r="A964" s="7">
        <v>962</v>
      </c>
      <c r="B964" s="7" t="str">
        <f>"60552024011219215360078"</f>
        <v>60552024011219215360078</v>
      </c>
      <c r="C964" s="7" t="str">
        <f t="shared" si="55"/>
        <v>0101</v>
      </c>
      <c r="D964" s="7" t="s">
        <v>8</v>
      </c>
      <c r="E964" s="7" t="s">
        <v>9</v>
      </c>
      <c r="F964" s="7" t="str">
        <f>"符茵茵"</f>
        <v>符茵茵</v>
      </c>
      <c r="G964" s="7" t="str">
        <f>"女"</f>
        <v>女</v>
      </c>
    </row>
    <row r="965" spans="1:7" ht="30" customHeight="1">
      <c r="A965" s="7">
        <v>963</v>
      </c>
      <c r="B965" s="7" t="str">
        <f>"60552024011016351058859"</f>
        <v>60552024011016351058859</v>
      </c>
      <c r="C965" s="7" t="str">
        <f t="shared" si="55"/>
        <v>0101</v>
      </c>
      <c r="D965" s="7" t="s">
        <v>8</v>
      </c>
      <c r="E965" s="7" t="s">
        <v>9</v>
      </c>
      <c r="F965" s="7" t="str">
        <f>"邢盈盈"</f>
        <v>邢盈盈</v>
      </c>
      <c r="G965" s="7" t="str">
        <f>"女"</f>
        <v>女</v>
      </c>
    </row>
    <row r="966" spans="1:7" ht="30" customHeight="1">
      <c r="A966" s="7">
        <v>964</v>
      </c>
      <c r="B966" s="7" t="str">
        <f>"60552024011412545660559"</f>
        <v>60552024011412545660559</v>
      </c>
      <c r="C966" s="7" t="str">
        <f t="shared" si="55"/>
        <v>0101</v>
      </c>
      <c r="D966" s="7" t="s">
        <v>8</v>
      </c>
      <c r="E966" s="7" t="s">
        <v>9</v>
      </c>
      <c r="F966" s="7" t="str">
        <f>"刘学嘉"</f>
        <v>刘学嘉</v>
      </c>
      <c r="G966" s="7" t="str">
        <f>"男"</f>
        <v>男</v>
      </c>
    </row>
    <row r="967" spans="1:7" ht="30" customHeight="1">
      <c r="A967" s="7">
        <v>965</v>
      </c>
      <c r="B967" s="7" t="str">
        <f>"60552024011412232560554"</f>
        <v>60552024011412232560554</v>
      </c>
      <c r="C967" s="7" t="str">
        <f t="shared" si="55"/>
        <v>0101</v>
      </c>
      <c r="D967" s="7" t="s">
        <v>8</v>
      </c>
      <c r="E967" s="7" t="s">
        <v>9</v>
      </c>
      <c r="F967" s="7" t="str">
        <f>"王敏"</f>
        <v>王敏</v>
      </c>
      <c r="G967" s="7" t="str">
        <f>"女"</f>
        <v>女</v>
      </c>
    </row>
    <row r="968" spans="1:7" ht="30" customHeight="1">
      <c r="A968" s="7">
        <v>966</v>
      </c>
      <c r="B968" s="7" t="str">
        <f>"60552024011410282660517"</f>
        <v>60552024011410282660517</v>
      </c>
      <c r="C968" s="7" t="str">
        <f t="shared" si="55"/>
        <v>0101</v>
      </c>
      <c r="D968" s="7" t="s">
        <v>8</v>
      </c>
      <c r="E968" s="7" t="s">
        <v>9</v>
      </c>
      <c r="F968" s="7" t="str">
        <f>"符森"</f>
        <v>符森</v>
      </c>
      <c r="G968" s="7" t="str">
        <f>"男"</f>
        <v>男</v>
      </c>
    </row>
    <row r="969" spans="1:7" ht="30" customHeight="1">
      <c r="A969" s="7">
        <v>967</v>
      </c>
      <c r="B969" s="7" t="str">
        <f>"60552024011316591560366"</f>
        <v>60552024011316591560366</v>
      </c>
      <c r="C969" s="7" t="str">
        <f t="shared" si="55"/>
        <v>0101</v>
      </c>
      <c r="D969" s="7" t="s">
        <v>8</v>
      </c>
      <c r="E969" s="7" t="s">
        <v>9</v>
      </c>
      <c r="F969" s="7" t="str">
        <f>"刘宗"</f>
        <v>刘宗</v>
      </c>
      <c r="G969" s="7" t="str">
        <f>"男"</f>
        <v>男</v>
      </c>
    </row>
    <row r="970" spans="1:7" ht="30" customHeight="1">
      <c r="A970" s="7">
        <v>968</v>
      </c>
      <c r="B970" s="7" t="str">
        <f>"60552024011413544960575"</f>
        <v>60552024011413544960575</v>
      </c>
      <c r="C970" s="7" t="str">
        <f t="shared" si="55"/>
        <v>0101</v>
      </c>
      <c r="D970" s="7" t="s">
        <v>8</v>
      </c>
      <c r="E970" s="7" t="s">
        <v>9</v>
      </c>
      <c r="F970" s="7" t="str">
        <f>"周星宜"</f>
        <v>周星宜</v>
      </c>
      <c r="G970" s="7" t="str">
        <f>"女"</f>
        <v>女</v>
      </c>
    </row>
    <row r="971" spans="1:7" ht="30" customHeight="1">
      <c r="A971" s="7">
        <v>969</v>
      </c>
      <c r="B971" s="7" t="str">
        <f>"60552024011310575960250"</f>
        <v>60552024011310575960250</v>
      </c>
      <c r="C971" s="7" t="str">
        <f t="shared" si="55"/>
        <v>0101</v>
      </c>
      <c r="D971" s="7" t="s">
        <v>8</v>
      </c>
      <c r="E971" s="7" t="s">
        <v>9</v>
      </c>
      <c r="F971" s="7" t="str">
        <f>"王丹丹"</f>
        <v>王丹丹</v>
      </c>
      <c r="G971" s="7" t="str">
        <f>"女"</f>
        <v>女</v>
      </c>
    </row>
    <row r="972" spans="1:7" ht="30" customHeight="1">
      <c r="A972" s="7">
        <v>970</v>
      </c>
      <c r="B972" s="7" t="str">
        <f>"60552024011415183260592"</f>
        <v>60552024011415183260592</v>
      </c>
      <c r="C972" s="7" t="str">
        <f t="shared" si="55"/>
        <v>0101</v>
      </c>
      <c r="D972" s="7" t="s">
        <v>8</v>
      </c>
      <c r="E972" s="7" t="s">
        <v>9</v>
      </c>
      <c r="F972" s="7" t="str">
        <f>"梁禹铭"</f>
        <v>梁禹铭</v>
      </c>
      <c r="G972" s="7" t="str">
        <f>"女"</f>
        <v>女</v>
      </c>
    </row>
    <row r="973" spans="1:7" ht="30" customHeight="1">
      <c r="A973" s="7">
        <v>971</v>
      </c>
      <c r="B973" s="7" t="str">
        <f>"60552024011415433760600"</f>
        <v>60552024011415433760600</v>
      </c>
      <c r="C973" s="7" t="str">
        <f t="shared" si="55"/>
        <v>0101</v>
      </c>
      <c r="D973" s="7" t="s">
        <v>8</v>
      </c>
      <c r="E973" s="7" t="s">
        <v>9</v>
      </c>
      <c r="F973" s="7" t="str">
        <f>"陈日晶"</f>
        <v>陈日晶</v>
      </c>
      <c r="G973" s="7" t="str">
        <f>"女"</f>
        <v>女</v>
      </c>
    </row>
    <row r="974" spans="1:7" ht="30" customHeight="1">
      <c r="A974" s="7">
        <v>972</v>
      </c>
      <c r="B974" s="7" t="str">
        <f>"60552024011415365260597"</f>
        <v>60552024011415365260597</v>
      </c>
      <c r="C974" s="7" t="str">
        <f t="shared" si="55"/>
        <v>0101</v>
      </c>
      <c r="D974" s="7" t="s">
        <v>8</v>
      </c>
      <c r="E974" s="7" t="s">
        <v>9</v>
      </c>
      <c r="F974" s="7" t="str">
        <f>"蔡静雯"</f>
        <v>蔡静雯</v>
      </c>
      <c r="G974" s="7" t="str">
        <f>"女"</f>
        <v>女</v>
      </c>
    </row>
    <row r="975" spans="1:7" ht="30" customHeight="1">
      <c r="A975" s="7">
        <v>973</v>
      </c>
      <c r="B975" s="7" t="str">
        <f>"60552024011320221560421"</f>
        <v>60552024011320221560421</v>
      </c>
      <c r="C975" s="7" t="str">
        <f t="shared" si="55"/>
        <v>0101</v>
      </c>
      <c r="D975" s="7" t="s">
        <v>8</v>
      </c>
      <c r="E975" s="7" t="s">
        <v>9</v>
      </c>
      <c r="F975" s="7" t="str">
        <f>"陈俊梁"</f>
        <v>陈俊梁</v>
      </c>
      <c r="G975" s="7" t="str">
        <f>"男"</f>
        <v>男</v>
      </c>
    </row>
    <row r="976" spans="1:7" ht="30" customHeight="1">
      <c r="A976" s="7">
        <v>974</v>
      </c>
      <c r="B976" s="7" t="str">
        <f>"60552024011214574759930"</f>
        <v>60552024011214574759930</v>
      </c>
      <c r="C976" s="7" t="str">
        <f t="shared" si="55"/>
        <v>0101</v>
      </c>
      <c r="D976" s="7" t="s">
        <v>8</v>
      </c>
      <c r="E976" s="7" t="s">
        <v>9</v>
      </c>
      <c r="F976" s="7" t="str">
        <f>"王洋"</f>
        <v>王洋</v>
      </c>
      <c r="G976" s="7" t="str">
        <f>"男"</f>
        <v>男</v>
      </c>
    </row>
    <row r="977" spans="1:7" ht="30" customHeight="1">
      <c r="A977" s="7">
        <v>975</v>
      </c>
      <c r="B977" s="7" t="str">
        <f>"60552024011300393960198"</f>
        <v>60552024011300393960198</v>
      </c>
      <c r="C977" s="7" t="str">
        <f t="shared" si="55"/>
        <v>0101</v>
      </c>
      <c r="D977" s="7" t="s">
        <v>8</v>
      </c>
      <c r="E977" s="7" t="s">
        <v>9</v>
      </c>
      <c r="F977" s="7" t="str">
        <f>"田芊伊"</f>
        <v>田芊伊</v>
      </c>
      <c r="G977" s="7" t="str">
        <f>"女"</f>
        <v>女</v>
      </c>
    </row>
    <row r="978" spans="1:7" ht="30" customHeight="1">
      <c r="A978" s="7">
        <v>976</v>
      </c>
      <c r="B978" s="7" t="str">
        <f>"60552024011314482660323"</f>
        <v>60552024011314482660323</v>
      </c>
      <c r="C978" s="7" t="str">
        <f t="shared" si="55"/>
        <v>0101</v>
      </c>
      <c r="D978" s="7" t="s">
        <v>8</v>
      </c>
      <c r="E978" s="7" t="s">
        <v>9</v>
      </c>
      <c r="F978" s="7" t="str">
        <f>"薛静"</f>
        <v>薛静</v>
      </c>
      <c r="G978" s="7" t="str">
        <f>"女"</f>
        <v>女</v>
      </c>
    </row>
    <row r="979" spans="1:7" ht="30" customHeight="1">
      <c r="A979" s="7">
        <v>977</v>
      </c>
      <c r="B979" s="7" t="str">
        <f>"60552024011017463658922"</f>
        <v>60552024011017463658922</v>
      </c>
      <c r="C979" s="7" t="str">
        <f t="shared" si="55"/>
        <v>0101</v>
      </c>
      <c r="D979" s="7" t="s">
        <v>8</v>
      </c>
      <c r="E979" s="7" t="s">
        <v>9</v>
      </c>
      <c r="F979" s="7" t="str">
        <f>"王玉铭"</f>
        <v>王玉铭</v>
      </c>
      <c r="G979" s="7" t="str">
        <f>"男"</f>
        <v>男</v>
      </c>
    </row>
    <row r="980" spans="1:7" ht="30" customHeight="1">
      <c r="A980" s="7">
        <v>978</v>
      </c>
      <c r="B980" s="7" t="str">
        <f>"60552024011116570659521"</f>
        <v>60552024011116570659521</v>
      </c>
      <c r="C980" s="7" t="str">
        <f t="shared" si="55"/>
        <v>0101</v>
      </c>
      <c r="D980" s="7" t="s">
        <v>8</v>
      </c>
      <c r="E980" s="7" t="s">
        <v>9</v>
      </c>
      <c r="F980" s="7" t="str">
        <f>"高靖雯"</f>
        <v>高靖雯</v>
      </c>
      <c r="G980" s="7" t="str">
        <f>"女"</f>
        <v>女</v>
      </c>
    </row>
    <row r="981" spans="1:7" ht="30" customHeight="1">
      <c r="A981" s="7">
        <v>979</v>
      </c>
      <c r="B981" s="7" t="str">
        <f>"60552024011015362658798"</f>
        <v>60552024011015362658798</v>
      </c>
      <c r="C981" s="7" t="str">
        <f t="shared" si="55"/>
        <v>0101</v>
      </c>
      <c r="D981" s="7" t="s">
        <v>8</v>
      </c>
      <c r="E981" s="7" t="s">
        <v>9</v>
      </c>
      <c r="F981" s="7" t="str">
        <f>"吴清俊"</f>
        <v>吴清俊</v>
      </c>
      <c r="G981" s="7" t="str">
        <f>"男"</f>
        <v>男</v>
      </c>
    </row>
    <row r="982" spans="1:7" ht="30" customHeight="1">
      <c r="A982" s="7">
        <v>980</v>
      </c>
      <c r="B982" s="7" t="str">
        <f>"60552024011416035860607"</f>
        <v>60552024011416035860607</v>
      </c>
      <c r="C982" s="7" t="str">
        <f t="shared" si="55"/>
        <v>0101</v>
      </c>
      <c r="D982" s="7" t="s">
        <v>8</v>
      </c>
      <c r="E982" s="7" t="s">
        <v>9</v>
      </c>
      <c r="F982" s="7" t="str">
        <f>"文超"</f>
        <v>文超</v>
      </c>
      <c r="G982" s="7" t="str">
        <f>"男"</f>
        <v>男</v>
      </c>
    </row>
    <row r="983" spans="1:7" ht="30" customHeight="1">
      <c r="A983" s="7">
        <v>981</v>
      </c>
      <c r="B983" s="7" t="str">
        <f>"60552024011416303060616"</f>
        <v>60552024011416303060616</v>
      </c>
      <c r="C983" s="7" t="str">
        <f t="shared" si="55"/>
        <v>0101</v>
      </c>
      <c r="D983" s="7" t="s">
        <v>8</v>
      </c>
      <c r="E983" s="7" t="s">
        <v>9</v>
      </c>
      <c r="F983" s="7" t="str">
        <f>"符锦喜"</f>
        <v>符锦喜</v>
      </c>
      <c r="G983" s="7" t="str">
        <f>"女"</f>
        <v>女</v>
      </c>
    </row>
    <row r="984" spans="1:7" ht="30" customHeight="1">
      <c r="A984" s="7">
        <v>982</v>
      </c>
      <c r="B984" s="7" t="str">
        <f>"60552024011319431760412"</f>
        <v>60552024011319431760412</v>
      </c>
      <c r="C984" s="7" t="str">
        <f t="shared" si="55"/>
        <v>0101</v>
      </c>
      <c r="D984" s="7" t="s">
        <v>8</v>
      </c>
      <c r="E984" s="7" t="s">
        <v>9</v>
      </c>
      <c r="F984" s="7" t="str">
        <f>"曾泽玉"</f>
        <v>曾泽玉</v>
      </c>
      <c r="G984" s="7" t="str">
        <f>"女"</f>
        <v>女</v>
      </c>
    </row>
    <row r="985" spans="1:7" ht="30" customHeight="1">
      <c r="A985" s="7">
        <v>983</v>
      </c>
      <c r="B985" s="7" t="str">
        <f>"60552024011416462160621"</f>
        <v>60552024011416462160621</v>
      </c>
      <c r="C985" s="7" t="str">
        <f t="shared" si="55"/>
        <v>0101</v>
      </c>
      <c r="D985" s="7" t="s">
        <v>8</v>
      </c>
      <c r="E985" s="7" t="s">
        <v>9</v>
      </c>
      <c r="F985" s="7" t="str">
        <f>"许腾月"</f>
        <v>许腾月</v>
      </c>
      <c r="G985" s="7" t="str">
        <f>"女"</f>
        <v>女</v>
      </c>
    </row>
    <row r="986" spans="1:7" ht="30" customHeight="1">
      <c r="A986" s="7">
        <v>984</v>
      </c>
      <c r="B986" s="7" t="str">
        <f>"60552024011416403560618"</f>
        <v>60552024011416403560618</v>
      </c>
      <c r="C986" s="7" t="str">
        <f t="shared" si="55"/>
        <v>0101</v>
      </c>
      <c r="D986" s="7" t="s">
        <v>8</v>
      </c>
      <c r="E986" s="7" t="s">
        <v>9</v>
      </c>
      <c r="F986" s="7" t="str">
        <f>"文宇昊"</f>
        <v>文宇昊</v>
      </c>
      <c r="G986" s="7" t="str">
        <f>"男"</f>
        <v>男</v>
      </c>
    </row>
    <row r="987" spans="1:7" ht="30" customHeight="1">
      <c r="A987" s="7">
        <v>985</v>
      </c>
      <c r="B987" s="7" t="str">
        <f>"60552024011320143060417"</f>
        <v>60552024011320143060417</v>
      </c>
      <c r="C987" s="7" t="str">
        <f t="shared" si="55"/>
        <v>0101</v>
      </c>
      <c r="D987" s="7" t="s">
        <v>8</v>
      </c>
      <c r="E987" s="7" t="s">
        <v>9</v>
      </c>
      <c r="F987" s="7" t="str">
        <f>"刘振坤"</f>
        <v>刘振坤</v>
      </c>
      <c r="G987" s="7" t="str">
        <f>"女"</f>
        <v>女</v>
      </c>
    </row>
    <row r="988" spans="1:7" ht="30" customHeight="1">
      <c r="A988" s="7">
        <v>986</v>
      </c>
      <c r="B988" s="7" t="str">
        <f>"60552024011417015560627"</f>
        <v>60552024011417015560627</v>
      </c>
      <c r="C988" s="7" t="str">
        <f t="shared" si="55"/>
        <v>0101</v>
      </c>
      <c r="D988" s="7" t="s">
        <v>8</v>
      </c>
      <c r="E988" s="7" t="s">
        <v>9</v>
      </c>
      <c r="F988" s="7" t="str">
        <f>"袁月"</f>
        <v>袁月</v>
      </c>
      <c r="G988" s="7" t="str">
        <f>"女"</f>
        <v>女</v>
      </c>
    </row>
    <row r="989" spans="1:7" ht="30" customHeight="1">
      <c r="A989" s="7">
        <v>987</v>
      </c>
      <c r="B989" s="7" t="str">
        <f>"60552024011416584160625"</f>
        <v>60552024011416584160625</v>
      </c>
      <c r="C989" s="7" t="str">
        <f t="shared" si="55"/>
        <v>0101</v>
      </c>
      <c r="D989" s="7" t="s">
        <v>8</v>
      </c>
      <c r="E989" s="7" t="s">
        <v>9</v>
      </c>
      <c r="F989" s="7" t="str">
        <f>"冯启龙"</f>
        <v>冯启龙</v>
      </c>
      <c r="G989" s="7" t="str">
        <f>"男"</f>
        <v>男</v>
      </c>
    </row>
    <row r="990" spans="1:7" ht="30" customHeight="1">
      <c r="A990" s="7">
        <v>988</v>
      </c>
      <c r="B990" s="7" t="str">
        <f>"60552024011417090360629"</f>
        <v>60552024011417090360629</v>
      </c>
      <c r="C990" s="7" t="str">
        <f t="shared" si="55"/>
        <v>0101</v>
      </c>
      <c r="D990" s="7" t="s">
        <v>8</v>
      </c>
      <c r="E990" s="7" t="s">
        <v>9</v>
      </c>
      <c r="F990" s="7" t="str">
        <f>"陈姗姗"</f>
        <v>陈姗姗</v>
      </c>
      <c r="G990" s="7" t="str">
        <f>"女"</f>
        <v>女</v>
      </c>
    </row>
    <row r="991" spans="1:7" ht="30" customHeight="1">
      <c r="A991" s="7">
        <v>989</v>
      </c>
      <c r="B991" s="7" t="str">
        <f>"60552024011417161660630"</f>
        <v>60552024011417161660630</v>
      </c>
      <c r="C991" s="7" t="str">
        <f t="shared" si="55"/>
        <v>0101</v>
      </c>
      <c r="D991" s="7" t="s">
        <v>8</v>
      </c>
      <c r="E991" s="7" t="s">
        <v>9</v>
      </c>
      <c r="F991" s="7" t="str">
        <f>"沈珺"</f>
        <v>沈珺</v>
      </c>
      <c r="G991" s="7" t="str">
        <f>"女"</f>
        <v>女</v>
      </c>
    </row>
    <row r="992" spans="1:7" ht="30" customHeight="1">
      <c r="A992" s="7">
        <v>990</v>
      </c>
      <c r="B992" s="7" t="str">
        <f>"60552024011416571960623"</f>
        <v>60552024011416571960623</v>
      </c>
      <c r="C992" s="7" t="str">
        <f t="shared" si="55"/>
        <v>0101</v>
      </c>
      <c r="D992" s="7" t="s">
        <v>8</v>
      </c>
      <c r="E992" s="7" t="s">
        <v>9</v>
      </c>
      <c r="F992" s="7" t="str">
        <f>"陈彩露"</f>
        <v>陈彩露</v>
      </c>
      <c r="G992" s="7" t="str">
        <f>"女"</f>
        <v>女</v>
      </c>
    </row>
    <row r="993" spans="1:7" ht="30" customHeight="1">
      <c r="A993" s="7">
        <v>991</v>
      </c>
      <c r="B993" s="7" t="str">
        <f>"60552024011021453459093"</f>
        <v>60552024011021453459093</v>
      </c>
      <c r="C993" s="7" t="str">
        <f t="shared" si="55"/>
        <v>0101</v>
      </c>
      <c r="D993" s="7" t="s">
        <v>8</v>
      </c>
      <c r="E993" s="7" t="s">
        <v>9</v>
      </c>
      <c r="F993" s="7" t="str">
        <f>"吴挺斯"</f>
        <v>吴挺斯</v>
      </c>
      <c r="G993" s="7" t="str">
        <f>"男"</f>
        <v>男</v>
      </c>
    </row>
    <row r="994" spans="1:7" ht="30" customHeight="1">
      <c r="A994" s="7">
        <v>992</v>
      </c>
      <c r="B994" s="7" t="str">
        <f>"60552024011417184460633"</f>
        <v>60552024011417184460633</v>
      </c>
      <c r="C994" s="7" t="str">
        <f t="shared" si="55"/>
        <v>0101</v>
      </c>
      <c r="D994" s="7" t="s">
        <v>8</v>
      </c>
      <c r="E994" s="7" t="s">
        <v>9</v>
      </c>
      <c r="F994" s="7" t="str">
        <f>"陆颜娴"</f>
        <v>陆颜娴</v>
      </c>
      <c r="G994" s="7" t="str">
        <f aca="true" t="shared" si="56" ref="G994:G1002">"女"</f>
        <v>女</v>
      </c>
    </row>
    <row r="995" spans="1:7" ht="30" customHeight="1">
      <c r="A995" s="7">
        <v>993</v>
      </c>
      <c r="B995" s="7" t="str">
        <f>"60552024011413483460574"</f>
        <v>60552024011413483460574</v>
      </c>
      <c r="C995" s="7" t="str">
        <f t="shared" si="55"/>
        <v>0101</v>
      </c>
      <c r="D995" s="7" t="s">
        <v>8</v>
      </c>
      <c r="E995" s="7" t="s">
        <v>9</v>
      </c>
      <c r="F995" s="7" t="str">
        <f>"邢君怡"</f>
        <v>邢君怡</v>
      </c>
      <c r="G995" s="7" t="str">
        <f t="shared" si="56"/>
        <v>女</v>
      </c>
    </row>
    <row r="996" spans="1:7" ht="30" customHeight="1">
      <c r="A996" s="7">
        <v>994</v>
      </c>
      <c r="B996" s="7" t="str">
        <f>"60552024011417561260644"</f>
        <v>60552024011417561260644</v>
      </c>
      <c r="C996" s="7" t="str">
        <f t="shared" si="55"/>
        <v>0101</v>
      </c>
      <c r="D996" s="7" t="s">
        <v>8</v>
      </c>
      <c r="E996" s="7" t="s">
        <v>9</v>
      </c>
      <c r="F996" s="7" t="str">
        <f>"翁安琪"</f>
        <v>翁安琪</v>
      </c>
      <c r="G996" s="7" t="str">
        <f t="shared" si="56"/>
        <v>女</v>
      </c>
    </row>
    <row r="997" spans="1:7" ht="30" customHeight="1">
      <c r="A997" s="7">
        <v>995</v>
      </c>
      <c r="B997" s="7" t="str">
        <f>"60552024011417514260642"</f>
        <v>60552024011417514260642</v>
      </c>
      <c r="C997" s="7" t="str">
        <f t="shared" si="55"/>
        <v>0101</v>
      </c>
      <c r="D997" s="7" t="s">
        <v>8</v>
      </c>
      <c r="E997" s="7" t="s">
        <v>9</v>
      </c>
      <c r="F997" s="7" t="str">
        <f>"邱雪纯"</f>
        <v>邱雪纯</v>
      </c>
      <c r="G997" s="7" t="str">
        <f t="shared" si="56"/>
        <v>女</v>
      </c>
    </row>
    <row r="998" spans="1:7" ht="30" customHeight="1">
      <c r="A998" s="7">
        <v>996</v>
      </c>
      <c r="B998" s="7" t="str">
        <f>"60552024011417383560639"</f>
        <v>60552024011417383560639</v>
      </c>
      <c r="C998" s="7" t="str">
        <f t="shared" si="55"/>
        <v>0101</v>
      </c>
      <c r="D998" s="7" t="s">
        <v>8</v>
      </c>
      <c r="E998" s="7" t="s">
        <v>9</v>
      </c>
      <c r="F998" s="7" t="str">
        <f>"王珊妹"</f>
        <v>王珊妹</v>
      </c>
      <c r="G998" s="7" t="str">
        <f t="shared" si="56"/>
        <v>女</v>
      </c>
    </row>
    <row r="999" spans="1:7" ht="30" customHeight="1">
      <c r="A999" s="7">
        <v>997</v>
      </c>
      <c r="B999" s="7" t="str">
        <f>"60552024011417310460636"</f>
        <v>60552024011417310460636</v>
      </c>
      <c r="C999" s="7" t="str">
        <f t="shared" si="55"/>
        <v>0101</v>
      </c>
      <c r="D999" s="7" t="s">
        <v>8</v>
      </c>
      <c r="E999" s="7" t="s">
        <v>9</v>
      </c>
      <c r="F999" s="7" t="str">
        <f>"林娟"</f>
        <v>林娟</v>
      </c>
      <c r="G999" s="7" t="str">
        <f t="shared" si="56"/>
        <v>女</v>
      </c>
    </row>
    <row r="1000" spans="1:7" ht="30" customHeight="1">
      <c r="A1000" s="7">
        <v>998</v>
      </c>
      <c r="B1000" s="7" t="str">
        <f>"60552024011412392060556"</f>
        <v>60552024011412392060556</v>
      </c>
      <c r="C1000" s="7" t="str">
        <f t="shared" si="55"/>
        <v>0101</v>
      </c>
      <c r="D1000" s="7" t="s">
        <v>8</v>
      </c>
      <c r="E1000" s="7" t="s">
        <v>9</v>
      </c>
      <c r="F1000" s="7" t="str">
        <f>"李沛"</f>
        <v>李沛</v>
      </c>
      <c r="G1000" s="7" t="str">
        <f t="shared" si="56"/>
        <v>女</v>
      </c>
    </row>
    <row r="1001" spans="1:7" ht="30" customHeight="1">
      <c r="A1001" s="7">
        <v>999</v>
      </c>
      <c r="B1001" s="7" t="str">
        <f>"60552024011418261760650"</f>
        <v>60552024011418261760650</v>
      </c>
      <c r="C1001" s="7" t="str">
        <f t="shared" si="55"/>
        <v>0101</v>
      </c>
      <c r="D1001" s="7" t="s">
        <v>8</v>
      </c>
      <c r="E1001" s="7" t="s">
        <v>9</v>
      </c>
      <c r="F1001" s="7" t="str">
        <f>"王天绪"</f>
        <v>王天绪</v>
      </c>
      <c r="G1001" s="7" t="str">
        <f t="shared" si="56"/>
        <v>女</v>
      </c>
    </row>
    <row r="1002" spans="1:7" ht="30" customHeight="1">
      <c r="A1002" s="7">
        <v>1000</v>
      </c>
      <c r="B1002" s="7" t="str">
        <f>"60552024010719240056671"</f>
        <v>60552024010719240056671</v>
      </c>
      <c r="C1002" s="7" t="str">
        <f t="shared" si="55"/>
        <v>0101</v>
      </c>
      <c r="D1002" s="7" t="s">
        <v>8</v>
      </c>
      <c r="E1002" s="7" t="s">
        <v>9</v>
      </c>
      <c r="F1002" s="7" t="str">
        <f>"杨心沁"</f>
        <v>杨心沁</v>
      </c>
      <c r="G1002" s="7" t="str">
        <f t="shared" si="56"/>
        <v>女</v>
      </c>
    </row>
    <row r="1003" spans="1:7" ht="30" customHeight="1">
      <c r="A1003" s="7">
        <v>1001</v>
      </c>
      <c r="B1003" s="7" t="str">
        <f>"60552024011417350260637"</f>
        <v>60552024011417350260637</v>
      </c>
      <c r="C1003" s="7" t="str">
        <f t="shared" si="55"/>
        <v>0101</v>
      </c>
      <c r="D1003" s="7" t="s">
        <v>8</v>
      </c>
      <c r="E1003" s="7" t="s">
        <v>9</v>
      </c>
      <c r="F1003" s="7" t="str">
        <f>"王泳涵"</f>
        <v>王泳涵</v>
      </c>
      <c r="G1003" s="7" t="str">
        <f>"男"</f>
        <v>男</v>
      </c>
    </row>
    <row r="1004" spans="1:7" ht="30" customHeight="1">
      <c r="A1004" s="7">
        <v>1002</v>
      </c>
      <c r="B1004" s="7" t="str">
        <f>"60552024011417040260628"</f>
        <v>60552024011417040260628</v>
      </c>
      <c r="C1004" s="7" t="str">
        <f t="shared" si="55"/>
        <v>0101</v>
      </c>
      <c r="D1004" s="7" t="s">
        <v>8</v>
      </c>
      <c r="E1004" s="7" t="s">
        <v>9</v>
      </c>
      <c r="F1004" s="7" t="str">
        <f>"周春丞"</f>
        <v>周春丞</v>
      </c>
      <c r="G1004" s="7" t="str">
        <f>"男"</f>
        <v>男</v>
      </c>
    </row>
    <row r="1005" spans="1:7" ht="30" customHeight="1">
      <c r="A1005" s="7">
        <v>1003</v>
      </c>
      <c r="B1005" s="7" t="str">
        <f>"60552024011415475960603"</f>
        <v>60552024011415475960603</v>
      </c>
      <c r="C1005" s="7" t="str">
        <f t="shared" si="55"/>
        <v>0101</v>
      </c>
      <c r="D1005" s="7" t="s">
        <v>8</v>
      </c>
      <c r="E1005" s="7" t="s">
        <v>9</v>
      </c>
      <c r="F1005" s="7" t="str">
        <f>"吴定立"</f>
        <v>吴定立</v>
      </c>
      <c r="G1005" s="7" t="str">
        <f>"男"</f>
        <v>男</v>
      </c>
    </row>
    <row r="1006" spans="1:7" ht="30" customHeight="1">
      <c r="A1006" s="7">
        <v>1004</v>
      </c>
      <c r="B1006" s="7" t="str">
        <f>"60552024010816331257505"</f>
        <v>60552024010816331257505</v>
      </c>
      <c r="C1006" s="7" t="str">
        <f t="shared" si="55"/>
        <v>0101</v>
      </c>
      <c r="D1006" s="7" t="s">
        <v>8</v>
      </c>
      <c r="E1006" s="7" t="s">
        <v>9</v>
      </c>
      <c r="F1006" s="7" t="str">
        <f>"刘新艳"</f>
        <v>刘新艳</v>
      </c>
      <c r="G1006" s="7" t="str">
        <f aca="true" t="shared" si="57" ref="G1006:G1014">"女"</f>
        <v>女</v>
      </c>
    </row>
    <row r="1007" spans="1:7" ht="30" customHeight="1">
      <c r="A1007" s="7">
        <v>1005</v>
      </c>
      <c r="B1007" s="7" t="str">
        <f>"60552024011319274860403"</f>
        <v>60552024011319274860403</v>
      </c>
      <c r="C1007" s="7" t="str">
        <f t="shared" si="55"/>
        <v>0101</v>
      </c>
      <c r="D1007" s="7" t="s">
        <v>8</v>
      </c>
      <c r="E1007" s="7" t="s">
        <v>9</v>
      </c>
      <c r="F1007" s="7" t="str">
        <f>"符运雪"</f>
        <v>符运雪</v>
      </c>
      <c r="G1007" s="7" t="str">
        <f t="shared" si="57"/>
        <v>女</v>
      </c>
    </row>
    <row r="1008" spans="1:7" ht="30" customHeight="1">
      <c r="A1008" s="7">
        <v>1006</v>
      </c>
      <c r="B1008" s="7" t="str">
        <f>"60552024011419451860661"</f>
        <v>60552024011419451860661</v>
      </c>
      <c r="C1008" s="7" t="str">
        <f t="shared" si="55"/>
        <v>0101</v>
      </c>
      <c r="D1008" s="7" t="s">
        <v>8</v>
      </c>
      <c r="E1008" s="7" t="s">
        <v>9</v>
      </c>
      <c r="F1008" s="7" t="str">
        <f>"曾健珂"</f>
        <v>曾健珂</v>
      </c>
      <c r="G1008" s="7" t="str">
        <f t="shared" si="57"/>
        <v>女</v>
      </c>
    </row>
    <row r="1009" spans="1:7" ht="30" customHeight="1">
      <c r="A1009" s="7">
        <v>1007</v>
      </c>
      <c r="B1009" s="7" t="str">
        <f>"60552024011419320660658"</f>
        <v>60552024011419320660658</v>
      </c>
      <c r="C1009" s="7" t="str">
        <f t="shared" si="55"/>
        <v>0101</v>
      </c>
      <c r="D1009" s="7" t="s">
        <v>8</v>
      </c>
      <c r="E1009" s="7" t="s">
        <v>9</v>
      </c>
      <c r="F1009" s="7" t="str">
        <f>"周洁"</f>
        <v>周洁</v>
      </c>
      <c r="G1009" s="7" t="str">
        <f t="shared" si="57"/>
        <v>女</v>
      </c>
    </row>
    <row r="1010" spans="1:7" ht="30" customHeight="1">
      <c r="A1010" s="7">
        <v>1008</v>
      </c>
      <c r="B1010" s="7" t="str">
        <f>"60552024011419482960662"</f>
        <v>60552024011419482960662</v>
      </c>
      <c r="C1010" s="7" t="str">
        <f t="shared" si="55"/>
        <v>0101</v>
      </c>
      <c r="D1010" s="7" t="s">
        <v>8</v>
      </c>
      <c r="E1010" s="7" t="s">
        <v>9</v>
      </c>
      <c r="F1010" s="7" t="str">
        <f>"莫静阳"</f>
        <v>莫静阳</v>
      </c>
      <c r="G1010" s="7" t="str">
        <f t="shared" si="57"/>
        <v>女</v>
      </c>
    </row>
    <row r="1011" spans="1:7" ht="30" customHeight="1">
      <c r="A1011" s="7">
        <v>1009</v>
      </c>
      <c r="B1011" s="7" t="str">
        <f>"60552024011420042360667"</f>
        <v>60552024011420042360667</v>
      </c>
      <c r="C1011" s="7" t="str">
        <f t="shared" si="55"/>
        <v>0101</v>
      </c>
      <c r="D1011" s="7" t="s">
        <v>8</v>
      </c>
      <c r="E1011" s="7" t="s">
        <v>9</v>
      </c>
      <c r="F1011" s="7" t="str">
        <f>"王强"</f>
        <v>王强</v>
      </c>
      <c r="G1011" s="7" t="str">
        <f t="shared" si="57"/>
        <v>女</v>
      </c>
    </row>
    <row r="1012" spans="1:7" ht="30" customHeight="1">
      <c r="A1012" s="7">
        <v>1010</v>
      </c>
      <c r="B1012" s="7" t="str">
        <f>"60552024011420191560673"</f>
        <v>60552024011420191560673</v>
      </c>
      <c r="C1012" s="7" t="str">
        <f t="shared" si="55"/>
        <v>0101</v>
      </c>
      <c r="D1012" s="7" t="s">
        <v>8</v>
      </c>
      <c r="E1012" s="7" t="s">
        <v>9</v>
      </c>
      <c r="F1012" s="7" t="str">
        <f>"黄文雅"</f>
        <v>黄文雅</v>
      </c>
      <c r="G1012" s="7" t="str">
        <f t="shared" si="57"/>
        <v>女</v>
      </c>
    </row>
    <row r="1013" spans="1:7" ht="30" customHeight="1">
      <c r="A1013" s="7">
        <v>1011</v>
      </c>
      <c r="B1013" s="7" t="str">
        <f>"60552024011217322460039"</f>
        <v>60552024011217322460039</v>
      </c>
      <c r="C1013" s="7" t="str">
        <f t="shared" si="55"/>
        <v>0101</v>
      </c>
      <c r="D1013" s="7" t="s">
        <v>8</v>
      </c>
      <c r="E1013" s="7" t="s">
        <v>9</v>
      </c>
      <c r="F1013" s="7" t="str">
        <f>"周海琴"</f>
        <v>周海琴</v>
      </c>
      <c r="G1013" s="7" t="str">
        <f t="shared" si="57"/>
        <v>女</v>
      </c>
    </row>
    <row r="1014" spans="1:7" ht="30" customHeight="1">
      <c r="A1014" s="7">
        <v>1012</v>
      </c>
      <c r="B1014" s="7" t="str">
        <f>"60552024011310553860249"</f>
        <v>60552024011310553860249</v>
      </c>
      <c r="C1014" s="7" t="str">
        <f t="shared" si="55"/>
        <v>0101</v>
      </c>
      <c r="D1014" s="7" t="s">
        <v>8</v>
      </c>
      <c r="E1014" s="7" t="s">
        <v>9</v>
      </c>
      <c r="F1014" s="7" t="str">
        <f>"杨果"</f>
        <v>杨果</v>
      </c>
      <c r="G1014" s="7" t="str">
        <f t="shared" si="57"/>
        <v>女</v>
      </c>
    </row>
    <row r="1015" spans="1:7" ht="30" customHeight="1">
      <c r="A1015" s="7">
        <v>1013</v>
      </c>
      <c r="B1015" s="7" t="str">
        <f>"60552024011420515460683"</f>
        <v>60552024011420515460683</v>
      </c>
      <c r="C1015" s="7" t="str">
        <f t="shared" si="55"/>
        <v>0101</v>
      </c>
      <c r="D1015" s="7" t="s">
        <v>8</v>
      </c>
      <c r="E1015" s="7" t="s">
        <v>9</v>
      </c>
      <c r="F1015" s="7" t="str">
        <f>"曾乙陇"</f>
        <v>曾乙陇</v>
      </c>
      <c r="G1015" s="7" t="str">
        <f>"男"</f>
        <v>男</v>
      </c>
    </row>
    <row r="1016" spans="1:7" ht="30" customHeight="1">
      <c r="A1016" s="7">
        <v>1014</v>
      </c>
      <c r="B1016" s="7" t="str">
        <f>"60552024011420505360681"</f>
        <v>60552024011420505360681</v>
      </c>
      <c r="C1016" s="7" t="str">
        <f t="shared" si="55"/>
        <v>0101</v>
      </c>
      <c r="D1016" s="7" t="s">
        <v>8</v>
      </c>
      <c r="E1016" s="7" t="s">
        <v>9</v>
      </c>
      <c r="F1016" s="7" t="str">
        <f>"吴金娜"</f>
        <v>吴金娜</v>
      </c>
      <c r="G1016" s="7" t="str">
        <f aca="true" t="shared" si="58" ref="G1016:G1026">"女"</f>
        <v>女</v>
      </c>
    </row>
    <row r="1017" spans="1:7" ht="30" customHeight="1">
      <c r="A1017" s="7">
        <v>1015</v>
      </c>
      <c r="B1017" s="7" t="str">
        <f>"60552024011420522960685"</f>
        <v>60552024011420522960685</v>
      </c>
      <c r="C1017" s="7" t="str">
        <f t="shared" si="55"/>
        <v>0101</v>
      </c>
      <c r="D1017" s="7" t="s">
        <v>8</v>
      </c>
      <c r="E1017" s="7" t="s">
        <v>9</v>
      </c>
      <c r="F1017" s="7" t="str">
        <f>"王慧旎"</f>
        <v>王慧旎</v>
      </c>
      <c r="G1017" s="7" t="str">
        <f t="shared" si="58"/>
        <v>女</v>
      </c>
    </row>
    <row r="1018" spans="1:7" ht="30" customHeight="1">
      <c r="A1018" s="7">
        <v>1016</v>
      </c>
      <c r="B1018" s="7" t="str">
        <f>"60552024011418250960649"</f>
        <v>60552024011418250960649</v>
      </c>
      <c r="C1018" s="7" t="str">
        <f t="shared" si="55"/>
        <v>0101</v>
      </c>
      <c r="D1018" s="7" t="s">
        <v>8</v>
      </c>
      <c r="E1018" s="7" t="s">
        <v>9</v>
      </c>
      <c r="F1018" s="7" t="str">
        <f>"冯希"</f>
        <v>冯希</v>
      </c>
      <c r="G1018" s="7" t="str">
        <f t="shared" si="58"/>
        <v>女</v>
      </c>
    </row>
    <row r="1019" spans="1:7" ht="30" customHeight="1">
      <c r="A1019" s="7">
        <v>1017</v>
      </c>
      <c r="B1019" s="7" t="str">
        <f>"60552024011421001460688"</f>
        <v>60552024011421001460688</v>
      </c>
      <c r="C1019" s="7" t="str">
        <f t="shared" si="55"/>
        <v>0101</v>
      </c>
      <c r="D1019" s="7" t="s">
        <v>8</v>
      </c>
      <c r="E1019" s="7" t="s">
        <v>9</v>
      </c>
      <c r="F1019" s="7" t="str">
        <f>"王诗耘"</f>
        <v>王诗耘</v>
      </c>
      <c r="G1019" s="7" t="str">
        <f t="shared" si="58"/>
        <v>女</v>
      </c>
    </row>
    <row r="1020" spans="1:7" ht="30" customHeight="1">
      <c r="A1020" s="7">
        <v>1018</v>
      </c>
      <c r="B1020" s="7" t="str">
        <f>"60552024010922491458440"</f>
        <v>60552024010922491458440</v>
      </c>
      <c r="C1020" s="7" t="str">
        <f t="shared" si="55"/>
        <v>0101</v>
      </c>
      <c r="D1020" s="7" t="s">
        <v>8</v>
      </c>
      <c r="E1020" s="7" t="s">
        <v>9</v>
      </c>
      <c r="F1020" s="7" t="str">
        <f>"郭李洁"</f>
        <v>郭李洁</v>
      </c>
      <c r="G1020" s="7" t="str">
        <f t="shared" si="58"/>
        <v>女</v>
      </c>
    </row>
    <row r="1021" spans="1:7" ht="30" customHeight="1">
      <c r="A1021" s="7">
        <v>1019</v>
      </c>
      <c r="B1021" s="7" t="str">
        <f>"60552024011416424660620"</f>
        <v>60552024011416424660620</v>
      </c>
      <c r="C1021" s="7" t="str">
        <f t="shared" si="55"/>
        <v>0101</v>
      </c>
      <c r="D1021" s="7" t="s">
        <v>8</v>
      </c>
      <c r="E1021" s="7" t="s">
        <v>9</v>
      </c>
      <c r="F1021" s="7" t="str">
        <f>"左金艳"</f>
        <v>左金艳</v>
      </c>
      <c r="G1021" s="7" t="str">
        <f t="shared" si="58"/>
        <v>女</v>
      </c>
    </row>
    <row r="1022" spans="1:7" ht="30" customHeight="1">
      <c r="A1022" s="7">
        <v>1020</v>
      </c>
      <c r="B1022" s="7" t="str">
        <f>"60552024011421171460692"</f>
        <v>60552024011421171460692</v>
      </c>
      <c r="C1022" s="7" t="str">
        <f t="shared" si="55"/>
        <v>0101</v>
      </c>
      <c r="D1022" s="7" t="s">
        <v>8</v>
      </c>
      <c r="E1022" s="7" t="s">
        <v>9</v>
      </c>
      <c r="F1022" s="7" t="str">
        <f>"黄思思"</f>
        <v>黄思思</v>
      </c>
      <c r="G1022" s="7" t="str">
        <f t="shared" si="58"/>
        <v>女</v>
      </c>
    </row>
    <row r="1023" spans="1:7" ht="30" customHeight="1">
      <c r="A1023" s="7">
        <v>1021</v>
      </c>
      <c r="B1023" s="7" t="str">
        <f>"60552024011421335960697"</f>
        <v>60552024011421335960697</v>
      </c>
      <c r="C1023" s="7" t="str">
        <f t="shared" si="55"/>
        <v>0101</v>
      </c>
      <c r="D1023" s="7" t="s">
        <v>8</v>
      </c>
      <c r="E1023" s="7" t="s">
        <v>9</v>
      </c>
      <c r="F1023" s="7" t="str">
        <f>"廖雨晗"</f>
        <v>廖雨晗</v>
      </c>
      <c r="G1023" s="7" t="str">
        <f t="shared" si="58"/>
        <v>女</v>
      </c>
    </row>
    <row r="1024" spans="1:7" ht="30" customHeight="1">
      <c r="A1024" s="7">
        <v>1022</v>
      </c>
      <c r="B1024" s="7" t="str">
        <f>"60552024011421252960695"</f>
        <v>60552024011421252960695</v>
      </c>
      <c r="C1024" s="7" t="str">
        <f t="shared" si="55"/>
        <v>0101</v>
      </c>
      <c r="D1024" s="7" t="s">
        <v>8</v>
      </c>
      <c r="E1024" s="7" t="s">
        <v>9</v>
      </c>
      <c r="F1024" s="7" t="str">
        <f>"王彦"</f>
        <v>王彦</v>
      </c>
      <c r="G1024" s="7" t="str">
        <f t="shared" si="58"/>
        <v>女</v>
      </c>
    </row>
    <row r="1025" spans="1:7" ht="30" customHeight="1">
      <c r="A1025" s="7">
        <v>1023</v>
      </c>
      <c r="B1025" s="7" t="str">
        <f>"60552024011420142460671"</f>
        <v>60552024011420142460671</v>
      </c>
      <c r="C1025" s="7" t="str">
        <f t="shared" si="55"/>
        <v>0101</v>
      </c>
      <c r="D1025" s="7" t="s">
        <v>8</v>
      </c>
      <c r="E1025" s="7" t="s">
        <v>9</v>
      </c>
      <c r="F1025" s="7" t="str">
        <f>"王如玉"</f>
        <v>王如玉</v>
      </c>
      <c r="G1025" s="7" t="str">
        <f t="shared" si="58"/>
        <v>女</v>
      </c>
    </row>
    <row r="1026" spans="1:7" ht="30" customHeight="1">
      <c r="A1026" s="7">
        <v>1024</v>
      </c>
      <c r="B1026" s="7" t="str">
        <f>"60552024011418000860645"</f>
        <v>60552024011418000860645</v>
      </c>
      <c r="C1026" s="7" t="str">
        <f t="shared" si="55"/>
        <v>0101</v>
      </c>
      <c r="D1026" s="7" t="s">
        <v>8</v>
      </c>
      <c r="E1026" s="7" t="s">
        <v>9</v>
      </c>
      <c r="F1026" s="7" t="str">
        <f>"许佳玲"</f>
        <v>许佳玲</v>
      </c>
      <c r="G1026" s="7" t="str">
        <f t="shared" si="58"/>
        <v>女</v>
      </c>
    </row>
    <row r="1027" spans="1:7" ht="30" customHeight="1">
      <c r="A1027" s="7">
        <v>1025</v>
      </c>
      <c r="B1027" s="7" t="str">
        <f>"60552024011422225160713"</f>
        <v>60552024011422225160713</v>
      </c>
      <c r="C1027" s="7" t="str">
        <f aca="true" t="shared" si="59" ref="C1027:C1090">"0101"</f>
        <v>0101</v>
      </c>
      <c r="D1027" s="7" t="s">
        <v>8</v>
      </c>
      <c r="E1027" s="7" t="s">
        <v>9</v>
      </c>
      <c r="F1027" s="7" t="str">
        <f>"冯在任"</f>
        <v>冯在任</v>
      </c>
      <c r="G1027" s="7" t="str">
        <f>"男"</f>
        <v>男</v>
      </c>
    </row>
    <row r="1028" spans="1:7" ht="30" customHeight="1">
      <c r="A1028" s="7">
        <v>1026</v>
      </c>
      <c r="B1028" s="7" t="str">
        <f>"60552024011422242860714"</f>
        <v>60552024011422242860714</v>
      </c>
      <c r="C1028" s="7" t="str">
        <f t="shared" si="59"/>
        <v>0101</v>
      </c>
      <c r="D1028" s="7" t="s">
        <v>8</v>
      </c>
      <c r="E1028" s="7" t="s">
        <v>9</v>
      </c>
      <c r="F1028" s="7" t="str">
        <f>"林颖"</f>
        <v>林颖</v>
      </c>
      <c r="G1028" s="7" t="str">
        <f aca="true" t="shared" si="60" ref="G1028:G1036">"女"</f>
        <v>女</v>
      </c>
    </row>
    <row r="1029" spans="1:7" ht="30" customHeight="1">
      <c r="A1029" s="7">
        <v>1027</v>
      </c>
      <c r="B1029" s="7" t="str">
        <f>"60552024011422113060707"</f>
        <v>60552024011422113060707</v>
      </c>
      <c r="C1029" s="7" t="str">
        <f t="shared" si="59"/>
        <v>0101</v>
      </c>
      <c r="D1029" s="7" t="s">
        <v>8</v>
      </c>
      <c r="E1029" s="7" t="s">
        <v>9</v>
      </c>
      <c r="F1029" s="7" t="str">
        <f>"梁小玲"</f>
        <v>梁小玲</v>
      </c>
      <c r="G1029" s="7" t="str">
        <f t="shared" si="60"/>
        <v>女</v>
      </c>
    </row>
    <row r="1030" spans="1:7" ht="30" customHeight="1">
      <c r="A1030" s="7">
        <v>1028</v>
      </c>
      <c r="B1030" s="7" t="str">
        <f>"60552024011214470159926"</f>
        <v>60552024011214470159926</v>
      </c>
      <c r="C1030" s="7" t="str">
        <f t="shared" si="59"/>
        <v>0101</v>
      </c>
      <c r="D1030" s="7" t="s">
        <v>8</v>
      </c>
      <c r="E1030" s="7" t="s">
        <v>9</v>
      </c>
      <c r="F1030" s="7" t="str">
        <f>"陈佳佳"</f>
        <v>陈佳佳</v>
      </c>
      <c r="G1030" s="7" t="str">
        <f t="shared" si="60"/>
        <v>女</v>
      </c>
    </row>
    <row r="1031" spans="1:7" ht="30" customHeight="1">
      <c r="A1031" s="7">
        <v>1029</v>
      </c>
      <c r="B1031" s="7" t="str">
        <f>"60552024011421475560702"</f>
        <v>60552024011421475560702</v>
      </c>
      <c r="C1031" s="7" t="str">
        <f t="shared" si="59"/>
        <v>0101</v>
      </c>
      <c r="D1031" s="7" t="s">
        <v>8</v>
      </c>
      <c r="E1031" s="7" t="s">
        <v>9</v>
      </c>
      <c r="F1031" s="7" t="str">
        <f>"何帆"</f>
        <v>何帆</v>
      </c>
      <c r="G1031" s="7" t="str">
        <f t="shared" si="60"/>
        <v>女</v>
      </c>
    </row>
    <row r="1032" spans="1:7" ht="30" customHeight="1">
      <c r="A1032" s="7">
        <v>1030</v>
      </c>
      <c r="B1032" s="7" t="str">
        <f>"60552024011422075060706"</f>
        <v>60552024011422075060706</v>
      </c>
      <c r="C1032" s="7" t="str">
        <f t="shared" si="59"/>
        <v>0101</v>
      </c>
      <c r="D1032" s="7" t="s">
        <v>8</v>
      </c>
      <c r="E1032" s="7" t="s">
        <v>9</v>
      </c>
      <c r="F1032" s="7" t="str">
        <f>"许看云"</f>
        <v>许看云</v>
      </c>
      <c r="G1032" s="7" t="str">
        <f t="shared" si="60"/>
        <v>女</v>
      </c>
    </row>
    <row r="1033" spans="1:7" ht="30" customHeight="1">
      <c r="A1033" s="7">
        <v>1031</v>
      </c>
      <c r="B1033" s="7" t="str">
        <f>"60552024011422530660728"</f>
        <v>60552024011422530660728</v>
      </c>
      <c r="C1033" s="7" t="str">
        <f t="shared" si="59"/>
        <v>0101</v>
      </c>
      <c r="D1033" s="7" t="s">
        <v>8</v>
      </c>
      <c r="E1033" s="7" t="s">
        <v>9</v>
      </c>
      <c r="F1033" s="7" t="str">
        <f>"张梅娟"</f>
        <v>张梅娟</v>
      </c>
      <c r="G1033" s="7" t="str">
        <f t="shared" si="60"/>
        <v>女</v>
      </c>
    </row>
    <row r="1034" spans="1:7" ht="30" customHeight="1">
      <c r="A1034" s="7">
        <v>1032</v>
      </c>
      <c r="B1034" s="7" t="str">
        <f>"60552024011423011360732"</f>
        <v>60552024011423011360732</v>
      </c>
      <c r="C1034" s="7" t="str">
        <f t="shared" si="59"/>
        <v>0101</v>
      </c>
      <c r="D1034" s="7" t="s">
        <v>8</v>
      </c>
      <c r="E1034" s="7" t="s">
        <v>9</v>
      </c>
      <c r="F1034" s="7" t="str">
        <f>"林文坛"</f>
        <v>林文坛</v>
      </c>
      <c r="G1034" s="7" t="str">
        <f t="shared" si="60"/>
        <v>女</v>
      </c>
    </row>
    <row r="1035" spans="1:7" ht="30" customHeight="1">
      <c r="A1035" s="7">
        <v>1033</v>
      </c>
      <c r="B1035" s="7" t="str">
        <f>"60552024011423084260737"</f>
        <v>60552024011423084260737</v>
      </c>
      <c r="C1035" s="7" t="str">
        <f t="shared" si="59"/>
        <v>0101</v>
      </c>
      <c r="D1035" s="7" t="s">
        <v>8</v>
      </c>
      <c r="E1035" s="7" t="s">
        <v>9</v>
      </c>
      <c r="F1035" s="7" t="str">
        <f>"伍云杉"</f>
        <v>伍云杉</v>
      </c>
      <c r="G1035" s="7" t="str">
        <f t="shared" si="60"/>
        <v>女</v>
      </c>
    </row>
    <row r="1036" spans="1:7" ht="30" customHeight="1">
      <c r="A1036" s="7">
        <v>1034</v>
      </c>
      <c r="B1036" s="7" t="str">
        <f>"60552024011422282760716"</f>
        <v>60552024011422282760716</v>
      </c>
      <c r="C1036" s="7" t="str">
        <f t="shared" si="59"/>
        <v>0101</v>
      </c>
      <c r="D1036" s="7" t="s">
        <v>8</v>
      </c>
      <c r="E1036" s="7" t="s">
        <v>9</v>
      </c>
      <c r="F1036" s="7" t="str">
        <f>"陈兰婷"</f>
        <v>陈兰婷</v>
      </c>
      <c r="G1036" s="7" t="str">
        <f t="shared" si="60"/>
        <v>女</v>
      </c>
    </row>
    <row r="1037" spans="1:7" ht="30" customHeight="1">
      <c r="A1037" s="7">
        <v>1035</v>
      </c>
      <c r="B1037" s="7" t="str">
        <f>"60552024011422514460726"</f>
        <v>60552024011422514460726</v>
      </c>
      <c r="C1037" s="7" t="str">
        <f t="shared" si="59"/>
        <v>0101</v>
      </c>
      <c r="D1037" s="7" t="s">
        <v>8</v>
      </c>
      <c r="E1037" s="7" t="s">
        <v>9</v>
      </c>
      <c r="F1037" s="7" t="str">
        <f>"申一林"</f>
        <v>申一林</v>
      </c>
      <c r="G1037" s="7" t="str">
        <f>"男"</f>
        <v>男</v>
      </c>
    </row>
    <row r="1038" spans="1:7" ht="30" customHeight="1">
      <c r="A1038" s="7">
        <v>1036</v>
      </c>
      <c r="B1038" s="7" t="str">
        <f>"60552024011421244160694"</f>
        <v>60552024011421244160694</v>
      </c>
      <c r="C1038" s="7" t="str">
        <f t="shared" si="59"/>
        <v>0101</v>
      </c>
      <c r="D1038" s="7" t="s">
        <v>8</v>
      </c>
      <c r="E1038" s="7" t="s">
        <v>9</v>
      </c>
      <c r="F1038" s="7" t="str">
        <f>"林飒"</f>
        <v>林飒</v>
      </c>
      <c r="G1038" s="7" t="str">
        <f>"女"</f>
        <v>女</v>
      </c>
    </row>
    <row r="1039" spans="1:7" ht="30" customHeight="1">
      <c r="A1039" s="7">
        <v>1037</v>
      </c>
      <c r="B1039" s="7" t="str">
        <f>"60552024011423192560740"</f>
        <v>60552024011423192560740</v>
      </c>
      <c r="C1039" s="7" t="str">
        <f t="shared" si="59"/>
        <v>0101</v>
      </c>
      <c r="D1039" s="7" t="s">
        <v>8</v>
      </c>
      <c r="E1039" s="7" t="s">
        <v>9</v>
      </c>
      <c r="F1039" s="7" t="str">
        <f>"羊超贤"</f>
        <v>羊超贤</v>
      </c>
      <c r="G1039" s="7" t="str">
        <f>"男"</f>
        <v>男</v>
      </c>
    </row>
    <row r="1040" spans="1:7" ht="30" customHeight="1">
      <c r="A1040" s="7">
        <v>1038</v>
      </c>
      <c r="B1040" s="7" t="str">
        <f>"60552024011420281960678"</f>
        <v>60552024011420281960678</v>
      </c>
      <c r="C1040" s="7" t="str">
        <f t="shared" si="59"/>
        <v>0101</v>
      </c>
      <c r="D1040" s="7" t="s">
        <v>8</v>
      </c>
      <c r="E1040" s="7" t="s">
        <v>9</v>
      </c>
      <c r="F1040" s="7" t="str">
        <f>"梁小奕"</f>
        <v>梁小奕</v>
      </c>
      <c r="G1040" s="7" t="str">
        <f>"女"</f>
        <v>女</v>
      </c>
    </row>
    <row r="1041" spans="1:7" ht="30" customHeight="1">
      <c r="A1041" s="7">
        <v>1039</v>
      </c>
      <c r="B1041" s="7" t="str">
        <f>"60552024011422144660708"</f>
        <v>60552024011422144660708</v>
      </c>
      <c r="C1041" s="7" t="str">
        <f t="shared" si="59"/>
        <v>0101</v>
      </c>
      <c r="D1041" s="7" t="s">
        <v>8</v>
      </c>
      <c r="E1041" s="7" t="s">
        <v>9</v>
      </c>
      <c r="F1041" s="7" t="str">
        <f>"沈月娇"</f>
        <v>沈月娇</v>
      </c>
      <c r="G1041" s="7" t="str">
        <f>"女"</f>
        <v>女</v>
      </c>
    </row>
    <row r="1042" spans="1:7" ht="30" customHeight="1">
      <c r="A1042" s="7">
        <v>1040</v>
      </c>
      <c r="B1042" s="7" t="str">
        <f>"60552024010723451756860"</f>
        <v>60552024010723451756860</v>
      </c>
      <c r="C1042" s="7" t="str">
        <f t="shared" si="59"/>
        <v>0101</v>
      </c>
      <c r="D1042" s="7" t="s">
        <v>8</v>
      </c>
      <c r="E1042" s="7" t="s">
        <v>9</v>
      </c>
      <c r="F1042" s="7" t="str">
        <f>"王婉莹"</f>
        <v>王婉莹</v>
      </c>
      <c r="G1042" s="7" t="str">
        <f>"女"</f>
        <v>女</v>
      </c>
    </row>
    <row r="1043" spans="1:7" ht="30" customHeight="1">
      <c r="A1043" s="7">
        <v>1041</v>
      </c>
      <c r="B1043" s="7" t="str">
        <f>"60552024011423044060736"</f>
        <v>60552024011423044060736</v>
      </c>
      <c r="C1043" s="7" t="str">
        <f t="shared" si="59"/>
        <v>0101</v>
      </c>
      <c r="D1043" s="7" t="s">
        <v>8</v>
      </c>
      <c r="E1043" s="7" t="s">
        <v>9</v>
      </c>
      <c r="F1043" s="7" t="str">
        <f>"赵一桥"</f>
        <v>赵一桥</v>
      </c>
      <c r="G1043" s="7" t="str">
        <f>"女"</f>
        <v>女</v>
      </c>
    </row>
    <row r="1044" spans="1:7" ht="30" customHeight="1">
      <c r="A1044" s="7">
        <v>1042</v>
      </c>
      <c r="B1044" s="7" t="str">
        <f>"60552024011423162760739"</f>
        <v>60552024011423162760739</v>
      </c>
      <c r="C1044" s="7" t="str">
        <f t="shared" si="59"/>
        <v>0101</v>
      </c>
      <c r="D1044" s="7" t="s">
        <v>8</v>
      </c>
      <c r="E1044" s="7" t="s">
        <v>9</v>
      </c>
      <c r="F1044" s="7" t="str">
        <f>"钱秋波"</f>
        <v>钱秋波</v>
      </c>
      <c r="G1044" s="7" t="str">
        <f>"女"</f>
        <v>女</v>
      </c>
    </row>
    <row r="1045" spans="1:7" ht="30" customHeight="1">
      <c r="A1045" s="7">
        <v>1043</v>
      </c>
      <c r="B1045" s="7" t="str">
        <f>"60552024011422520460727"</f>
        <v>60552024011422520460727</v>
      </c>
      <c r="C1045" s="7" t="str">
        <f t="shared" si="59"/>
        <v>0101</v>
      </c>
      <c r="D1045" s="7" t="s">
        <v>8</v>
      </c>
      <c r="E1045" s="7" t="s">
        <v>9</v>
      </c>
      <c r="F1045" s="7" t="str">
        <f>"郑杰友"</f>
        <v>郑杰友</v>
      </c>
      <c r="G1045" s="7" t="str">
        <f>"男"</f>
        <v>男</v>
      </c>
    </row>
    <row r="1046" spans="1:7" ht="30" customHeight="1">
      <c r="A1046" s="7">
        <v>1044</v>
      </c>
      <c r="B1046" s="7" t="str">
        <f>"60552024011218522160068"</f>
        <v>60552024011218522160068</v>
      </c>
      <c r="C1046" s="7" t="str">
        <f t="shared" si="59"/>
        <v>0101</v>
      </c>
      <c r="D1046" s="7" t="s">
        <v>8</v>
      </c>
      <c r="E1046" s="7" t="s">
        <v>9</v>
      </c>
      <c r="F1046" s="7" t="str">
        <f>"秦鸽鸽"</f>
        <v>秦鸽鸽</v>
      </c>
      <c r="G1046" s="7" t="str">
        <f aca="true" t="shared" si="61" ref="G1046:G1054">"女"</f>
        <v>女</v>
      </c>
    </row>
    <row r="1047" spans="1:7" ht="30" customHeight="1">
      <c r="A1047" s="7">
        <v>1045</v>
      </c>
      <c r="B1047" s="7" t="str">
        <f>"60552024011500094060758"</f>
        <v>60552024011500094060758</v>
      </c>
      <c r="C1047" s="7" t="str">
        <f t="shared" si="59"/>
        <v>0101</v>
      </c>
      <c r="D1047" s="7" t="s">
        <v>8</v>
      </c>
      <c r="E1047" s="7" t="s">
        <v>9</v>
      </c>
      <c r="F1047" s="7" t="str">
        <f>"王艳艳"</f>
        <v>王艳艳</v>
      </c>
      <c r="G1047" s="7" t="str">
        <f t="shared" si="61"/>
        <v>女</v>
      </c>
    </row>
    <row r="1048" spans="1:7" ht="30" customHeight="1">
      <c r="A1048" s="7">
        <v>1046</v>
      </c>
      <c r="B1048" s="7" t="str">
        <f>"60552024011421564260703"</f>
        <v>60552024011421564260703</v>
      </c>
      <c r="C1048" s="7" t="str">
        <f t="shared" si="59"/>
        <v>0101</v>
      </c>
      <c r="D1048" s="7" t="s">
        <v>8</v>
      </c>
      <c r="E1048" s="7" t="s">
        <v>9</v>
      </c>
      <c r="F1048" s="7" t="str">
        <f>"林欣慧"</f>
        <v>林欣慧</v>
      </c>
      <c r="G1048" s="7" t="str">
        <f t="shared" si="61"/>
        <v>女</v>
      </c>
    </row>
    <row r="1049" spans="1:7" ht="30" customHeight="1">
      <c r="A1049" s="7">
        <v>1047</v>
      </c>
      <c r="B1049" s="7" t="str">
        <f>"60552024011204305959740"</f>
        <v>60552024011204305959740</v>
      </c>
      <c r="C1049" s="7" t="str">
        <f t="shared" si="59"/>
        <v>0101</v>
      </c>
      <c r="D1049" s="7" t="s">
        <v>8</v>
      </c>
      <c r="E1049" s="7" t="s">
        <v>9</v>
      </c>
      <c r="F1049" s="7" t="str">
        <f>"董丽红"</f>
        <v>董丽红</v>
      </c>
      <c r="G1049" s="7" t="str">
        <f t="shared" si="61"/>
        <v>女</v>
      </c>
    </row>
    <row r="1050" spans="1:7" ht="30" customHeight="1">
      <c r="A1050" s="7">
        <v>1048</v>
      </c>
      <c r="B1050" s="7" t="str">
        <f>"60552024011500261860763"</f>
        <v>60552024011500261860763</v>
      </c>
      <c r="C1050" s="7" t="str">
        <f t="shared" si="59"/>
        <v>0101</v>
      </c>
      <c r="D1050" s="7" t="s">
        <v>8</v>
      </c>
      <c r="E1050" s="7" t="s">
        <v>9</v>
      </c>
      <c r="F1050" s="7" t="str">
        <f>"曾冬娥"</f>
        <v>曾冬娥</v>
      </c>
      <c r="G1050" s="7" t="str">
        <f t="shared" si="61"/>
        <v>女</v>
      </c>
    </row>
    <row r="1051" spans="1:7" ht="30" customHeight="1">
      <c r="A1051" s="7">
        <v>1049</v>
      </c>
      <c r="B1051" s="7" t="str">
        <f>"60552024011500483360769"</f>
        <v>60552024011500483360769</v>
      </c>
      <c r="C1051" s="7" t="str">
        <f t="shared" si="59"/>
        <v>0101</v>
      </c>
      <c r="D1051" s="7" t="s">
        <v>8</v>
      </c>
      <c r="E1051" s="7" t="s">
        <v>9</v>
      </c>
      <c r="F1051" s="7" t="str">
        <f>"麦丹娆"</f>
        <v>麦丹娆</v>
      </c>
      <c r="G1051" s="7" t="str">
        <f t="shared" si="61"/>
        <v>女</v>
      </c>
    </row>
    <row r="1052" spans="1:7" ht="30" customHeight="1">
      <c r="A1052" s="7">
        <v>1050</v>
      </c>
      <c r="B1052" s="7" t="str">
        <f>"60552024011211274159832"</f>
        <v>60552024011211274159832</v>
      </c>
      <c r="C1052" s="7" t="str">
        <f t="shared" si="59"/>
        <v>0101</v>
      </c>
      <c r="D1052" s="7" t="s">
        <v>8</v>
      </c>
      <c r="E1052" s="7" t="s">
        <v>9</v>
      </c>
      <c r="F1052" s="7" t="str">
        <f>"朱寿奇"</f>
        <v>朱寿奇</v>
      </c>
      <c r="G1052" s="7" t="str">
        <f t="shared" si="61"/>
        <v>女</v>
      </c>
    </row>
    <row r="1053" spans="1:7" ht="30" customHeight="1">
      <c r="A1053" s="7">
        <v>1051</v>
      </c>
      <c r="B1053" s="7" t="str">
        <f>"60552024011501165660772"</f>
        <v>60552024011501165660772</v>
      </c>
      <c r="C1053" s="7" t="str">
        <f t="shared" si="59"/>
        <v>0101</v>
      </c>
      <c r="D1053" s="7" t="s">
        <v>8</v>
      </c>
      <c r="E1053" s="7" t="s">
        <v>9</v>
      </c>
      <c r="F1053" s="7" t="str">
        <f>"林薇薇"</f>
        <v>林薇薇</v>
      </c>
      <c r="G1053" s="7" t="str">
        <f t="shared" si="61"/>
        <v>女</v>
      </c>
    </row>
    <row r="1054" spans="1:7" ht="30" customHeight="1">
      <c r="A1054" s="7">
        <v>1052</v>
      </c>
      <c r="B1054" s="7" t="str">
        <f>"60552024010918321658322"</f>
        <v>60552024010918321658322</v>
      </c>
      <c r="C1054" s="7" t="str">
        <f t="shared" si="59"/>
        <v>0101</v>
      </c>
      <c r="D1054" s="7" t="s">
        <v>8</v>
      </c>
      <c r="E1054" s="7" t="s">
        <v>9</v>
      </c>
      <c r="F1054" s="7" t="str">
        <f>"谢菀菀"</f>
        <v>谢菀菀</v>
      </c>
      <c r="G1054" s="7" t="str">
        <f t="shared" si="61"/>
        <v>女</v>
      </c>
    </row>
    <row r="1055" spans="1:7" ht="30" customHeight="1">
      <c r="A1055" s="7">
        <v>1053</v>
      </c>
      <c r="B1055" s="7" t="str">
        <f>"60552024011503564160778"</f>
        <v>60552024011503564160778</v>
      </c>
      <c r="C1055" s="7" t="str">
        <f t="shared" si="59"/>
        <v>0101</v>
      </c>
      <c r="D1055" s="7" t="s">
        <v>8</v>
      </c>
      <c r="E1055" s="7" t="s">
        <v>9</v>
      </c>
      <c r="F1055" s="7" t="str">
        <f>"杨珏铭"</f>
        <v>杨珏铭</v>
      </c>
      <c r="G1055" s="7" t="str">
        <f>"男"</f>
        <v>男</v>
      </c>
    </row>
    <row r="1056" spans="1:7" ht="30" customHeight="1">
      <c r="A1056" s="7">
        <v>1054</v>
      </c>
      <c r="B1056" s="7" t="str">
        <f>"60552024011505522360780"</f>
        <v>60552024011505522360780</v>
      </c>
      <c r="C1056" s="7" t="str">
        <f t="shared" si="59"/>
        <v>0101</v>
      </c>
      <c r="D1056" s="7" t="s">
        <v>8</v>
      </c>
      <c r="E1056" s="7" t="s">
        <v>9</v>
      </c>
      <c r="F1056" s="7" t="str">
        <f>"王文倩"</f>
        <v>王文倩</v>
      </c>
      <c r="G1056" s="7" t="str">
        <f>"女"</f>
        <v>女</v>
      </c>
    </row>
    <row r="1057" spans="1:7" ht="30" customHeight="1">
      <c r="A1057" s="7">
        <v>1055</v>
      </c>
      <c r="B1057" s="7" t="str">
        <f>"60552024011508205360785"</f>
        <v>60552024011508205360785</v>
      </c>
      <c r="C1057" s="7" t="str">
        <f t="shared" si="59"/>
        <v>0101</v>
      </c>
      <c r="D1057" s="7" t="s">
        <v>8</v>
      </c>
      <c r="E1057" s="7" t="s">
        <v>9</v>
      </c>
      <c r="F1057" s="7" t="str">
        <f>"陈佩颖"</f>
        <v>陈佩颖</v>
      </c>
      <c r="G1057" s="7" t="str">
        <f>"女"</f>
        <v>女</v>
      </c>
    </row>
    <row r="1058" spans="1:7" ht="30" customHeight="1">
      <c r="A1058" s="7">
        <v>1056</v>
      </c>
      <c r="B1058" s="7" t="str">
        <f>"60552024011315241960338"</f>
        <v>60552024011315241960338</v>
      </c>
      <c r="C1058" s="7" t="str">
        <f t="shared" si="59"/>
        <v>0101</v>
      </c>
      <c r="D1058" s="7" t="s">
        <v>8</v>
      </c>
      <c r="E1058" s="7" t="s">
        <v>9</v>
      </c>
      <c r="F1058" s="7" t="str">
        <f>"徐子嵋"</f>
        <v>徐子嵋</v>
      </c>
      <c r="G1058" s="7" t="str">
        <f>"女"</f>
        <v>女</v>
      </c>
    </row>
    <row r="1059" spans="1:7" ht="30" customHeight="1">
      <c r="A1059" s="7">
        <v>1057</v>
      </c>
      <c r="B1059" s="7" t="str">
        <f>"60552024011508262360786"</f>
        <v>60552024011508262360786</v>
      </c>
      <c r="C1059" s="7" t="str">
        <f t="shared" si="59"/>
        <v>0101</v>
      </c>
      <c r="D1059" s="7" t="s">
        <v>8</v>
      </c>
      <c r="E1059" s="7" t="s">
        <v>9</v>
      </c>
      <c r="F1059" s="7" t="str">
        <f>"李玢迪"</f>
        <v>李玢迪</v>
      </c>
      <c r="G1059" s="7" t="str">
        <f>"女"</f>
        <v>女</v>
      </c>
    </row>
    <row r="1060" spans="1:7" ht="30" customHeight="1">
      <c r="A1060" s="7">
        <v>1058</v>
      </c>
      <c r="B1060" s="7" t="str">
        <f>"60552024011423431360751"</f>
        <v>60552024011423431360751</v>
      </c>
      <c r="C1060" s="7" t="str">
        <f t="shared" si="59"/>
        <v>0101</v>
      </c>
      <c r="D1060" s="7" t="s">
        <v>8</v>
      </c>
      <c r="E1060" s="7" t="s">
        <v>9</v>
      </c>
      <c r="F1060" s="7" t="str">
        <f>"王诗怡"</f>
        <v>王诗怡</v>
      </c>
      <c r="G1060" s="7" t="str">
        <f>"女"</f>
        <v>女</v>
      </c>
    </row>
    <row r="1061" spans="1:7" ht="30" customHeight="1">
      <c r="A1061" s="7">
        <v>1059</v>
      </c>
      <c r="B1061" s="7" t="str">
        <f>"60552024011508514760825"</f>
        <v>60552024011508514760825</v>
      </c>
      <c r="C1061" s="7" t="str">
        <f t="shared" si="59"/>
        <v>0101</v>
      </c>
      <c r="D1061" s="7" t="s">
        <v>8</v>
      </c>
      <c r="E1061" s="7" t="s">
        <v>9</v>
      </c>
      <c r="F1061" s="7" t="str">
        <f>"陈世珲"</f>
        <v>陈世珲</v>
      </c>
      <c r="G1061" s="7" t="str">
        <f>"男"</f>
        <v>男</v>
      </c>
    </row>
    <row r="1062" spans="1:7" ht="30" customHeight="1">
      <c r="A1062" s="7">
        <v>1060</v>
      </c>
      <c r="B1062" s="7" t="str">
        <f>"60552024011508505060822"</f>
        <v>60552024011508505060822</v>
      </c>
      <c r="C1062" s="7" t="str">
        <f t="shared" si="59"/>
        <v>0101</v>
      </c>
      <c r="D1062" s="7" t="s">
        <v>8</v>
      </c>
      <c r="E1062" s="7" t="s">
        <v>9</v>
      </c>
      <c r="F1062" s="7" t="str">
        <f>"周元元"</f>
        <v>周元元</v>
      </c>
      <c r="G1062" s="7" t="str">
        <f>"女"</f>
        <v>女</v>
      </c>
    </row>
    <row r="1063" spans="1:7" ht="30" customHeight="1">
      <c r="A1063" s="7">
        <v>1061</v>
      </c>
      <c r="B1063" s="7" t="str">
        <f>"60552024011021044959062"</f>
        <v>60552024011021044959062</v>
      </c>
      <c r="C1063" s="7" t="str">
        <f t="shared" si="59"/>
        <v>0101</v>
      </c>
      <c r="D1063" s="7" t="s">
        <v>8</v>
      </c>
      <c r="E1063" s="7" t="s">
        <v>9</v>
      </c>
      <c r="F1063" s="7" t="str">
        <f>"符气健"</f>
        <v>符气健</v>
      </c>
      <c r="G1063" s="7" t="str">
        <f>"男"</f>
        <v>男</v>
      </c>
    </row>
    <row r="1064" spans="1:7" ht="30" customHeight="1">
      <c r="A1064" s="7">
        <v>1062</v>
      </c>
      <c r="B1064" s="7" t="str">
        <f>"60552024011509081960858"</f>
        <v>60552024011509081960858</v>
      </c>
      <c r="C1064" s="7" t="str">
        <f t="shared" si="59"/>
        <v>0101</v>
      </c>
      <c r="D1064" s="7" t="s">
        <v>8</v>
      </c>
      <c r="E1064" s="7" t="s">
        <v>9</v>
      </c>
      <c r="F1064" s="7" t="str">
        <f>"李婧文"</f>
        <v>李婧文</v>
      </c>
      <c r="G1064" s="7" t="str">
        <f>"女"</f>
        <v>女</v>
      </c>
    </row>
    <row r="1065" spans="1:7" ht="30" customHeight="1">
      <c r="A1065" s="7">
        <v>1063</v>
      </c>
      <c r="B1065" s="7" t="str">
        <f>"60552024011500185560760"</f>
        <v>60552024011500185560760</v>
      </c>
      <c r="C1065" s="7" t="str">
        <f t="shared" si="59"/>
        <v>0101</v>
      </c>
      <c r="D1065" s="7" t="s">
        <v>8</v>
      </c>
      <c r="E1065" s="7" t="s">
        <v>9</v>
      </c>
      <c r="F1065" s="7" t="str">
        <f>"符梦婷"</f>
        <v>符梦婷</v>
      </c>
      <c r="G1065" s="7" t="str">
        <f>"女"</f>
        <v>女</v>
      </c>
    </row>
    <row r="1066" spans="1:7" ht="30" customHeight="1">
      <c r="A1066" s="7">
        <v>1064</v>
      </c>
      <c r="B1066" s="7" t="str">
        <f>"60552024011321142560436"</f>
        <v>60552024011321142560436</v>
      </c>
      <c r="C1066" s="7" t="str">
        <f t="shared" si="59"/>
        <v>0101</v>
      </c>
      <c r="D1066" s="7" t="s">
        <v>8</v>
      </c>
      <c r="E1066" s="7" t="s">
        <v>9</v>
      </c>
      <c r="F1066" s="7" t="str">
        <f>"韩姗珊"</f>
        <v>韩姗珊</v>
      </c>
      <c r="G1066" s="7" t="str">
        <f>"女"</f>
        <v>女</v>
      </c>
    </row>
    <row r="1067" spans="1:7" ht="30" customHeight="1">
      <c r="A1067" s="7">
        <v>1065</v>
      </c>
      <c r="B1067" s="7" t="str">
        <f>"60552024011215153959942"</f>
        <v>60552024011215153959942</v>
      </c>
      <c r="C1067" s="7" t="str">
        <f t="shared" si="59"/>
        <v>0101</v>
      </c>
      <c r="D1067" s="7" t="s">
        <v>8</v>
      </c>
      <c r="E1067" s="7" t="s">
        <v>9</v>
      </c>
      <c r="F1067" s="7" t="str">
        <f>"王忠谈"</f>
        <v>王忠谈</v>
      </c>
      <c r="G1067" s="7" t="str">
        <f>"男"</f>
        <v>男</v>
      </c>
    </row>
    <row r="1068" spans="1:7" ht="30" customHeight="1">
      <c r="A1068" s="7">
        <v>1066</v>
      </c>
      <c r="B1068" s="7" t="str">
        <f>"60552024011115301159464"</f>
        <v>60552024011115301159464</v>
      </c>
      <c r="C1068" s="7" t="str">
        <f t="shared" si="59"/>
        <v>0101</v>
      </c>
      <c r="D1068" s="7" t="s">
        <v>8</v>
      </c>
      <c r="E1068" s="7" t="s">
        <v>9</v>
      </c>
      <c r="F1068" s="7" t="str">
        <f>"陈英倩"</f>
        <v>陈英倩</v>
      </c>
      <c r="G1068" s="7" t="str">
        <f>"女"</f>
        <v>女</v>
      </c>
    </row>
    <row r="1069" spans="1:7" ht="30" customHeight="1">
      <c r="A1069" s="7">
        <v>1067</v>
      </c>
      <c r="B1069" s="7" t="str">
        <f>"60552024011509074560855"</f>
        <v>60552024011509074560855</v>
      </c>
      <c r="C1069" s="7" t="str">
        <f t="shared" si="59"/>
        <v>0101</v>
      </c>
      <c r="D1069" s="7" t="s">
        <v>8</v>
      </c>
      <c r="E1069" s="7" t="s">
        <v>9</v>
      </c>
      <c r="F1069" s="7" t="str">
        <f>"谢宁"</f>
        <v>谢宁</v>
      </c>
      <c r="G1069" s="7" t="str">
        <f>"女"</f>
        <v>女</v>
      </c>
    </row>
    <row r="1070" spans="1:7" ht="30" customHeight="1">
      <c r="A1070" s="7">
        <v>1068</v>
      </c>
      <c r="B1070" s="7" t="str">
        <f>"60552024011509184160893"</f>
        <v>60552024011509184160893</v>
      </c>
      <c r="C1070" s="7" t="str">
        <f t="shared" si="59"/>
        <v>0101</v>
      </c>
      <c r="D1070" s="7" t="s">
        <v>8</v>
      </c>
      <c r="E1070" s="7" t="s">
        <v>9</v>
      </c>
      <c r="F1070" s="7" t="str">
        <f>"黄金扬"</f>
        <v>黄金扬</v>
      </c>
      <c r="G1070" s="7" t="str">
        <f>"女"</f>
        <v>女</v>
      </c>
    </row>
    <row r="1071" spans="1:7" ht="30" customHeight="1">
      <c r="A1071" s="7">
        <v>1069</v>
      </c>
      <c r="B1071" s="7" t="str">
        <f>"60552024011312500260292"</f>
        <v>60552024011312500260292</v>
      </c>
      <c r="C1071" s="7" t="str">
        <f t="shared" si="59"/>
        <v>0101</v>
      </c>
      <c r="D1071" s="7" t="s">
        <v>8</v>
      </c>
      <c r="E1071" s="7" t="s">
        <v>9</v>
      </c>
      <c r="F1071" s="7" t="str">
        <f>"谢安娜"</f>
        <v>谢安娜</v>
      </c>
      <c r="G1071" s="7" t="str">
        <f>"女"</f>
        <v>女</v>
      </c>
    </row>
    <row r="1072" spans="1:7" ht="30" customHeight="1">
      <c r="A1072" s="7">
        <v>1070</v>
      </c>
      <c r="B1072" s="7" t="str">
        <f>"60552024011509122360871"</f>
        <v>60552024011509122360871</v>
      </c>
      <c r="C1072" s="7" t="str">
        <f t="shared" si="59"/>
        <v>0101</v>
      </c>
      <c r="D1072" s="7" t="s">
        <v>8</v>
      </c>
      <c r="E1072" s="7" t="s">
        <v>9</v>
      </c>
      <c r="F1072" s="7" t="str">
        <f>"高生科"</f>
        <v>高生科</v>
      </c>
      <c r="G1072" s="7" t="str">
        <f>"男"</f>
        <v>男</v>
      </c>
    </row>
    <row r="1073" spans="1:7" ht="30" customHeight="1">
      <c r="A1073" s="7">
        <v>1071</v>
      </c>
      <c r="B1073" s="7" t="str">
        <f>"60552024011110111359287"</f>
        <v>60552024011110111359287</v>
      </c>
      <c r="C1073" s="7" t="str">
        <f t="shared" si="59"/>
        <v>0101</v>
      </c>
      <c r="D1073" s="7" t="s">
        <v>8</v>
      </c>
      <c r="E1073" s="7" t="s">
        <v>9</v>
      </c>
      <c r="F1073" s="7" t="str">
        <f>"肖阳"</f>
        <v>肖阳</v>
      </c>
      <c r="G1073" s="7" t="str">
        <f>"男"</f>
        <v>男</v>
      </c>
    </row>
    <row r="1074" spans="1:7" ht="30" customHeight="1">
      <c r="A1074" s="7">
        <v>1072</v>
      </c>
      <c r="B1074" s="7" t="str">
        <f>"60552024011507130560782"</f>
        <v>60552024011507130560782</v>
      </c>
      <c r="C1074" s="7" t="str">
        <f t="shared" si="59"/>
        <v>0101</v>
      </c>
      <c r="D1074" s="7" t="s">
        <v>8</v>
      </c>
      <c r="E1074" s="7" t="s">
        <v>9</v>
      </c>
      <c r="F1074" s="7" t="str">
        <f>"黄春香"</f>
        <v>黄春香</v>
      </c>
      <c r="G1074" s="7" t="str">
        <f>"女"</f>
        <v>女</v>
      </c>
    </row>
    <row r="1075" spans="1:7" ht="30" customHeight="1">
      <c r="A1075" s="7">
        <v>1073</v>
      </c>
      <c r="B1075" s="7" t="str">
        <f>"60552024011509200060896"</f>
        <v>60552024011509200060896</v>
      </c>
      <c r="C1075" s="7" t="str">
        <f t="shared" si="59"/>
        <v>0101</v>
      </c>
      <c r="D1075" s="7" t="s">
        <v>8</v>
      </c>
      <c r="E1075" s="7" t="s">
        <v>9</v>
      </c>
      <c r="F1075" s="7" t="str">
        <f>"丁珊珊"</f>
        <v>丁珊珊</v>
      </c>
      <c r="G1075" s="7" t="str">
        <f>"女"</f>
        <v>女</v>
      </c>
    </row>
    <row r="1076" spans="1:7" ht="30" customHeight="1">
      <c r="A1076" s="7">
        <v>1074</v>
      </c>
      <c r="B1076" s="7" t="str">
        <f>"60552024011422253460715"</f>
        <v>60552024011422253460715</v>
      </c>
      <c r="C1076" s="7" t="str">
        <f t="shared" si="59"/>
        <v>0101</v>
      </c>
      <c r="D1076" s="7" t="s">
        <v>8</v>
      </c>
      <c r="E1076" s="7" t="s">
        <v>9</v>
      </c>
      <c r="F1076" s="7" t="str">
        <f>"朱紫嫣"</f>
        <v>朱紫嫣</v>
      </c>
      <c r="G1076" s="7" t="str">
        <f>"女"</f>
        <v>女</v>
      </c>
    </row>
    <row r="1077" spans="1:7" ht="30" customHeight="1">
      <c r="A1077" s="7">
        <v>1075</v>
      </c>
      <c r="B1077" s="7" t="str">
        <f>"60552024011509151560880"</f>
        <v>60552024011509151560880</v>
      </c>
      <c r="C1077" s="7" t="str">
        <f t="shared" si="59"/>
        <v>0101</v>
      </c>
      <c r="D1077" s="7" t="s">
        <v>8</v>
      </c>
      <c r="E1077" s="7" t="s">
        <v>9</v>
      </c>
      <c r="F1077" s="7" t="str">
        <f>"陈积婷"</f>
        <v>陈积婷</v>
      </c>
      <c r="G1077" s="7" t="str">
        <f>"女"</f>
        <v>女</v>
      </c>
    </row>
    <row r="1078" spans="1:7" ht="30" customHeight="1">
      <c r="A1078" s="7">
        <v>1076</v>
      </c>
      <c r="B1078" s="7" t="str">
        <f>"60552024011415095460589"</f>
        <v>60552024011415095460589</v>
      </c>
      <c r="C1078" s="7" t="str">
        <f t="shared" si="59"/>
        <v>0101</v>
      </c>
      <c r="D1078" s="7" t="s">
        <v>8</v>
      </c>
      <c r="E1078" s="7" t="s">
        <v>9</v>
      </c>
      <c r="F1078" s="7" t="str">
        <f>"吴际君"</f>
        <v>吴际君</v>
      </c>
      <c r="G1078" s="7" t="str">
        <f>"男"</f>
        <v>男</v>
      </c>
    </row>
    <row r="1079" spans="1:7" ht="30" customHeight="1">
      <c r="A1079" s="7">
        <v>1077</v>
      </c>
      <c r="B1079" s="7" t="str">
        <f>"60552024011509011260839"</f>
        <v>60552024011509011260839</v>
      </c>
      <c r="C1079" s="7" t="str">
        <f t="shared" si="59"/>
        <v>0101</v>
      </c>
      <c r="D1079" s="7" t="s">
        <v>8</v>
      </c>
      <c r="E1079" s="7" t="s">
        <v>9</v>
      </c>
      <c r="F1079" s="7" t="str">
        <f>"陈佳秀"</f>
        <v>陈佳秀</v>
      </c>
      <c r="G1079" s="7" t="str">
        <f>"女"</f>
        <v>女</v>
      </c>
    </row>
    <row r="1080" spans="1:7" ht="30" customHeight="1">
      <c r="A1080" s="7">
        <v>1078</v>
      </c>
      <c r="B1080" s="7" t="str">
        <f>"60552024011509084660860"</f>
        <v>60552024011509084660860</v>
      </c>
      <c r="C1080" s="7" t="str">
        <f t="shared" si="59"/>
        <v>0101</v>
      </c>
      <c r="D1080" s="7" t="s">
        <v>8</v>
      </c>
      <c r="E1080" s="7" t="s">
        <v>9</v>
      </c>
      <c r="F1080" s="7" t="str">
        <f>"周帆"</f>
        <v>周帆</v>
      </c>
      <c r="G1080" s="7" t="str">
        <f>"女"</f>
        <v>女</v>
      </c>
    </row>
    <row r="1081" spans="1:7" ht="30" customHeight="1">
      <c r="A1081" s="7">
        <v>1079</v>
      </c>
      <c r="B1081" s="7" t="str">
        <f>"60552024011423095760738"</f>
        <v>60552024011423095760738</v>
      </c>
      <c r="C1081" s="7" t="str">
        <f t="shared" si="59"/>
        <v>0101</v>
      </c>
      <c r="D1081" s="7" t="s">
        <v>8</v>
      </c>
      <c r="E1081" s="7" t="s">
        <v>9</v>
      </c>
      <c r="F1081" s="7" t="str">
        <f>"颜子雅"</f>
        <v>颜子雅</v>
      </c>
      <c r="G1081" s="7" t="str">
        <f>"女"</f>
        <v>女</v>
      </c>
    </row>
    <row r="1082" spans="1:7" ht="30" customHeight="1">
      <c r="A1082" s="7">
        <v>1080</v>
      </c>
      <c r="B1082" s="7" t="str">
        <f>"60552024011509104060865"</f>
        <v>60552024011509104060865</v>
      </c>
      <c r="C1082" s="7" t="str">
        <f t="shared" si="59"/>
        <v>0101</v>
      </c>
      <c r="D1082" s="7" t="s">
        <v>8</v>
      </c>
      <c r="E1082" s="7" t="s">
        <v>9</v>
      </c>
      <c r="F1082" s="7" t="str">
        <f>"王静银"</f>
        <v>王静银</v>
      </c>
      <c r="G1082" s="7" t="str">
        <f>"女"</f>
        <v>女</v>
      </c>
    </row>
    <row r="1083" spans="1:7" ht="30" customHeight="1">
      <c r="A1083" s="7">
        <v>1081</v>
      </c>
      <c r="B1083" s="7" t="str">
        <f>"60552024011509552760984"</f>
        <v>60552024011509552760984</v>
      </c>
      <c r="C1083" s="7" t="str">
        <f t="shared" si="59"/>
        <v>0101</v>
      </c>
      <c r="D1083" s="7" t="s">
        <v>8</v>
      </c>
      <c r="E1083" s="7" t="s">
        <v>9</v>
      </c>
      <c r="F1083" s="7" t="str">
        <f>"李儒瑞"</f>
        <v>李儒瑞</v>
      </c>
      <c r="G1083" s="7" t="str">
        <f>"男"</f>
        <v>男</v>
      </c>
    </row>
    <row r="1084" spans="1:7" ht="30" customHeight="1">
      <c r="A1084" s="7">
        <v>1082</v>
      </c>
      <c r="B1084" s="7" t="str">
        <f>"60552024011509112160870"</f>
        <v>60552024011509112160870</v>
      </c>
      <c r="C1084" s="7" t="str">
        <f t="shared" si="59"/>
        <v>0101</v>
      </c>
      <c r="D1084" s="7" t="s">
        <v>8</v>
      </c>
      <c r="E1084" s="7" t="s">
        <v>9</v>
      </c>
      <c r="F1084" s="7" t="str">
        <f>"朱文静"</f>
        <v>朱文静</v>
      </c>
      <c r="G1084" s="7" t="str">
        <f>"女"</f>
        <v>女</v>
      </c>
    </row>
    <row r="1085" spans="1:7" ht="30" customHeight="1">
      <c r="A1085" s="7">
        <v>1083</v>
      </c>
      <c r="B1085" s="7" t="str">
        <f>"60552024011312084760274"</f>
        <v>60552024011312084760274</v>
      </c>
      <c r="C1085" s="7" t="str">
        <f t="shared" si="59"/>
        <v>0101</v>
      </c>
      <c r="D1085" s="7" t="s">
        <v>8</v>
      </c>
      <c r="E1085" s="7" t="s">
        <v>9</v>
      </c>
      <c r="F1085" s="7" t="str">
        <f>"林小莉"</f>
        <v>林小莉</v>
      </c>
      <c r="G1085" s="7" t="str">
        <f>"女"</f>
        <v>女</v>
      </c>
    </row>
    <row r="1086" spans="1:7" ht="30" customHeight="1">
      <c r="A1086" s="7">
        <v>1084</v>
      </c>
      <c r="B1086" s="7" t="str">
        <f>"60552024011508191660784"</f>
        <v>60552024011508191660784</v>
      </c>
      <c r="C1086" s="7" t="str">
        <f t="shared" si="59"/>
        <v>0101</v>
      </c>
      <c r="D1086" s="7" t="s">
        <v>8</v>
      </c>
      <c r="E1086" s="7" t="s">
        <v>9</v>
      </c>
      <c r="F1086" s="7" t="str">
        <f>"陈焕丽"</f>
        <v>陈焕丽</v>
      </c>
      <c r="G1086" s="7" t="str">
        <f>"女"</f>
        <v>女</v>
      </c>
    </row>
    <row r="1087" spans="1:7" ht="30" customHeight="1">
      <c r="A1087" s="7">
        <v>1085</v>
      </c>
      <c r="B1087" s="7" t="str">
        <f>"60552024011508425960811"</f>
        <v>60552024011508425960811</v>
      </c>
      <c r="C1087" s="7" t="str">
        <f t="shared" si="59"/>
        <v>0101</v>
      </c>
      <c r="D1087" s="7" t="s">
        <v>8</v>
      </c>
      <c r="E1087" s="7" t="s">
        <v>9</v>
      </c>
      <c r="F1087" s="7" t="str">
        <f>"陆阳"</f>
        <v>陆阳</v>
      </c>
      <c r="G1087" s="7" t="str">
        <f>"女"</f>
        <v>女</v>
      </c>
    </row>
    <row r="1088" spans="1:7" ht="30" customHeight="1">
      <c r="A1088" s="7">
        <v>1086</v>
      </c>
      <c r="B1088" s="7" t="str">
        <f>"60552024011509295760922"</f>
        <v>60552024011509295760922</v>
      </c>
      <c r="C1088" s="7" t="str">
        <f t="shared" si="59"/>
        <v>0101</v>
      </c>
      <c r="D1088" s="7" t="s">
        <v>8</v>
      </c>
      <c r="E1088" s="7" t="s">
        <v>9</v>
      </c>
      <c r="F1088" s="7" t="str">
        <f>"陈亚东"</f>
        <v>陈亚东</v>
      </c>
      <c r="G1088" s="7" t="str">
        <f>"男"</f>
        <v>男</v>
      </c>
    </row>
    <row r="1089" spans="1:7" ht="30" customHeight="1">
      <c r="A1089" s="7">
        <v>1087</v>
      </c>
      <c r="B1089" s="7" t="str">
        <f>"60552024011509234860909"</f>
        <v>60552024011509234860909</v>
      </c>
      <c r="C1089" s="7" t="str">
        <f t="shared" si="59"/>
        <v>0101</v>
      </c>
      <c r="D1089" s="7" t="s">
        <v>8</v>
      </c>
      <c r="E1089" s="7" t="s">
        <v>9</v>
      </c>
      <c r="F1089" s="7" t="str">
        <f>"陈五男"</f>
        <v>陈五男</v>
      </c>
      <c r="G1089" s="7" t="str">
        <f>"女"</f>
        <v>女</v>
      </c>
    </row>
    <row r="1090" spans="1:7" ht="30" customHeight="1">
      <c r="A1090" s="7">
        <v>1088</v>
      </c>
      <c r="B1090" s="7" t="str">
        <f>"60552024011110000859278"</f>
        <v>60552024011110000859278</v>
      </c>
      <c r="C1090" s="7" t="str">
        <f t="shared" si="59"/>
        <v>0101</v>
      </c>
      <c r="D1090" s="7" t="s">
        <v>8</v>
      </c>
      <c r="E1090" s="7" t="s">
        <v>9</v>
      </c>
      <c r="F1090" s="7" t="str">
        <f>"王泽江"</f>
        <v>王泽江</v>
      </c>
      <c r="G1090" s="7" t="str">
        <f>"男"</f>
        <v>男</v>
      </c>
    </row>
    <row r="1091" spans="1:7" ht="30" customHeight="1">
      <c r="A1091" s="7">
        <v>1089</v>
      </c>
      <c r="B1091" s="7" t="str">
        <f>"60552024011417531560643"</f>
        <v>60552024011417531560643</v>
      </c>
      <c r="C1091" s="7" t="str">
        <f aca="true" t="shared" si="62" ref="C1091:C1154">"0101"</f>
        <v>0101</v>
      </c>
      <c r="D1091" s="7" t="s">
        <v>8</v>
      </c>
      <c r="E1091" s="7" t="s">
        <v>9</v>
      </c>
      <c r="F1091" s="7" t="str">
        <f>"曾龙"</f>
        <v>曾龙</v>
      </c>
      <c r="G1091" s="7" t="str">
        <f>"男"</f>
        <v>男</v>
      </c>
    </row>
    <row r="1092" spans="1:7" ht="30" customHeight="1">
      <c r="A1092" s="7">
        <v>1090</v>
      </c>
      <c r="B1092" s="7" t="str">
        <f>"60552024011510151261037"</f>
        <v>60552024011510151261037</v>
      </c>
      <c r="C1092" s="7" t="str">
        <f t="shared" si="62"/>
        <v>0101</v>
      </c>
      <c r="D1092" s="7" t="s">
        <v>8</v>
      </c>
      <c r="E1092" s="7" t="s">
        <v>9</v>
      </c>
      <c r="F1092" s="7" t="str">
        <f>"李佳凝"</f>
        <v>李佳凝</v>
      </c>
      <c r="G1092" s="7" t="str">
        <f>"女"</f>
        <v>女</v>
      </c>
    </row>
    <row r="1093" spans="1:7" ht="30" customHeight="1">
      <c r="A1093" s="7">
        <v>1091</v>
      </c>
      <c r="B1093" s="7" t="str">
        <f>"60552024011509522060975"</f>
        <v>60552024011509522060975</v>
      </c>
      <c r="C1093" s="7" t="str">
        <f t="shared" si="62"/>
        <v>0101</v>
      </c>
      <c r="D1093" s="7" t="s">
        <v>8</v>
      </c>
      <c r="E1093" s="7" t="s">
        <v>9</v>
      </c>
      <c r="F1093" s="7" t="str">
        <f>"何思淼"</f>
        <v>何思淼</v>
      </c>
      <c r="G1093" s="7" t="str">
        <f>"女"</f>
        <v>女</v>
      </c>
    </row>
    <row r="1094" spans="1:7" ht="30" customHeight="1">
      <c r="A1094" s="7">
        <v>1092</v>
      </c>
      <c r="B1094" s="7" t="str">
        <f>"60552024011509463960962"</f>
        <v>60552024011509463960962</v>
      </c>
      <c r="C1094" s="7" t="str">
        <f t="shared" si="62"/>
        <v>0101</v>
      </c>
      <c r="D1094" s="7" t="s">
        <v>8</v>
      </c>
      <c r="E1094" s="7" t="s">
        <v>9</v>
      </c>
      <c r="F1094" s="7" t="str">
        <f>"蒋帅"</f>
        <v>蒋帅</v>
      </c>
      <c r="G1094" s="7" t="str">
        <f>"男"</f>
        <v>男</v>
      </c>
    </row>
    <row r="1095" spans="1:7" ht="30" customHeight="1">
      <c r="A1095" s="7">
        <v>1093</v>
      </c>
      <c r="B1095" s="7" t="str">
        <f>"60552024011420210260674"</f>
        <v>60552024011420210260674</v>
      </c>
      <c r="C1095" s="7" t="str">
        <f t="shared" si="62"/>
        <v>0101</v>
      </c>
      <c r="D1095" s="7" t="s">
        <v>8</v>
      </c>
      <c r="E1095" s="7" t="s">
        <v>9</v>
      </c>
      <c r="F1095" s="7" t="str">
        <f>"李晓彤"</f>
        <v>李晓彤</v>
      </c>
      <c r="G1095" s="7" t="str">
        <f>"女"</f>
        <v>女</v>
      </c>
    </row>
    <row r="1096" spans="1:7" ht="30" customHeight="1">
      <c r="A1096" s="7">
        <v>1094</v>
      </c>
      <c r="B1096" s="7" t="str">
        <f>"60552024011510082561020"</f>
        <v>60552024011510082561020</v>
      </c>
      <c r="C1096" s="7" t="str">
        <f t="shared" si="62"/>
        <v>0101</v>
      </c>
      <c r="D1096" s="7" t="s">
        <v>8</v>
      </c>
      <c r="E1096" s="7" t="s">
        <v>9</v>
      </c>
      <c r="F1096" s="7" t="str">
        <f>"王淑祯"</f>
        <v>王淑祯</v>
      </c>
      <c r="G1096" s="7" t="str">
        <f>"女"</f>
        <v>女</v>
      </c>
    </row>
    <row r="1097" spans="1:7" ht="30" customHeight="1">
      <c r="A1097" s="7">
        <v>1095</v>
      </c>
      <c r="B1097" s="7" t="str">
        <f>"60552024011510195161046"</f>
        <v>60552024011510195161046</v>
      </c>
      <c r="C1097" s="7" t="str">
        <f t="shared" si="62"/>
        <v>0101</v>
      </c>
      <c r="D1097" s="7" t="s">
        <v>8</v>
      </c>
      <c r="E1097" s="7" t="s">
        <v>9</v>
      </c>
      <c r="F1097" s="7" t="str">
        <f>"王菲"</f>
        <v>王菲</v>
      </c>
      <c r="G1097" s="7" t="str">
        <f>"女"</f>
        <v>女</v>
      </c>
    </row>
    <row r="1098" spans="1:7" ht="30" customHeight="1">
      <c r="A1098" s="7">
        <v>1096</v>
      </c>
      <c r="B1098" s="7" t="str">
        <f>"60552024011510010060998"</f>
        <v>60552024011510010060998</v>
      </c>
      <c r="C1098" s="7" t="str">
        <f t="shared" si="62"/>
        <v>0101</v>
      </c>
      <c r="D1098" s="7" t="s">
        <v>8</v>
      </c>
      <c r="E1098" s="7" t="s">
        <v>9</v>
      </c>
      <c r="F1098" s="7" t="str">
        <f>"付丽婕"</f>
        <v>付丽婕</v>
      </c>
      <c r="G1098" s="7" t="str">
        <f>"女"</f>
        <v>女</v>
      </c>
    </row>
    <row r="1099" spans="1:7" ht="30" customHeight="1">
      <c r="A1099" s="7">
        <v>1097</v>
      </c>
      <c r="B1099" s="7" t="str">
        <f>"60552024011510190161043"</f>
        <v>60552024011510190161043</v>
      </c>
      <c r="C1099" s="7" t="str">
        <f t="shared" si="62"/>
        <v>0101</v>
      </c>
      <c r="D1099" s="7" t="s">
        <v>8</v>
      </c>
      <c r="E1099" s="7" t="s">
        <v>9</v>
      </c>
      <c r="F1099" s="7" t="str">
        <f>"符巧巧"</f>
        <v>符巧巧</v>
      </c>
      <c r="G1099" s="7" t="str">
        <f>"女"</f>
        <v>女</v>
      </c>
    </row>
    <row r="1100" spans="1:7" ht="30" customHeight="1">
      <c r="A1100" s="7">
        <v>1098</v>
      </c>
      <c r="B1100" s="7" t="str">
        <f>"60552024011509184760894"</f>
        <v>60552024011509184760894</v>
      </c>
      <c r="C1100" s="7" t="str">
        <f t="shared" si="62"/>
        <v>0101</v>
      </c>
      <c r="D1100" s="7" t="s">
        <v>8</v>
      </c>
      <c r="E1100" s="7" t="s">
        <v>9</v>
      </c>
      <c r="F1100" s="7" t="str">
        <f>"李功渊"</f>
        <v>李功渊</v>
      </c>
      <c r="G1100" s="7" t="str">
        <f>"男"</f>
        <v>男</v>
      </c>
    </row>
    <row r="1101" spans="1:7" ht="30" customHeight="1">
      <c r="A1101" s="7">
        <v>1099</v>
      </c>
      <c r="B1101" s="7" t="str">
        <f>"60552024011010031558557"</f>
        <v>60552024011010031558557</v>
      </c>
      <c r="C1101" s="7" t="str">
        <f t="shared" si="62"/>
        <v>0101</v>
      </c>
      <c r="D1101" s="7" t="s">
        <v>8</v>
      </c>
      <c r="E1101" s="7" t="s">
        <v>9</v>
      </c>
      <c r="F1101" s="7" t="str">
        <f>"黄修杰"</f>
        <v>黄修杰</v>
      </c>
      <c r="G1101" s="7" t="str">
        <f>"男"</f>
        <v>男</v>
      </c>
    </row>
    <row r="1102" spans="1:7" ht="30" customHeight="1">
      <c r="A1102" s="7">
        <v>1100</v>
      </c>
      <c r="B1102" s="7" t="str">
        <f>"60552024011114181259424"</f>
        <v>60552024011114181259424</v>
      </c>
      <c r="C1102" s="7" t="str">
        <f t="shared" si="62"/>
        <v>0101</v>
      </c>
      <c r="D1102" s="7" t="s">
        <v>8</v>
      </c>
      <c r="E1102" s="7" t="s">
        <v>9</v>
      </c>
      <c r="F1102" s="7" t="str">
        <f>"文万程"</f>
        <v>文万程</v>
      </c>
      <c r="G1102" s="7" t="str">
        <f>"男"</f>
        <v>男</v>
      </c>
    </row>
    <row r="1103" spans="1:7" ht="30" customHeight="1">
      <c r="A1103" s="7">
        <v>1101</v>
      </c>
      <c r="B1103" s="7" t="str">
        <f>"60552024010817474857594"</f>
        <v>60552024010817474857594</v>
      </c>
      <c r="C1103" s="7" t="str">
        <f t="shared" si="62"/>
        <v>0101</v>
      </c>
      <c r="D1103" s="7" t="s">
        <v>8</v>
      </c>
      <c r="E1103" s="7" t="s">
        <v>9</v>
      </c>
      <c r="F1103" s="7" t="str">
        <f>"吴咏祺"</f>
        <v>吴咏祺</v>
      </c>
      <c r="G1103" s="7" t="str">
        <f>"女"</f>
        <v>女</v>
      </c>
    </row>
    <row r="1104" spans="1:7" ht="30" customHeight="1">
      <c r="A1104" s="7">
        <v>1102</v>
      </c>
      <c r="B1104" s="7" t="str">
        <f>"60552024011510030461002"</f>
        <v>60552024011510030461002</v>
      </c>
      <c r="C1104" s="7" t="str">
        <f t="shared" si="62"/>
        <v>0101</v>
      </c>
      <c r="D1104" s="7" t="s">
        <v>8</v>
      </c>
      <c r="E1104" s="7" t="s">
        <v>9</v>
      </c>
      <c r="F1104" s="7" t="str">
        <f>"黄燕"</f>
        <v>黄燕</v>
      </c>
      <c r="G1104" s="7" t="str">
        <f>"女"</f>
        <v>女</v>
      </c>
    </row>
    <row r="1105" spans="1:7" ht="30" customHeight="1">
      <c r="A1105" s="7">
        <v>1103</v>
      </c>
      <c r="B1105" s="7" t="str">
        <f>"60552024011421325360696"</f>
        <v>60552024011421325360696</v>
      </c>
      <c r="C1105" s="7" t="str">
        <f t="shared" si="62"/>
        <v>0101</v>
      </c>
      <c r="D1105" s="7" t="s">
        <v>8</v>
      </c>
      <c r="E1105" s="7" t="s">
        <v>9</v>
      </c>
      <c r="F1105" s="7" t="str">
        <f>"李洋"</f>
        <v>李洋</v>
      </c>
      <c r="G1105" s="7" t="str">
        <f>"女"</f>
        <v>女</v>
      </c>
    </row>
    <row r="1106" spans="1:7" ht="30" customHeight="1">
      <c r="A1106" s="7">
        <v>1104</v>
      </c>
      <c r="B1106" s="7" t="str">
        <f>"60552024011423041060735"</f>
        <v>60552024011423041060735</v>
      </c>
      <c r="C1106" s="7" t="str">
        <f t="shared" si="62"/>
        <v>0101</v>
      </c>
      <c r="D1106" s="7" t="s">
        <v>8</v>
      </c>
      <c r="E1106" s="7" t="s">
        <v>9</v>
      </c>
      <c r="F1106" s="7" t="str">
        <f>"李伊蕊"</f>
        <v>李伊蕊</v>
      </c>
      <c r="G1106" s="7" t="str">
        <f>"女"</f>
        <v>女</v>
      </c>
    </row>
    <row r="1107" spans="1:7" ht="30" customHeight="1">
      <c r="A1107" s="7">
        <v>1105</v>
      </c>
      <c r="B1107" s="7" t="str">
        <f>"60552024011509422960956"</f>
        <v>60552024011509422960956</v>
      </c>
      <c r="C1107" s="7" t="str">
        <f t="shared" si="62"/>
        <v>0101</v>
      </c>
      <c r="D1107" s="7" t="s">
        <v>8</v>
      </c>
      <c r="E1107" s="7" t="s">
        <v>9</v>
      </c>
      <c r="F1107" s="7" t="str">
        <f>"邢耿珲"</f>
        <v>邢耿珲</v>
      </c>
      <c r="G1107" s="7" t="str">
        <f>"男"</f>
        <v>男</v>
      </c>
    </row>
    <row r="1108" spans="1:7" ht="30" customHeight="1">
      <c r="A1108" s="7">
        <v>1106</v>
      </c>
      <c r="B1108" s="7" t="str">
        <f>"60552024011416251960615"</f>
        <v>60552024011416251960615</v>
      </c>
      <c r="C1108" s="7" t="str">
        <f t="shared" si="62"/>
        <v>0101</v>
      </c>
      <c r="D1108" s="7" t="s">
        <v>8</v>
      </c>
      <c r="E1108" s="7" t="s">
        <v>9</v>
      </c>
      <c r="F1108" s="7" t="str">
        <f>"任瑀时"</f>
        <v>任瑀时</v>
      </c>
      <c r="G1108" s="7" t="str">
        <f>"女"</f>
        <v>女</v>
      </c>
    </row>
    <row r="1109" spans="1:7" ht="30" customHeight="1">
      <c r="A1109" s="7">
        <v>1107</v>
      </c>
      <c r="B1109" s="7" t="str">
        <f>"60552024011508563560832"</f>
        <v>60552024011508563560832</v>
      </c>
      <c r="C1109" s="7" t="str">
        <f t="shared" si="62"/>
        <v>0101</v>
      </c>
      <c r="D1109" s="7" t="s">
        <v>8</v>
      </c>
      <c r="E1109" s="7" t="s">
        <v>9</v>
      </c>
      <c r="F1109" s="7" t="str">
        <f>"王春晓"</f>
        <v>王春晓</v>
      </c>
      <c r="G1109" s="7" t="str">
        <f>"女"</f>
        <v>女</v>
      </c>
    </row>
    <row r="1110" spans="1:7" ht="30" customHeight="1">
      <c r="A1110" s="7">
        <v>1108</v>
      </c>
      <c r="B1110" s="7" t="str">
        <f>"60552024011510112261026"</f>
        <v>60552024011510112261026</v>
      </c>
      <c r="C1110" s="7" t="str">
        <f t="shared" si="62"/>
        <v>0101</v>
      </c>
      <c r="D1110" s="7" t="s">
        <v>8</v>
      </c>
      <c r="E1110" s="7" t="s">
        <v>9</v>
      </c>
      <c r="F1110" s="7" t="str">
        <f>"陈丹丽"</f>
        <v>陈丹丽</v>
      </c>
      <c r="G1110" s="7" t="str">
        <f>"女"</f>
        <v>女</v>
      </c>
    </row>
    <row r="1111" spans="1:7" ht="30" customHeight="1">
      <c r="A1111" s="7">
        <v>1109</v>
      </c>
      <c r="B1111" s="7" t="str">
        <f>"60552024011509122560872"</f>
        <v>60552024011509122560872</v>
      </c>
      <c r="C1111" s="7" t="str">
        <f t="shared" si="62"/>
        <v>0101</v>
      </c>
      <c r="D1111" s="7" t="s">
        <v>8</v>
      </c>
      <c r="E1111" s="7" t="s">
        <v>9</v>
      </c>
      <c r="F1111" s="7" t="str">
        <f>"李瑶"</f>
        <v>李瑶</v>
      </c>
      <c r="G1111" s="7" t="str">
        <f>"男"</f>
        <v>男</v>
      </c>
    </row>
    <row r="1112" spans="1:7" ht="30" customHeight="1">
      <c r="A1112" s="7">
        <v>1110</v>
      </c>
      <c r="B1112" s="7" t="str">
        <f>"60552024011510385161095"</f>
        <v>60552024011510385161095</v>
      </c>
      <c r="C1112" s="7" t="str">
        <f t="shared" si="62"/>
        <v>0101</v>
      </c>
      <c r="D1112" s="7" t="s">
        <v>8</v>
      </c>
      <c r="E1112" s="7" t="s">
        <v>9</v>
      </c>
      <c r="F1112" s="7" t="str">
        <f>"崔一舟"</f>
        <v>崔一舟</v>
      </c>
      <c r="G1112" s="7" t="str">
        <f>"男"</f>
        <v>男</v>
      </c>
    </row>
    <row r="1113" spans="1:7" ht="30" customHeight="1">
      <c r="A1113" s="7">
        <v>1111</v>
      </c>
      <c r="B1113" s="7" t="str">
        <f>"60552024011216595360013"</f>
        <v>60552024011216595360013</v>
      </c>
      <c r="C1113" s="7" t="str">
        <f t="shared" si="62"/>
        <v>0101</v>
      </c>
      <c r="D1113" s="7" t="s">
        <v>8</v>
      </c>
      <c r="E1113" s="7" t="s">
        <v>9</v>
      </c>
      <c r="F1113" s="7" t="str">
        <f>"李妮娜"</f>
        <v>李妮娜</v>
      </c>
      <c r="G1113" s="7" t="str">
        <f aca="true" t="shared" si="63" ref="G1113:G1118">"女"</f>
        <v>女</v>
      </c>
    </row>
    <row r="1114" spans="1:7" ht="30" customHeight="1">
      <c r="A1114" s="7">
        <v>1112</v>
      </c>
      <c r="B1114" s="7" t="str">
        <f>"60552024011221153560120"</f>
        <v>60552024011221153560120</v>
      </c>
      <c r="C1114" s="7" t="str">
        <f t="shared" si="62"/>
        <v>0101</v>
      </c>
      <c r="D1114" s="7" t="s">
        <v>8</v>
      </c>
      <c r="E1114" s="7" t="s">
        <v>9</v>
      </c>
      <c r="F1114" s="7" t="str">
        <f>"杨璐米"</f>
        <v>杨璐米</v>
      </c>
      <c r="G1114" s="7" t="str">
        <f t="shared" si="63"/>
        <v>女</v>
      </c>
    </row>
    <row r="1115" spans="1:7" ht="30" customHeight="1">
      <c r="A1115" s="7">
        <v>1113</v>
      </c>
      <c r="B1115" s="7" t="str">
        <f>"60552024011510392261098"</f>
        <v>60552024011510392261098</v>
      </c>
      <c r="C1115" s="7" t="str">
        <f t="shared" si="62"/>
        <v>0101</v>
      </c>
      <c r="D1115" s="7" t="s">
        <v>8</v>
      </c>
      <c r="E1115" s="7" t="s">
        <v>9</v>
      </c>
      <c r="F1115" s="7" t="str">
        <f>"陈方妹"</f>
        <v>陈方妹</v>
      </c>
      <c r="G1115" s="7" t="str">
        <f t="shared" si="63"/>
        <v>女</v>
      </c>
    </row>
    <row r="1116" spans="1:7" ht="30" customHeight="1">
      <c r="A1116" s="7">
        <v>1114</v>
      </c>
      <c r="B1116" s="7" t="str">
        <f>"60552024011509263260914"</f>
        <v>60552024011509263260914</v>
      </c>
      <c r="C1116" s="7" t="str">
        <f t="shared" si="62"/>
        <v>0101</v>
      </c>
      <c r="D1116" s="7" t="s">
        <v>8</v>
      </c>
      <c r="E1116" s="7" t="s">
        <v>9</v>
      </c>
      <c r="F1116" s="7" t="str">
        <f>"陈小菊"</f>
        <v>陈小菊</v>
      </c>
      <c r="G1116" s="7" t="str">
        <f t="shared" si="63"/>
        <v>女</v>
      </c>
    </row>
    <row r="1117" spans="1:7" ht="30" customHeight="1">
      <c r="A1117" s="7">
        <v>1115</v>
      </c>
      <c r="B1117" s="7" t="str">
        <f>"60552024011510355261083"</f>
        <v>60552024011510355261083</v>
      </c>
      <c r="C1117" s="7" t="str">
        <f t="shared" si="62"/>
        <v>0101</v>
      </c>
      <c r="D1117" s="7" t="s">
        <v>8</v>
      </c>
      <c r="E1117" s="7" t="s">
        <v>9</v>
      </c>
      <c r="F1117" s="7" t="str">
        <f>"黎月桂"</f>
        <v>黎月桂</v>
      </c>
      <c r="G1117" s="7" t="str">
        <f t="shared" si="63"/>
        <v>女</v>
      </c>
    </row>
    <row r="1118" spans="1:7" ht="30" customHeight="1">
      <c r="A1118" s="7">
        <v>1116</v>
      </c>
      <c r="B1118" s="7" t="str">
        <f>"60552024011510051961009"</f>
        <v>60552024011510051961009</v>
      </c>
      <c r="C1118" s="7" t="str">
        <f t="shared" si="62"/>
        <v>0101</v>
      </c>
      <c r="D1118" s="7" t="s">
        <v>8</v>
      </c>
      <c r="E1118" s="7" t="s">
        <v>9</v>
      </c>
      <c r="F1118" s="7" t="str">
        <f>"黄嫄"</f>
        <v>黄嫄</v>
      </c>
      <c r="G1118" s="7" t="str">
        <f t="shared" si="63"/>
        <v>女</v>
      </c>
    </row>
    <row r="1119" spans="1:7" ht="30" customHeight="1">
      <c r="A1119" s="7">
        <v>1117</v>
      </c>
      <c r="B1119" s="7" t="str">
        <f>"60552024011215453959963"</f>
        <v>60552024011215453959963</v>
      </c>
      <c r="C1119" s="7" t="str">
        <f t="shared" si="62"/>
        <v>0101</v>
      </c>
      <c r="D1119" s="7" t="s">
        <v>8</v>
      </c>
      <c r="E1119" s="7" t="s">
        <v>9</v>
      </c>
      <c r="F1119" s="7" t="str">
        <f>"张峰"</f>
        <v>张峰</v>
      </c>
      <c r="G1119" s="7" t="str">
        <f>"男"</f>
        <v>男</v>
      </c>
    </row>
    <row r="1120" spans="1:7" ht="30" customHeight="1">
      <c r="A1120" s="7">
        <v>1118</v>
      </c>
      <c r="B1120" s="7" t="str">
        <f>"60552024011510310761072"</f>
        <v>60552024011510310761072</v>
      </c>
      <c r="C1120" s="7" t="str">
        <f t="shared" si="62"/>
        <v>0101</v>
      </c>
      <c r="D1120" s="7" t="s">
        <v>8</v>
      </c>
      <c r="E1120" s="7" t="s">
        <v>9</v>
      </c>
      <c r="F1120" s="7" t="str">
        <f>"李小晶"</f>
        <v>李小晶</v>
      </c>
      <c r="G1120" s="7" t="str">
        <f>"女"</f>
        <v>女</v>
      </c>
    </row>
    <row r="1121" spans="1:7" ht="30" customHeight="1">
      <c r="A1121" s="7">
        <v>1119</v>
      </c>
      <c r="B1121" s="7" t="str">
        <f>"60552024011510514361122"</f>
        <v>60552024011510514361122</v>
      </c>
      <c r="C1121" s="7" t="str">
        <f t="shared" si="62"/>
        <v>0101</v>
      </c>
      <c r="D1121" s="7" t="s">
        <v>8</v>
      </c>
      <c r="E1121" s="7" t="s">
        <v>9</v>
      </c>
      <c r="F1121" s="7" t="str">
        <f>"吴明峰"</f>
        <v>吴明峰</v>
      </c>
      <c r="G1121" s="7" t="str">
        <f>"男"</f>
        <v>男</v>
      </c>
    </row>
    <row r="1122" spans="1:7" ht="30" customHeight="1">
      <c r="A1122" s="7">
        <v>1120</v>
      </c>
      <c r="B1122" s="7" t="str">
        <f>"60552024011217015160015"</f>
        <v>60552024011217015160015</v>
      </c>
      <c r="C1122" s="7" t="str">
        <f t="shared" si="62"/>
        <v>0101</v>
      </c>
      <c r="D1122" s="7" t="s">
        <v>8</v>
      </c>
      <c r="E1122" s="7" t="s">
        <v>9</v>
      </c>
      <c r="F1122" s="7" t="str">
        <f>"丁玲"</f>
        <v>丁玲</v>
      </c>
      <c r="G1122" s="7" t="str">
        <f>"女"</f>
        <v>女</v>
      </c>
    </row>
    <row r="1123" spans="1:7" ht="30" customHeight="1">
      <c r="A1123" s="7">
        <v>1121</v>
      </c>
      <c r="B1123" s="7" t="str">
        <f>"60552024011509495560968"</f>
        <v>60552024011509495560968</v>
      </c>
      <c r="C1123" s="7" t="str">
        <f t="shared" si="62"/>
        <v>0101</v>
      </c>
      <c r="D1123" s="7" t="s">
        <v>8</v>
      </c>
      <c r="E1123" s="7" t="s">
        <v>9</v>
      </c>
      <c r="F1123" s="7" t="str">
        <f>"曾天锐"</f>
        <v>曾天锐</v>
      </c>
      <c r="G1123" s="7" t="str">
        <f>"男"</f>
        <v>男</v>
      </c>
    </row>
    <row r="1124" spans="1:7" ht="30" customHeight="1">
      <c r="A1124" s="7">
        <v>1122</v>
      </c>
      <c r="B1124" s="7" t="str">
        <f>"60552024011510181761042"</f>
        <v>60552024011510181761042</v>
      </c>
      <c r="C1124" s="7" t="str">
        <f t="shared" si="62"/>
        <v>0101</v>
      </c>
      <c r="D1124" s="7" t="s">
        <v>8</v>
      </c>
      <c r="E1124" s="7" t="s">
        <v>9</v>
      </c>
      <c r="F1124" s="7" t="str">
        <f>"韦传占"</f>
        <v>韦传占</v>
      </c>
      <c r="G1124" s="7" t="str">
        <f>"男"</f>
        <v>男</v>
      </c>
    </row>
    <row r="1125" spans="1:7" ht="30" customHeight="1">
      <c r="A1125" s="7">
        <v>1123</v>
      </c>
      <c r="B1125" s="7" t="str">
        <f>"60552024011510430361107"</f>
        <v>60552024011510430361107</v>
      </c>
      <c r="C1125" s="7" t="str">
        <f t="shared" si="62"/>
        <v>0101</v>
      </c>
      <c r="D1125" s="7" t="s">
        <v>8</v>
      </c>
      <c r="E1125" s="7" t="s">
        <v>9</v>
      </c>
      <c r="F1125" s="7" t="str">
        <f>"李佳锟"</f>
        <v>李佳锟</v>
      </c>
      <c r="G1125" s="7" t="str">
        <f>"男"</f>
        <v>男</v>
      </c>
    </row>
    <row r="1126" spans="1:7" ht="30" customHeight="1">
      <c r="A1126" s="7">
        <v>1124</v>
      </c>
      <c r="B1126" s="7" t="str">
        <f>"60552024011501062760771"</f>
        <v>60552024011501062760771</v>
      </c>
      <c r="C1126" s="7" t="str">
        <f t="shared" si="62"/>
        <v>0101</v>
      </c>
      <c r="D1126" s="7" t="s">
        <v>8</v>
      </c>
      <c r="E1126" s="7" t="s">
        <v>9</v>
      </c>
      <c r="F1126" s="7" t="str">
        <f>"吴小润"</f>
        <v>吴小润</v>
      </c>
      <c r="G1126" s="7" t="str">
        <f>"女"</f>
        <v>女</v>
      </c>
    </row>
    <row r="1127" spans="1:7" ht="30" customHeight="1">
      <c r="A1127" s="7">
        <v>1125</v>
      </c>
      <c r="B1127" s="7" t="str">
        <f>"60552024011510541461128"</f>
        <v>60552024011510541461128</v>
      </c>
      <c r="C1127" s="7" t="str">
        <f t="shared" si="62"/>
        <v>0101</v>
      </c>
      <c r="D1127" s="7" t="s">
        <v>8</v>
      </c>
      <c r="E1127" s="7" t="s">
        <v>9</v>
      </c>
      <c r="F1127" s="7" t="str">
        <f>"王艳"</f>
        <v>王艳</v>
      </c>
      <c r="G1127" s="7" t="str">
        <f>"女"</f>
        <v>女</v>
      </c>
    </row>
    <row r="1128" spans="1:7" ht="30" customHeight="1">
      <c r="A1128" s="7">
        <v>1126</v>
      </c>
      <c r="B1128" s="7" t="str">
        <f>"60552024011223570160192"</f>
        <v>60552024011223570160192</v>
      </c>
      <c r="C1128" s="7" t="str">
        <f t="shared" si="62"/>
        <v>0101</v>
      </c>
      <c r="D1128" s="7" t="s">
        <v>8</v>
      </c>
      <c r="E1128" s="7" t="s">
        <v>9</v>
      </c>
      <c r="F1128" s="7" t="str">
        <f>"于亚楠"</f>
        <v>于亚楠</v>
      </c>
      <c r="G1128" s="7" t="str">
        <f>"女"</f>
        <v>女</v>
      </c>
    </row>
    <row r="1129" spans="1:7" ht="30" customHeight="1">
      <c r="A1129" s="7">
        <v>1127</v>
      </c>
      <c r="B1129" s="7" t="str">
        <f>"60552024011510041861004"</f>
        <v>60552024011510041861004</v>
      </c>
      <c r="C1129" s="7" t="str">
        <f t="shared" si="62"/>
        <v>0101</v>
      </c>
      <c r="D1129" s="7" t="s">
        <v>8</v>
      </c>
      <c r="E1129" s="7" t="s">
        <v>9</v>
      </c>
      <c r="F1129" s="7" t="str">
        <f>"朱小丽"</f>
        <v>朱小丽</v>
      </c>
      <c r="G1129" s="7" t="str">
        <f>"女"</f>
        <v>女</v>
      </c>
    </row>
    <row r="1130" spans="1:7" ht="30" customHeight="1">
      <c r="A1130" s="7">
        <v>1128</v>
      </c>
      <c r="B1130" s="7" t="str">
        <f>"60552024011510403861101"</f>
        <v>60552024011510403861101</v>
      </c>
      <c r="C1130" s="7" t="str">
        <f t="shared" si="62"/>
        <v>0101</v>
      </c>
      <c r="D1130" s="7" t="s">
        <v>8</v>
      </c>
      <c r="E1130" s="7" t="s">
        <v>9</v>
      </c>
      <c r="F1130" s="7" t="str">
        <f>"羊强进"</f>
        <v>羊强进</v>
      </c>
      <c r="G1130" s="7" t="str">
        <f>"男"</f>
        <v>男</v>
      </c>
    </row>
    <row r="1131" spans="1:7" ht="30" customHeight="1">
      <c r="A1131" s="7">
        <v>1129</v>
      </c>
      <c r="B1131" s="7" t="str">
        <f>"60552024011509345460936"</f>
        <v>60552024011509345460936</v>
      </c>
      <c r="C1131" s="7" t="str">
        <f t="shared" si="62"/>
        <v>0101</v>
      </c>
      <c r="D1131" s="7" t="s">
        <v>8</v>
      </c>
      <c r="E1131" s="7" t="s">
        <v>9</v>
      </c>
      <c r="F1131" s="7" t="str">
        <f>"邹泳卿"</f>
        <v>邹泳卿</v>
      </c>
      <c r="G1131" s="7" t="str">
        <f aca="true" t="shared" si="64" ref="G1131:G1136">"女"</f>
        <v>女</v>
      </c>
    </row>
    <row r="1132" spans="1:7" ht="30" customHeight="1">
      <c r="A1132" s="7">
        <v>1130</v>
      </c>
      <c r="B1132" s="7" t="str">
        <f>"60552024011510383261093"</f>
        <v>60552024011510383261093</v>
      </c>
      <c r="C1132" s="7" t="str">
        <f t="shared" si="62"/>
        <v>0101</v>
      </c>
      <c r="D1132" s="7" t="s">
        <v>8</v>
      </c>
      <c r="E1132" s="7" t="s">
        <v>9</v>
      </c>
      <c r="F1132" s="7" t="str">
        <f>"唐悦"</f>
        <v>唐悦</v>
      </c>
      <c r="G1132" s="7" t="str">
        <f t="shared" si="64"/>
        <v>女</v>
      </c>
    </row>
    <row r="1133" spans="1:7" ht="30" customHeight="1">
      <c r="A1133" s="7">
        <v>1131</v>
      </c>
      <c r="B1133" s="7" t="str">
        <f>"60552024011511060861152"</f>
        <v>60552024011511060861152</v>
      </c>
      <c r="C1133" s="7" t="str">
        <f t="shared" si="62"/>
        <v>0101</v>
      </c>
      <c r="D1133" s="7" t="s">
        <v>8</v>
      </c>
      <c r="E1133" s="7" t="s">
        <v>9</v>
      </c>
      <c r="F1133" s="7" t="str">
        <f>"林盈"</f>
        <v>林盈</v>
      </c>
      <c r="G1133" s="7" t="str">
        <f t="shared" si="64"/>
        <v>女</v>
      </c>
    </row>
    <row r="1134" spans="1:7" ht="30" customHeight="1">
      <c r="A1134" s="7">
        <v>1132</v>
      </c>
      <c r="B1134" s="7" t="str">
        <f>"60552024011500261560762"</f>
        <v>60552024011500261560762</v>
      </c>
      <c r="C1134" s="7" t="str">
        <f t="shared" si="62"/>
        <v>0101</v>
      </c>
      <c r="D1134" s="7" t="s">
        <v>8</v>
      </c>
      <c r="E1134" s="7" t="s">
        <v>9</v>
      </c>
      <c r="F1134" s="7" t="str">
        <f>"高梦真"</f>
        <v>高梦真</v>
      </c>
      <c r="G1134" s="7" t="str">
        <f t="shared" si="64"/>
        <v>女</v>
      </c>
    </row>
    <row r="1135" spans="1:7" ht="30" customHeight="1">
      <c r="A1135" s="7">
        <v>1133</v>
      </c>
      <c r="B1135" s="7" t="str">
        <f>"60552024011510425861105"</f>
        <v>60552024011510425861105</v>
      </c>
      <c r="C1135" s="7" t="str">
        <f t="shared" si="62"/>
        <v>0101</v>
      </c>
      <c r="D1135" s="7" t="s">
        <v>8</v>
      </c>
      <c r="E1135" s="7" t="s">
        <v>9</v>
      </c>
      <c r="F1135" s="7" t="str">
        <f>"李亚楠"</f>
        <v>李亚楠</v>
      </c>
      <c r="G1135" s="7" t="str">
        <f t="shared" si="64"/>
        <v>女</v>
      </c>
    </row>
    <row r="1136" spans="1:7" ht="30" customHeight="1">
      <c r="A1136" s="7">
        <v>1134</v>
      </c>
      <c r="B1136" s="7" t="str">
        <f>"60552024011511060261151"</f>
        <v>60552024011511060261151</v>
      </c>
      <c r="C1136" s="7" t="str">
        <f t="shared" si="62"/>
        <v>0101</v>
      </c>
      <c r="D1136" s="7" t="s">
        <v>8</v>
      </c>
      <c r="E1136" s="7" t="s">
        <v>9</v>
      </c>
      <c r="F1136" s="7" t="str">
        <f>"符翎"</f>
        <v>符翎</v>
      </c>
      <c r="G1136" s="7" t="str">
        <f t="shared" si="64"/>
        <v>女</v>
      </c>
    </row>
    <row r="1137" spans="1:7" ht="30" customHeight="1">
      <c r="A1137" s="7">
        <v>1135</v>
      </c>
      <c r="B1137" s="7" t="str">
        <f>"60552024010813214157308"</f>
        <v>60552024010813214157308</v>
      </c>
      <c r="C1137" s="7" t="str">
        <f t="shared" si="62"/>
        <v>0101</v>
      </c>
      <c r="D1137" s="7" t="s">
        <v>8</v>
      </c>
      <c r="E1137" s="7" t="s">
        <v>9</v>
      </c>
      <c r="F1137" s="7" t="str">
        <f>"邹汶轩"</f>
        <v>邹汶轩</v>
      </c>
      <c r="G1137" s="7" t="str">
        <f>"男"</f>
        <v>男</v>
      </c>
    </row>
    <row r="1138" spans="1:7" ht="30" customHeight="1">
      <c r="A1138" s="7">
        <v>1136</v>
      </c>
      <c r="B1138" s="7" t="str">
        <f>"60552024011510360661086"</f>
        <v>60552024011510360661086</v>
      </c>
      <c r="C1138" s="7" t="str">
        <f t="shared" si="62"/>
        <v>0101</v>
      </c>
      <c r="D1138" s="7" t="s">
        <v>8</v>
      </c>
      <c r="E1138" s="7" t="s">
        <v>9</v>
      </c>
      <c r="F1138" s="7" t="str">
        <f>"吴多斌"</f>
        <v>吴多斌</v>
      </c>
      <c r="G1138" s="7" t="str">
        <f>"男"</f>
        <v>男</v>
      </c>
    </row>
    <row r="1139" spans="1:7" ht="30" customHeight="1">
      <c r="A1139" s="7">
        <v>1137</v>
      </c>
      <c r="B1139" s="7" t="str">
        <f>"60552024011510313261074"</f>
        <v>60552024011510313261074</v>
      </c>
      <c r="C1139" s="7" t="str">
        <f t="shared" si="62"/>
        <v>0101</v>
      </c>
      <c r="D1139" s="7" t="s">
        <v>8</v>
      </c>
      <c r="E1139" s="7" t="s">
        <v>9</v>
      </c>
      <c r="F1139" s="7" t="str">
        <f>"王钰"</f>
        <v>王钰</v>
      </c>
      <c r="G1139" s="7" t="str">
        <f>"女"</f>
        <v>女</v>
      </c>
    </row>
    <row r="1140" spans="1:7" ht="30" customHeight="1">
      <c r="A1140" s="7">
        <v>1138</v>
      </c>
      <c r="B1140" s="7" t="str">
        <f>"60552024011421440160700"</f>
        <v>60552024011421440160700</v>
      </c>
      <c r="C1140" s="7" t="str">
        <f t="shared" si="62"/>
        <v>0101</v>
      </c>
      <c r="D1140" s="7" t="s">
        <v>8</v>
      </c>
      <c r="E1140" s="7" t="s">
        <v>9</v>
      </c>
      <c r="F1140" s="7" t="str">
        <f>"李苑桃"</f>
        <v>李苑桃</v>
      </c>
      <c r="G1140" s="7" t="str">
        <f>"女"</f>
        <v>女</v>
      </c>
    </row>
    <row r="1141" spans="1:7" ht="30" customHeight="1">
      <c r="A1141" s="7">
        <v>1139</v>
      </c>
      <c r="B1141" s="7" t="str">
        <f>"60552024011511153561174"</f>
        <v>60552024011511153561174</v>
      </c>
      <c r="C1141" s="7" t="str">
        <f t="shared" si="62"/>
        <v>0101</v>
      </c>
      <c r="D1141" s="7" t="s">
        <v>8</v>
      </c>
      <c r="E1141" s="7" t="s">
        <v>9</v>
      </c>
      <c r="F1141" s="7" t="str">
        <f>"李武城"</f>
        <v>李武城</v>
      </c>
      <c r="G1141" s="7" t="str">
        <f>"男"</f>
        <v>男</v>
      </c>
    </row>
    <row r="1142" spans="1:7" ht="30" customHeight="1">
      <c r="A1142" s="7">
        <v>1140</v>
      </c>
      <c r="B1142" s="7" t="str">
        <f>"60552024011510365461087"</f>
        <v>60552024011510365461087</v>
      </c>
      <c r="C1142" s="7" t="str">
        <f t="shared" si="62"/>
        <v>0101</v>
      </c>
      <c r="D1142" s="7" t="s">
        <v>8</v>
      </c>
      <c r="E1142" s="7" t="s">
        <v>9</v>
      </c>
      <c r="F1142" s="7" t="str">
        <f>"王春喜"</f>
        <v>王春喜</v>
      </c>
      <c r="G1142" s="7" t="str">
        <f>"女"</f>
        <v>女</v>
      </c>
    </row>
    <row r="1143" spans="1:7" ht="30" customHeight="1">
      <c r="A1143" s="7">
        <v>1141</v>
      </c>
      <c r="B1143" s="7" t="str">
        <f>"60552024011507441060783"</f>
        <v>60552024011507441060783</v>
      </c>
      <c r="C1143" s="7" t="str">
        <f t="shared" si="62"/>
        <v>0101</v>
      </c>
      <c r="D1143" s="7" t="s">
        <v>8</v>
      </c>
      <c r="E1143" s="7" t="s">
        <v>9</v>
      </c>
      <c r="F1143" s="7" t="str">
        <f>"聂丽君"</f>
        <v>聂丽君</v>
      </c>
      <c r="G1143" s="7" t="str">
        <f>"女"</f>
        <v>女</v>
      </c>
    </row>
    <row r="1144" spans="1:7" ht="30" customHeight="1">
      <c r="A1144" s="7">
        <v>1142</v>
      </c>
      <c r="B1144" s="7" t="str">
        <f>"60552024011510064261015"</f>
        <v>60552024011510064261015</v>
      </c>
      <c r="C1144" s="7" t="str">
        <f t="shared" si="62"/>
        <v>0101</v>
      </c>
      <c r="D1144" s="7" t="s">
        <v>8</v>
      </c>
      <c r="E1144" s="7" t="s">
        <v>9</v>
      </c>
      <c r="F1144" s="7" t="str">
        <f>"黄秋瑜"</f>
        <v>黄秋瑜</v>
      </c>
      <c r="G1144" s="7" t="str">
        <f>"女"</f>
        <v>女</v>
      </c>
    </row>
    <row r="1145" spans="1:7" ht="30" customHeight="1">
      <c r="A1145" s="7">
        <v>1143</v>
      </c>
      <c r="B1145" s="7" t="str">
        <f>"60552024011511144161170"</f>
        <v>60552024011511144161170</v>
      </c>
      <c r="C1145" s="7" t="str">
        <f t="shared" si="62"/>
        <v>0101</v>
      </c>
      <c r="D1145" s="7" t="s">
        <v>8</v>
      </c>
      <c r="E1145" s="7" t="s">
        <v>9</v>
      </c>
      <c r="F1145" s="7" t="str">
        <f>"冯丽颖"</f>
        <v>冯丽颖</v>
      </c>
      <c r="G1145" s="7" t="str">
        <f>"女"</f>
        <v>女</v>
      </c>
    </row>
    <row r="1146" spans="1:7" ht="30" customHeight="1">
      <c r="A1146" s="7">
        <v>1144</v>
      </c>
      <c r="B1146" s="7" t="str">
        <f>"60552024011510294861069"</f>
        <v>60552024011510294861069</v>
      </c>
      <c r="C1146" s="7" t="str">
        <f t="shared" si="62"/>
        <v>0101</v>
      </c>
      <c r="D1146" s="7" t="s">
        <v>8</v>
      </c>
      <c r="E1146" s="7" t="s">
        <v>9</v>
      </c>
      <c r="F1146" s="7" t="str">
        <f>"王彬"</f>
        <v>王彬</v>
      </c>
      <c r="G1146" s="7" t="str">
        <f>"男"</f>
        <v>男</v>
      </c>
    </row>
    <row r="1147" spans="1:7" ht="30" customHeight="1">
      <c r="A1147" s="7">
        <v>1145</v>
      </c>
      <c r="B1147" s="7" t="str">
        <f>"60552024011420515560684"</f>
        <v>60552024011420515560684</v>
      </c>
      <c r="C1147" s="7" t="str">
        <f t="shared" si="62"/>
        <v>0101</v>
      </c>
      <c r="D1147" s="7" t="s">
        <v>8</v>
      </c>
      <c r="E1147" s="7" t="s">
        <v>9</v>
      </c>
      <c r="F1147" s="7" t="str">
        <f>"卓泉辉"</f>
        <v>卓泉辉</v>
      </c>
      <c r="G1147" s="7" t="str">
        <f>"男"</f>
        <v>男</v>
      </c>
    </row>
    <row r="1148" spans="1:7" ht="30" customHeight="1">
      <c r="A1148" s="7">
        <v>1146</v>
      </c>
      <c r="B1148" s="7" t="str">
        <f>"60552024011511135661169"</f>
        <v>60552024011511135661169</v>
      </c>
      <c r="C1148" s="7" t="str">
        <f t="shared" si="62"/>
        <v>0101</v>
      </c>
      <c r="D1148" s="7" t="s">
        <v>8</v>
      </c>
      <c r="E1148" s="7" t="s">
        <v>9</v>
      </c>
      <c r="F1148" s="7" t="str">
        <f>"李林津"</f>
        <v>李林津</v>
      </c>
      <c r="G1148" s="7" t="str">
        <f aca="true" t="shared" si="65" ref="G1148:G1155">"女"</f>
        <v>女</v>
      </c>
    </row>
    <row r="1149" spans="1:7" ht="30" customHeight="1">
      <c r="A1149" s="7">
        <v>1147</v>
      </c>
      <c r="B1149" s="7" t="str">
        <f>"60552024011511241261187"</f>
        <v>60552024011511241261187</v>
      </c>
      <c r="C1149" s="7" t="str">
        <f t="shared" si="62"/>
        <v>0101</v>
      </c>
      <c r="D1149" s="7" t="s">
        <v>8</v>
      </c>
      <c r="E1149" s="7" t="s">
        <v>9</v>
      </c>
      <c r="F1149" s="7" t="str">
        <f>"王琳"</f>
        <v>王琳</v>
      </c>
      <c r="G1149" s="7" t="str">
        <f t="shared" si="65"/>
        <v>女</v>
      </c>
    </row>
    <row r="1150" spans="1:7" ht="30" customHeight="1">
      <c r="A1150" s="7">
        <v>1148</v>
      </c>
      <c r="B1150" s="7" t="str">
        <f>"60552024011511101561159"</f>
        <v>60552024011511101561159</v>
      </c>
      <c r="C1150" s="7" t="str">
        <f t="shared" si="62"/>
        <v>0101</v>
      </c>
      <c r="D1150" s="7" t="s">
        <v>8</v>
      </c>
      <c r="E1150" s="7" t="s">
        <v>9</v>
      </c>
      <c r="F1150" s="7" t="str">
        <f>"王冰"</f>
        <v>王冰</v>
      </c>
      <c r="G1150" s="7" t="str">
        <f t="shared" si="65"/>
        <v>女</v>
      </c>
    </row>
    <row r="1151" spans="1:7" ht="30" customHeight="1">
      <c r="A1151" s="7">
        <v>1149</v>
      </c>
      <c r="B1151" s="7" t="str">
        <f>"60552024011511010261139"</f>
        <v>60552024011511010261139</v>
      </c>
      <c r="C1151" s="7" t="str">
        <f t="shared" si="62"/>
        <v>0101</v>
      </c>
      <c r="D1151" s="7" t="s">
        <v>8</v>
      </c>
      <c r="E1151" s="7" t="s">
        <v>9</v>
      </c>
      <c r="F1151" s="7" t="str">
        <f>"钱丽波"</f>
        <v>钱丽波</v>
      </c>
      <c r="G1151" s="7" t="str">
        <f t="shared" si="65"/>
        <v>女</v>
      </c>
    </row>
    <row r="1152" spans="1:7" ht="30" customHeight="1">
      <c r="A1152" s="7">
        <v>1150</v>
      </c>
      <c r="B1152" s="7" t="str">
        <f>"60552024011511113261161"</f>
        <v>60552024011511113261161</v>
      </c>
      <c r="C1152" s="7" t="str">
        <f t="shared" si="62"/>
        <v>0101</v>
      </c>
      <c r="D1152" s="7" t="s">
        <v>8</v>
      </c>
      <c r="E1152" s="7" t="s">
        <v>9</v>
      </c>
      <c r="F1152" s="7" t="str">
        <f>"杜丹娜"</f>
        <v>杜丹娜</v>
      </c>
      <c r="G1152" s="7" t="str">
        <f t="shared" si="65"/>
        <v>女</v>
      </c>
    </row>
    <row r="1153" spans="1:7" ht="30" customHeight="1">
      <c r="A1153" s="7">
        <v>1151</v>
      </c>
      <c r="B1153" s="7" t="str">
        <f>"60552024011510401061099"</f>
        <v>60552024011510401061099</v>
      </c>
      <c r="C1153" s="7" t="str">
        <f t="shared" si="62"/>
        <v>0101</v>
      </c>
      <c r="D1153" s="7" t="s">
        <v>8</v>
      </c>
      <c r="E1153" s="7" t="s">
        <v>9</v>
      </c>
      <c r="F1153" s="7" t="str">
        <f>"夏琳淇"</f>
        <v>夏琳淇</v>
      </c>
      <c r="G1153" s="7" t="str">
        <f t="shared" si="65"/>
        <v>女</v>
      </c>
    </row>
    <row r="1154" spans="1:7" ht="30" customHeight="1">
      <c r="A1154" s="7">
        <v>1152</v>
      </c>
      <c r="B1154" s="7" t="str">
        <f>"60552024011511335261201"</f>
        <v>60552024011511335261201</v>
      </c>
      <c r="C1154" s="7" t="str">
        <f t="shared" si="62"/>
        <v>0101</v>
      </c>
      <c r="D1154" s="7" t="s">
        <v>8</v>
      </c>
      <c r="E1154" s="7" t="s">
        <v>9</v>
      </c>
      <c r="F1154" s="7" t="str">
        <f>"许靖悦"</f>
        <v>许靖悦</v>
      </c>
      <c r="G1154" s="7" t="str">
        <f t="shared" si="65"/>
        <v>女</v>
      </c>
    </row>
    <row r="1155" spans="1:7" ht="30" customHeight="1">
      <c r="A1155" s="7">
        <v>1153</v>
      </c>
      <c r="B1155" s="7" t="str">
        <f>"60552024011511361761206"</f>
        <v>60552024011511361761206</v>
      </c>
      <c r="C1155" s="7" t="str">
        <f aca="true" t="shared" si="66" ref="C1155:C1169">"0101"</f>
        <v>0101</v>
      </c>
      <c r="D1155" s="7" t="s">
        <v>8</v>
      </c>
      <c r="E1155" s="7" t="s">
        <v>9</v>
      </c>
      <c r="F1155" s="7" t="str">
        <f>"陈才平"</f>
        <v>陈才平</v>
      </c>
      <c r="G1155" s="7" t="str">
        <f t="shared" si="65"/>
        <v>女</v>
      </c>
    </row>
    <row r="1156" spans="1:7" ht="30" customHeight="1">
      <c r="A1156" s="7">
        <v>1154</v>
      </c>
      <c r="B1156" s="7" t="str">
        <f>"60552024010910400057989"</f>
        <v>60552024010910400057989</v>
      </c>
      <c r="C1156" s="7" t="str">
        <f t="shared" si="66"/>
        <v>0101</v>
      </c>
      <c r="D1156" s="7" t="s">
        <v>8</v>
      </c>
      <c r="E1156" s="7" t="s">
        <v>9</v>
      </c>
      <c r="F1156" s="7" t="str">
        <f>"史俊杰"</f>
        <v>史俊杰</v>
      </c>
      <c r="G1156" s="7" t="str">
        <f>"男"</f>
        <v>男</v>
      </c>
    </row>
    <row r="1157" spans="1:7" ht="30" customHeight="1">
      <c r="A1157" s="7">
        <v>1155</v>
      </c>
      <c r="B1157" s="7" t="str">
        <f>"60552024011511144461171"</f>
        <v>60552024011511144461171</v>
      </c>
      <c r="C1157" s="7" t="str">
        <f t="shared" si="66"/>
        <v>0101</v>
      </c>
      <c r="D1157" s="7" t="s">
        <v>8</v>
      </c>
      <c r="E1157" s="7" t="s">
        <v>9</v>
      </c>
      <c r="F1157" s="7" t="str">
        <f>"于茜"</f>
        <v>于茜</v>
      </c>
      <c r="G1157" s="7" t="str">
        <f>"女"</f>
        <v>女</v>
      </c>
    </row>
    <row r="1158" spans="1:7" ht="30" customHeight="1">
      <c r="A1158" s="7">
        <v>1156</v>
      </c>
      <c r="B1158" s="7" t="str">
        <f>"60552024011116095659492"</f>
        <v>60552024011116095659492</v>
      </c>
      <c r="C1158" s="7" t="str">
        <f t="shared" si="66"/>
        <v>0101</v>
      </c>
      <c r="D1158" s="7" t="s">
        <v>8</v>
      </c>
      <c r="E1158" s="7" t="s">
        <v>9</v>
      </c>
      <c r="F1158" s="7" t="str">
        <f>"甘红春"</f>
        <v>甘红春</v>
      </c>
      <c r="G1158" s="7" t="str">
        <f>"女"</f>
        <v>女</v>
      </c>
    </row>
    <row r="1159" spans="1:7" ht="30" customHeight="1">
      <c r="A1159" s="7">
        <v>1157</v>
      </c>
      <c r="B1159" s="7" t="str">
        <f>"60552024011509075560856"</f>
        <v>60552024011509075560856</v>
      </c>
      <c r="C1159" s="7" t="str">
        <f t="shared" si="66"/>
        <v>0101</v>
      </c>
      <c r="D1159" s="7" t="s">
        <v>8</v>
      </c>
      <c r="E1159" s="7" t="s">
        <v>9</v>
      </c>
      <c r="F1159" s="7" t="str">
        <f>"林娇丽"</f>
        <v>林娇丽</v>
      </c>
      <c r="G1159" s="7" t="str">
        <f>"女"</f>
        <v>女</v>
      </c>
    </row>
    <row r="1160" spans="1:7" ht="30" customHeight="1">
      <c r="A1160" s="7">
        <v>1158</v>
      </c>
      <c r="B1160" s="7" t="str">
        <f>"60552024011511294161195"</f>
        <v>60552024011511294161195</v>
      </c>
      <c r="C1160" s="7" t="str">
        <f t="shared" si="66"/>
        <v>0101</v>
      </c>
      <c r="D1160" s="7" t="s">
        <v>8</v>
      </c>
      <c r="E1160" s="7" t="s">
        <v>9</v>
      </c>
      <c r="F1160" s="7" t="str">
        <f>"柯映妃"</f>
        <v>柯映妃</v>
      </c>
      <c r="G1160" s="7" t="str">
        <f>"女"</f>
        <v>女</v>
      </c>
    </row>
    <row r="1161" spans="1:7" ht="30" customHeight="1">
      <c r="A1161" s="7">
        <v>1159</v>
      </c>
      <c r="B1161" s="7" t="str">
        <f>"60552024011215452759962"</f>
        <v>60552024011215452759962</v>
      </c>
      <c r="C1161" s="7" t="str">
        <f t="shared" si="66"/>
        <v>0101</v>
      </c>
      <c r="D1161" s="7" t="s">
        <v>8</v>
      </c>
      <c r="E1161" s="7" t="s">
        <v>9</v>
      </c>
      <c r="F1161" s="7" t="str">
        <f>"王凯"</f>
        <v>王凯</v>
      </c>
      <c r="G1161" s="7" t="str">
        <f>"男"</f>
        <v>男</v>
      </c>
    </row>
    <row r="1162" spans="1:7" ht="30" customHeight="1">
      <c r="A1162" s="7">
        <v>1160</v>
      </c>
      <c r="B1162" s="7" t="str">
        <f>"60552024011511291961193"</f>
        <v>60552024011511291961193</v>
      </c>
      <c r="C1162" s="7" t="str">
        <f t="shared" si="66"/>
        <v>0101</v>
      </c>
      <c r="D1162" s="7" t="s">
        <v>8</v>
      </c>
      <c r="E1162" s="7" t="s">
        <v>9</v>
      </c>
      <c r="F1162" s="7" t="str">
        <f>"佘若晨"</f>
        <v>佘若晨</v>
      </c>
      <c r="G1162" s="7" t="str">
        <f aca="true" t="shared" si="67" ref="G1162:G1170">"女"</f>
        <v>女</v>
      </c>
    </row>
    <row r="1163" spans="1:7" ht="30" customHeight="1">
      <c r="A1163" s="7">
        <v>1161</v>
      </c>
      <c r="B1163" s="7" t="str">
        <f>"60552024011511145761173"</f>
        <v>60552024011511145761173</v>
      </c>
      <c r="C1163" s="7" t="str">
        <f t="shared" si="66"/>
        <v>0101</v>
      </c>
      <c r="D1163" s="7" t="s">
        <v>8</v>
      </c>
      <c r="E1163" s="7" t="s">
        <v>9</v>
      </c>
      <c r="F1163" s="7" t="str">
        <f>"蒙英桦"</f>
        <v>蒙英桦</v>
      </c>
      <c r="G1163" s="7" t="str">
        <f t="shared" si="67"/>
        <v>女</v>
      </c>
    </row>
    <row r="1164" spans="1:7" ht="30" customHeight="1">
      <c r="A1164" s="7">
        <v>1162</v>
      </c>
      <c r="B1164" s="7" t="str">
        <f>"60552024011510491961114"</f>
        <v>60552024011510491961114</v>
      </c>
      <c r="C1164" s="7" t="str">
        <f t="shared" si="66"/>
        <v>0101</v>
      </c>
      <c r="D1164" s="7" t="s">
        <v>8</v>
      </c>
      <c r="E1164" s="7" t="s">
        <v>9</v>
      </c>
      <c r="F1164" s="7" t="str">
        <f>"许鸿荣"</f>
        <v>许鸿荣</v>
      </c>
      <c r="G1164" s="7" t="str">
        <f t="shared" si="67"/>
        <v>女</v>
      </c>
    </row>
    <row r="1165" spans="1:7" ht="30" customHeight="1">
      <c r="A1165" s="7">
        <v>1163</v>
      </c>
      <c r="B1165" s="7" t="str">
        <f>"60552024011511463861224"</f>
        <v>60552024011511463861224</v>
      </c>
      <c r="C1165" s="7" t="str">
        <f t="shared" si="66"/>
        <v>0101</v>
      </c>
      <c r="D1165" s="7" t="s">
        <v>8</v>
      </c>
      <c r="E1165" s="7" t="s">
        <v>9</v>
      </c>
      <c r="F1165" s="7" t="str">
        <f>"梁锦"</f>
        <v>梁锦</v>
      </c>
      <c r="G1165" s="7" t="str">
        <f t="shared" si="67"/>
        <v>女</v>
      </c>
    </row>
    <row r="1166" spans="1:7" ht="30" customHeight="1">
      <c r="A1166" s="7">
        <v>1164</v>
      </c>
      <c r="B1166" s="7" t="str">
        <f>"60552024011511492761229"</f>
        <v>60552024011511492761229</v>
      </c>
      <c r="C1166" s="7" t="str">
        <f t="shared" si="66"/>
        <v>0101</v>
      </c>
      <c r="D1166" s="7" t="s">
        <v>8</v>
      </c>
      <c r="E1166" s="7" t="s">
        <v>9</v>
      </c>
      <c r="F1166" s="7" t="str">
        <f>"肖婷"</f>
        <v>肖婷</v>
      </c>
      <c r="G1166" s="7" t="str">
        <f t="shared" si="67"/>
        <v>女</v>
      </c>
    </row>
    <row r="1167" spans="1:7" ht="30" customHeight="1">
      <c r="A1167" s="7">
        <v>1165</v>
      </c>
      <c r="B1167" s="7" t="str">
        <f>"60552024011511414061216"</f>
        <v>60552024011511414061216</v>
      </c>
      <c r="C1167" s="7" t="str">
        <f t="shared" si="66"/>
        <v>0101</v>
      </c>
      <c r="D1167" s="7" t="s">
        <v>8</v>
      </c>
      <c r="E1167" s="7" t="s">
        <v>9</v>
      </c>
      <c r="F1167" s="7" t="str">
        <f>"陈明彤"</f>
        <v>陈明彤</v>
      </c>
      <c r="G1167" s="7" t="str">
        <f t="shared" si="67"/>
        <v>女</v>
      </c>
    </row>
    <row r="1168" spans="1:7" ht="30" customHeight="1">
      <c r="A1168" s="7">
        <v>1166</v>
      </c>
      <c r="B1168" s="7" t="str">
        <f>"60552024011511533861232"</f>
        <v>60552024011511533861232</v>
      </c>
      <c r="C1168" s="7" t="str">
        <f t="shared" si="66"/>
        <v>0101</v>
      </c>
      <c r="D1168" s="7" t="s">
        <v>8</v>
      </c>
      <c r="E1168" s="7" t="s">
        <v>9</v>
      </c>
      <c r="F1168" s="7" t="str">
        <f>"王海芬"</f>
        <v>王海芬</v>
      </c>
      <c r="G1168" s="7" t="str">
        <f t="shared" si="67"/>
        <v>女</v>
      </c>
    </row>
    <row r="1169" spans="1:7" ht="30" customHeight="1">
      <c r="A1169" s="7">
        <v>1167</v>
      </c>
      <c r="B1169" s="7" t="str">
        <f>"60552024011511531661231"</f>
        <v>60552024011511531661231</v>
      </c>
      <c r="C1169" s="7" t="str">
        <f t="shared" si="66"/>
        <v>0101</v>
      </c>
      <c r="D1169" s="7" t="s">
        <v>8</v>
      </c>
      <c r="E1169" s="7" t="s">
        <v>9</v>
      </c>
      <c r="F1169" s="7" t="str">
        <f>"林敏"</f>
        <v>林敏</v>
      </c>
      <c r="G1169" s="7" t="str">
        <f t="shared" si="67"/>
        <v>女</v>
      </c>
    </row>
    <row r="1170" spans="1:7" ht="30" customHeight="1">
      <c r="A1170" s="7">
        <v>1168</v>
      </c>
      <c r="B1170" s="7" t="str">
        <f>"60552024010618391256003"</f>
        <v>60552024010618391256003</v>
      </c>
      <c r="C1170" s="7" t="str">
        <f>"0102"</f>
        <v>0102</v>
      </c>
      <c r="D1170" s="7" t="s">
        <v>10</v>
      </c>
      <c r="E1170" s="7" t="s">
        <v>9</v>
      </c>
      <c r="F1170" s="7" t="str">
        <f>"于晴"</f>
        <v>于晴</v>
      </c>
      <c r="G1170" s="7" t="str">
        <f t="shared" si="67"/>
        <v>女</v>
      </c>
    </row>
    <row r="1171" spans="1:7" ht="30" customHeight="1">
      <c r="A1171" s="7">
        <v>1169</v>
      </c>
      <c r="B1171" s="7" t="str">
        <f>"60552024010816180857479"</f>
        <v>60552024010816180857479</v>
      </c>
      <c r="C1171" s="7" t="str">
        <f>"0102"</f>
        <v>0102</v>
      </c>
      <c r="D1171" s="7" t="s">
        <v>10</v>
      </c>
      <c r="E1171" s="7" t="s">
        <v>9</v>
      </c>
      <c r="F1171" s="7" t="str">
        <f>"吕文博"</f>
        <v>吕文博</v>
      </c>
      <c r="G1171" s="7" t="str">
        <f>"男"</f>
        <v>男</v>
      </c>
    </row>
    <row r="1172" spans="1:7" ht="30" customHeight="1">
      <c r="A1172" s="7">
        <v>1170</v>
      </c>
      <c r="B1172" s="7" t="str">
        <f>"60552024010609033055221"</f>
        <v>60552024010609033055221</v>
      </c>
      <c r="C1172" s="7" t="str">
        <f>"0103"</f>
        <v>0103</v>
      </c>
      <c r="D1172" s="7" t="s">
        <v>11</v>
      </c>
      <c r="E1172" s="7" t="s">
        <v>9</v>
      </c>
      <c r="F1172" s="7" t="str">
        <f>"杜华"</f>
        <v>杜华</v>
      </c>
      <c r="G1172" s="7" t="str">
        <f>"男"</f>
        <v>男</v>
      </c>
    </row>
    <row r="1173" spans="1:7" ht="30" customHeight="1">
      <c r="A1173" s="7">
        <v>1171</v>
      </c>
      <c r="B1173" s="7" t="str">
        <f>"60552024010915135658188"</f>
        <v>60552024010915135658188</v>
      </c>
      <c r="C1173" s="7" t="str">
        <f>"0103"</f>
        <v>0103</v>
      </c>
      <c r="D1173" s="7" t="s">
        <v>11</v>
      </c>
      <c r="E1173" s="7" t="s">
        <v>9</v>
      </c>
      <c r="F1173" s="7" t="str">
        <f>"宋佳荫"</f>
        <v>宋佳荫</v>
      </c>
      <c r="G1173" s="7" t="str">
        <f aca="true" t="shared" si="68" ref="G1173:G1180">"女"</f>
        <v>女</v>
      </c>
    </row>
    <row r="1174" spans="1:7" ht="30" customHeight="1">
      <c r="A1174" s="7">
        <v>1172</v>
      </c>
      <c r="B1174" s="7" t="str">
        <f>"60552024011317541760382"</f>
        <v>60552024011317541760382</v>
      </c>
      <c r="C1174" s="7" t="str">
        <f>"0103"</f>
        <v>0103</v>
      </c>
      <c r="D1174" s="7" t="s">
        <v>11</v>
      </c>
      <c r="E1174" s="7" t="s">
        <v>9</v>
      </c>
      <c r="F1174" s="7" t="str">
        <f>"孙明"</f>
        <v>孙明</v>
      </c>
      <c r="G1174" s="7" t="str">
        <f t="shared" si="68"/>
        <v>女</v>
      </c>
    </row>
    <row r="1175" spans="1:7" ht="30" customHeight="1">
      <c r="A1175" s="7">
        <v>1173</v>
      </c>
      <c r="B1175" s="7" t="str">
        <f>"60552024010816203957482"</f>
        <v>60552024010816203957482</v>
      </c>
      <c r="C1175" s="7" t="str">
        <f>"0104"</f>
        <v>0104</v>
      </c>
      <c r="D1175" s="7" t="s">
        <v>12</v>
      </c>
      <c r="E1175" s="7" t="s">
        <v>9</v>
      </c>
      <c r="F1175" s="7" t="str">
        <f>"谢茜"</f>
        <v>谢茜</v>
      </c>
      <c r="G1175" s="7" t="str">
        <f t="shared" si="68"/>
        <v>女</v>
      </c>
    </row>
    <row r="1176" spans="1:7" ht="30" customHeight="1">
      <c r="A1176" s="7">
        <v>1174</v>
      </c>
      <c r="B1176" s="7" t="str">
        <f>"60552024010922200958424"</f>
        <v>60552024010922200958424</v>
      </c>
      <c r="C1176" s="7" t="str">
        <f>"0104"</f>
        <v>0104</v>
      </c>
      <c r="D1176" s="7" t="s">
        <v>12</v>
      </c>
      <c r="E1176" s="7" t="s">
        <v>9</v>
      </c>
      <c r="F1176" s="7" t="str">
        <f>"陈燕鸿"</f>
        <v>陈燕鸿</v>
      </c>
      <c r="G1176" s="7" t="str">
        <f t="shared" si="68"/>
        <v>女</v>
      </c>
    </row>
    <row r="1177" spans="1:7" ht="30" customHeight="1">
      <c r="A1177" s="7">
        <v>1175</v>
      </c>
      <c r="B1177" s="7" t="str">
        <f>"60552024011212052459851"</f>
        <v>60552024011212052459851</v>
      </c>
      <c r="C1177" s="7" t="str">
        <f>"0104"</f>
        <v>0104</v>
      </c>
      <c r="D1177" s="7" t="s">
        <v>12</v>
      </c>
      <c r="E1177" s="7" t="s">
        <v>9</v>
      </c>
      <c r="F1177" s="7" t="str">
        <f>"符柳"</f>
        <v>符柳</v>
      </c>
      <c r="G1177" s="7" t="str">
        <f t="shared" si="68"/>
        <v>女</v>
      </c>
    </row>
    <row r="1178" spans="1:7" ht="30" customHeight="1">
      <c r="A1178" s="7">
        <v>1176</v>
      </c>
      <c r="B1178" s="7" t="str">
        <f>"60552024011416593660626"</f>
        <v>60552024011416593660626</v>
      </c>
      <c r="C1178" s="7" t="str">
        <f>"0104"</f>
        <v>0104</v>
      </c>
      <c r="D1178" s="7" t="s">
        <v>12</v>
      </c>
      <c r="E1178" s="7" t="s">
        <v>9</v>
      </c>
      <c r="F1178" s="7" t="str">
        <f>"秦玲"</f>
        <v>秦玲</v>
      </c>
      <c r="G1178" s="7" t="str">
        <f t="shared" si="68"/>
        <v>女</v>
      </c>
    </row>
    <row r="1179" spans="1:7" ht="30" customHeight="1">
      <c r="A1179" s="7">
        <v>1177</v>
      </c>
      <c r="B1179" s="7" t="str">
        <f>"60552024010623085356208"</f>
        <v>60552024010623085356208</v>
      </c>
      <c r="C1179" s="7" t="str">
        <f>"0106"</f>
        <v>0106</v>
      </c>
      <c r="D1179" s="7" t="s">
        <v>13</v>
      </c>
      <c r="E1179" s="7" t="s">
        <v>9</v>
      </c>
      <c r="F1179" s="7" t="str">
        <f>"高佳"</f>
        <v>高佳</v>
      </c>
      <c r="G1179" s="7" t="str">
        <f t="shared" si="68"/>
        <v>女</v>
      </c>
    </row>
    <row r="1180" spans="1:7" ht="30" customHeight="1">
      <c r="A1180" s="7">
        <v>1178</v>
      </c>
      <c r="B1180" s="7" t="str">
        <f>"60552024010708595156273"</f>
        <v>60552024010708595156273</v>
      </c>
      <c r="C1180" s="7" t="str">
        <f>"0106"</f>
        <v>0106</v>
      </c>
      <c r="D1180" s="7" t="s">
        <v>13</v>
      </c>
      <c r="E1180" s="7" t="s">
        <v>9</v>
      </c>
      <c r="F1180" s="7" t="str">
        <f>"秦娅萌"</f>
        <v>秦娅萌</v>
      </c>
      <c r="G1180" s="7" t="str">
        <f t="shared" si="68"/>
        <v>女</v>
      </c>
    </row>
    <row r="1181" spans="1:7" ht="30" customHeight="1">
      <c r="A1181" s="7">
        <v>1179</v>
      </c>
      <c r="B1181" s="7" t="str">
        <f>"60552024011420150260672"</f>
        <v>60552024011420150260672</v>
      </c>
      <c r="C1181" s="7" t="str">
        <f>"0106"</f>
        <v>0106</v>
      </c>
      <c r="D1181" s="7" t="s">
        <v>13</v>
      </c>
      <c r="E1181" s="7" t="s">
        <v>9</v>
      </c>
      <c r="F1181" s="7" t="str">
        <f>"王凯玉"</f>
        <v>王凯玉</v>
      </c>
      <c r="G1181" s="7" t="str">
        <f>"男"</f>
        <v>男</v>
      </c>
    </row>
    <row r="1182" spans="1:7" ht="30" customHeight="1">
      <c r="A1182" s="7">
        <v>1180</v>
      </c>
      <c r="B1182" s="7" t="str">
        <f>"60552024010820141057702"</f>
        <v>60552024010820141057702</v>
      </c>
      <c r="C1182" s="7" t="str">
        <f>"0107"</f>
        <v>0107</v>
      </c>
      <c r="D1182" s="7" t="s">
        <v>14</v>
      </c>
      <c r="E1182" s="7" t="s">
        <v>9</v>
      </c>
      <c r="F1182" s="7" t="str">
        <f>"周挺芳"</f>
        <v>周挺芳</v>
      </c>
      <c r="G1182" s="7" t="str">
        <f>"男"</f>
        <v>男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冰冰</cp:lastModifiedBy>
  <dcterms:created xsi:type="dcterms:W3CDTF">2024-01-16T03:23:49Z</dcterms:created>
  <dcterms:modified xsi:type="dcterms:W3CDTF">2024-02-18T02:14:00Z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4ACFCFB057DB4FEFA88EA876FA20B705_13</vt:lpwstr>
  </property>
  <property fmtid="{D5CDD505-2E9C-101B-9397-08002B2CF9AE}" pid="4" name="KSOProductBuildV">
    <vt:lpwstr>2052-12.1.0.16120</vt:lpwstr>
  </property>
  <property fmtid="{D5CDD505-2E9C-101B-9397-08002B2CF9AE}" pid="5" name="KSOReadingLayo">
    <vt:bool>false</vt:bool>
  </property>
</Properties>
</file>