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排名" sheetId="1" r:id="rId1"/>
  </sheets>
  <definedNames>
    <definedName name="_xlnm._FilterDatabase" localSheetId="0" hidden="1">排名!$A$2:$K$53</definedName>
    <definedName name="_xlnm.Print_Titles" localSheetId="0">排名!$2:$2</definedName>
  </definedNames>
  <calcPr calcId="144525" fullPrecision="0"/>
</workbook>
</file>

<file path=xl/sharedStrings.xml><?xml version="1.0" encoding="utf-8"?>
<sst xmlns="http://schemas.openxmlformats.org/spreadsheetml/2006/main" count="115" uniqueCount="88">
  <si>
    <t>文昌市教育系统2024年校园招聘活动（四川师范大学考点）
综合成绩汇总表</t>
  </si>
  <si>
    <t>序号</t>
  </si>
  <si>
    <t>报考岗位</t>
  </si>
  <si>
    <t>姓名</t>
  </si>
  <si>
    <t>准考证号</t>
  </si>
  <si>
    <t>面试成绩</t>
  </si>
  <si>
    <t>面试成绩*50%</t>
  </si>
  <si>
    <t>笔试成绩</t>
  </si>
  <si>
    <t>笔试成绩*50%</t>
  </si>
  <si>
    <t>综合成绩</t>
  </si>
  <si>
    <t>排名</t>
  </si>
  <si>
    <t>备注</t>
  </si>
  <si>
    <t>0101_专技岗位（小学语文教师）</t>
  </si>
  <si>
    <t>202312280102</t>
  </si>
  <si>
    <t>202312280101</t>
  </si>
  <si>
    <t>0103_专技岗位（小学语文教师）</t>
  </si>
  <si>
    <t>202312280103</t>
  </si>
  <si>
    <t>202312280104</t>
  </si>
  <si>
    <t>0107_专技岗位（小学语文教师）</t>
  </si>
  <si>
    <t>202312280105</t>
  </si>
  <si>
    <t>0108_专技岗位（小学语文教师）</t>
  </si>
  <si>
    <t>202312280107</t>
  </si>
  <si>
    <t>202312280106</t>
  </si>
  <si>
    <t>0110_专技岗位（小学语文教师）</t>
  </si>
  <si>
    <t>202312280108</t>
  </si>
  <si>
    <t>0111_专技岗位（小学语文教师）</t>
  </si>
  <si>
    <t>202312280109</t>
  </si>
  <si>
    <t>0112_专技岗位（小学英语教师）</t>
  </si>
  <si>
    <t>202312280111</t>
  </si>
  <si>
    <t>202312280112</t>
  </si>
  <si>
    <t>202312280110</t>
  </si>
  <si>
    <t>0117_专技岗位（小学心理健康教师）</t>
  </si>
  <si>
    <t>202312280113</t>
  </si>
  <si>
    <t>0121_专技岗位（小学数学教师）</t>
  </si>
  <si>
    <t>202312280117</t>
  </si>
  <si>
    <t>202312280115</t>
  </si>
  <si>
    <t>202312280116</t>
  </si>
  <si>
    <t>202312280114</t>
  </si>
  <si>
    <t>0202_专技岗位（中学语文教师）</t>
  </si>
  <si>
    <t>202312280118</t>
  </si>
  <si>
    <t>202312280119</t>
  </si>
  <si>
    <t>0203_专技岗位（中学语文教师）</t>
  </si>
  <si>
    <t>202312280122</t>
  </si>
  <si>
    <t>202312280121</t>
  </si>
  <si>
    <t>202312280123</t>
  </si>
  <si>
    <t>202312280120</t>
  </si>
  <si>
    <t>0205_专技岗位（中学语文教师）</t>
  </si>
  <si>
    <t>202312280124</t>
  </si>
  <si>
    <t>202312280125</t>
  </si>
  <si>
    <t>0211_专技岗位（中学政治教师）</t>
  </si>
  <si>
    <t>202312280126</t>
  </si>
  <si>
    <t>202312280127</t>
  </si>
  <si>
    <t>0217_专技岗位（中学英语教师）</t>
  </si>
  <si>
    <t>202312280129</t>
  </si>
  <si>
    <t>202312280128</t>
  </si>
  <si>
    <t>0219_专技岗位（中学英语教师）</t>
  </si>
  <si>
    <t>202312280130</t>
  </si>
  <si>
    <t>0220_专技岗位（中学英语教师）</t>
  </si>
  <si>
    <t>202312280132</t>
  </si>
  <si>
    <t>202312280131</t>
  </si>
  <si>
    <t>笔试缺考</t>
  </si>
  <si>
    <t>0221_专技岗位（中学英语教师）</t>
  </si>
  <si>
    <t>202312280134</t>
  </si>
  <si>
    <t>202312280133</t>
  </si>
  <si>
    <t>202312280135</t>
  </si>
  <si>
    <t>0230_专技岗位（中学体育教师）</t>
  </si>
  <si>
    <t>202312280136</t>
  </si>
  <si>
    <t>202312280138</t>
  </si>
  <si>
    <t>202312280137</t>
  </si>
  <si>
    <t>0235_专技岗位（中学数学教师）</t>
  </si>
  <si>
    <t>202312280140</t>
  </si>
  <si>
    <t>202312280139</t>
  </si>
  <si>
    <t>0243_专技岗位（中学生物教师）</t>
  </si>
  <si>
    <t>202312280143</t>
  </si>
  <si>
    <t>202312280141</t>
  </si>
  <si>
    <t>202312280142</t>
  </si>
  <si>
    <t>0244_专技岗位（中学历史教师）</t>
  </si>
  <si>
    <t>202312280144</t>
  </si>
  <si>
    <t>0247_专技岗位（中学化学教师）</t>
  </si>
  <si>
    <t>202312280146</t>
  </si>
  <si>
    <t>202312280145</t>
  </si>
  <si>
    <t>202312280147</t>
  </si>
  <si>
    <t>0248_专技岗位（中学化学教师）</t>
  </si>
  <si>
    <t>202312280149</t>
  </si>
  <si>
    <t>202312280148</t>
  </si>
  <si>
    <t>0250_专技岗位（中学地理教师）</t>
  </si>
  <si>
    <t>202312280150</t>
  </si>
  <si>
    <t>202312280151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</si>
</sst>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\(0.00\)"/>
    <numFmt numFmtId="178" formatCode="0_);\(0\)"/>
    <numFmt numFmtId="179" formatCode="0.00;[Red]0.00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0" fillId="0" borderId="1" xfId="0" applyNumberFormat="1" applyFill="1" applyBorder="1" applyAlignment="1" quotePrefix="1">
      <alignment horizontal="center" vertical="center" wrapText="1"/>
    </xf>
    <xf numFmtId="0" fontId="0" fillId="0" borderId="1" xfId="0" applyNumberForma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"/>
  <sheetViews>
    <sheetView tabSelected="1" workbookViewId="0">
      <selection activeCell="L4" sqref="L4"/>
    </sheetView>
  </sheetViews>
  <sheetFormatPr defaultColWidth="9" defaultRowHeight="33" customHeight="1"/>
  <cols>
    <col min="1" max="1" width="7.125" style="4" customWidth="1"/>
    <col min="2" max="2" width="35.125" style="4" customWidth="1"/>
    <col min="3" max="3" width="11" style="4" customWidth="1"/>
    <col min="4" max="4" width="15.625" style="4" customWidth="1"/>
    <col min="5" max="5" width="12.875" style="4" customWidth="1"/>
    <col min="6" max="6" width="11.125" style="5" customWidth="1"/>
    <col min="7" max="7" width="11.875" style="6" customWidth="1"/>
    <col min="8" max="8" width="11.125" style="6" customWidth="1"/>
    <col min="9" max="9" width="11.875" style="6" customWidth="1"/>
    <col min="10" max="10" width="8.875" style="7" customWidth="1"/>
    <col min="11" max="11" width="8.75" style="4" customWidth="1"/>
    <col min="12" max="16384" width="9" style="4"/>
  </cols>
  <sheetData>
    <row r="1" s="1" customFormat="1" ht="63" customHeight="1" spans="1:1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2" customFormat="1" ht="48" customHeight="1" spans="1:11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3" t="s">
        <v>7</v>
      </c>
      <c r="H2" s="14" t="s">
        <v>8</v>
      </c>
      <c r="I2" s="14" t="s">
        <v>9</v>
      </c>
      <c r="J2" s="27" t="s">
        <v>10</v>
      </c>
      <c r="K2" s="10" t="s">
        <v>11</v>
      </c>
    </row>
    <row r="3" s="3" customFormat="1" customHeight="1" spans="1:11">
      <c r="A3" s="15">
        <v>1</v>
      </c>
      <c r="B3" s="15" t="s">
        <v>12</v>
      </c>
      <c r="C3" s="15" t="str">
        <f>"许林敏"</f>
        <v>许林敏</v>
      </c>
      <c r="D3" s="36" t="s">
        <v>13</v>
      </c>
      <c r="E3" s="17">
        <v>82</v>
      </c>
      <c r="F3" s="18">
        <f t="shared" ref="F3:F53" si="0">E3*0.5</f>
        <v>41</v>
      </c>
      <c r="G3" s="19">
        <v>65.75</v>
      </c>
      <c r="H3" s="20">
        <f t="shared" ref="H3:H53" si="1">G3*0.5</f>
        <v>32.88</v>
      </c>
      <c r="I3" s="20">
        <f t="shared" ref="I3:I53" si="2">F3+H3</f>
        <v>73.88</v>
      </c>
      <c r="J3" s="28">
        <v>1</v>
      </c>
      <c r="K3" s="29"/>
    </row>
    <row r="4" customHeight="1" spans="1:11">
      <c r="A4" s="21">
        <v>2</v>
      </c>
      <c r="B4" s="21" t="s">
        <v>12</v>
      </c>
      <c r="C4" s="21" t="str">
        <f>"周海燕"</f>
        <v>周海燕</v>
      </c>
      <c r="D4" s="22" t="s">
        <v>14</v>
      </c>
      <c r="E4" s="23">
        <v>79.33</v>
      </c>
      <c r="F4" s="24">
        <f t="shared" si="0"/>
        <v>39.67</v>
      </c>
      <c r="G4" s="25">
        <v>61.65</v>
      </c>
      <c r="H4" s="26">
        <f t="shared" si="1"/>
        <v>30.83</v>
      </c>
      <c r="I4" s="26">
        <f t="shared" si="2"/>
        <v>70.5</v>
      </c>
      <c r="J4" s="30">
        <v>2</v>
      </c>
      <c r="K4" s="31"/>
    </row>
    <row r="5" s="3" customFormat="1" customHeight="1" spans="1:11">
      <c r="A5" s="15">
        <v>3</v>
      </c>
      <c r="B5" s="15" t="s">
        <v>15</v>
      </c>
      <c r="C5" s="15" t="str">
        <f>"符雪美"</f>
        <v>符雪美</v>
      </c>
      <c r="D5" s="36" t="s">
        <v>16</v>
      </c>
      <c r="E5" s="17">
        <v>81.67</v>
      </c>
      <c r="F5" s="18">
        <f t="shared" si="0"/>
        <v>40.84</v>
      </c>
      <c r="G5" s="19">
        <v>71.45</v>
      </c>
      <c r="H5" s="20">
        <f t="shared" si="1"/>
        <v>35.73</v>
      </c>
      <c r="I5" s="20">
        <f t="shared" si="2"/>
        <v>76.57</v>
      </c>
      <c r="J5" s="28">
        <v>1</v>
      </c>
      <c r="K5" s="29"/>
    </row>
    <row r="6" customHeight="1" spans="1:11">
      <c r="A6" s="21">
        <v>4</v>
      </c>
      <c r="B6" s="21" t="s">
        <v>15</v>
      </c>
      <c r="C6" s="21" t="str">
        <f>"连晓欣"</f>
        <v>连晓欣</v>
      </c>
      <c r="D6" s="37" t="s">
        <v>17</v>
      </c>
      <c r="E6" s="23">
        <v>77</v>
      </c>
      <c r="F6" s="24">
        <f t="shared" si="0"/>
        <v>38.5</v>
      </c>
      <c r="G6" s="25">
        <v>62.5</v>
      </c>
      <c r="H6" s="26">
        <f t="shared" si="1"/>
        <v>31.25</v>
      </c>
      <c r="I6" s="26">
        <f t="shared" si="2"/>
        <v>69.75</v>
      </c>
      <c r="J6" s="30">
        <v>2</v>
      </c>
      <c r="K6" s="31"/>
    </row>
    <row r="7" s="3" customFormat="1" customHeight="1" spans="1:11">
      <c r="A7" s="15">
        <v>5</v>
      </c>
      <c r="B7" s="15" t="s">
        <v>18</v>
      </c>
      <c r="C7" s="15" t="str">
        <f>"张健"</f>
        <v>张健</v>
      </c>
      <c r="D7" s="36" t="s">
        <v>19</v>
      </c>
      <c r="E7" s="17">
        <v>79.67</v>
      </c>
      <c r="F7" s="18">
        <f t="shared" si="0"/>
        <v>39.84</v>
      </c>
      <c r="G7" s="19">
        <v>72.3</v>
      </c>
      <c r="H7" s="20">
        <f t="shared" si="1"/>
        <v>36.15</v>
      </c>
      <c r="I7" s="20">
        <f t="shared" si="2"/>
        <v>75.99</v>
      </c>
      <c r="J7" s="28">
        <v>1</v>
      </c>
      <c r="K7" s="29"/>
    </row>
    <row r="8" s="3" customFormat="1" customHeight="1" spans="1:11">
      <c r="A8" s="15">
        <v>6</v>
      </c>
      <c r="B8" s="15" t="s">
        <v>20</v>
      </c>
      <c r="C8" s="15" t="str">
        <f>"韩霄霄"</f>
        <v>韩霄霄</v>
      </c>
      <c r="D8" s="36" t="s">
        <v>21</v>
      </c>
      <c r="E8" s="17">
        <v>77.33</v>
      </c>
      <c r="F8" s="18">
        <f t="shared" si="0"/>
        <v>38.67</v>
      </c>
      <c r="G8" s="19">
        <v>60.9</v>
      </c>
      <c r="H8" s="20">
        <f t="shared" si="1"/>
        <v>30.45</v>
      </c>
      <c r="I8" s="20">
        <f t="shared" si="2"/>
        <v>69.12</v>
      </c>
      <c r="J8" s="28">
        <v>1</v>
      </c>
      <c r="K8" s="29"/>
    </row>
    <row r="9" customHeight="1" spans="1:11">
      <c r="A9" s="21">
        <v>7</v>
      </c>
      <c r="B9" s="21" t="s">
        <v>20</v>
      </c>
      <c r="C9" s="21" t="str">
        <f>"周楚萍"</f>
        <v>周楚萍</v>
      </c>
      <c r="D9" s="37" t="s">
        <v>22</v>
      </c>
      <c r="E9" s="23">
        <v>60.67</v>
      </c>
      <c r="F9" s="24">
        <f t="shared" si="0"/>
        <v>30.34</v>
      </c>
      <c r="G9" s="25">
        <v>64.8</v>
      </c>
      <c r="H9" s="26">
        <f t="shared" si="1"/>
        <v>32.4</v>
      </c>
      <c r="I9" s="26">
        <f t="shared" si="2"/>
        <v>62.74</v>
      </c>
      <c r="J9" s="30">
        <v>2</v>
      </c>
      <c r="K9" s="31"/>
    </row>
    <row r="10" s="3" customFormat="1" customHeight="1" spans="1:11">
      <c r="A10" s="15">
        <v>8</v>
      </c>
      <c r="B10" s="15" t="s">
        <v>23</v>
      </c>
      <c r="C10" s="15" t="str">
        <f>"何诗婷"</f>
        <v>何诗婷</v>
      </c>
      <c r="D10" s="36" t="s">
        <v>24</v>
      </c>
      <c r="E10" s="17">
        <v>71</v>
      </c>
      <c r="F10" s="18">
        <f t="shared" si="0"/>
        <v>35.5</v>
      </c>
      <c r="G10" s="19">
        <v>60.3</v>
      </c>
      <c r="H10" s="20">
        <f t="shared" si="1"/>
        <v>30.15</v>
      </c>
      <c r="I10" s="20">
        <f t="shared" si="2"/>
        <v>65.65</v>
      </c>
      <c r="J10" s="28">
        <v>1</v>
      </c>
      <c r="K10" s="29"/>
    </row>
    <row r="11" s="3" customFormat="1" customHeight="1" spans="1:11">
      <c r="A11" s="15">
        <v>9</v>
      </c>
      <c r="B11" s="15" t="s">
        <v>25</v>
      </c>
      <c r="C11" s="15" t="str">
        <f>"吴惠敏"</f>
        <v>吴惠敏</v>
      </c>
      <c r="D11" s="36" t="s">
        <v>26</v>
      </c>
      <c r="E11" s="17">
        <v>74.67</v>
      </c>
      <c r="F11" s="18">
        <f t="shared" si="0"/>
        <v>37.34</v>
      </c>
      <c r="G11" s="19">
        <v>56.55</v>
      </c>
      <c r="H11" s="20">
        <f t="shared" si="1"/>
        <v>28.28</v>
      </c>
      <c r="I11" s="20">
        <f t="shared" si="2"/>
        <v>65.62</v>
      </c>
      <c r="J11" s="28">
        <v>1</v>
      </c>
      <c r="K11" s="29"/>
    </row>
    <row r="12" s="3" customFormat="1" customHeight="1" spans="1:11">
      <c r="A12" s="15">
        <v>10</v>
      </c>
      <c r="B12" s="15" t="s">
        <v>27</v>
      </c>
      <c r="C12" s="15" t="str">
        <f>"李悦"</f>
        <v>李悦</v>
      </c>
      <c r="D12" s="36" t="s">
        <v>28</v>
      </c>
      <c r="E12" s="17">
        <v>79</v>
      </c>
      <c r="F12" s="18">
        <f t="shared" si="0"/>
        <v>39.5</v>
      </c>
      <c r="G12" s="19">
        <v>79.2</v>
      </c>
      <c r="H12" s="20">
        <f t="shared" si="1"/>
        <v>39.6</v>
      </c>
      <c r="I12" s="20">
        <f t="shared" si="2"/>
        <v>79.1</v>
      </c>
      <c r="J12" s="28">
        <v>1</v>
      </c>
      <c r="K12" s="32"/>
    </row>
    <row r="13" customHeight="1" spans="1:11">
      <c r="A13" s="21">
        <v>11</v>
      </c>
      <c r="B13" s="21" t="s">
        <v>27</v>
      </c>
      <c r="C13" s="21" t="str">
        <f>"黄疆业"</f>
        <v>黄疆业</v>
      </c>
      <c r="D13" s="37" t="s">
        <v>29</v>
      </c>
      <c r="E13" s="23">
        <v>77.67</v>
      </c>
      <c r="F13" s="24">
        <f t="shared" si="0"/>
        <v>38.84</v>
      </c>
      <c r="G13" s="25">
        <v>76.1</v>
      </c>
      <c r="H13" s="26">
        <f t="shared" si="1"/>
        <v>38.05</v>
      </c>
      <c r="I13" s="26">
        <f t="shared" si="2"/>
        <v>76.89</v>
      </c>
      <c r="J13" s="30">
        <v>2</v>
      </c>
      <c r="K13" s="33"/>
    </row>
    <row r="14" customHeight="1" spans="1:11">
      <c r="A14" s="21">
        <v>12</v>
      </c>
      <c r="B14" s="21" t="s">
        <v>27</v>
      </c>
      <c r="C14" s="21" t="str">
        <f>"王芯儿"</f>
        <v>王芯儿</v>
      </c>
      <c r="D14" s="37" t="s">
        <v>30</v>
      </c>
      <c r="E14" s="23">
        <v>62.67</v>
      </c>
      <c r="F14" s="24">
        <f t="shared" si="0"/>
        <v>31.34</v>
      </c>
      <c r="G14" s="25">
        <v>69</v>
      </c>
      <c r="H14" s="26">
        <f t="shared" si="1"/>
        <v>34.5</v>
      </c>
      <c r="I14" s="26">
        <f t="shared" si="2"/>
        <v>65.84</v>
      </c>
      <c r="J14" s="30">
        <v>3</v>
      </c>
      <c r="K14" s="21"/>
    </row>
    <row r="15" s="3" customFormat="1" customHeight="1" spans="1:11">
      <c r="A15" s="15">
        <v>13</v>
      </c>
      <c r="B15" s="15" t="s">
        <v>31</v>
      </c>
      <c r="C15" s="15" t="str">
        <f>"黎洁"</f>
        <v>黎洁</v>
      </c>
      <c r="D15" s="36" t="s">
        <v>32</v>
      </c>
      <c r="E15" s="17">
        <v>62</v>
      </c>
      <c r="F15" s="18">
        <f t="shared" si="0"/>
        <v>31</v>
      </c>
      <c r="G15" s="19">
        <v>65.5</v>
      </c>
      <c r="H15" s="20">
        <f t="shared" si="1"/>
        <v>32.75</v>
      </c>
      <c r="I15" s="20">
        <f t="shared" si="2"/>
        <v>63.75</v>
      </c>
      <c r="J15" s="28">
        <v>1</v>
      </c>
      <c r="K15" s="32"/>
    </row>
    <row r="16" s="3" customFormat="1" customHeight="1" spans="1:11">
      <c r="A16" s="15">
        <v>14</v>
      </c>
      <c r="B16" s="15" t="s">
        <v>33</v>
      </c>
      <c r="C16" s="15" t="str">
        <f>"王芳怡"</f>
        <v>王芳怡</v>
      </c>
      <c r="D16" s="36" t="s">
        <v>34</v>
      </c>
      <c r="E16" s="17">
        <v>82</v>
      </c>
      <c r="F16" s="18">
        <f t="shared" si="0"/>
        <v>41</v>
      </c>
      <c r="G16" s="19">
        <v>76.4</v>
      </c>
      <c r="H16" s="20">
        <f t="shared" si="1"/>
        <v>38.2</v>
      </c>
      <c r="I16" s="20">
        <f t="shared" si="2"/>
        <v>79.2</v>
      </c>
      <c r="J16" s="28">
        <v>1</v>
      </c>
      <c r="K16" s="15"/>
    </row>
    <row r="17" s="3" customFormat="1" customHeight="1" spans="1:11">
      <c r="A17" s="15">
        <v>15</v>
      </c>
      <c r="B17" s="15" t="s">
        <v>33</v>
      </c>
      <c r="C17" s="15" t="str">
        <f>"杨慧"</f>
        <v>杨慧</v>
      </c>
      <c r="D17" s="36" t="s">
        <v>35</v>
      </c>
      <c r="E17" s="17">
        <v>76</v>
      </c>
      <c r="F17" s="18">
        <f t="shared" si="0"/>
        <v>38</v>
      </c>
      <c r="G17" s="19">
        <v>65.6</v>
      </c>
      <c r="H17" s="20">
        <f t="shared" si="1"/>
        <v>32.8</v>
      </c>
      <c r="I17" s="20">
        <f t="shared" si="2"/>
        <v>70.8</v>
      </c>
      <c r="J17" s="28">
        <v>2</v>
      </c>
      <c r="K17" s="15"/>
    </row>
    <row r="18" customHeight="1" spans="1:11">
      <c r="A18" s="21">
        <v>16</v>
      </c>
      <c r="B18" s="21" t="s">
        <v>33</v>
      </c>
      <c r="C18" s="21" t="str">
        <f>"屠菁菁"</f>
        <v>屠菁菁</v>
      </c>
      <c r="D18" s="37" t="s">
        <v>36</v>
      </c>
      <c r="E18" s="23">
        <v>70.67</v>
      </c>
      <c r="F18" s="24">
        <f t="shared" si="0"/>
        <v>35.34</v>
      </c>
      <c r="G18" s="25">
        <v>67.7</v>
      </c>
      <c r="H18" s="26">
        <f t="shared" si="1"/>
        <v>33.85</v>
      </c>
      <c r="I18" s="26">
        <f t="shared" si="2"/>
        <v>69.19</v>
      </c>
      <c r="J18" s="30">
        <v>3</v>
      </c>
      <c r="K18" s="21"/>
    </row>
    <row r="19" customHeight="1" spans="1:11">
      <c r="A19" s="21">
        <v>17</v>
      </c>
      <c r="B19" s="21" t="s">
        <v>33</v>
      </c>
      <c r="C19" s="21" t="str">
        <f>"谢荟虹"</f>
        <v>谢荟虹</v>
      </c>
      <c r="D19" s="37" t="s">
        <v>37</v>
      </c>
      <c r="E19" s="23">
        <v>72.33</v>
      </c>
      <c r="F19" s="24">
        <f t="shared" si="0"/>
        <v>36.17</v>
      </c>
      <c r="G19" s="25">
        <v>51.7</v>
      </c>
      <c r="H19" s="26">
        <f t="shared" si="1"/>
        <v>25.85</v>
      </c>
      <c r="I19" s="26">
        <f t="shared" si="2"/>
        <v>62.02</v>
      </c>
      <c r="J19" s="30">
        <v>4</v>
      </c>
      <c r="K19" s="21"/>
    </row>
    <row r="20" s="3" customFormat="1" customHeight="1" spans="1:11">
      <c r="A20" s="15">
        <v>18</v>
      </c>
      <c r="B20" s="15" t="s">
        <v>38</v>
      </c>
      <c r="C20" s="15" t="str">
        <f>"王佳一"</f>
        <v>王佳一</v>
      </c>
      <c r="D20" s="36" t="s">
        <v>39</v>
      </c>
      <c r="E20" s="17">
        <v>82.33</v>
      </c>
      <c r="F20" s="18">
        <f t="shared" si="0"/>
        <v>41.17</v>
      </c>
      <c r="G20" s="19">
        <v>81.15</v>
      </c>
      <c r="H20" s="20">
        <f t="shared" si="1"/>
        <v>40.58</v>
      </c>
      <c r="I20" s="20">
        <f t="shared" si="2"/>
        <v>81.75</v>
      </c>
      <c r="J20" s="28">
        <v>1</v>
      </c>
      <c r="K20" s="29"/>
    </row>
    <row r="21" customHeight="1" spans="1:11">
      <c r="A21" s="21">
        <v>19</v>
      </c>
      <c r="B21" s="21" t="s">
        <v>38</v>
      </c>
      <c r="C21" s="21" t="str">
        <f>"彭园芯"</f>
        <v>彭园芯</v>
      </c>
      <c r="D21" s="37" t="s">
        <v>40</v>
      </c>
      <c r="E21" s="23">
        <v>74.67</v>
      </c>
      <c r="F21" s="24">
        <f t="shared" si="0"/>
        <v>37.34</v>
      </c>
      <c r="G21" s="25">
        <v>75.9</v>
      </c>
      <c r="H21" s="26">
        <f t="shared" si="1"/>
        <v>37.95</v>
      </c>
      <c r="I21" s="26">
        <f t="shared" si="2"/>
        <v>75.29</v>
      </c>
      <c r="J21" s="30">
        <v>2</v>
      </c>
      <c r="K21" s="31"/>
    </row>
    <row r="22" s="3" customFormat="1" customHeight="1" spans="1:11">
      <c r="A22" s="15">
        <v>20</v>
      </c>
      <c r="B22" s="15" t="s">
        <v>41</v>
      </c>
      <c r="C22" s="15" t="str">
        <f>"黄影"</f>
        <v>黄影</v>
      </c>
      <c r="D22" s="36" t="s">
        <v>42</v>
      </c>
      <c r="E22" s="17">
        <v>79.33</v>
      </c>
      <c r="F22" s="18">
        <f t="shared" si="0"/>
        <v>39.67</v>
      </c>
      <c r="G22" s="19">
        <v>82.1</v>
      </c>
      <c r="H22" s="20">
        <f t="shared" si="1"/>
        <v>41.05</v>
      </c>
      <c r="I22" s="20">
        <f t="shared" si="2"/>
        <v>80.72</v>
      </c>
      <c r="J22" s="28">
        <v>1</v>
      </c>
      <c r="K22" s="29"/>
    </row>
    <row r="23" s="3" customFormat="1" customHeight="1" spans="1:11">
      <c r="A23" s="15">
        <v>21</v>
      </c>
      <c r="B23" s="15" t="s">
        <v>41</v>
      </c>
      <c r="C23" s="15" t="str">
        <f>"汲敏芝"</f>
        <v>汲敏芝</v>
      </c>
      <c r="D23" s="36" t="s">
        <v>43</v>
      </c>
      <c r="E23" s="17">
        <v>76.33</v>
      </c>
      <c r="F23" s="18">
        <f t="shared" si="0"/>
        <v>38.17</v>
      </c>
      <c r="G23" s="19">
        <v>80.2</v>
      </c>
      <c r="H23" s="20">
        <f t="shared" si="1"/>
        <v>40.1</v>
      </c>
      <c r="I23" s="20">
        <f t="shared" si="2"/>
        <v>78.27</v>
      </c>
      <c r="J23" s="28">
        <v>2</v>
      </c>
      <c r="K23" s="29"/>
    </row>
    <row r="24" customHeight="1" spans="1:11">
      <c r="A24" s="21">
        <v>22</v>
      </c>
      <c r="B24" s="21" t="s">
        <v>41</v>
      </c>
      <c r="C24" s="21" t="str">
        <f>"刘雨萱"</f>
        <v>刘雨萱</v>
      </c>
      <c r="D24" s="37" t="s">
        <v>44</v>
      </c>
      <c r="E24" s="23">
        <v>77.33</v>
      </c>
      <c r="F24" s="24">
        <f t="shared" si="0"/>
        <v>38.67</v>
      </c>
      <c r="G24" s="25">
        <v>68.55</v>
      </c>
      <c r="H24" s="26">
        <f t="shared" si="1"/>
        <v>34.28</v>
      </c>
      <c r="I24" s="26">
        <f t="shared" si="2"/>
        <v>72.95</v>
      </c>
      <c r="J24" s="30">
        <v>3</v>
      </c>
      <c r="K24" s="31"/>
    </row>
    <row r="25" customHeight="1" spans="1:11">
      <c r="A25" s="21">
        <v>23</v>
      </c>
      <c r="B25" s="21" t="s">
        <v>41</v>
      </c>
      <c r="C25" s="21" t="str">
        <f>"王舒贞"</f>
        <v>王舒贞</v>
      </c>
      <c r="D25" s="37" t="s">
        <v>45</v>
      </c>
      <c r="E25" s="23">
        <v>77</v>
      </c>
      <c r="F25" s="24">
        <f t="shared" si="0"/>
        <v>38.5</v>
      </c>
      <c r="G25" s="25">
        <v>66.25</v>
      </c>
      <c r="H25" s="26">
        <f t="shared" si="1"/>
        <v>33.13</v>
      </c>
      <c r="I25" s="26">
        <f t="shared" si="2"/>
        <v>71.63</v>
      </c>
      <c r="J25" s="30">
        <v>4</v>
      </c>
      <c r="K25" s="31"/>
    </row>
    <row r="26" s="3" customFormat="1" customHeight="1" spans="1:11">
      <c r="A26" s="15">
        <v>24</v>
      </c>
      <c r="B26" s="15" t="s">
        <v>46</v>
      </c>
      <c r="C26" s="15" t="str">
        <f>"姚重阳"</f>
        <v>姚重阳</v>
      </c>
      <c r="D26" s="36" t="s">
        <v>47</v>
      </c>
      <c r="E26" s="17">
        <v>81.33</v>
      </c>
      <c r="F26" s="18">
        <f t="shared" si="0"/>
        <v>40.67</v>
      </c>
      <c r="G26" s="19">
        <v>72.55</v>
      </c>
      <c r="H26" s="20">
        <f t="shared" si="1"/>
        <v>36.28</v>
      </c>
      <c r="I26" s="20">
        <f t="shared" si="2"/>
        <v>76.95</v>
      </c>
      <c r="J26" s="28">
        <v>1</v>
      </c>
      <c r="K26" s="29"/>
    </row>
    <row r="27" customHeight="1" spans="1:11">
      <c r="A27" s="21">
        <v>25</v>
      </c>
      <c r="B27" s="21" t="s">
        <v>46</v>
      </c>
      <c r="C27" s="21" t="str">
        <f>"王子涵"</f>
        <v>王子涵</v>
      </c>
      <c r="D27" s="37" t="s">
        <v>48</v>
      </c>
      <c r="E27" s="23">
        <v>75</v>
      </c>
      <c r="F27" s="24">
        <f t="shared" si="0"/>
        <v>37.5</v>
      </c>
      <c r="G27" s="25">
        <v>71.9</v>
      </c>
      <c r="H27" s="26">
        <f t="shared" si="1"/>
        <v>35.95</v>
      </c>
      <c r="I27" s="26">
        <f t="shared" si="2"/>
        <v>73.45</v>
      </c>
      <c r="J27" s="30">
        <v>2</v>
      </c>
      <c r="K27" s="31"/>
    </row>
    <row r="28" s="3" customFormat="1" customHeight="1" spans="1:11">
      <c r="A28" s="15">
        <v>26</v>
      </c>
      <c r="B28" s="15" t="s">
        <v>49</v>
      </c>
      <c r="C28" s="15" t="str">
        <f>"王运佳"</f>
        <v>王运佳</v>
      </c>
      <c r="D28" s="36" t="s">
        <v>50</v>
      </c>
      <c r="E28" s="17">
        <v>81</v>
      </c>
      <c r="F28" s="18">
        <f t="shared" si="0"/>
        <v>40.5</v>
      </c>
      <c r="G28" s="19">
        <v>76.5</v>
      </c>
      <c r="H28" s="20">
        <f t="shared" si="1"/>
        <v>38.25</v>
      </c>
      <c r="I28" s="20">
        <f t="shared" si="2"/>
        <v>78.75</v>
      </c>
      <c r="J28" s="28">
        <v>1</v>
      </c>
      <c r="K28" s="32"/>
    </row>
    <row r="29" customHeight="1" spans="1:11">
      <c r="A29" s="21">
        <v>27</v>
      </c>
      <c r="B29" s="21" t="s">
        <v>49</v>
      </c>
      <c r="C29" s="21" t="str">
        <f>"黎芮如"</f>
        <v>黎芮如</v>
      </c>
      <c r="D29" s="37" t="s">
        <v>51</v>
      </c>
      <c r="E29" s="23">
        <v>77.33</v>
      </c>
      <c r="F29" s="24">
        <f t="shared" si="0"/>
        <v>38.67</v>
      </c>
      <c r="G29" s="25">
        <v>77</v>
      </c>
      <c r="H29" s="26">
        <f t="shared" si="1"/>
        <v>38.5</v>
      </c>
      <c r="I29" s="26">
        <f t="shared" si="2"/>
        <v>77.17</v>
      </c>
      <c r="J29" s="30">
        <v>2</v>
      </c>
      <c r="K29" s="33"/>
    </row>
    <row r="30" s="3" customFormat="1" customHeight="1" spans="1:11">
      <c r="A30" s="15">
        <v>28</v>
      </c>
      <c r="B30" s="15" t="s">
        <v>52</v>
      </c>
      <c r="C30" s="15" t="str">
        <f>"唐乙丁"</f>
        <v>唐乙丁</v>
      </c>
      <c r="D30" s="36" t="s">
        <v>53</v>
      </c>
      <c r="E30" s="17">
        <v>71.67</v>
      </c>
      <c r="F30" s="18">
        <f t="shared" si="0"/>
        <v>35.84</v>
      </c>
      <c r="G30" s="19">
        <v>70.4</v>
      </c>
      <c r="H30" s="20">
        <f t="shared" si="1"/>
        <v>35.2</v>
      </c>
      <c r="I30" s="20">
        <f t="shared" si="2"/>
        <v>71.04</v>
      </c>
      <c r="J30" s="28">
        <v>1</v>
      </c>
      <c r="K30" s="15"/>
    </row>
    <row r="31" customHeight="1" spans="1:11">
      <c r="A31" s="21">
        <v>29</v>
      </c>
      <c r="B31" s="21" t="s">
        <v>52</v>
      </c>
      <c r="C31" s="21" t="str">
        <f>"刘杜淳"</f>
        <v>刘杜淳</v>
      </c>
      <c r="D31" s="37" t="s">
        <v>54</v>
      </c>
      <c r="E31" s="23">
        <v>67.33</v>
      </c>
      <c r="F31" s="24">
        <f t="shared" si="0"/>
        <v>33.67</v>
      </c>
      <c r="G31" s="25">
        <v>62.6</v>
      </c>
      <c r="H31" s="26">
        <f t="shared" si="1"/>
        <v>31.3</v>
      </c>
      <c r="I31" s="26">
        <f t="shared" si="2"/>
        <v>64.97</v>
      </c>
      <c r="J31" s="30">
        <v>2</v>
      </c>
      <c r="K31" s="21"/>
    </row>
    <row r="32" s="3" customFormat="1" customHeight="1" spans="1:11">
      <c r="A32" s="15">
        <v>30</v>
      </c>
      <c r="B32" s="15" t="s">
        <v>55</v>
      </c>
      <c r="C32" s="15" t="str">
        <f>"许燕娜"</f>
        <v>许燕娜</v>
      </c>
      <c r="D32" s="36" t="s">
        <v>56</v>
      </c>
      <c r="E32" s="17">
        <v>75.67</v>
      </c>
      <c r="F32" s="18">
        <f t="shared" si="0"/>
        <v>37.84</v>
      </c>
      <c r="G32" s="19">
        <v>64.2</v>
      </c>
      <c r="H32" s="20">
        <f t="shared" si="1"/>
        <v>32.1</v>
      </c>
      <c r="I32" s="20">
        <f t="shared" si="2"/>
        <v>69.94</v>
      </c>
      <c r="J32" s="28">
        <v>1</v>
      </c>
      <c r="K32" s="15"/>
    </row>
    <row r="33" s="3" customFormat="1" customHeight="1" spans="1:11">
      <c r="A33" s="15">
        <v>31</v>
      </c>
      <c r="B33" s="15" t="s">
        <v>57</v>
      </c>
      <c r="C33" s="15" t="str">
        <f>"王曼"</f>
        <v>王曼</v>
      </c>
      <c r="D33" s="36" t="s">
        <v>58</v>
      </c>
      <c r="E33" s="17">
        <v>77.33</v>
      </c>
      <c r="F33" s="18">
        <f t="shared" si="0"/>
        <v>38.67</v>
      </c>
      <c r="G33" s="19">
        <v>70.6</v>
      </c>
      <c r="H33" s="20">
        <f t="shared" si="1"/>
        <v>35.3</v>
      </c>
      <c r="I33" s="20">
        <f t="shared" si="2"/>
        <v>73.97</v>
      </c>
      <c r="J33" s="28">
        <v>1</v>
      </c>
      <c r="K33" s="15"/>
    </row>
    <row r="34" customHeight="1" spans="1:11">
      <c r="A34" s="21">
        <v>32</v>
      </c>
      <c r="B34" s="21" t="s">
        <v>57</v>
      </c>
      <c r="C34" s="21" t="str">
        <f>"罗金玉"</f>
        <v>罗金玉</v>
      </c>
      <c r="D34" s="37" t="s">
        <v>59</v>
      </c>
      <c r="E34" s="23">
        <v>69.67</v>
      </c>
      <c r="F34" s="24">
        <f t="shared" si="0"/>
        <v>34.84</v>
      </c>
      <c r="G34" s="25">
        <v>0</v>
      </c>
      <c r="H34" s="26">
        <f t="shared" si="1"/>
        <v>0</v>
      </c>
      <c r="I34" s="26">
        <f t="shared" si="2"/>
        <v>34.84</v>
      </c>
      <c r="J34" s="30"/>
      <c r="K34" s="31" t="s">
        <v>60</v>
      </c>
    </row>
    <row r="35" s="3" customFormat="1" customHeight="1" spans="1:11">
      <c r="A35" s="15">
        <v>33</v>
      </c>
      <c r="B35" s="15" t="s">
        <v>61</v>
      </c>
      <c r="C35" s="15" t="str">
        <f>"邢福聪"</f>
        <v>邢福聪</v>
      </c>
      <c r="D35" s="36" t="s">
        <v>62</v>
      </c>
      <c r="E35" s="17">
        <v>82</v>
      </c>
      <c r="F35" s="18">
        <f t="shared" si="0"/>
        <v>41</v>
      </c>
      <c r="G35" s="19">
        <v>81.9</v>
      </c>
      <c r="H35" s="20">
        <f t="shared" si="1"/>
        <v>40.95</v>
      </c>
      <c r="I35" s="20">
        <f t="shared" si="2"/>
        <v>81.95</v>
      </c>
      <c r="J35" s="28">
        <v>1</v>
      </c>
      <c r="K35" s="15"/>
    </row>
    <row r="36" customHeight="1" spans="1:11">
      <c r="A36" s="21">
        <v>34</v>
      </c>
      <c r="B36" s="21" t="s">
        <v>61</v>
      </c>
      <c r="C36" s="21" t="str">
        <f>"石慧美"</f>
        <v>石慧美</v>
      </c>
      <c r="D36" s="37" t="s">
        <v>63</v>
      </c>
      <c r="E36" s="23">
        <v>62</v>
      </c>
      <c r="F36" s="24">
        <f t="shared" si="0"/>
        <v>31</v>
      </c>
      <c r="G36" s="25">
        <v>69.7</v>
      </c>
      <c r="H36" s="26">
        <f t="shared" si="1"/>
        <v>34.85</v>
      </c>
      <c r="I36" s="26">
        <f t="shared" si="2"/>
        <v>65.85</v>
      </c>
      <c r="J36" s="30">
        <v>2</v>
      </c>
      <c r="K36" s="21"/>
    </row>
    <row r="37" customHeight="1" spans="1:11">
      <c r="A37" s="21">
        <v>35</v>
      </c>
      <c r="B37" s="21" t="s">
        <v>61</v>
      </c>
      <c r="C37" s="21" t="str">
        <f>"王敬妹"</f>
        <v>王敬妹</v>
      </c>
      <c r="D37" s="37" t="s">
        <v>64</v>
      </c>
      <c r="E37" s="23">
        <v>69</v>
      </c>
      <c r="F37" s="24">
        <f t="shared" si="0"/>
        <v>34.5</v>
      </c>
      <c r="G37" s="25">
        <v>61.1</v>
      </c>
      <c r="H37" s="26">
        <f t="shared" si="1"/>
        <v>30.55</v>
      </c>
      <c r="I37" s="26">
        <f t="shared" si="2"/>
        <v>65.05</v>
      </c>
      <c r="J37" s="30">
        <v>3</v>
      </c>
      <c r="K37" s="21"/>
    </row>
    <row r="38" s="3" customFormat="1" customHeight="1" spans="1:11">
      <c r="A38" s="15">
        <v>36</v>
      </c>
      <c r="B38" s="15" t="s">
        <v>65</v>
      </c>
      <c r="C38" s="15" t="str">
        <f>"翁启利"</f>
        <v>翁启利</v>
      </c>
      <c r="D38" s="36" t="s">
        <v>66</v>
      </c>
      <c r="E38" s="17">
        <v>77</v>
      </c>
      <c r="F38" s="18">
        <f t="shared" si="0"/>
        <v>38.5</v>
      </c>
      <c r="G38" s="19">
        <v>67.8</v>
      </c>
      <c r="H38" s="20">
        <f t="shared" si="1"/>
        <v>33.9</v>
      </c>
      <c r="I38" s="20">
        <f t="shared" si="2"/>
        <v>72.4</v>
      </c>
      <c r="J38" s="28">
        <v>1</v>
      </c>
      <c r="K38" s="15"/>
    </row>
    <row r="39" customHeight="1" spans="1:11">
      <c r="A39" s="21">
        <v>37</v>
      </c>
      <c r="B39" s="21" t="s">
        <v>65</v>
      </c>
      <c r="C39" s="21" t="str">
        <f>"黄伟迅"</f>
        <v>黄伟迅</v>
      </c>
      <c r="D39" s="37" t="s">
        <v>67</v>
      </c>
      <c r="E39" s="23">
        <v>78.33</v>
      </c>
      <c r="F39" s="24">
        <f t="shared" si="0"/>
        <v>39.17</v>
      </c>
      <c r="G39" s="25">
        <v>64.7</v>
      </c>
      <c r="H39" s="26">
        <f t="shared" si="1"/>
        <v>32.35</v>
      </c>
      <c r="I39" s="26">
        <f t="shared" si="2"/>
        <v>71.52</v>
      </c>
      <c r="J39" s="30">
        <v>2</v>
      </c>
      <c r="K39" s="21"/>
    </row>
    <row r="40" customHeight="1" spans="1:11">
      <c r="A40" s="21">
        <v>38</v>
      </c>
      <c r="B40" s="21" t="s">
        <v>65</v>
      </c>
      <c r="C40" s="21" t="str">
        <f>"蔡易儒"</f>
        <v>蔡易儒</v>
      </c>
      <c r="D40" s="37" t="s">
        <v>68</v>
      </c>
      <c r="E40" s="23">
        <v>85.33</v>
      </c>
      <c r="F40" s="24">
        <f t="shared" si="0"/>
        <v>42.67</v>
      </c>
      <c r="G40" s="25">
        <v>56.5</v>
      </c>
      <c r="H40" s="26">
        <f t="shared" si="1"/>
        <v>28.25</v>
      </c>
      <c r="I40" s="26">
        <f t="shared" si="2"/>
        <v>70.92</v>
      </c>
      <c r="J40" s="30">
        <v>3</v>
      </c>
      <c r="K40" s="21"/>
    </row>
    <row r="41" s="3" customFormat="1" customHeight="1" spans="1:11">
      <c r="A41" s="15">
        <v>39</v>
      </c>
      <c r="B41" s="15" t="s">
        <v>69</v>
      </c>
      <c r="C41" s="15" t="str">
        <f>"陈贤吉"</f>
        <v>陈贤吉</v>
      </c>
      <c r="D41" s="36" t="s">
        <v>70</v>
      </c>
      <c r="E41" s="17">
        <v>79</v>
      </c>
      <c r="F41" s="18">
        <f t="shared" si="0"/>
        <v>39.5</v>
      </c>
      <c r="G41" s="19">
        <v>77.9</v>
      </c>
      <c r="H41" s="20">
        <f t="shared" si="1"/>
        <v>38.95</v>
      </c>
      <c r="I41" s="20">
        <f t="shared" si="2"/>
        <v>78.45</v>
      </c>
      <c r="J41" s="28">
        <v>1</v>
      </c>
      <c r="K41" s="34"/>
    </row>
    <row r="42" customHeight="1" spans="1:11">
      <c r="A42" s="21">
        <v>40</v>
      </c>
      <c r="B42" s="21" t="s">
        <v>69</v>
      </c>
      <c r="C42" s="21" t="str">
        <f>"符祯"</f>
        <v>符祯</v>
      </c>
      <c r="D42" s="37" t="s">
        <v>71</v>
      </c>
      <c r="E42" s="23">
        <v>69</v>
      </c>
      <c r="F42" s="24">
        <f t="shared" si="0"/>
        <v>34.5</v>
      </c>
      <c r="G42" s="25">
        <v>72.2</v>
      </c>
      <c r="H42" s="26">
        <f t="shared" si="1"/>
        <v>36.1</v>
      </c>
      <c r="I42" s="26">
        <f t="shared" si="2"/>
        <v>70.6</v>
      </c>
      <c r="J42" s="30">
        <v>2</v>
      </c>
      <c r="K42" s="35"/>
    </row>
    <row r="43" s="3" customFormat="1" customHeight="1" spans="1:11">
      <c r="A43" s="15">
        <v>41</v>
      </c>
      <c r="B43" s="15" t="s">
        <v>72</v>
      </c>
      <c r="C43" s="15" t="str">
        <f>"李静媚"</f>
        <v>李静媚</v>
      </c>
      <c r="D43" s="36" t="s">
        <v>73</v>
      </c>
      <c r="E43" s="17">
        <v>80.33</v>
      </c>
      <c r="F43" s="18">
        <f t="shared" si="0"/>
        <v>40.17</v>
      </c>
      <c r="G43" s="19">
        <v>78.42</v>
      </c>
      <c r="H43" s="20">
        <f t="shared" si="1"/>
        <v>39.21</v>
      </c>
      <c r="I43" s="20">
        <f t="shared" si="2"/>
        <v>79.38</v>
      </c>
      <c r="J43" s="28">
        <v>1</v>
      </c>
      <c r="K43" s="34"/>
    </row>
    <row r="44" customHeight="1" spans="1:11">
      <c r="A44" s="21">
        <v>42</v>
      </c>
      <c r="B44" s="21" t="s">
        <v>72</v>
      </c>
      <c r="C44" s="21" t="str">
        <f>"林彩虹"</f>
        <v>林彩虹</v>
      </c>
      <c r="D44" s="37" t="s">
        <v>74</v>
      </c>
      <c r="E44" s="23">
        <v>65.67</v>
      </c>
      <c r="F44" s="24">
        <f t="shared" si="0"/>
        <v>32.84</v>
      </c>
      <c r="G44" s="25">
        <v>67.84</v>
      </c>
      <c r="H44" s="26">
        <f t="shared" si="1"/>
        <v>33.92</v>
      </c>
      <c r="I44" s="26">
        <f t="shared" si="2"/>
        <v>66.76</v>
      </c>
      <c r="J44" s="30">
        <v>2</v>
      </c>
      <c r="K44" s="31"/>
    </row>
    <row r="45" customHeight="1" spans="1:11">
      <c r="A45" s="21">
        <v>43</v>
      </c>
      <c r="B45" s="21" t="s">
        <v>72</v>
      </c>
      <c r="C45" s="21" t="str">
        <f>"庄莹"</f>
        <v>庄莹</v>
      </c>
      <c r="D45" s="37" t="s">
        <v>75</v>
      </c>
      <c r="E45" s="23">
        <v>64.33</v>
      </c>
      <c r="F45" s="24">
        <f t="shared" si="0"/>
        <v>32.17</v>
      </c>
      <c r="G45" s="25">
        <v>59.62</v>
      </c>
      <c r="H45" s="26">
        <f t="shared" si="1"/>
        <v>29.81</v>
      </c>
      <c r="I45" s="26">
        <f t="shared" si="2"/>
        <v>61.98</v>
      </c>
      <c r="J45" s="30">
        <v>3</v>
      </c>
      <c r="K45" s="35"/>
    </row>
    <row r="46" s="3" customFormat="1" customHeight="1" spans="1:11">
      <c r="A46" s="15">
        <v>44</v>
      </c>
      <c r="B46" s="15" t="s">
        <v>76</v>
      </c>
      <c r="C46" s="15" t="str">
        <f>"孙菁华"</f>
        <v>孙菁华</v>
      </c>
      <c r="D46" s="36" t="s">
        <v>77</v>
      </c>
      <c r="E46" s="17">
        <v>72.33</v>
      </c>
      <c r="F46" s="18">
        <f t="shared" si="0"/>
        <v>36.17</v>
      </c>
      <c r="G46" s="19">
        <v>78</v>
      </c>
      <c r="H46" s="20">
        <f t="shared" si="1"/>
        <v>39</v>
      </c>
      <c r="I46" s="20">
        <f t="shared" si="2"/>
        <v>75.17</v>
      </c>
      <c r="J46" s="28">
        <v>1</v>
      </c>
      <c r="K46" s="32"/>
    </row>
    <row r="47" s="3" customFormat="1" customHeight="1" spans="1:11">
      <c r="A47" s="15">
        <v>45</v>
      </c>
      <c r="B47" s="15" t="s">
        <v>78</v>
      </c>
      <c r="C47" s="15" t="str">
        <f>"王馨纯"</f>
        <v>王馨纯</v>
      </c>
      <c r="D47" s="36" t="s">
        <v>79</v>
      </c>
      <c r="E47" s="17">
        <v>73</v>
      </c>
      <c r="F47" s="18">
        <f t="shared" si="0"/>
        <v>36.5</v>
      </c>
      <c r="G47" s="19">
        <v>74.92</v>
      </c>
      <c r="H47" s="20">
        <f t="shared" si="1"/>
        <v>37.46</v>
      </c>
      <c r="I47" s="20">
        <f t="shared" si="2"/>
        <v>73.96</v>
      </c>
      <c r="J47" s="28">
        <v>1</v>
      </c>
      <c r="K47" s="15"/>
    </row>
    <row r="48" customHeight="1" spans="1:11">
      <c r="A48" s="21">
        <v>46</v>
      </c>
      <c r="B48" s="21" t="s">
        <v>78</v>
      </c>
      <c r="C48" s="21" t="str">
        <f>"陈玥"</f>
        <v>陈玥</v>
      </c>
      <c r="D48" s="37" t="s">
        <v>80</v>
      </c>
      <c r="E48" s="23">
        <v>75.67</v>
      </c>
      <c r="F48" s="24">
        <f t="shared" si="0"/>
        <v>37.84</v>
      </c>
      <c r="G48" s="25">
        <v>68.6</v>
      </c>
      <c r="H48" s="26">
        <f t="shared" si="1"/>
        <v>34.3</v>
      </c>
      <c r="I48" s="26">
        <f t="shared" si="2"/>
        <v>72.14</v>
      </c>
      <c r="J48" s="30">
        <v>2</v>
      </c>
      <c r="K48" s="21"/>
    </row>
    <row r="49" customHeight="1" spans="1:11">
      <c r="A49" s="21">
        <v>47</v>
      </c>
      <c r="B49" s="21" t="s">
        <v>78</v>
      </c>
      <c r="C49" s="21" t="str">
        <f>"吴贝贝"</f>
        <v>吴贝贝</v>
      </c>
      <c r="D49" s="37" t="s">
        <v>81</v>
      </c>
      <c r="E49" s="23">
        <v>76</v>
      </c>
      <c r="F49" s="24">
        <f t="shared" si="0"/>
        <v>38</v>
      </c>
      <c r="G49" s="25">
        <v>58.76</v>
      </c>
      <c r="H49" s="26">
        <f t="shared" si="1"/>
        <v>29.38</v>
      </c>
      <c r="I49" s="26">
        <f t="shared" si="2"/>
        <v>67.38</v>
      </c>
      <c r="J49" s="30">
        <v>3</v>
      </c>
      <c r="K49" s="21"/>
    </row>
    <row r="50" s="3" customFormat="1" customHeight="1" spans="1:11">
      <c r="A50" s="15">
        <v>48</v>
      </c>
      <c r="B50" s="15" t="s">
        <v>82</v>
      </c>
      <c r="C50" s="15" t="str">
        <f>"蔡亲蕾"</f>
        <v>蔡亲蕾</v>
      </c>
      <c r="D50" s="36" t="s">
        <v>83</v>
      </c>
      <c r="E50" s="17">
        <v>68.33</v>
      </c>
      <c r="F50" s="18">
        <f t="shared" si="0"/>
        <v>34.17</v>
      </c>
      <c r="G50" s="19">
        <v>74.12</v>
      </c>
      <c r="H50" s="20">
        <f t="shared" si="1"/>
        <v>37.06</v>
      </c>
      <c r="I50" s="20">
        <f t="shared" si="2"/>
        <v>71.23</v>
      </c>
      <c r="J50" s="28">
        <v>1</v>
      </c>
      <c r="K50" s="15"/>
    </row>
    <row r="51" customHeight="1" spans="1:11">
      <c r="A51" s="21">
        <v>49</v>
      </c>
      <c r="B51" s="21" t="s">
        <v>82</v>
      </c>
      <c r="C51" s="21" t="str">
        <f>"王倩"</f>
        <v>王倩</v>
      </c>
      <c r="D51" s="37" t="s">
        <v>84</v>
      </c>
      <c r="E51" s="23">
        <v>76.67</v>
      </c>
      <c r="F51" s="24">
        <f t="shared" si="0"/>
        <v>38.34</v>
      </c>
      <c r="G51" s="25">
        <v>55.72</v>
      </c>
      <c r="H51" s="26">
        <f t="shared" si="1"/>
        <v>27.86</v>
      </c>
      <c r="I51" s="26">
        <f t="shared" si="2"/>
        <v>66.2</v>
      </c>
      <c r="J51" s="30">
        <v>2</v>
      </c>
      <c r="K51" s="21"/>
    </row>
    <row r="52" s="3" customFormat="1" customHeight="1" spans="1:11">
      <c r="A52" s="15">
        <v>50</v>
      </c>
      <c r="B52" s="15" t="s">
        <v>85</v>
      </c>
      <c r="C52" s="15" t="str">
        <f>"王子华"</f>
        <v>王子华</v>
      </c>
      <c r="D52" s="36" t="s">
        <v>86</v>
      </c>
      <c r="E52" s="17">
        <v>84</v>
      </c>
      <c r="F52" s="18">
        <f t="shared" si="0"/>
        <v>42</v>
      </c>
      <c r="G52" s="19">
        <v>56.9</v>
      </c>
      <c r="H52" s="20">
        <f t="shared" si="1"/>
        <v>28.45</v>
      </c>
      <c r="I52" s="20">
        <f t="shared" si="2"/>
        <v>70.45</v>
      </c>
      <c r="J52" s="28">
        <v>1</v>
      </c>
      <c r="K52" s="34"/>
    </row>
    <row r="53" customHeight="1" spans="1:11">
      <c r="A53" s="21">
        <v>51</v>
      </c>
      <c r="B53" s="21" t="s">
        <v>85</v>
      </c>
      <c r="C53" s="21" t="str">
        <f>"邓明珠"</f>
        <v>邓明珠</v>
      </c>
      <c r="D53" s="37" t="s">
        <v>87</v>
      </c>
      <c r="E53" s="23">
        <v>77</v>
      </c>
      <c r="F53" s="24">
        <f t="shared" si="0"/>
        <v>38.5</v>
      </c>
      <c r="G53" s="25">
        <v>44.2</v>
      </c>
      <c r="H53" s="26">
        <f t="shared" si="1"/>
        <v>22.1</v>
      </c>
      <c r="I53" s="26">
        <f t="shared" si="2"/>
        <v>60.6</v>
      </c>
      <c r="J53" s="30">
        <v>2</v>
      </c>
      <c r="K53" s="35"/>
    </row>
  </sheetData>
  <sheetProtection password="E7E7" sheet="1" objects="1"/>
  <mergeCells count="1">
    <mergeCell ref="A1:K1"/>
  </mergeCells>
  <printOptions horizontalCentered="1"/>
  <pageMargins left="0.0388888888888889" right="0.0388888888888889" top="0.275" bottom="0.196527777777778" header="0.196527777777778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2023-12-07T00:45:00Z</dcterms:created>
  <dcterms:modified xsi:type="dcterms:W3CDTF">2023-12-28T04:56:02Z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21B1F363473E4BAE90146D01337D8701_13</vt:lpwstr>
  </property>
  <property fmtid="{D5CDD505-2E9C-101B-9397-08002B2CF9AE}" pid="3" name="KSOProductBuildVer">
    <vt:lpwstr>2052-11.1.0.14309</vt:lpwstr>
  </property>
</Properties>
</file>