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笔试人员名单" sheetId="1" r:id="rId1"/>
  </sheets>
  <definedNames/>
  <calcPr fullCalcOnLoad="1"/>
</workbook>
</file>

<file path=xl/sharedStrings.xml><?xml version="1.0" encoding="utf-8"?>
<sst xmlns="http://schemas.openxmlformats.org/spreadsheetml/2006/main" count="682" uniqueCount="7">
  <si>
    <t>附件：2023年多文镇红华居、红旗居公开招聘工作人员通过资格初审合格进入笔试人员名单</t>
  </si>
  <si>
    <t>序号</t>
  </si>
  <si>
    <t>报考号</t>
  </si>
  <si>
    <t>报考岗位</t>
  </si>
  <si>
    <t>姓名</t>
  </si>
  <si>
    <t>性别</t>
  </si>
  <si>
    <t>0101_居民服务中心工作人员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</si>
</sst>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8"/>
  <sheetViews>
    <sheetView tabSelected="1" workbookViewId="0" topLeftCell="A1">
      <selection activeCell="H4" sqref="H4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26.8515625" style="3" customWidth="1"/>
    <col min="4" max="4" width="8.8515625" style="3" customWidth="1"/>
    <col min="5" max="5" width="7.57421875" style="3" customWidth="1"/>
    <col min="6" max="16384" width="9.00390625" style="2" customWidth="1"/>
  </cols>
  <sheetData>
    <row r="1" spans="1:5" s="1" customFormat="1" ht="60.75" customHeight="1">
      <c r="A1" s="4" t="s">
        <v>0</v>
      </c>
      <c r="B1" s="5"/>
      <c r="C1" s="5"/>
      <c r="D1" s="5"/>
      <c r="E1" s="5"/>
    </row>
    <row r="2" spans="1:5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34.5" customHeight="1">
      <c r="A3" s="8">
        <v>1</v>
      </c>
      <c r="B3" s="9" t="str">
        <f>"580620231207091158101052"</f>
        <v>580620231207091158101052</v>
      </c>
      <c r="C3" s="9" t="s">
        <v>6</v>
      </c>
      <c r="D3" s="9" t="str">
        <f>"王春强"</f>
        <v>王春强</v>
      </c>
      <c r="E3" s="9" t="str">
        <f aca="true" t="shared" si="0" ref="E3:E7">"男"</f>
        <v>男</v>
      </c>
    </row>
    <row r="4" spans="1:5" ht="34.5" customHeight="1">
      <c r="A4" s="8">
        <v>2</v>
      </c>
      <c r="B4" s="9" t="str">
        <f>"580620231207091048101050"</f>
        <v>580620231207091048101050</v>
      </c>
      <c r="C4" s="9" t="s">
        <v>6</v>
      </c>
      <c r="D4" s="9" t="str">
        <f>"苏之毅"</f>
        <v>苏之毅</v>
      </c>
      <c r="E4" s="9" t="str">
        <f t="shared" si="0"/>
        <v>男</v>
      </c>
    </row>
    <row r="5" spans="1:5" ht="34.5" customHeight="1">
      <c r="A5" s="8">
        <v>3</v>
      </c>
      <c r="B5" s="9" t="str">
        <f>"580620231207090408101043"</f>
        <v>580620231207090408101043</v>
      </c>
      <c r="C5" s="9" t="s">
        <v>6</v>
      </c>
      <c r="D5" s="9" t="str">
        <f>"王亦山"</f>
        <v>王亦山</v>
      </c>
      <c r="E5" s="9" t="str">
        <f t="shared" si="0"/>
        <v>男</v>
      </c>
    </row>
    <row r="6" spans="1:5" ht="34.5" customHeight="1">
      <c r="A6" s="8">
        <v>4</v>
      </c>
      <c r="B6" s="9" t="str">
        <f>"580620231207090838101045"</f>
        <v>580620231207090838101045</v>
      </c>
      <c r="C6" s="9" t="s">
        <v>6</v>
      </c>
      <c r="D6" s="9" t="str">
        <f>"王秋燕"</f>
        <v>王秋燕</v>
      </c>
      <c r="E6" s="9" t="str">
        <f aca="true" t="shared" si="1" ref="E6:E13">"女"</f>
        <v>女</v>
      </c>
    </row>
    <row r="7" spans="1:5" ht="34.5" customHeight="1">
      <c r="A7" s="8">
        <v>5</v>
      </c>
      <c r="B7" s="9" t="str">
        <f>"580620231207093729101068"</f>
        <v>580620231207093729101068</v>
      </c>
      <c r="C7" s="9" t="s">
        <v>6</v>
      </c>
      <c r="D7" s="9" t="str">
        <f>"云纵"</f>
        <v>云纵</v>
      </c>
      <c r="E7" s="9" t="str">
        <f t="shared" si="0"/>
        <v>男</v>
      </c>
    </row>
    <row r="8" spans="1:5" ht="34.5" customHeight="1">
      <c r="A8" s="8">
        <v>6</v>
      </c>
      <c r="B8" s="9" t="str">
        <f>"580620231207091030101048"</f>
        <v>580620231207091030101048</v>
      </c>
      <c r="C8" s="9" t="s">
        <v>6</v>
      </c>
      <c r="D8" s="9" t="str">
        <f>"叶沙番"</f>
        <v>叶沙番</v>
      </c>
      <c r="E8" s="9" t="str">
        <f t="shared" si="1"/>
        <v>女</v>
      </c>
    </row>
    <row r="9" spans="1:5" ht="34.5" customHeight="1">
      <c r="A9" s="8">
        <v>7</v>
      </c>
      <c r="B9" s="9" t="str">
        <f>"580620231207092247101058"</f>
        <v>580620231207092247101058</v>
      </c>
      <c r="C9" s="9" t="s">
        <v>6</v>
      </c>
      <c r="D9" s="9" t="str">
        <f>"陈柏山"</f>
        <v>陈柏山</v>
      </c>
      <c r="E9" s="9" t="str">
        <f aca="true" t="shared" si="2" ref="E9:E14">"男"</f>
        <v>男</v>
      </c>
    </row>
    <row r="10" spans="1:5" ht="34.5" customHeight="1">
      <c r="A10" s="8">
        <v>8</v>
      </c>
      <c r="B10" s="9" t="str">
        <f>"580620231207091253101053"</f>
        <v>580620231207091253101053</v>
      </c>
      <c r="C10" s="9" t="s">
        <v>6</v>
      </c>
      <c r="D10" s="9" t="str">
        <f>"王德佳"</f>
        <v>王德佳</v>
      </c>
      <c r="E10" s="9" t="str">
        <f t="shared" si="2"/>
        <v>男</v>
      </c>
    </row>
    <row r="11" spans="1:5" ht="34.5" customHeight="1">
      <c r="A11" s="8">
        <v>9</v>
      </c>
      <c r="B11" s="9" t="str">
        <f>"580620231207091754101054"</f>
        <v>580620231207091754101054</v>
      </c>
      <c r="C11" s="9" t="s">
        <v>6</v>
      </c>
      <c r="D11" s="9" t="str">
        <f>"符红玲"</f>
        <v>符红玲</v>
      </c>
      <c r="E11" s="9" t="str">
        <f t="shared" si="1"/>
        <v>女</v>
      </c>
    </row>
    <row r="12" spans="1:5" ht="34.5" customHeight="1">
      <c r="A12" s="8">
        <v>10</v>
      </c>
      <c r="B12" s="9" t="str">
        <f>"580620231207095507101081"</f>
        <v>580620231207095507101081</v>
      </c>
      <c r="C12" s="9" t="s">
        <v>6</v>
      </c>
      <c r="D12" s="9" t="str">
        <f>"李雨婷"</f>
        <v>李雨婷</v>
      </c>
      <c r="E12" s="9" t="str">
        <f t="shared" si="1"/>
        <v>女</v>
      </c>
    </row>
    <row r="13" spans="1:5" ht="34.5" customHeight="1">
      <c r="A13" s="8">
        <v>11</v>
      </c>
      <c r="B13" s="9" t="str">
        <f>"580620231207094851101076"</f>
        <v>580620231207094851101076</v>
      </c>
      <c r="C13" s="9" t="s">
        <v>6</v>
      </c>
      <c r="D13" s="9" t="str">
        <f>"冼朝辰"</f>
        <v>冼朝辰</v>
      </c>
      <c r="E13" s="9" t="str">
        <f t="shared" si="1"/>
        <v>女</v>
      </c>
    </row>
    <row r="14" spans="1:5" ht="34.5" customHeight="1">
      <c r="A14" s="8">
        <v>12</v>
      </c>
      <c r="B14" s="9" t="str">
        <f>"580620231207093715101067"</f>
        <v>580620231207093715101067</v>
      </c>
      <c r="C14" s="9" t="s">
        <v>6</v>
      </c>
      <c r="D14" s="9" t="str">
        <f>"吴青华"</f>
        <v>吴青华</v>
      </c>
      <c r="E14" s="9" t="str">
        <f t="shared" si="2"/>
        <v>男</v>
      </c>
    </row>
    <row r="15" spans="1:5" ht="34.5" customHeight="1">
      <c r="A15" s="8">
        <v>13</v>
      </c>
      <c r="B15" s="9" t="str">
        <f>"580620231207092316101060"</f>
        <v>580620231207092316101060</v>
      </c>
      <c r="C15" s="9" t="s">
        <v>6</v>
      </c>
      <c r="D15" s="9" t="str">
        <f>"王佳珏"</f>
        <v>王佳珏</v>
      </c>
      <c r="E15" s="9" t="str">
        <f aca="true" t="shared" si="3" ref="E15:E18">"女"</f>
        <v>女</v>
      </c>
    </row>
    <row r="16" spans="1:5" ht="34.5" customHeight="1">
      <c r="A16" s="8">
        <v>14</v>
      </c>
      <c r="B16" s="9" t="str">
        <f>"580620231207093112101064"</f>
        <v>580620231207093112101064</v>
      </c>
      <c r="C16" s="9" t="s">
        <v>6</v>
      </c>
      <c r="D16" s="9" t="str">
        <f>"庞梦玲"</f>
        <v>庞梦玲</v>
      </c>
      <c r="E16" s="9" t="str">
        <f t="shared" si="3"/>
        <v>女</v>
      </c>
    </row>
    <row r="17" spans="1:5" ht="34.5" customHeight="1">
      <c r="A17" s="8">
        <v>15</v>
      </c>
      <c r="B17" s="9" t="str">
        <f>"580620231207093936101071"</f>
        <v>580620231207093936101071</v>
      </c>
      <c r="C17" s="9" t="s">
        <v>6</v>
      </c>
      <c r="D17" s="9" t="str">
        <f>"陈慧"</f>
        <v>陈慧</v>
      </c>
      <c r="E17" s="9" t="str">
        <f t="shared" si="3"/>
        <v>女</v>
      </c>
    </row>
    <row r="18" spans="1:5" ht="34.5" customHeight="1">
      <c r="A18" s="8">
        <v>16</v>
      </c>
      <c r="B18" s="9" t="str">
        <f>"580620231207093252101065"</f>
        <v>580620231207093252101065</v>
      </c>
      <c r="C18" s="9" t="s">
        <v>6</v>
      </c>
      <c r="D18" s="9" t="str">
        <f>"王小盈"</f>
        <v>王小盈</v>
      </c>
      <c r="E18" s="9" t="str">
        <f t="shared" si="3"/>
        <v>女</v>
      </c>
    </row>
    <row r="19" spans="1:5" ht="34.5" customHeight="1">
      <c r="A19" s="8">
        <v>17</v>
      </c>
      <c r="B19" s="9" t="str">
        <f>"580620231207102332101097"</f>
        <v>580620231207102332101097</v>
      </c>
      <c r="C19" s="9" t="s">
        <v>6</v>
      </c>
      <c r="D19" s="9" t="str">
        <f>"江沁运"</f>
        <v>江沁运</v>
      </c>
      <c r="E19" s="9" t="str">
        <f>"男"</f>
        <v>男</v>
      </c>
    </row>
    <row r="20" spans="1:5" ht="34.5" customHeight="1">
      <c r="A20" s="8">
        <v>18</v>
      </c>
      <c r="B20" s="9" t="str">
        <f>"580620231207092237101057"</f>
        <v>580620231207092237101057</v>
      </c>
      <c r="C20" s="9" t="s">
        <v>6</v>
      </c>
      <c r="D20" s="9" t="str">
        <f>"钟妹珍"</f>
        <v>钟妹珍</v>
      </c>
      <c r="E20" s="9" t="str">
        <f aca="true" t="shared" si="4" ref="E20:E22">"女"</f>
        <v>女</v>
      </c>
    </row>
    <row r="21" spans="1:5" ht="34.5" customHeight="1">
      <c r="A21" s="8">
        <v>19</v>
      </c>
      <c r="B21" s="9" t="str">
        <f>"580620231207095221101079"</f>
        <v>580620231207095221101079</v>
      </c>
      <c r="C21" s="9" t="s">
        <v>6</v>
      </c>
      <c r="D21" s="9" t="str">
        <f>"秦淑怡"</f>
        <v>秦淑怡</v>
      </c>
      <c r="E21" s="9" t="str">
        <f t="shared" si="4"/>
        <v>女</v>
      </c>
    </row>
    <row r="22" spans="1:5" ht="34.5" customHeight="1">
      <c r="A22" s="8">
        <v>20</v>
      </c>
      <c r="B22" s="9" t="str">
        <f>"580620231207103612101106"</f>
        <v>580620231207103612101106</v>
      </c>
      <c r="C22" s="9" t="s">
        <v>6</v>
      </c>
      <c r="D22" s="9" t="str">
        <f>"董秋灵"</f>
        <v>董秋灵</v>
      </c>
      <c r="E22" s="9" t="str">
        <f t="shared" si="4"/>
        <v>女</v>
      </c>
    </row>
    <row r="23" spans="1:5" ht="34.5" customHeight="1">
      <c r="A23" s="8">
        <v>21</v>
      </c>
      <c r="B23" s="9" t="str">
        <f>"580620231207091036101049"</f>
        <v>580620231207091036101049</v>
      </c>
      <c r="C23" s="9" t="s">
        <v>6</v>
      </c>
      <c r="D23" s="9" t="str">
        <f>"劳炳翰"</f>
        <v>劳炳翰</v>
      </c>
      <c r="E23" s="9" t="str">
        <f aca="true" t="shared" si="5" ref="E23:E29">"男"</f>
        <v>男</v>
      </c>
    </row>
    <row r="24" spans="1:5" ht="34.5" customHeight="1">
      <c r="A24" s="8">
        <v>22</v>
      </c>
      <c r="B24" s="9" t="str">
        <f>"580620231207104235101110"</f>
        <v>580620231207104235101110</v>
      </c>
      <c r="C24" s="9" t="s">
        <v>6</v>
      </c>
      <c r="D24" s="9" t="str">
        <f>"陈奉南"</f>
        <v>陈奉南</v>
      </c>
      <c r="E24" s="9" t="str">
        <f>"女"</f>
        <v>女</v>
      </c>
    </row>
    <row r="25" spans="1:5" ht="34.5" customHeight="1">
      <c r="A25" s="8">
        <v>23</v>
      </c>
      <c r="B25" s="9" t="str">
        <f>"580620231207103431101105"</f>
        <v>580620231207103431101105</v>
      </c>
      <c r="C25" s="9" t="s">
        <v>6</v>
      </c>
      <c r="D25" s="9" t="str">
        <f>"陈孝业"</f>
        <v>陈孝业</v>
      </c>
      <c r="E25" s="9" t="str">
        <f t="shared" si="5"/>
        <v>男</v>
      </c>
    </row>
    <row r="26" spans="1:5" ht="34.5" customHeight="1">
      <c r="A26" s="8">
        <v>24</v>
      </c>
      <c r="B26" s="9" t="str">
        <f>"580620231207093708101066"</f>
        <v>580620231207093708101066</v>
      </c>
      <c r="C26" s="9" t="s">
        <v>6</v>
      </c>
      <c r="D26" s="9" t="str">
        <f>"王海灵"</f>
        <v>王海灵</v>
      </c>
      <c r="E26" s="9" t="str">
        <f aca="true" t="shared" si="6" ref="E26:E31">"女"</f>
        <v>女</v>
      </c>
    </row>
    <row r="27" spans="1:5" ht="34.5" customHeight="1">
      <c r="A27" s="8">
        <v>25</v>
      </c>
      <c r="B27" s="9" t="str">
        <f>"580620231207102753101099"</f>
        <v>580620231207102753101099</v>
      </c>
      <c r="C27" s="9" t="s">
        <v>6</v>
      </c>
      <c r="D27" s="9" t="str">
        <f>"陈冠成"</f>
        <v>陈冠成</v>
      </c>
      <c r="E27" s="9" t="str">
        <f t="shared" si="5"/>
        <v>男</v>
      </c>
    </row>
    <row r="28" spans="1:5" ht="34.5" customHeight="1">
      <c r="A28" s="8">
        <v>26</v>
      </c>
      <c r="B28" s="9" t="str">
        <f>"580620231207105405101114"</f>
        <v>580620231207105405101114</v>
      </c>
      <c r="C28" s="9" t="s">
        <v>6</v>
      </c>
      <c r="D28" s="9" t="str">
        <f>"郭明"</f>
        <v>郭明</v>
      </c>
      <c r="E28" s="9" t="str">
        <f t="shared" si="5"/>
        <v>男</v>
      </c>
    </row>
    <row r="29" spans="1:5" ht="34.5" customHeight="1">
      <c r="A29" s="8">
        <v>27</v>
      </c>
      <c r="B29" s="9" t="str">
        <f>"580620231207114027101131"</f>
        <v>580620231207114027101131</v>
      </c>
      <c r="C29" s="9" t="s">
        <v>6</v>
      </c>
      <c r="D29" s="9" t="str">
        <f>"王明斌"</f>
        <v>王明斌</v>
      </c>
      <c r="E29" s="9" t="str">
        <f t="shared" si="5"/>
        <v>男</v>
      </c>
    </row>
    <row r="30" spans="1:5" ht="34.5" customHeight="1">
      <c r="A30" s="8">
        <v>28</v>
      </c>
      <c r="B30" s="9" t="str">
        <f>"580620231207102233101096"</f>
        <v>580620231207102233101096</v>
      </c>
      <c r="C30" s="9" t="s">
        <v>6</v>
      </c>
      <c r="D30" s="9" t="str">
        <f>"吴晴晴"</f>
        <v>吴晴晴</v>
      </c>
      <c r="E30" s="9" t="str">
        <f t="shared" si="6"/>
        <v>女</v>
      </c>
    </row>
    <row r="31" spans="1:5" ht="34.5" customHeight="1">
      <c r="A31" s="8">
        <v>29</v>
      </c>
      <c r="B31" s="9" t="str">
        <f>"580620231207115928101138"</f>
        <v>580620231207115928101138</v>
      </c>
      <c r="C31" s="9" t="s">
        <v>6</v>
      </c>
      <c r="D31" s="9" t="str">
        <f>"黄梅桃"</f>
        <v>黄梅桃</v>
      </c>
      <c r="E31" s="9" t="str">
        <f t="shared" si="6"/>
        <v>女</v>
      </c>
    </row>
    <row r="32" spans="1:5" ht="34.5" customHeight="1">
      <c r="A32" s="8">
        <v>30</v>
      </c>
      <c r="B32" s="9" t="str">
        <f>"580620231207114105101132"</f>
        <v>580620231207114105101132</v>
      </c>
      <c r="C32" s="9" t="s">
        <v>6</v>
      </c>
      <c r="D32" s="9" t="str">
        <f>"黄小弟"</f>
        <v>黄小弟</v>
      </c>
      <c r="E32" s="9" t="str">
        <f aca="true" t="shared" si="7" ref="E32:E37">"男"</f>
        <v>男</v>
      </c>
    </row>
    <row r="33" spans="1:5" ht="34.5" customHeight="1">
      <c r="A33" s="8">
        <v>31</v>
      </c>
      <c r="B33" s="9" t="str">
        <f>"580620231207113138101128"</f>
        <v>580620231207113138101128</v>
      </c>
      <c r="C33" s="9" t="s">
        <v>6</v>
      </c>
      <c r="D33" s="9" t="str">
        <f>"陈小兰"</f>
        <v>陈小兰</v>
      </c>
      <c r="E33" s="9" t="str">
        <f aca="true" t="shared" si="8" ref="E33:E39">"女"</f>
        <v>女</v>
      </c>
    </row>
    <row r="34" spans="1:5" ht="34.5" customHeight="1">
      <c r="A34" s="8">
        <v>32</v>
      </c>
      <c r="B34" s="9" t="str">
        <f>"580620231207103132101102"</f>
        <v>580620231207103132101102</v>
      </c>
      <c r="C34" s="9" t="s">
        <v>6</v>
      </c>
      <c r="D34" s="9" t="str">
        <f>"王佶炫"</f>
        <v>王佶炫</v>
      </c>
      <c r="E34" s="9" t="str">
        <f t="shared" si="8"/>
        <v>女</v>
      </c>
    </row>
    <row r="35" spans="1:5" ht="34.5" customHeight="1">
      <c r="A35" s="8">
        <v>33</v>
      </c>
      <c r="B35" s="9" t="str">
        <f>"580620231207130321101147"</f>
        <v>580620231207130321101147</v>
      </c>
      <c r="C35" s="9" t="s">
        <v>6</v>
      </c>
      <c r="D35" s="9" t="str">
        <f>"王昭璋"</f>
        <v>王昭璋</v>
      </c>
      <c r="E35" s="9" t="str">
        <f t="shared" si="7"/>
        <v>男</v>
      </c>
    </row>
    <row r="36" spans="1:5" ht="34.5" customHeight="1">
      <c r="A36" s="8">
        <v>34</v>
      </c>
      <c r="B36" s="9" t="str">
        <f>"580620231207124825101144"</f>
        <v>580620231207124825101144</v>
      </c>
      <c r="C36" s="9" t="s">
        <v>6</v>
      </c>
      <c r="D36" s="9" t="str">
        <f>"王建斌"</f>
        <v>王建斌</v>
      </c>
      <c r="E36" s="9" t="str">
        <f t="shared" si="7"/>
        <v>男</v>
      </c>
    </row>
    <row r="37" spans="1:5" ht="34.5" customHeight="1">
      <c r="A37" s="8">
        <v>35</v>
      </c>
      <c r="B37" s="9" t="str">
        <f>"580620231207115905101137"</f>
        <v>580620231207115905101137</v>
      </c>
      <c r="C37" s="9" t="s">
        <v>6</v>
      </c>
      <c r="D37" s="9" t="str">
        <f>"辛龙"</f>
        <v>辛龙</v>
      </c>
      <c r="E37" s="9" t="str">
        <f t="shared" si="7"/>
        <v>男</v>
      </c>
    </row>
    <row r="38" spans="1:5" ht="34.5" customHeight="1">
      <c r="A38" s="8">
        <v>36</v>
      </c>
      <c r="B38" s="9" t="str">
        <f>"580620231207125554101146"</f>
        <v>580620231207125554101146</v>
      </c>
      <c r="C38" s="9" t="s">
        <v>6</v>
      </c>
      <c r="D38" s="9" t="str">
        <f>"王佶灵"</f>
        <v>王佶灵</v>
      </c>
      <c r="E38" s="9" t="str">
        <f t="shared" si="8"/>
        <v>女</v>
      </c>
    </row>
    <row r="39" spans="1:5" ht="34.5" customHeight="1">
      <c r="A39" s="8">
        <v>37</v>
      </c>
      <c r="B39" s="9" t="str">
        <f>"580620231207130750101149"</f>
        <v>580620231207130750101149</v>
      </c>
      <c r="C39" s="9" t="s">
        <v>6</v>
      </c>
      <c r="D39" s="9" t="str">
        <f>"李金晶"</f>
        <v>李金晶</v>
      </c>
      <c r="E39" s="9" t="str">
        <f t="shared" si="8"/>
        <v>女</v>
      </c>
    </row>
    <row r="40" spans="1:5" ht="34.5" customHeight="1">
      <c r="A40" s="8">
        <v>38</v>
      </c>
      <c r="B40" s="9" t="str">
        <f>"580620231207111629101121"</f>
        <v>580620231207111629101121</v>
      </c>
      <c r="C40" s="9" t="s">
        <v>6</v>
      </c>
      <c r="D40" s="9" t="str">
        <f>"陈政"</f>
        <v>陈政</v>
      </c>
      <c r="E40" s="9" t="str">
        <f aca="true" t="shared" si="9" ref="E40:E45">"男"</f>
        <v>男</v>
      </c>
    </row>
    <row r="41" spans="1:5" ht="34.5" customHeight="1">
      <c r="A41" s="8">
        <v>39</v>
      </c>
      <c r="B41" s="9" t="str">
        <f>"580620231207123258101141"</f>
        <v>580620231207123258101141</v>
      </c>
      <c r="C41" s="9" t="s">
        <v>6</v>
      </c>
      <c r="D41" s="9" t="str">
        <f>"王乃策"</f>
        <v>王乃策</v>
      </c>
      <c r="E41" s="9" t="str">
        <f t="shared" si="9"/>
        <v>男</v>
      </c>
    </row>
    <row r="42" spans="1:5" ht="34.5" customHeight="1">
      <c r="A42" s="8">
        <v>40</v>
      </c>
      <c r="B42" s="9" t="str">
        <f>"580620231207145750101166"</f>
        <v>580620231207145750101166</v>
      </c>
      <c r="C42" s="9" t="s">
        <v>6</v>
      </c>
      <c r="D42" s="9" t="str">
        <f>"陈方利"</f>
        <v>陈方利</v>
      </c>
      <c r="E42" s="9" t="str">
        <f aca="true" t="shared" si="10" ref="E42:E44">"女"</f>
        <v>女</v>
      </c>
    </row>
    <row r="43" spans="1:5" ht="34.5" customHeight="1">
      <c r="A43" s="8">
        <v>41</v>
      </c>
      <c r="B43" s="9" t="str">
        <f>"580620231207102731101098"</f>
        <v>580620231207102731101098</v>
      </c>
      <c r="C43" s="9" t="s">
        <v>6</v>
      </c>
      <c r="D43" s="9" t="str">
        <f>"劳晓杰"</f>
        <v>劳晓杰</v>
      </c>
      <c r="E43" s="9" t="str">
        <f t="shared" si="10"/>
        <v>女</v>
      </c>
    </row>
    <row r="44" spans="1:5" ht="34.5" customHeight="1">
      <c r="A44" s="8">
        <v>42</v>
      </c>
      <c r="B44" s="9" t="str">
        <f>"580620231207090823101044"</f>
        <v>580620231207090823101044</v>
      </c>
      <c r="C44" s="9" t="s">
        <v>6</v>
      </c>
      <c r="D44" s="9" t="str">
        <f>"王宝珠"</f>
        <v>王宝珠</v>
      </c>
      <c r="E44" s="9" t="str">
        <f t="shared" si="10"/>
        <v>女</v>
      </c>
    </row>
    <row r="45" spans="1:5" ht="34.5" customHeight="1">
      <c r="A45" s="8">
        <v>43</v>
      </c>
      <c r="B45" s="9" t="str">
        <f>"580620231207153506101174"</f>
        <v>580620231207153506101174</v>
      </c>
      <c r="C45" s="9" t="s">
        <v>6</v>
      </c>
      <c r="D45" s="9" t="str">
        <f>"陈华建"</f>
        <v>陈华建</v>
      </c>
      <c r="E45" s="9" t="str">
        <f t="shared" si="9"/>
        <v>男</v>
      </c>
    </row>
    <row r="46" spans="1:5" ht="34.5" customHeight="1">
      <c r="A46" s="8">
        <v>44</v>
      </c>
      <c r="B46" s="9" t="str">
        <f>"580620231207152952101173"</f>
        <v>580620231207152952101173</v>
      </c>
      <c r="C46" s="9" t="s">
        <v>6</v>
      </c>
      <c r="D46" s="9" t="str">
        <f>"曾爱苹"</f>
        <v>曾爱苹</v>
      </c>
      <c r="E46" s="9" t="str">
        <f aca="true" t="shared" si="11" ref="E46:E54">"女"</f>
        <v>女</v>
      </c>
    </row>
    <row r="47" spans="1:5" ht="34.5" customHeight="1">
      <c r="A47" s="8">
        <v>45</v>
      </c>
      <c r="B47" s="9" t="str">
        <f>"580620231207140056101156"</f>
        <v>580620231207140056101156</v>
      </c>
      <c r="C47" s="9" t="s">
        <v>6</v>
      </c>
      <c r="D47" s="9" t="str">
        <f>"吴原林"</f>
        <v>吴原林</v>
      </c>
      <c r="E47" s="9" t="str">
        <f aca="true" t="shared" si="12" ref="E47:E50">"男"</f>
        <v>男</v>
      </c>
    </row>
    <row r="48" spans="1:5" ht="34.5" customHeight="1">
      <c r="A48" s="8">
        <v>46</v>
      </c>
      <c r="B48" s="9" t="str">
        <f>"580620231207160208101185"</f>
        <v>580620231207160208101185</v>
      </c>
      <c r="C48" s="9" t="s">
        <v>6</v>
      </c>
      <c r="D48" s="9" t="str">
        <f>"刘家声"</f>
        <v>刘家声</v>
      </c>
      <c r="E48" s="9" t="str">
        <f t="shared" si="12"/>
        <v>男</v>
      </c>
    </row>
    <row r="49" spans="1:5" ht="34.5" customHeight="1">
      <c r="A49" s="8">
        <v>47</v>
      </c>
      <c r="B49" s="9" t="str">
        <f>"580620231207105137101113"</f>
        <v>580620231207105137101113</v>
      </c>
      <c r="C49" s="9" t="s">
        <v>6</v>
      </c>
      <c r="D49" s="9" t="str">
        <f>"钟小咪"</f>
        <v>钟小咪</v>
      </c>
      <c r="E49" s="9" t="str">
        <f t="shared" si="11"/>
        <v>女</v>
      </c>
    </row>
    <row r="50" spans="1:5" ht="34.5" customHeight="1">
      <c r="A50" s="8">
        <v>48</v>
      </c>
      <c r="B50" s="9" t="str">
        <f>"580620231207090855101047"</f>
        <v>580620231207090855101047</v>
      </c>
      <c r="C50" s="9" t="s">
        <v>6</v>
      </c>
      <c r="D50" s="9" t="str">
        <f>"黄继晖"</f>
        <v>黄继晖</v>
      </c>
      <c r="E50" s="9" t="str">
        <f t="shared" si="12"/>
        <v>男</v>
      </c>
    </row>
    <row r="51" spans="1:5" ht="34.5" customHeight="1">
      <c r="A51" s="8">
        <v>49</v>
      </c>
      <c r="B51" s="9" t="str">
        <f>"580620231207162922101194"</f>
        <v>580620231207162922101194</v>
      </c>
      <c r="C51" s="9" t="s">
        <v>6</v>
      </c>
      <c r="D51" s="9" t="str">
        <f>"黄汝婷"</f>
        <v>黄汝婷</v>
      </c>
      <c r="E51" s="9" t="str">
        <f t="shared" si="11"/>
        <v>女</v>
      </c>
    </row>
    <row r="52" spans="1:5" ht="34.5" customHeight="1">
      <c r="A52" s="8">
        <v>50</v>
      </c>
      <c r="B52" s="9" t="str">
        <f>"580620231207155943101183"</f>
        <v>580620231207155943101183</v>
      </c>
      <c r="C52" s="9" t="s">
        <v>6</v>
      </c>
      <c r="D52" s="9" t="str">
        <f>"韦双双"</f>
        <v>韦双双</v>
      </c>
      <c r="E52" s="9" t="str">
        <f t="shared" si="11"/>
        <v>女</v>
      </c>
    </row>
    <row r="53" spans="1:5" ht="34.5" customHeight="1">
      <c r="A53" s="8">
        <v>51</v>
      </c>
      <c r="B53" s="9" t="str">
        <f>"580620231207155651101182"</f>
        <v>580620231207155651101182</v>
      </c>
      <c r="C53" s="9" t="s">
        <v>6</v>
      </c>
      <c r="D53" s="9" t="str">
        <f>"王山妹"</f>
        <v>王山妹</v>
      </c>
      <c r="E53" s="9" t="str">
        <f t="shared" si="11"/>
        <v>女</v>
      </c>
    </row>
    <row r="54" spans="1:5" ht="34.5" customHeight="1">
      <c r="A54" s="8">
        <v>52</v>
      </c>
      <c r="B54" s="9" t="str">
        <f>"580620231207104928101111"</f>
        <v>580620231207104928101111</v>
      </c>
      <c r="C54" s="9" t="s">
        <v>6</v>
      </c>
      <c r="D54" s="9" t="str">
        <f>"秦雪婷"</f>
        <v>秦雪婷</v>
      </c>
      <c r="E54" s="9" t="str">
        <f t="shared" si="11"/>
        <v>女</v>
      </c>
    </row>
    <row r="55" spans="1:5" ht="34.5" customHeight="1">
      <c r="A55" s="8">
        <v>53</v>
      </c>
      <c r="B55" s="9" t="str">
        <f>"580620231207114212101135"</f>
        <v>580620231207114212101135</v>
      </c>
      <c r="C55" s="9" t="s">
        <v>6</v>
      </c>
      <c r="D55" s="9" t="str">
        <f>"王光格"</f>
        <v>王光格</v>
      </c>
      <c r="E55" s="9" t="str">
        <f aca="true" t="shared" si="13" ref="E55:E59">"男"</f>
        <v>男</v>
      </c>
    </row>
    <row r="56" spans="1:5" ht="34.5" customHeight="1">
      <c r="A56" s="8">
        <v>54</v>
      </c>
      <c r="B56" s="9" t="str">
        <f>"580620231207145421101165"</f>
        <v>580620231207145421101165</v>
      </c>
      <c r="C56" s="9" t="s">
        <v>6</v>
      </c>
      <c r="D56" s="9" t="str">
        <f>"符小真"</f>
        <v>符小真</v>
      </c>
      <c r="E56" s="9" t="str">
        <f aca="true" t="shared" si="14" ref="E56:E60">"女"</f>
        <v>女</v>
      </c>
    </row>
    <row r="57" spans="1:5" ht="34.5" customHeight="1">
      <c r="A57" s="8">
        <v>55</v>
      </c>
      <c r="B57" s="9" t="str">
        <f>"580620231207094830101075"</f>
        <v>580620231207094830101075</v>
      </c>
      <c r="C57" s="9" t="s">
        <v>6</v>
      </c>
      <c r="D57" s="9" t="str">
        <f>"符金红"</f>
        <v>符金红</v>
      </c>
      <c r="E57" s="9" t="str">
        <f t="shared" si="14"/>
        <v>女</v>
      </c>
    </row>
    <row r="58" spans="1:5" ht="34.5" customHeight="1">
      <c r="A58" s="8">
        <v>56</v>
      </c>
      <c r="B58" s="9" t="str">
        <f>"580620231207155543101181"</f>
        <v>580620231207155543101181</v>
      </c>
      <c r="C58" s="9" t="s">
        <v>6</v>
      </c>
      <c r="D58" s="9" t="str">
        <f>"谢越涛"</f>
        <v>谢越涛</v>
      </c>
      <c r="E58" s="9" t="str">
        <f t="shared" si="13"/>
        <v>男</v>
      </c>
    </row>
    <row r="59" spans="1:5" ht="34.5" customHeight="1">
      <c r="A59" s="8">
        <v>57</v>
      </c>
      <c r="B59" s="9" t="str">
        <f>"580620231207133907101154"</f>
        <v>580620231207133907101154</v>
      </c>
      <c r="C59" s="9" t="s">
        <v>6</v>
      </c>
      <c r="D59" s="9" t="str">
        <f>"陈锈荣"</f>
        <v>陈锈荣</v>
      </c>
      <c r="E59" s="9" t="str">
        <f t="shared" si="13"/>
        <v>男</v>
      </c>
    </row>
    <row r="60" spans="1:5" ht="34.5" customHeight="1">
      <c r="A60" s="8">
        <v>58</v>
      </c>
      <c r="B60" s="9" t="str">
        <f>"580620231207162124101190"</f>
        <v>580620231207162124101190</v>
      </c>
      <c r="C60" s="9" t="s">
        <v>6</v>
      </c>
      <c r="D60" s="9" t="str">
        <f>"谢小帆"</f>
        <v>谢小帆</v>
      </c>
      <c r="E60" s="9" t="str">
        <f t="shared" si="14"/>
        <v>女</v>
      </c>
    </row>
    <row r="61" spans="1:5" ht="34.5" customHeight="1">
      <c r="A61" s="8">
        <v>59</v>
      </c>
      <c r="B61" s="9" t="str">
        <f>"580620231207093948101072"</f>
        <v>580620231207093948101072</v>
      </c>
      <c r="C61" s="9" t="s">
        <v>6</v>
      </c>
      <c r="D61" s="9" t="str">
        <f>"王超"</f>
        <v>王超</v>
      </c>
      <c r="E61" s="9" t="str">
        <f aca="true" t="shared" si="15" ref="E61:E64">"男"</f>
        <v>男</v>
      </c>
    </row>
    <row r="62" spans="1:5" ht="34.5" customHeight="1">
      <c r="A62" s="8">
        <v>60</v>
      </c>
      <c r="B62" s="9" t="str">
        <f>"580620231207171401101200"</f>
        <v>580620231207171401101200</v>
      </c>
      <c r="C62" s="9" t="s">
        <v>6</v>
      </c>
      <c r="D62" s="9" t="str">
        <f>"黄新龙"</f>
        <v>黄新龙</v>
      </c>
      <c r="E62" s="9" t="str">
        <f t="shared" si="15"/>
        <v>男</v>
      </c>
    </row>
    <row r="63" spans="1:5" ht="34.5" customHeight="1">
      <c r="A63" s="8">
        <v>61</v>
      </c>
      <c r="B63" s="9" t="str">
        <f>"580620231207163004101195"</f>
        <v>580620231207163004101195</v>
      </c>
      <c r="C63" s="9" t="s">
        <v>6</v>
      </c>
      <c r="D63" s="9" t="str">
        <f>"王鑫"</f>
        <v>王鑫</v>
      </c>
      <c r="E63" s="9" t="str">
        <f t="shared" si="15"/>
        <v>男</v>
      </c>
    </row>
    <row r="64" spans="1:5" ht="34.5" customHeight="1">
      <c r="A64" s="8">
        <v>62</v>
      </c>
      <c r="B64" s="9" t="str">
        <f>"580620231207172019101202"</f>
        <v>580620231207172019101202</v>
      </c>
      <c r="C64" s="9" t="s">
        <v>6</v>
      </c>
      <c r="D64" s="9" t="str">
        <f>"王福俊"</f>
        <v>王福俊</v>
      </c>
      <c r="E64" s="9" t="str">
        <f t="shared" si="15"/>
        <v>男</v>
      </c>
    </row>
    <row r="65" spans="1:5" ht="34.5" customHeight="1">
      <c r="A65" s="8">
        <v>63</v>
      </c>
      <c r="B65" s="9" t="str">
        <f>"580620231207175112101206"</f>
        <v>580620231207175112101206</v>
      </c>
      <c r="C65" s="9" t="s">
        <v>6</v>
      </c>
      <c r="D65" s="9" t="str">
        <f>"刘扬"</f>
        <v>刘扬</v>
      </c>
      <c r="E65" s="9" t="str">
        <f aca="true" t="shared" si="16" ref="E65:E72">"女"</f>
        <v>女</v>
      </c>
    </row>
    <row r="66" spans="1:5" ht="34.5" customHeight="1">
      <c r="A66" s="8">
        <v>64</v>
      </c>
      <c r="B66" s="9" t="str">
        <f>"580620231207111645101122"</f>
        <v>580620231207111645101122</v>
      </c>
      <c r="C66" s="9" t="s">
        <v>6</v>
      </c>
      <c r="D66" s="9" t="str">
        <f>"陈佳如"</f>
        <v>陈佳如</v>
      </c>
      <c r="E66" s="9" t="str">
        <f t="shared" si="16"/>
        <v>女</v>
      </c>
    </row>
    <row r="67" spans="1:5" ht="34.5" customHeight="1">
      <c r="A67" s="8">
        <v>65</v>
      </c>
      <c r="B67" s="9" t="str">
        <f>"580620231207090209101039"</f>
        <v>580620231207090209101039</v>
      </c>
      <c r="C67" s="9" t="s">
        <v>6</v>
      </c>
      <c r="D67" s="9" t="str">
        <f>"袁伟卓"</f>
        <v>袁伟卓</v>
      </c>
      <c r="E67" s="9" t="str">
        <f aca="true" t="shared" si="17" ref="E67:E69">"男"</f>
        <v>男</v>
      </c>
    </row>
    <row r="68" spans="1:5" ht="34.5" customHeight="1">
      <c r="A68" s="8">
        <v>66</v>
      </c>
      <c r="B68" s="9" t="str">
        <f>"580620231207162640101191"</f>
        <v>580620231207162640101191</v>
      </c>
      <c r="C68" s="9" t="s">
        <v>6</v>
      </c>
      <c r="D68" s="9" t="str">
        <f>"曾宇宁"</f>
        <v>曾宇宁</v>
      </c>
      <c r="E68" s="9" t="str">
        <f t="shared" si="17"/>
        <v>男</v>
      </c>
    </row>
    <row r="69" spans="1:5" ht="34.5" customHeight="1">
      <c r="A69" s="8">
        <v>67</v>
      </c>
      <c r="B69" s="9" t="str">
        <f>"580620231207173049101203"</f>
        <v>580620231207173049101203</v>
      </c>
      <c r="C69" s="9" t="s">
        <v>6</v>
      </c>
      <c r="D69" s="9" t="str">
        <f>"王贻明"</f>
        <v>王贻明</v>
      </c>
      <c r="E69" s="9" t="str">
        <f t="shared" si="17"/>
        <v>男</v>
      </c>
    </row>
    <row r="70" spans="1:5" ht="34.5" customHeight="1">
      <c r="A70" s="8">
        <v>68</v>
      </c>
      <c r="B70" s="9" t="str">
        <f>"580620231207141355101159"</f>
        <v>580620231207141355101159</v>
      </c>
      <c r="C70" s="9" t="s">
        <v>6</v>
      </c>
      <c r="D70" s="9" t="str">
        <f>"王晶晶"</f>
        <v>王晶晶</v>
      </c>
      <c r="E70" s="9" t="str">
        <f t="shared" si="16"/>
        <v>女</v>
      </c>
    </row>
    <row r="71" spans="1:5" ht="34.5" customHeight="1">
      <c r="A71" s="8">
        <v>69</v>
      </c>
      <c r="B71" s="9" t="str">
        <f>"580620231207153601101175"</f>
        <v>580620231207153601101175</v>
      </c>
      <c r="C71" s="9" t="s">
        <v>6</v>
      </c>
      <c r="D71" s="9" t="str">
        <f>"王文玥"</f>
        <v>王文玥</v>
      </c>
      <c r="E71" s="9" t="str">
        <f t="shared" si="16"/>
        <v>女</v>
      </c>
    </row>
    <row r="72" spans="1:5" ht="34.5" customHeight="1">
      <c r="A72" s="8">
        <v>70</v>
      </c>
      <c r="B72" s="9" t="str">
        <f>"580620231207182150101208"</f>
        <v>580620231207182150101208</v>
      </c>
      <c r="C72" s="9" t="s">
        <v>6</v>
      </c>
      <c r="D72" s="9" t="str">
        <f>"王玉叶"</f>
        <v>王玉叶</v>
      </c>
      <c r="E72" s="9" t="str">
        <f t="shared" si="16"/>
        <v>女</v>
      </c>
    </row>
    <row r="73" spans="1:5" ht="34.5" customHeight="1">
      <c r="A73" s="8">
        <v>71</v>
      </c>
      <c r="B73" s="9" t="str">
        <f>"580620231207183355101211"</f>
        <v>580620231207183355101211</v>
      </c>
      <c r="C73" s="9" t="s">
        <v>6</v>
      </c>
      <c r="D73" s="9" t="str">
        <f>"许宾博"</f>
        <v>许宾博</v>
      </c>
      <c r="E73" s="9" t="str">
        <f aca="true" t="shared" si="18" ref="E73:E80">"男"</f>
        <v>男</v>
      </c>
    </row>
    <row r="74" spans="1:5" ht="34.5" customHeight="1">
      <c r="A74" s="8">
        <v>72</v>
      </c>
      <c r="B74" s="9" t="str">
        <f>"580620231207191409101213"</f>
        <v>580620231207191409101213</v>
      </c>
      <c r="C74" s="9" t="s">
        <v>6</v>
      </c>
      <c r="D74" s="9" t="str">
        <f>"王燕娜"</f>
        <v>王燕娜</v>
      </c>
      <c r="E74" s="9" t="str">
        <f>"女"</f>
        <v>女</v>
      </c>
    </row>
    <row r="75" spans="1:5" ht="34.5" customHeight="1">
      <c r="A75" s="8">
        <v>73</v>
      </c>
      <c r="B75" s="9" t="str">
        <f>"580620231207162058101189"</f>
        <v>580620231207162058101189</v>
      </c>
      <c r="C75" s="9" t="s">
        <v>6</v>
      </c>
      <c r="D75" s="9" t="str">
        <f>"谢门誉"</f>
        <v>谢门誉</v>
      </c>
      <c r="E75" s="9" t="str">
        <f t="shared" si="18"/>
        <v>男</v>
      </c>
    </row>
    <row r="76" spans="1:5" ht="34.5" customHeight="1">
      <c r="A76" s="8">
        <v>74</v>
      </c>
      <c r="B76" s="9" t="str">
        <f>"580620231207192438101218"</f>
        <v>580620231207192438101218</v>
      </c>
      <c r="C76" s="9" t="s">
        <v>6</v>
      </c>
      <c r="D76" s="9" t="str">
        <f>"方舒怡"</f>
        <v>方舒怡</v>
      </c>
      <c r="E76" s="9" t="str">
        <f>"女"</f>
        <v>女</v>
      </c>
    </row>
    <row r="77" spans="1:5" ht="34.5" customHeight="1">
      <c r="A77" s="8">
        <v>75</v>
      </c>
      <c r="B77" s="9" t="str">
        <f>"580620231207193726101221"</f>
        <v>580620231207193726101221</v>
      </c>
      <c r="C77" s="9" t="s">
        <v>6</v>
      </c>
      <c r="D77" s="9" t="str">
        <f>"吴昌权"</f>
        <v>吴昌权</v>
      </c>
      <c r="E77" s="9" t="str">
        <f t="shared" si="18"/>
        <v>男</v>
      </c>
    </row>
    <row r="78" spans="1:5" ht="34.5" customHeight="1">
      <c r="A78" s="8">
        <v>76</v>
      </c>
      <c r="B78" s="9" t="str">
        <f>"580620231207195940101226"</f>
        <v>580620231207195940101226</v>
      </c>
      <c r="C78" s="9" t="s">
        <v>6</v>
      </c>
      <c r="D78" s="9" t="str">
        <f>"符福宇"</f>
        <v>符福宇</v>
      </c>
      <c r="E78" s="9" t="str">
        <f t="shared" si="18"/>
        <v>男</v>
      </c>
    </row>
    <row r="79" spans="1:5" ht="34.5" customHeight="1">
      <c r="A79" s="8">
        <v>77</v>
      </c>
      <c r="B79" s="9" t="str">
        <f>"580620231207143911101162"</f>
        <v>580620231207143911101162</v>
      </c>
      <c r="C79" s="9" t="s">
        <v>6</v>
      </c>
      <c r="D79" s="9" t="str">
        <f>"林家诚"</f>
        <v>林家诚</v>
      </c>
      <c r="E79" s="9" t="str">
        <f t="shared" si="18"/>
        <v>男</v>
      </c>
    </row>
    <row r="80" spans="1:5" ht="34.5" customHeight="1">
      <c r="A80" s="8">
        <v>78</v>
      </c>
      <c r="B80" s="9" t="str">
        <f>"580620231207100205101083"</f>
        <v>580620231207100205101083</v>
      </c>
      <c r="C80" s="9" t="s">
        <v>6</v>
      </c>
      <c r="D80" s="9" t="str">
        <f>"吴受星"</f>
        <v>吴受星</v>
      </c>
      <c r="E80" s="9" t="str">
        <f t="shared" si="18"/>
        <v>男</v>
      </c>
    </row>
    <row r="81" spans="1:5" ht="34.5" customHeight="1">
      <c r="A81" s="8">
        <v>79</v>
      </c>
      <c r="B81" s="9" t="str">
        <f>"580620231207200504101228"</f>
        <v>580620231207200504101228</v>
      </c>
      <c r="C81" s="9" t="s">
        <v>6</v>
      </c>
      <c r="D81" s="9" t="str">
        <f>"王方彩"</f>
        <v>王方彩</v>
      </c>
      <c r="E81" s="9" t="str">
        <f aca="true" t="shared" si="19" ref="E81:E85">"女"</f>
        <v>女</v>
      </c>
    </row>
    <row r="82" spans="1:5" ht="34.5" customHeight="1">
      <c r="A82" s="8">
        <v>80</v>
      </c>
      <c r="B82" s="9" t="str">
        <f>"580620231207195736101225"</f>
        <v>580620231207195736101225</v>
      </c>
      <c r="C82" s="9" t="s">
        <v>6</v>
      </c>
      <c r="D82" s="9" t="str">
        <f>"王亦生"</f>
        <v>王亦生</v>
      </c>
      <c r="E82" s="9" t="str">
        <f aca="true" t="shared" si="20" ref="E82:E86">"男"</f>
        <v>男</v>
      </c>
    </row>
    <row r="83" spans="1:5" ht="34.5" customHeight="1">
      <c r="A83" s="8">
        <v>81</v>
      </c>
      <c r="B83" s="9" t="str">
        <f>"580620231207112036101125"</f>
        <v>580620231207112036101125</v>
      </c>
      <c r="C83" s="9" t="s">
        <v>6</v>
      </c>
      <c r="D83" s="9" t="str">
        <f>"蔡亲兰"</f>
        <v>蔡亲兰</v>
      </c>
      <c r="E83" s="9" t="str">
        <f t="shared" si="19"/>
        <v>女</v>
      </c>
    </row>
    <row r="84" spans="1:5" ht="34.5" customHeight="1">
      <c r="A84" s="8">
        <v>82</v>
      </c>
      <c r="B84" s="9" t="str">
        <f>"580620231207171638101201"</f>
        <v>580620231207171638101201</v>
      </c>
      <c r="C84" s="9" t="s">
        <v>6</v>
      </c>
      <c r="D84" s="9" t="str">
        <f>"钟豪"</f>
        <v>钟豪</v>
      </c>
      <c r="E84" s="9" t="str">
        <f t="shared" si="20"/>
        <v>男</v>
      </c>
    </row>
    <row r="85" spans="1:5" ht="34.5" customHeight="1">
      <c r="A85" s="8">
        <v>83</v>
      </c>
      <c r="B85" s="9" t="str">
        <f>"580620231207202854101231"</f>
        <v>580620231207202854101231</v>
      </c>
      <c r="C85" s="9" t="s">
        <v>6</v>
      </c>
      <c r="D85" s="9" t="str">
        <f>"吴晶晶"</f>
        <v>吴晶晶</v>
      </c>
      <c r="E85" s="9" t="str">
        <f t="shared" si="19"/>
        <v>女</v>
      </c>
    </row>
    <row r="86" spans="1:5" ht="34.5" customHeight="1">
      <c r="A86" s="8">
        <v>84</v>
      </c>
      <c r="B86" s="9" t="str">
        <f>"580620231207100222101084"</f>
        <v>580620231207100222101084</v>
      </c>
      <c r="C86" s="9" t="s">
        <v>6</v>
      </c>
      <c r="D86" s="9" t="str">
        <f>"王书彦"</f>
        <v>王书彦</v>
      </c>
      <c r="E86" s="9" t="str">
        <f t="shared" si="20"/>
        <v>男</v>
      </c>
    </row>
    <row r="87" spans="1:5" ht="34.5" customHeight="1">
      <c r="A87" s="8">
        <v>85</v>
      </c>
      <c r="B87" s="9" t="str">
        <f>"580620231207210408101235"</f>
        <v>580620231207210408101235</v>
      </c>
      <c r="C87" s="9" t="s">
        <v>6</v>
      </c>
      <c r="D87" s="9" t="str">
        <f>"王怡贝"</f>
        <v>王怡贝</v>
      </c>
      <c r="E87" s="9" t="str">
        <f aca="true" t="shared" si="21" ref="E87:E89">"女"</f>
        <v>女</v>
      </c>
    </row>
    <row r="88" spans="1:5" ht="34.5" customHeight="1">
      <c r="A88" s="8">
        <v>86</v>
      </c>
      <c r="B88" s="9" t="str">
        <f>"580620231207112944101127"</f>
        <v>580620231207112944101127</v>
      </c>
      <c r="C88" s="9" t="s">
        <v>6</v>
      </c>
      <c r="D88" s="9" t="str">
        <f>"王海丽"</f>
        <v>王海丽</v>
      </c>
      <c r="E88" s="9" t="str">
        <f t="shared" si="21"/>
        <v>女</v>
      </c>
    </row>
    <row r="89" spans="1:5" ht="34.5" customHeight="1">
      <c r="A89" s="8">
        <v>87</v>
      </c>
      <c r="B89" s="9" t="str">
        <f>"580620231207100811101088"</f>
        <v>580620231207100811101088</v>
      </c>
      <c r="C89" s="9" t="s">
        <v>6</v>
      </c>
      <c r="D89" s="9" t="str">
        <f>"王燕丽"</f>
        <v>王燕丽</v>
      </c>
      <c r="E89" s="9" t="str">
        <f t="shared" si="21"/>
        <v>女</v>
      </c>
    </row>
    <row r="90" spans="1:5" ht="34.5" customHeight="1">
      <c r="A90" s="8">
        <v>88</v>
      </c>
      <c r="B90" s="9" t="str">
        <f>"580620231207214943101244"</f>
        <v>580620231207214943101244</v>
      </c>
      <c r="C90" s="9" t="s">
        <v>6</v>
      </c>
      <c r="D90" s="9" t="str">
        <f>"李茂松"</f>
        <v>李茂松</v>
      </c>
      <c r="E90" s="9" t="str">
        <f>"男"</f>
        <v>男</v>
      </c>
    </row>
    <row r="91" spans="1:5" ht="34.5" customHeight="1">
      <c r="A91" s="8">
        <v>89</v>
      </c>
      <c r="B91" s="9" t="str">
        <f>"580620231207141011101158"</f>
        <v>580620231207141011101158</v>
      </c>
      <c r="C91" s="9" t="s">
        <v>6</v>
      </c>
      <c r="D91" s="9" t="str">
        <f>"符冬玉"</f>
        <v>符冬玉</v>
      </c>
      <c r="E91" s="9" t="str">
        <f aca="true" t="shared" si="22" ref="E91:E94">"女"</f>
        <v>女</v>
      </c>
    </row>
    <row r="92" spans="1:5" ht="34.5" customHeight="1">
      <c r="A92" s="8">
        <v>90</v>
      </c>
      <c r="B92" s="9" t="str">
        <f>"580620231207215619101245"</f>
        <v>580620231207215619101245</v>
      </c>
      <c r="C92" s="9" t="s">
        <v>6</v>
      </c>
      <c r="D92" s="9" t="str">
        <f>"王丽扬"</f>
        <v>王丽扬</v>
      </c>
      <c r="E92" s="9" t="str">
        <f t="shared" si="22"/>
        <v>女</v>
      </c>
    </row>
    <row r="93" spans="1:5" ht="34.5" customHeight="1">
      <c r="A93" s="8">
        <v>91</v>
      </c>
      <c r="B93" s="9" t="str">
        <f>"580620231207220853101248"</f>
        <v>580620231207220853101248</v>
      </c>
      <c r="C93" s="9" t="s">
        <v>6</v>
      </c>
      <c r="D93" s="9" t="str">
        <f>"林彤彤"</f>
        <v>林彤彤</v>
      </c>
      <c r="E93" s="9" t="str">
        <f t="shared" si="22"/>
        <v>女</v>
      </c>
    </row>
    <row r="94" spans="1:5" ht="34.5" customHeight="1">
      <c r="A94" s="8">
        <v>92</v>
      </c>
      <c r="B94" s="9" t="str">
        <f>"580620231207111655101123"</f>
        <v>580620231207111655101123</v>
      </c>
      <c r="C94" s="9" t="s">
        <v>6</v>
      </c>
      <c r="D94" s="9" t="str">
        <f>"符云芳"</f>
        <v>符云芳</v>
      </c>
      <c r="E94" s="9" t="str">
        <f t="shared" si="22"/>
        <v>女</v>
      </c>
    </row>
    <row r="95" spans="1:5" ht="34.5" customHeight="1">
      <c r="A95" s="8">
        <v>93</v>
      </c>
      <c r="B95" s="9" t="str">
        <f>"580620231207110050101116"</f>
        <v>580620231207110050101116</v>
      </c>
      <c r="C95" s="9" t="s">
        <v>6</v>
      </c>
      <c r="D95" s="9" t="str">
        <f>"符峥嵘"</f>
        <v>符峥嵘</v>
      </c>
      <c r="E95" s="9" t="str">
        <f aca="true" t="shared" si="23" ref="E95:E97">"男"</f>
        <v>男</v>
      </c>
    </row>
    <row r="96" spans="1:5" ht="34.5" customHeight="1">
      <c r="A96" s="8">
        <v>94</v>
      </c>
      <c r="B96" s="9" t="str">
        <f>"580620231207224225101255"</f>
        <v>580620231207224225101255</v>
      </c>
      <c r="C96" s="9" t="s">
        <v>6</v>
      </c>
      <c r="D96" s="9" t="str">
        <f>"郭小文"</f>
        <v>郭小文</v>
      </c>
      <c r="E96" s="9" t="str">
        <f t="shared" si="23"/>
        <v>男</v>
      </c>
    </row>
    <row r="97" spans="1:5" ht="34.5" customHeight="1">
      <c r="A97" s="8">
        <v>95</v>
      </c>
      <c r="B97" s="9" t="str">
        <f>"580620231207222651101251"</f>
        <v>580620231207222651101251</v>
      </c>
      <c r="C97" s="9" t="s">
        <v>6</v>
      </c>
      <c r="D97" s="9" t="str">
        <f>"王乃亮"</f>
        <v>王乃亮</v>
      </c>
      <c r="E97" s="9" t="str">
        <f t="shared" si="23"/>
        <v>男</v>
      </c>
    </row>
    <row r="98" spans="1:5" ht="34.5" customHeight="1">
      <c r="A98" s="8">
        <v>96</v>
      </c>
      <c r="B98" s="9" t="str">
        <f>"580620231207101501101092"</f>
        <v>580620231207101501101092</v>
      </c>
      <c r="C98" s="9" t="s">
        <v>6</v>
      </c>
      <c r="D98" s="9" t="str">
        <f>"李芳芳"</f>
        <v>李芳芳</v>
      </c>
      <c r="E98" s="9" t="str">
        <f aca="true" t="shared" si="24" ref="E98:E102">"女"</f>
        <v>女</v>
      </c>
    </row>
    <row r="99" spans="1:5" ht="34.5" customHeight="1">
      <c r="A99" s="8">
        <v>97</v>
      </c>
      <c r="B99" s="9" t="str">
        <f>"580620231207231643101258"</f>
        <v>580620231207231643101258</v>
      </c>
      <c r="C99" s="9" t="s">
        <v>6</v>
      </c>
      <c r="D99" s="9" t="str">
        <f>"罗成铭"</f>
        <v>罗成铭</v>
      </c>
      <c r="E99" s="9" t="str">
        <f aca="true" t="shared" si="25" ref="E99:E103">"男"</f>
        <v>男</v>
      </c>
    </row>
    <row r="100" spans="1:5" ht="34.5" customHeight="1">
      <c r="A100" s="8">
        <v>98</v>
      </c>
      <c r="B100" s="9" t="str">
        <f>"580620231208000541101261"</f>
        <v>580620231208000541101261</v>
      </c>
      <c r="C100" s="9" t="s">
        <v>6</v>
      </c>
      <c r="D100" s="9" t="str">
        <f>"王小玉"</f>
        <v>王小玉</v>
      </c>
      <c r="E100" s="9" t="str">
        <f t="shared" si="24"/>
        <v>女</v>
      </c>
    </row>
    <row r="101" spans="1:5" ht="34.5" customHeight="1">
      <c r="A101" s="8">
        <v>99</v>
      </c>
      <c r="B101" s="9" t="str">
        <f>"580620231208003657101266"</f>
        <v>580620231208003657101266</v>
      </c>
      <c r="C101" s="9" t="s">
        <v>6</v>
      </c>
      <c r="D101" s="9" t="str">
        <f>"李政霖"</f>
        <v>李政霖</v>
      </c>
      <c r="E101" s="9" t="str">
        <f t="shared" si="25"/>
        <v>男</v>
      </c>
    </row>
    <row r="102" spans="1:5" ht="34.5" customHeight="1">
      <c r="A102" s="8">
        <v>100</v>
      </c>
      <c r="B102" s="9" t="str">
        <f>"580620231208043549101271"</f>
        <v>580620231208043549101271</v>
      </c>
      <c r="C102" s="9" t="s">
        <v>6</v>
      </c>
      <c r="D102" s="9" t="str">
        <f>"王珍"</f>
        <v>王珍</v>
      </c>
      <c r="E102" s="9" t="str">
        <f t="shared" si="24"/>
        <v>女</v>
      </c>
    </row>
    <row r="103" spans="1:5" ht="34.5" customHeight="1">
      <c r="A103" s="8">
        <v>101</v>
      </c>
      <c r="B103" s="9" t="str">
        <f>"580620231208034058101270"</f>
        <v>580620231208034058101270</v>
      </c>
      <c r="C103" s="9" t="s">
        <v>6</v>
      </c>
      <c r="D103" s="9" t="str">
        <f>"李财贤"</f>
        <v>李财贤</v>
      </c>
      <c r="E103" s="9" t="str">
        <f t="shared" si="25"/>
        <v>男</v>
      </c>
    </row>
    <row r="104" spans="1:5" ht="34.5" customHeight="1">
      <c r="A104" s="8">
        <v>102</v>
      </c>
      <c r="B104" s="9" t="str">
        <f>"580620231207092335101062"</f>
        <v>580620231207092335101062</v>
      </c>
      <c r="C104" s="9" t="s">
        <v>6</v>
      </c>
      <c r="D104" s="9" t="str">
        <f>"王霞"</f>
        <v>王霞</v>
      </c>
      <c r="E104" s="9" t="str">
        <f aca="true" t="shared" si="26" ref="E104:E106">"女"</f>
        <v>女</v>
      </c>
    </row>
    <row r="105" spans="1:5" ht="34.5" customHeight="1">
      <c r="A105" s="8">
        <v>103</v>
      </c>
      <c r="B105" s="9" t="str">
        <f>"580620231208082149101276"</f>
        <v>580620231208082149101276</v>
      </c>
      <c r="C105" s="9" t="s">
        <v>6</v>
      </c>
      <c r="D105" s="9" t="str">
        <f>"符转南"</f>
        <v>符转南</v>
      </c>
      <c r="E105" s="9" t="str">
        <f t="shared" si="26"/>
        <v>女</v>
      </c>
    </row>
    <row r="106" spans="1:5" ht="34.5" customHeight="1">
      <c r="A106" s="8">
        <v>104</v>
      </c>
      <c r="B106" s="9" t="str">
        <f>"580620231208082615101277"</f>
        <v>580620231208082615101277</v>
      </c>
      <c r="C106" s="9" t="s">
        <v>6</v>
      </c>
      <c r="D106" s="9" t="str">
        <f>"黄灵洁"</f>
        <v>黄灵洁</v>
      </c>
      <c r="E106" s="9" t="str">
        <f t="shared" si="26"/>
        <v>女</v>
      </c>
    </row>
    <row r="107" spans="1:5" ht="34.5" customHeight="1">
      <c r="A107" s="8">
        <v>105</v>
      </c>
      <c r="B107" s="9" t="str">
        <f>"580620231207095402101080"</f>
        <v>580620231207095402101080</v>
      </c>
      <c r="C107" s="9" t="s">
        <v>6</v>
      </c>
      <c r="D107" s="9" t="str">
        <f>"莫境舟"</f>
        <v>莫境舟</v>
      </c>
      <c r="E107" s="9" t="str">
        <f aca="true" t="shared" si="27" ref="E107:E113">"男"</f>
        <v>男</v>
      </c>
    </row>
    <row r="108" spans="1:5" ht="34.5" customHeight="1">
      <c r="A108" s="8">
        <v>106</v>
      </c>
      <c r="B108" s="9" t="str">
        <f>"580620231208091558101287"</f>
        <v>580620231208091558101287</v>
      </c>
      <c r="C108" s="9" t="s">
        <v>6</v>
      </c>
      <c r="D108" s="9" t="str">
        <f>"王怡欣"</f>
        <v>王怡欣</v>
      </c>
      <c r="E108" s="9" t="str">
        <f>"女"</f>
        <v>女</v>
      </c>
    </row>
    <row r="109" spans="1:5" ht="34.5" customHeight="1">
      <c r="A109" s="8">
        <v>107</v>
      </c>
      <c r="B109" s="9" t="str">
        <f>"580620231208092419101289"</f>
        <v>580620231208092419101289</v>
      </c>
      <c r="C109" s="9" t="s">
        <v>6</v>
      </c>
      <c r="D109" s="9" t="str">
        <f>"谢秋良"</f>
        <v>谢秋良</v>
      </c>
      <c r="E109" s="9" t="str">
        <f>"女"</f>
        <v>女</v>
      </c>
    </row>
    <row r="110" spans="1:5" ht="34.5" customHeight="1">
      <c r="A110" s="8">
        <v>108</v>
      </c>
      <c r="B110" s="9" t="str">
        <f>"580620231207101130101089"</f>
        <v>580620231207101130101089</v>
      </c>
      <c r="C110" s="9" t="s">
        <v>6</v>
      </c>
      <c r="D110" s="9" t="str">
        <f>"庞成毅"</f>
        <v>庞成毅</v>
      </c>
      <c r="E110" s="9" t="str">
        <f t="shared" si="27"/>
        <v>男</v>
      </c>
    </row>
    <row r="111" spans="1:5" ht="34.5" customHeight="1">
      <c r="A111" s="8">
        <v>109</v>
      </c>
      <c r="B111" s="9" t="str">
        <f>"580620231208094318101292"</f>
        <v>580620231208094318101292</v>
      </c>
      <c r="C111" s="9" t="s">
        <v>6</v>
      </c>
      <c r="D111" s="9" t="str">
        <f>"谢振生"</f>
        <v>谢振生</v>
      </c>
      <c r="E111" s="9" t="str">
        <f t="shared" si="27"/>
        <v>男</v>
      </c>
    </row>
    <row r="112" spans="1:5" ht="34.5" customHeight="1">
      <c r="A112" s="8">
        <v>110</v>
      </c>
      <c r="B112" s="9" t="str">
        <f>"580620231208094354101293"</f>
        <v>580620231208094354101293</v>
      </c>
      <c r="C112" s="9" t="s">
        <v>6</v>
      </c>
      <c r="D112" s="9" t="str">
        <f>"王俊斌"</f>
        <v>王俊斌</v>
      </c>
      <c r="E112" s="9" t="str">
        <f t="shared" si="27"/>
        <v>男</v>
      </c>
    </row>
    <row r="113" spans="1:5" ht="34.5" customHeight="1">
      <c r="A113" s="8">
        <v>111</v>
      </c>
      <c r="B113" s="9" t="str">
        <f>"580620231208095636101296"</f>
        <v>580620231208095636101296</v>
      </c>
      <c r="C113" s="9" t="s">
        <v>6</v>
      </c>
      <c r="D113" s="9" t="str">
        <f>"戴耿笛"</f>
        <v>戴耿笛</v>
      </c>
      <c r="E113" s="9" t="str">
        <f t="shared" si="27"/>
        <v>男</v>
      </c>
    </row>
    <row r="114" spans="1:5" ht="34.5" customHeight="1">
      <c r="A114" s="8">
        <v>112</v>
      </c>
      <c r="B114" s="9" t="str">
        <f>"580620231208102349101301"</f>
        <v>580620231208102349101301</v>
      </c>
      <c r="C114" s="9" t="s">
        <v>6</v>
      </c>
      <c r="D114" s="9" t="str">
        <f>"梁佳凤"</f>
        <v>梁佳凤</v>
      </c>
      <c r="E114" s="9" t="str">
        <f aca="true" t="shared" si="28" ref="E114:E119">"女"</f>
        <v>女</v>
      </c>
    </row>
    <row r="115" spans="1:5" ht="34.5" customHeight="1">
      <c r="A115" s="8">
        <v>113</v>
      </c>
      <c r="B115" s="9" t="str">
        <f>"580620231207194533101222"</f>
        <v>580620231207194533101222</v>
      </c>
      <c r="C115" s="9" t="s">
        <v>6</v>
      </c>
      <c r="D115" s="9" t="str">
        <f>"王港铸"</f>
        <v>王港铸</v>
      </c>
      <c r="E115" s="9" t="str">
        <f aca="true" t="shared" si="29" ref="E115:E124">"男"</f>
        <v>男</v>
      </c>
    </row>
    <row r="116" spans="1:5" ht="34.5" customHeight="1">
      <c r="A116" s="8">
        <v>114</v>
      </c>
      <c r="B116" s="9" t="str">
        <f>"580620231207100427101087"</f>
        <v>580620231207100427101087</v>
      </c>
      <c r="C116" s="9" t="s">
        <v>6</v>
      </c>
      <c r="D116" s="9" t="str">
        <f>"陈俊华"</f>
        <v>陈俊华</v>
      </c>
      <c r="E116" s="9" t="str">
        <f t="shared" si="29"/>
        <v>男</v>
      </c>
    </row>
    <row r="117" spans="1:5" ht="34.5" customHeight="1">
      <c r="A117" s="8">
        <v>115</v>
      </c>
      <c r="B117" s="9" t="str">
        <f>"580620231208105357101312"</f>
        <v>580620231208105357101312</v>
      </c>
      <c r="C117" s="9" t="s">
        <v>6</v>
      </c>
      <c r="D117" s="9" t="str">
        <f>"陈彩红"</f>
        <v>陈彩红</v>
      </c>
      <c r="E117" s="9" t="str">
        <f t="shared" si="28"/>
        <v>女</v>
      </c>
    </row>
    <row r="118" spans="1:5" ht="34.5" customHeight="1">
      <c r="A118" s="8">
        <v>116</v>
      </c>
      <c r="B118" s="9" t="str">
        <f>"580620231208110529101313"</f>
        <v>580620231208110529101313</v>
      </c>
      <c r="C118" s="9" t="s">
        <v>6</v>
      </c>
      <c r="D118" s="9" t="str">
        <f>"蔡妹娟"</f>
        <v>蔡妹娟</v>
      </c>
      <c r="E118" s="9" t="str">
        <f t="shared" si="28"/>
        <v>女</v>
      </c>
    </row>
    <row r="119" spans="1:5" ht="34.5" customHeight="1">
      <c r="A119" s="8">
        <v>117</v>
      </c>
      <c r="B119" s="9" t="str">
        <f>"580620231208111743101317"</f>
        <v>580620231208111743101317</v>
      </c>
      <c r="C119" s="9" t="s">
        <v>6</v>
      </c>
      <c r="D119" s="9" t="str">
        <f>"王燕丽"</f>
        <v>王燕丽</v>
      </c>
      <c r="E119" s="9" t="str">
        <f t="shared" si="28"/>
        <v>女</v>
      </c>
    </row>
    <row r="120" spans="1:5" ht="34.5" customHeight="1">
      <c r="A120" s="8">
        <v>118</v>
      </c>
      <c r="B120" s="9" t="str">
        <f>"580620231208120015101322"</f>
        <v>580620231208120015101322</v>
      </c>
      <c r="C120" s="9" t="s">
        <v>6</v>
      </c>
      <c r="D120" s="9" t="str">
        <f>"江善铭"</f>
        <v>江善铭</v>
      </c>
      <c r="E120" s="9" t="str">
        <f t="shared" si="29"/>
        <v>男</v>
      </c>
    </row>
    <row r="121" spans="1:5" ht="34.5" customHeight="1">
      <c r="A121" s="8">
        <v>119</v>
      </c>
      <c r="B121" s="9" t="str">
        <f>"580620231208121716101328"</f>
        <v>580620231208121716101328</v>
      </c>
      <c r="C121" s="9" t="s">
        <v>6</v>
      </c>
      <c r="D121" s="9" t="str">
        <f>"钟琦棉"</f>
        <v>钟琦棉</v>
      </c>
      <c r="E121" s="9" t="str">
        <f t="shared" si="29"/>
        <v>男</v>
      </c>
    </row>
    <row r="122" spans="1:5" ht="34.5" customHeight="1">
      <c r="A122" s="8">
        <v>120</v>
      </c>
      <c r="B122" s="9" t="str">
        <f>"580620231208121313101326"</f>
        <v>580620231208121313101326</v>
      </c>
      <c r="C122" s="9" t="s">
        <v>6</v>
      </c>
      <c r="D122" s="9" t="str">
        <f>"秦全长"</f>
        <v>秦全长</v>
      </c>
      <c r="E122" s="9" t="str">
        <f t="shared" si="29"/>
        <v>男</v>
      </c>
    </row>
    <row r="123" spans="1:5" ht="34.5" customHeight="1">
      <c r="A123" s="8">
        <v>121</v>
      </c>
      <c r="B123" s="9" t="str">
        <f>"580620231207133800101153"</f>
        <v>580620231207133800101153</v>
      </c>
      <c r="C123" s="9" t="s">
        <v>6</v>
      </c>
      <c r="D123" s="9" t="str">
        <f>"吴年盈"</f>
        <v>吴年盈</v>
      </c>
      <c r="E123" s="9" t="str">
        <f t="shared" si="29"/>
        <v>男</v>
      </c>
    </row>
    <row r="124" spans="1:5" ht="34.5" customHeight="1">
      <c r="A124" s="8">
        <v>122</v>
      </c>
      <c r="B124" s="9" t="str">
        <f>"580620231207183618101212"</f>
        <v>580620231207183618101212</v>
      </c>
      <c r="C124" s="9" t="s">
        <v>6</v>
      </c>
      <c r="D124" s="9" t="str">
        <f>"王乃萱"</f>
        <v>王乃萱</v>
      </c>
      <c r="E124" s="9" t="str">
        <f t="shared" si="29"/>
        <v>男</v>
      </c>
    </row>
    <row r="125" spans="1:5" ht="34.5" customHeight="1">
      <c r="A125" s="8">
        <v>123</v>
      </c>
      <c r="B125" s="9" t="str">
        <f>"580620231207102105101095"</f>
        <v>580620231207102105101095</v>
      </c>
      <c r="C125" s="9" t="s">
        <v>6</v>
      </c>
      <c r="D125" s="9" t="str">
        <f>"郑芳妹"</f>
        <v>郑芳妹</v>
      </c>
      <c r="E125" s="9" t="str">
        <f aca="true" t="shared" si="30" ref="E125:E130">"女"</f>
        <v>女</v>
      </c>
    </row>
    <row r="126" spans="1:5" ht="34.5" customHeight="1">
      <c r="A126" s="8">
        <v>124</v>
      </c>
      <c r="B126" s="9" t="str">
        <f>"580620231207212859101241"</f>
        <v>580620231207212859101241</v>
      </c>
      <c r="C126" s="9" t="s">
        <v>6</v>
      </c>
      <c r="D126" s="9" t="str">
        <f>"刘海存"</f>
        <v>刘海存</v>
      </c>
      <c r="E126" s="9" t="str">
        <f aca="true" t="shared" si="31" ref="E126:E128">"男"</f>
        <v>男</v>
      </c>
    </row>
    <row r="127" spans="1:5" ht="34.5" customHeight="1">
      <c r="A127" s="8">
        <v>125</v>
      </c>
      <c r="B127" s="9" t="str">
        <f>"580620231208142016101336"</f>
        <v>580620231208142016101336</v>
      </c>
      <c r="C127" s="9" t="s">
        <v>6</v>
      </c>
      <c r="D127" s="9" t="str">
        <f>"林晓诗"</f>
        <v>林晓诗</v>
      </c>
      <c r="E127" s="9" t="str">
        <f t="shared" si="31"/>
        <v>男</v>
      </c>
    </row>
    <row r="128" spans="1:5" ht="34.5" customHeight="1">
      <c r="A128" s="8">
        <v>126</v>
      </c>
      <c r="B128" s="9" t="str">
        <f>"580620231207105507101115"</f>
        <v>580620231207105507101115</v>
      </c>
      <c r="C128" s="9" t="s">
        <v>6</v>
      </c>
      <c r="D128" s="9" t="str">
        <f>"王学民"</f>
        <v>王学民</v>
      </c>
      <c r="E128" s="9" t="str">
        <f t="shared" si="31"/>
        <v>男</v>
      </c>
    </row>
    <row r="129" spans="1:5" ht="34.5" customHeight="1">
      <c r="A129" s="8">
        <v>127</v>
      </c>
      <c r="B129" s="9" t="str">
        <f>"580620231208144349101338"</f>
        <v>580620231208144349101338</v>
      </c>
      <c r="C129" s="9" t="s">
        <v>6</v>
      </c>
      <c r="D129" s="9" t="str">
        <f>"黄晓婷"</f>
        <v>黄晓婷</v>
      </c>
      <c r="E129" s="9" t="str">
        <f t="shared" si="30"/>
        <v>女</v>
      </c>
    </row>
    <row r="130" spans="1:5" ht="34.5" customHeight="1">
      <c r="A130" s="8">
        <v>128</v>
      </c>
      <c r="B130" s="9" t="str">
        <f>"580620231208144210101337"</f>
        <v>580620231208144210101337</v>
      </c>
      <c r="C130" s="9" t="s">
        <v>6</v>
      </c>
      <c r="D130" s="9" t="str">
        <f>"林树娜"</f>
        <v>林树娜</v>
      </c>
      <c r="E130" s="9" t="str">
        <f t="shared" si="30"/>
        <v>女</v>
      </c>
    </row>
    <row r="131" spans="1:5" ht="34.5" customHeight="1">
      <c r="A131" s="8">
        <v>129</v>
      </c>
      <c r="B131" s="9" t="str">
        <f>"580620231208152241101342"</f>
        <v>580620231208152241101342</v>
      </c>
      <c r="C131" s="9" t="s">
        <v>6</v>
      </c>
      <c r="D131" s="9" t="str">
        <f>"钟温滨"</f>
        <v>钟温滨</v>
      </c>
      <c r="E131" s="9" t="str">
        <f aca="true" t="shared" si="32" ref="E131:E136">"男"</f>
        <v>男</v>
      </c>
    </row>
    <row r="132" spans="1:5" ht="34.5" customHeight="1">
      <c r="A132" s="8">
        <v>130</v>
      </c>
      <c r="B132" s="9" t="str">
        <f>"580620231207101213101090"</f>
        <v>580620231207101213101090</v>
      </c>
      <c r="C132" s="9" t="s">
        <v>6</v>
      </c>
      <c r="D132" s="9" t="str">
        <f>"张小鱼"</f>
        <v>张小鱼</v>
      </c>
      <c r="E132" s="9" t="str">
        <f aca="true" t="shared" si="33" ref="E132:E135">"女"</f>
        <v>女</v>
      </c>
    </row>
    <row r="133" spans="1:5" ht="34.5" customHeight="1">
      <c r="A133" s="8">
        <v>131</v>
      </c>
      <c r="B133" s="9" t="str">
        <f>"580620231207100247101085"</f>
        <v>580620231207100247101085</v>
      </c>
      <c r="C133" s="9" t="s">
        <v>6</v>
      </c>
      <c r="D133" s="9" t="str">
        <f>"符育"</f>
        <v>符育</v>
      </c>
      <c r="E133" s="9" t="str">
        <f t="shared" si="32"/>
        <v>男</v>
      </c>
    </row>
    <row r="134" spans="1:5" ht="34.5" customHeight="1">
      <c r="A134" s="8">
        <v>132</v>
      </c>
      <c r="B134" s="9" t="str">
        <f>"580620231208144955101339"</f>
        <v>580620231208144955101339</v>
      </c>
      <c r="C134" s="9" t="s">
        <v>6</v>
      </c>
      <c r="D134" s="9" t="str">
        <f>"陈欣妍"</f>
        <v>陈欣妍</v>
      </c>
      <c r="E134" s="9" t="str">
        <f t="shared" si="33"/>
        <v>女</v>
      </c>
    </row>
    <row r="135" spans="1:5" ht="34.5" customHeight="1">
      <c r="A135" s="8">
        <v>133</v>
      </c>
      <c r="B135" s="9" t="str">
        <f>"580620231207211203101238"</f>
        <v>580620231207211203101238</v>
      </c>
      <c r="C135" s="9" t="s">
        <v>6</v>
      </c>
      <c r="D135" s="9" t="str">
        <f>"符春妹"</f>
        <v>符春妹</v>
      </c>
      <c r="E135" s="9" t="str">
        <f t="shared" si="33"/>
        <v>女</v>
      </c>
    </row>
    <row r="136" spans="1:5" ht="34.5" customHeight="1">
      <c r="A136" s="8">
        <v>134</v>
      </c>
      <c r="B136" s="9" t="str">
        <f>"580620231207093900101070"</f>
        <v>580620231207093900101070</v>
      </c>
      <c r="C136" s="9" t="s">
        <v>6</v>
      </c>
      <c r="D136" s="9" t="str">
        <f>"邹星辉"</f>
        <v>邹星辉</v>
      </c>
      <c r="E136" s="9" t="str">
        <f t="shared" si="32"/>
        <v>男</v>
      </c>
    </row>
    <row r="137" spans="1:5" ht="34.5" customHeight="1">
      <c r="A137" s="8">
        <v>135</v>
      </c>
      <c r="B137" s="9" t="str">
        <f>"580620231208102802101304"</f>
        <v>580620231208102802101304</v>
      </c>
      <c r="C137" s="9" t="s">
        <v>6</v>
      </c>
      <c r="D137" s="9" t="str">
        <f>"王利群"</f>
        <v>王利群</v>
      </c>
      <c r="E137" s="9" t="str">
        <f aca="true" t="shared" si="34" ref="E137:E142">"女"</f>
        <v>女</v>
      </c>
    </row>
    <row r="138" spans="1:5" ht="34.5" customHeight="1">
      <c r="A138" s="8">
        <v>136</v>
      </c>
      <c r="B138" s="9" t="str">
        <f>"580620231207165417101199"</f>
        <v>580620231207165417101199</v>
      </c>
      <c r="C138" s="9" t="s">
        <v>6</v>
      </c>
      <c r="D138" s="9" t="str">
        <f>"吴京娜"</f>
        <v>吴京娜</v>
      </c>
      <c r="E138" s="9" t="str">
        <f t="shared" si="34"/>
        <v>女</v>
      </c>
    </row>
    <row r="139" spans="1:5" ht="34.5" customHeight="1">
      <c r="A139" s="8">
        <v>137</v>
      </c>
      <c r="B139" s="9" t="str">
        <f>"580620231207155527101180"</f>
        <v>580620231207155527101180</v>
      </c>
      <c r="C139" s="9" t="s">
        <v>6</v>
      </c>
      <c r="D139" s="9" t="str">
        <f>"辛玲丽"</f>
        <v>辛玲丽</v>
      </c>
      <c r="E139" s="9" t="str">
        <f t="shared" si="34"/>
        <v>女</v>
      </c>
    </row>
    <row r="140" spans="1:5" ht="34.5" customHeight="1">
      <c r="A140" s="8">
        <v>138</v>
      </c>
      <c r="B140" s="9" t="str">
        <f>"580620231207131142101150"</f>
        <v>580620231207131142101150</v>
      </c>
      <c r="C140" s="9" t="s">
        <v>6</v>
      </c>
      <c r="D140" s="9" t="str">
        <f>"王清文"</f>
        <v>王清文</v>
      </c>
      <c r="E140" s="9" t="str">
        <f t="shared" si="34"/>
        <v>女</v>
      </c>
    </row>
    <row r="141" spans="1:5" ht="34.5" customHeight="1">
      <c r="A141" s="8">
        <v>139</v>
      </c>
      <c r="B141" s="9" t="str">
        <f>"580620231208124851101331"</f>
        <v>580620231208124851101331</v>
      </c>
      <c r="C141" s="9" t="s">
        <v>6</v>
      </c>
      <c r="D141" s="9" t="str">
        <f>"李梦莹"</f>
        <v>李梦莹</v>
      </c>
      <c r="E141" s="9" t="str">
        <f t="shared" si="34"/>
        <v>女</v>
      </c>
    </row>
    <row r="142" spans="1:5" ht="34.5" customHeight="1">
      <c r="A142" s="8">
        <v>140</v>
      </c>
      <c r="B142" s="9" t="str">
        <f>"580620231208164132101354"</f>
        <v>580620231208164132101354</v>
      </c>
      <c r="C142" s="9" t="s">
        <v>6</v>
      </c>
      <c r="D142" s="9" t="str">
        <f>"蔡辉婷"</f>
        <v>蔡辉婷</v>
      </c>
      <c r="E142" s="9" t="str">
        <f t="shared" si="34"/>
        <v>女</v>
      </c>
    </row>
    <row r="143" spans="1:5" ht="34.5" customHeight="1">
      <c r="A143" s="8">
        <v>141</v>
      </c>
      <c r="B143" s="9" t="str">
        <f>"580620231208164430101355"</f>
        <v>580620231208164430101355</v>
      </c>
      <c r="C143" s="9" t="s">
        <v>6</v>
      </c>
      <c r="D143" s="9" t="str">
        <f>"王小山"</f>
        <v>王小山</v>
      </c>
      <c r="E143" s="9" t="str">
        <f aca="true" t="shared" si="35" ref="E143:E147">"男"</f>
        <v>男</v>
      </c>
    </row>
    <row r="144" spans="1:5" ht="34.5" customHeight="1">
      <c r="A144" s="8">
        <v>142</v>
      </c>
      <c r="B144" s="9" t="str">
        <f>"580620231208103430101307"</f>
        <v>580620231208103430101307</v>
      </c>
      <c r="C144" s="9" t="s">
        <v>6</v>
      </c>
      <c r="D144" s="9" t="str">
        <f>"方其嘉"</f>
        <v>方其嘉</v>
      </c>
      <c r="E144" s="9" t="str">
        <f t="shared" si="35"/>
        <v>男</v>
      </c>
    </row>
    <row r="145" spans="1:5" ht="34.5" customHeight="1">
      <c r="A145" s="8">
        <v>143</v>
      </c>
      <c r="B145" s="9" t="str">
        <f>"580620231208172927101358"</f>
        <v>580620231208172927101358</v>
      </c>
      <c r="C145" s="9" t="s">
        <v>6</v>
      </c>
      <c r="D145" s="9" t="str">
        <f>"林才源"</f>
        <v>林才源</v>
      </c>
      <c r="E145" s="9" t="str">
        <f t="shared" si="35"/>
        <v>男</v>
      </c>
    </row>
    <row r="146" spans="1:5" ht="34.5" customHeight="1">
      <c r="A146" s="8">
        <v>144</v>
      </c>
      <c r="B146" s="9" t="str">
        <f>"580620231208172457101357"</f>
        <v>580620231208172457101357</v>
      </c>
      <c r="C146" s="9" t="s">
        <v>6</v>
      </c>
      <c r="D146" s="9" t="str">
        <f>"秦启斌"</f>
        <v>秦启斌</v>
      </c>
      <c r="E146" s="9" t="str">
        <f t="shared" si="35"/>
        <v>男</v>
      </c>
    </row>
    <row r="147" spans="1:5" ht="34.5" customHeight="1">
      <c r="A147" s="8">
        <v>145</v>
      </c>
      <c r="B147" s="9" t="str">
        <f>"580620231208174331101359"</f>
        <v>580620231208174331101359</v>
      </c>
      <c r="C147" s="9" t="s">
        <v>6</v>
      </c>
      <c r="D147" s="9" t="str">
        <f>"李翰宇"</f>
        <v>李翰宇</v>
      </c>
      <c r="E147" s="9" t="str">
        <f t="shared" si="35"/>
        <v>男</v>
      </c>
    </row>
    <row r="148" spans="1:5" ht="34.5" customHeight="1">
      <c r="A148" s="8">
        <v>146</v>
      </c>
      <c r="B148" s="9" t="str">
        <f>"580620231208174412101360"</f>
        <v>580620231208174412101360</v>
      </c>
      <c r="C148" s="9" t="s">
        <v>6</v>
      </c>
      <c r="D148" s="9" t="str">
        <f>"许郦方"</f>
        <v>许郦方</v>
      </c>
      <c r="E148" s="9" t="str">
        <f aca="true" t="shared" si="36" ref="E148:E153">"女"</f>
        <v>女</v>
      </c>
    </row>
    <row r="149" spans="1:5" ht="34.5" customHeight="1">
      <c r="A149" s="8">
        <v>147</v>
      </c>
      <c r="B149" s="9" t="str">
        <f>"580620231208121659101327"</f>
        <v>580620231208121659101327</v>
      </c>
      <c r="C149" s="9" t="s">
        <v>6</v>
      </c>
      <c r="D149" s="9" t="str">
        <f>"李雄扬"</f>
        <v>李雄扬</v>
      </c>
      <c r="E149" s="9" t="str">
        <f aca="true" t="shared" si="37" ref="E149:E154">"男"</f>
        <v>男</v>
      </c>
    </row>
    <row r="150" spans="1:5" ht="34.5" customHeight="1">
      <c r="A150" s="8">
        <v>148</v>
      </c>
      <c r="B150" s="9" t="str">
        <f>"580620231207100340101086"</f>
        <v>580620231207100340101086</v>
      </c>
      <c r="C150" s="9" t="s">
        <v>6</v>
      </c>
      <c r="D150" s="9" t="str">
        <f>"钟日江"</f>
        <v>钟日江</v>
      </c>
      <c r="E150" s="9" t="str">
        <f t="shared" si="37"/>
        <v>男</v>
      </c>
    </row>
    <row r="151" spans="1:5" ht="34.5" customHeight="1">
      <c r="A151" s="8">
        <v>149</v>
      </c>
      <c r="B151" s="9" t="str">
        <f>"580620231208153144101344"</f>
        <v>580620231208153144101344</v>
      </c>
      <c r="C151" s="9" t="s">
        <v>6</v>
      </c>
      <c r="D151" s="9" t="str">
        <f>"庄妹依"</f>
        <v>庄妹依</v>
      </c>
      <c r="E151" s="9" t="str">
        <f t="shared" si="36"/>
        <v>女</v>
      </c>
    </row>
    <row r="152" spans="1:5" ht="34.5" customHeight="1">
      <c r="A152" s="8">
        <v>150</v>
      </c>
      <c r="B152" s="9" t="str">
        <f>"580620231208183432101366"</f>
        <v>580620231208183432101366</v>
      </c>
      <c r="C152" s="9" t="s">
        <v>6</v>
      </c>
      <c r="D152" s="9" t="str">
        <f>"符莹"</f>
        <v>符莹</v>
      </c>
      <c r="E152" s="9" t="str">
        <f t="shared" si="36"/>
        <v>女</v>
      </c>
    </row>
    <row r="153" spans="1:5" ht="34.5" customHeight="1">
      <c r="A153" s="8">
        <v>151</v>
      </c>
      <c r="B153" s="9" t="str">
        <f>"580620231208000640101262"</f>
        <v>580620231208000640101262</v>
      </c>
      <c r="C153" s="9" t="s">
        <v>6</v>
      </c>
      <c r="D153" s="9" t="str">
        <f>"冼才铃"</f>
        <v>冼才铃</v>
      </c>
      <c r="E153" s="9" t="str">
        <f t="shared" si="36"/>
        <v>女</v>
      </c>
    </row>
    <row r="154" spans="1:5" ht="34.5" customHeight="1">
      <c r="A154" s="8">
        <v>152</v>
      </c>
      <c r="B154" s="9" t="str">
        <f>"580620231207154326101176"</f>
        <v>580620231207154326101176</v>
      </c>
      <c r="C154" s="9" t="s">
        <v>6</v>
      </c>
      <c r="D154" s="9" t="str">
        <f>"林阳蜂"</f>
        <v>林阳蜂</v>
      </c>
      <c r="E154" s="9" t="str">
        <f t="shared" si="37"/>
        <v>男</v>
      </c>
    </row>
    <row r="155" spans="1:5" ht="34.5" customHeight="1">
      <c r="A155" s="8">
        <v>153</v>
      </c>
      <c r="B155" s="9" t="str">
        <f>"580620231207103914101108"</f>
        <v>580620231207103914101108</v>
      </c>
      <c r="C155" s="9" t="s">
        <v>6</v>
      </c>
      <c r="D155" s="9" t="str">
        <f>"符佳琳"</f>
        <v>符佳琳</v>
      </c>
      <c r="E155" s="9" t="str">
        <f aca="true" t="shared" si="38" ref="E155:E159">"女"</f>
        <v>女</v>
      </c>
    </row>
    <row r="156" spans="1:5" ht="34.5" customHeight="1">
      <c r="A156" s="8">
        <v>154</v>
      </c>
      <c r="B156" s="9" t="str">
        <f>"580620231207210818101236"</f>
        <v>580620231207210818101236</v>
      </c>
      <c r="C156" s="9" t="s">
        <v>6</v>
      </c>
      <c r="D156" s="9" t="str">
        <f>"郑婷婷"</f>
        <v>郑婷婷</v>
      </c>
      <c r="E156" s="9" t="str">
        <f t="shared" si="38"/>
        <v>女</v>
      </c>
    </row>
    <row r="157" spans="1:5" ht="34.5" customHeight="1">
      <c r="A157" s="8">
        <v>155</v>
      </c>
      <c r="B157" s="9" t="str">
        <f>"580620231207230154101257"</f>
        <v>580620231207230154101257</v>
      </c>
      <c r="C157" s="9" t="s">
        <v>6</v>
      </c>
      <c r="D157" s="9" t="str">
        <f>"谢征何"</f>
        <v>谢征何</v>
      </c>
      <c r="E157" s="9" t="str">
        <f aca="true" t="shared" si="39" ref="E157:E160">"男"</f>
        <v>男</v>
      </c>
    </row>
    <row r="158" spans="1:5" ht="34.5" customHeight="1">
      <c r="A158" s="8">
        <v>156</v>
      </c>
      <c r="B158" s="9" t="str">
        <f>"580620231208115147101321"</f>
        <v>580620231208115147101321</v>
      </c>
      <c r="C158" s="9" t="s">
        <v>6</v>
      </c>
      <c r="D158" s="9" t="str">
        <f>"符梁骋"</f>
        <v>符梁骋</v>
      </c>
      <c r="E158" s="9" t="str">
        <f t="shared" si="39"/>
        <v>男</v>
      </c>
    </row>
    <row r="159" spans="1:5" ht="34.5" customHeight="1">
      <c r="A159" s="8">
        <v>157</v>
      </c>
      <c r="B159" s="9" t="str">
        <f>"580620231208103214101306"</f>
        <v>580620231208103214101306</v>
      </c>
      <c r="C159" s="9" t="s">
        <v>6</v>
      </c>
      <c r="D159" s="9" t="str">
        <f>"叶英燕"</f>
        <v>叶英燕</v>
      </c>
      <c r="E159" s="9" t="str">
        <f t="shared" si="38"/>
        <v>女</v>
      </c>
    </row>
    <row r="160" spans="1:5" ht="34.5" customHeight="1">
      <c r="A160" s="8">
        <v>158</v>
      </c>
      <c r="B160" s="9" t="str">
        <f>"580620231207090348101042"</f>
        <v>580620231207090348101042</v>
      </c>
      <c r="C160" s="9" t="s">
        <v>6</v>
      </c>
      <c r="D160" s="9" t="str">
        <f>"吴受鑫"</f>
        <v>吴受鑫</v>
      </c>
      <c r="E160" s="9" t="str">
        <f t="shared" si="39"/>
        <v>男</v>
      </c>
    </row>
    <row r="161" spans="1:5" ht="34.5" customHeight="1">
      <c r="A161" s="8">
        <v>159</v>
      </c>
      <c r="B161" s="9" t="str">
        <f>"580620231208204436101375"</f>
        <v>580620231208204436101375</v>
      </c>
      <c r="C161" s="9" t="s">
        <v>6</v>
      </c>
      <c r="D161" s="9" t="str">
        <f>"张琴英"</f>
        <v>张琴英</v>
      </c>
      <c r="E161" s="9" t="str">
        <f aca="true" t="shared" si="40" ref="E161:E164">"女"</f>
        <v>女</v>
      </c>
    </row>
    <row r="162" spans="1:5" ht="34.5" customHeight="1">
      <c r="A162" s="8">
        <v>160</v>
      </c>
      <c r="B162" s="9" t="str">
        <f>"580620231208211129101378"</f>
        <v>580620231208211129101378</v>
      </c>
      <c r="C162" s="9" t="s">
        <v>6</v>
      </c>
      <c r="D162" s="9" t="str">
        <f>"许谜"</f>
        <v>许谜</v>
      </c>
      <c r="E162" s="9" t="str">
        <f t="shared" si="40"/>
        <v>女</v>
      </c>
    </row>
    <row r="163" spans="1:5" ht="34.5" customHeight="1">
      <c r="A163" s="8">
        <v>161</v>
      </c>
      <c r="B163" s="9" t="str">
        <f>"580620231208214000101379"</f>
        <v>580620231208214000101379</v>
      </c>
      <c r="C163" s="9" t="s">
        <v>6</v>
      </c>
      <c r="D163" s="9" t="str">
        <f>"林敏"</f>
        <v>林敏</v>
      </c>
      <c r="E163" s="9" t="str">
        <f t="shared" si="40"/>
        <v>女</v>
      </c>
    </row>
    <row r="164" spans="1:5" ht="34.5" customHeight="1">
      <c r="A164" s="8">
        <v>162</v>
      </c>
      <c r="B164" s="9" t="str">
        <f>"580620231208210440101377"</f>
        <v>580620231208210440101377</v>
      </c>
      <c r="C164" s="9" t="s">
        <v>6</v>
      </c>
      <c r="D164" s="9" t="str">
        <f>"李梦丽"</f>
        <v>李梦丽</v>
      </c>
      <c r="E164" s="9" t="str">
        <f t="shared" si="40"/>
        <v>女</v>
      </c>
    </row>
    <row r="165" spans="1:5" ht="34.5" customHeight="1">
      <c r="A165" s="8">
        <v>163</v>
      </c>
      <c r="B165" s="9" t="str">
        <f>"580620231207225352101256"</f>
        <v>580620231207225352101256</v>
      </c>
      <c r="C165" s="9" t="s">
        <v>6</v>
      </c>
      <c r="D165" s="9" t="str">
        <f>"王峰"</f>
        <v>王峰</v>
      </c>
      <c r="E165" s="9" t="str">
        <f aca="true" t="shared" si="41" ref="E165:E169">"男"</f>
        <v>男</v>
      </c>
    </row>
    <row r="166" spans="1:5" ht="34.5" customHeight="1">
      <c r="A166" s="8">
        <v>164</v>
      </c>
      <c r="B166" s="9" t="str">
        <f>"580620231208231733101384"</f>
        <v>580620231208231733101384</v>
      </c>
      <c r="C166" s="9" t="s">
        <v>6</v>
      </c>
      <c r="D166" s="9" t="str">
        <f>"赵政"</f>
        <v>赵政</v>
      </c>
      <c r="E166" s="9" t="str">
        <f t="shared" si="41"/>
        <v>男</v>
      </c>
    </row>
    <row r="167" spans="1:5" ht="34.5" customHeight="1">
      <c r="A167" s="8">
        <v>165</v>
      </c>
      <c r="B167" s="9" t="str">
        <f>"580620231209090628101392"</f>
        <v>580620231209090628101392</v>
      </c>
      <c r="C167" s="9" t="s">
        <v>6</v>
      </c>
      <c r="D167" s="9" t="str">
        <f>"王洁玉"</f>
        <v>王洁玉</v>
      </c>
      <c r="E167" s="9" t="str">
        <f aca="true" t="shared" si="42" ref="E167:E171">"女"</f>
        <v>女</v>
      </c>
    </row>
    <row r="168" spans="1:5" ht="34.5" customHeight="1">
      <c r="A168" s="8">
        <v>166</v>
      </c>
      <c r="B168" s="9" t="str">
        <f>"580620231209082609101391"</f>
        <v>580620231209082609101391</v>
      </c>
      <c r="C168" s="9" t="s">
        <v>6</v>
      </c>
      <c r="D168" s="9" t="str">
        <f>"陈宣燕"</f>
        <v>陈宣燕</v>
      </c>
      <c r="E168" s="9" t="str">
        <f t="shared" si="42"/>
        <v>女</v>
      </c>
    </row>
    <row r="169" spans="1:5" ht="34.5" customHeight="1">
      <c r="A169" s="8">
        <v>167</v>
      </c>
      <c r="B169" s="9" t="str">
        <f>"580620231209094919101396"</f>
        <v>580620231209094919101396</v>
      </c>
      <c r="C169" s="9" t="s">
        <v>6</v>
      </c>
      <c r="D169" s="9" t="str">
        <f>"王海叶"</f>
        <v>王海叶</v>
      </c>
      <c r="E169" s="9" t="str">
        <f t="shared" si="41"/>
        <v>男</v>
      </c>
    </row>
    <row r="170" spans="1:5" ht="34.5" customHeight="1">
      <c r="A170" s="8">
        <v>168</v>
      </c>
      <c r="B170" s="9" t="str">
        <f>"580620231207093800101069"</f>
        <v>580620231207093800101069</v>
      </c>
      <c r="C170" s="9" t="s">
        <v>6</v>
      </c>
      <c r="D170" s="9" t="str">
        <f>"王秋玉"</f>
        <v>王秋玉</v>
      </c>
      <c r="E170" s="9" t="str">
        <f t="shared" si="42"/>
        <v>女</v>
      </c>
    </row>
    <row r="171" spans="1:5" ht="34.5" customHeight="1">
      <c r="A171" s="8">
        <v>169</v>
      </c>
      <c r="B171" s="9" t="str">
        <f>"580620231207092128101055"</f>
        <v>580620231207092128101055</v>
      </c>
      <c r="C171" s="9" t="s">
        <v>6</v>
      </c>
      <c r="D171" s="9" t="str">
        <f>"王圆妮"</f>
        <v>王圆妮</v>
      </c>
      <c r="E171" s="9" t="str">
        <f t="shared" si="42"/>
        <v>女</v>
      </c>
    </row>
    <row r="172" spans="1:5" ht="34.5" customHeight="1">
      <c r="A172" s="8">
        <v>170</v>
      </c>
      <c r="B172" s="9" t="str">
        <f>"580620231209101132101400"</f>
        <v>580620231209101132101400</v>
      </c>
      <c r="C172" s="9" t="s">
        <v>6</v>
      </c>
      <c r="D172" s="9" t="str">
        <f>"符贤朋"</f>
        <v>符贤朋</v>
      </c>
      <c r="E172" s="9" t="str">
        <f aca="true" t="shared" si="43" ref="E172:E176">"男"</f>
        <v>男</v>
      </c>
    </row>
    <row r="173" spans="1:5" ht="34.5" customHeight="1">
      <c r="A173" s="8">
        <v>171</v>
      </c>
      <c r="B173" s="9" t="str">
        <f>"580620231209103340101404"</f>
        <v>580620231209103340101404</v>
      </c>
      <c r="C173" s="9" t="s">
        <v>6</v>
      </c>
      <c r="D173" s="9" t="str">
        <f>"王宗波"</f>
        <v>王宗波</v>
      </c>
      <c r="E173" s="9" t="str">
        <f t="shared" si="43"/>
        <v>男</v>
      </c>
    </row>
    <row r="174" spans="1:5" ht="34.5" customHeight="1">
      <c r="A174" s="8">
        <v>172</v>
      </c>
      <c r="B174" s="9" t="str">
        <f>"580620231209103443101405"</f>
        <v>580620231209103443101405</v>
      </c>
      <c r="C174" s="9" t="s">
        <v>6</v>
      </c>
      <c r="D174" s="9" t="str">
        <f>"洪美琦"</f>
        <v>洪美琦</v>
      </c>
      <c r="E174" s="9" t="str">
        <f aca="true" t="shared" si="44" ref="E174:E178">"女"</f>
        <v>女</v>
      </c>
    </row>
    <row r="175" spans="1:5" ht="34.5" customHeight="1">
      <c r="A175" s="8">
        <v>173</v>
      </c>
      <c r="B175" s="9" t="str">
        <f>"580620231209105501101408"</f>
        <v>580620231209105501101408</v>
      </c>
      <c r="C175" s="9" t="s">
        <v>6</v>
      </c>
      <c r="D175" s="9" t="str">
        <f>"符小牛"</f>
        <v>符小牛</v>
      </c>
      <c r="E175" s="9" t="str">
        <f t="shared" si="43"/>
        <v>男</v>
      </c>
    </row>
    <row r="176" spans="1:5" ht="34.5" customHeight="1">
      <c r="A176" s="8">
        <v>174</v>
      </c>
      <c r="B176" s="9" t="str">
        <f>"580620231209105626101409"</f>
        <v>580620231209105626101409</v>
      </c>
      <c r="C176" s="9" t="s">
        <v>6</v>
      </c>
      <c r="D176" s="9" t="str">
        <f>"陈泽安"</f>
        <v>陈泽安</v>
      </c>
      <c r="E176" s="9" t="str">
        <f t="shared" si="43"/>
        <v>男</v>
      </c>
    </row>
    <row r="177" spans="1:5" ht="34.5" customHeight="1">
      <c r="A177" s="8">
        <v>175</v>
      </c>
      <c r="B177" s="9" t="str">
        <f>"580620231209091320101393"</f>
        <v>580620231209091320101393</v>
      </c>
      <c r="C177" s="9" t="s">
        <v>6</v>
      </c>
      <c r="D177" s="9" t="str">
        <f>"符慧妹"</f>
        <v>符慧妹</v>
      </c>
      <c r="E177" s="9" t="str">
        <f t="shared" si="44"/>
        <v>女</v>
      </c>
    </row>
    <row r="178" spans="1:5" ht="34.5" customHeight="1">
      <c r="A178" s="8">
        <v>176</v>
      </c>
      <c r="B178" s="9" t="str">
        <f>"580620231208205518101376"</f>
        <v>580620231208205518101376</v>
      </c>
      <c r="C178" s="9" t="s">
        <v>6</v>
      </c>
      <c r="D178" s="9" t="str">
        <f>"林宾妹"</f>
        <v>林宾妹</v>
      </c>
      <c r="E178" s="9" t="str">
        <f t="shared" si="44"/>
        <v>女</v>
      </c>
    </row>
    <row r="179" spans="1:5" ht="34.5" customHeight="1">
      <c r="A179" s="8">
        <v>177</v>
      </c>
      <c r="B179" s="9" t="str">
        <f>"580620231209120738101418"</f>
        <v>580620231209120738101418</v>
      </c>
      <c r="C179" s="9" t="s">
        <v>6</v>
      </c>
      <c r="D179" s="9" t="str">
        <f>"符峰"</f>
        <v>符峰</v>
      </c>
      <c r="E179" s="9" t="str">
        <f aca="true" t="shared" si="45" ref="E179:E182">"男"</f>
        <v>男</v>
      </c>
    </row>
    <row r="180" spans="1:5" ht="34.5" customHeight="1">
      <c r="A180" s="8">
        <v>178</v>
      </c>
      <c r="B180" s="9" t="str">
        <f>"580620231209113305101415"</f>
        <v>580620231209113305101415</v>
      </c>
      <c r="C180" s="9" t="s">
        <v>6</v>
      </c>
      <c r="D180" s="9" t="str">
        <f>"王贻益"</f>
        <v>王贻益</v>
      </c>
      <c r="E180" s="9" t="str">
        <f t="shared" si="45"/>
        <v>男</v>
      </c>
    </row>
    <row r="181" spans="1:5" ht="34.5" customHeight="1">
      <c r="A181" s="8">
        <v>179</v>
      </c>
      <c r="B181" s="9" t="str">
        <f>"580620231209121244101419"</f>
        <v>580620231209121244101419</v>
      </c>
      <c r="C181" s="9" t="s">
        <v>6</v>
      </c>
      <c r="D181" s="9" t="str">
        <f>"陈争"</f>
        <v>陈争</v>
      </c>
      <c r="E181" s="9" t="str">
        <f t="shared" si="45"/>
        <v>男</v>
      </c>
    </row>
    <row r="182" spans="1:5" ht="34.5" customHeight="1">
      <c r="A182" s="8">
        <v>180</v>
      </c>
      <c r="B182" s="9" t="str">
        <f>"580620231207163428101196"</f>
        <v>580620231207163428101196</v>
      </c>
      <c r="C182" s="9" t="s">
        <v>6</v>
      </c>
      <c r="D182" s="9" t="str">
        <f>"郑建明"</f>
        <v>郑建明</v>
      </c>
      <c r="E182" s="9" t="str">
        <f t="shared" si="45"/>
        <v>男</v>
      </c>
    </row>
    <row r="183" spans="1:5" ht="34.5" customHeight="1">
      <c r="A183" s="8">
        <v>181</v>
      </c>
      <c r="B183" s="9" t="str">
        <f>"580620231208114801101320"</f>
        <v>580620231208114801101320</v>
      </c>
      <c r="C183" s="9" t="s">
        <v>6</v>
      </c>
      <c r="D183" s="9" t="str">
        <f>"符丽丽"</f>
        <v>符丽丽</v>
      </c>
      <c r="E183" s="9" t="str">
        <f aca="true" t="shared" si="46" ref="E183:E188">"女"</f>
        <v>女</v>
      </c>
    </row>
    <row r="184" spans="1:5" ht="34.5" customHeight="1">
      <c r="A184" s="8">
        <v>182</v>
      </c>
      <c r="B184" s="9" t="str">
        <f>"580620231209115309101417"</f>
        <v>580620231209115309101417</v>
      </c>
      <c r="C184" s="9" t="s">
        <v>6</v>
      </c>
      <c r="D184" s="9" t="str">
        <f>"王月兰"</f>
        <v>王月兰</v>
      </c>
      <c r="E184" s="9" t="str">
        <f t="shared" si="46"/>
        <v>女</v>
      </c>
    </row>
    <row r="185" spans="1:5" ht="34.5" customHeight="1">
      <c r="A185" s="8">
        <v>183</v>
      </c>
      <c r="B185" s="9" t="str">
        <f>"580620231207145844101167"</f>
        <v>580620231207145844101167</v>
      </c>
      <c r="C185" s="9" t="s">
        <v>6</v>
      </c>
      <c r="D185" s="9" t="str">
        <f>"陈渊"</f>
        <v>陈渊</v>
      </c>
      <c r="E185" s="9" t="str">
        <f aca="true" t="shared" si="47" ref="E185:E190">"男"</f>
        <v>男</v>
      </c>
    </row>
    <row r="186" spans="1:5" ht="34.5" customHeight="1">
      <c r="A186" s="8">
        <v>184</v>
      </c>
      <c r="B186" s="9" t="str">
        <f>"580620231209135521101429"</f>
        <v>580620231209135521101429</v>
      </c>
      <c r="C186" s="9" t="s">
        <v>6</v>
      </c>
      <c r="D186" s="9" t="str">
        <f>"王厚尹"</f>
        <v>王厚尹</v>
      </c>
      <c r="E186" s="9" t="str">
        <f t="shared" si="46"/>
        <v>女</v>
      </c>
    </row>
    <row r="187" spans="1:5" ht="34.5" customHeight="1">
      <c r="A187" s="8">
        <v>185</v>
      </c>
      <c r="B187" s="9" t="str">
        <f>"580620231209135711101430"</f>
        <v>580620231209135711101430</v>
      </c>
      <c r="C187" s="9" t="s">
        <v>6</v>
      </c>
      <c r="D187" s="9" t="str">
        <f>"林梦娇"</f>
        <v>林梦娇</v>
      </c>
      <c r="E187" s="9" t="str">
        <f t="shared" si="46"/>
        <v>女</v>
      </c>
    </row>
    <row r="188" spans="1:5" ht="34.5" customHeight="1">
      <c r="A188" s="8">
        <v>186</v>
      </c>
      <c r="B188" s="9" t="str">
        <f>"580620231209140229101431"</f>
        <v>580620231209140229101431</v>
      </c>
      <c r="C188" s="9" t="s">
        <v>6</v>
      </c>
      <c r="D188" s="9" t="str">
        <f>"许诗莹"</f>
        <v>许诗莹</v>
      </c>
      <c r="E188" s="9" t="str">
        <f t="shared" si="46"/>
        <v>女</v>
      </c>
    </row>
    <row r="189" spans="1:5" ht="34.5" customHeight="1">
      <c r="A189" s="8">
        <v>187</v>
      </c>
      <c r="B189" s="9" t="str">
        <f>"580620231209130507101426"</f>
        <v>580620231209130507101426</v>
      </c>
      <c r="C189" s="9" t="s">
        <v>6</v>
      </c>
      <c r="D189" s="9" t="str">
        <f>"陈治平"</f>
        <v>陈治平</v>
      </c>
      <c r="E189" s="9" t="str">
        <f t="shared" si="47"/>
        <v>男</v>
      </c>
    </row>
    <row r="190" spans="1:5" ht="34.5" customHeight="1">
      <c r="A190" s="8">
        <v>188</v>
      </c>
      <c r="B190" s="9" t="str">
        <f>"580620231209142411101433"</f>
        <v>580620231209142411101433</v>
      </c>
      <c r="C190" s="9" t="s">
        <v>6</v>
      </c>
      <c r="D190" s="9" t="str">
        <f>"李春良"</f>
        <v>李春良</v>
      </c>
      <c r="E190" s="9" t="str">
        <f t="shared" si="47"/>
        <v>男</v>
      </c>
    </row>
    <row r="191" spans="1:5" ht="34.5" customHeight="1">
      <c r="A191" s="8">
        <v>189</v>
      </c>
      <c r="B191" s="9" t="str">
        <f>"580620231209141136101432"</f>
        <v>580620231209141136101432</v>
      </c>
      <c r="C191" s="9" t="s">
        <v>6</v>
      </c>
      <c r="D191" s="9" t="str">
        <f>"陈宛祯"</f>
        <v>陈宛祯</v>
      </c>
      <c r="E191" s="9" t="str">
        <f aca="true" t="shared" si="48" ref="E191:E196">"女"</f>
        <v>女</v>
      </c>
    </row>
    <row r="192" spans="1:5" ht="34.5" customHeight="1">
      <c r="A192" s="8">
        <v>190</v>
      </c>
      <c r="B192" s="9" t="str">
        <f>"580620231209122226101421"</f>
        <v>580620231209122226101421</v>
      </c>
      <c r="C192" s="9" t="s">
        <v>6</v>
      </c>
      <c r="D192" s="9" t="str">
        <f>"王赛妹"</f>
        <v>王赛妹</v>
      </c>
      <c r="E192" s="9" t="str">
        <f t="shared" si="48"/>
        <v>女</v>
      </c>
    </row>
    <row r="193" spans="1:5" ht="34.5" customHeight="1">
      <c r="A193" s="8">
        <v>191</v>
      </c>
      <c r="B193" s="9" t="str">
        <f>"580620231207092812101063"</f>
        <v>580620231207092812101063</v>
      </c>
      <c r="C193" s="9" t="s">
        <v>6</v>
      </c>
      <c r="D193" s="9" t="str">
        <f>"吴育辉"</f>
        <v>吴育辉</v>
      </c>
      <c r="E193" s="9" t="str">
        <f aca="true" t="shared" si="49" ref="E193:E197">"男"</f>
        <v>男</v>
      </c>
    </row>
    <row r="194" spans="1:5" ht="34.5" customHeight="1">
      <c r="A194" s="8">
        <v>192</v>
      </c>
      <c r="B194" s="9" t="str">
        <f>"580620231209151800101435"</f>
        <v>580620231209151800101435</v>
      </c>
      <c r="C194" s="9" t="s">
        <v>6</v>
      </c>
      <c r="D194" s="9" t="str">
        <f>"王启松"</f>
        <v>王启松</v>
      </c>
      <c r="E194" s="9" t="str">
        <f t="shared" si="49"/>
        <v>男</v>
      </c>
    </row>
    <row r="195" spans="1:5" ht="34.5" customHeight="1">
      <c r="A195" s="8">
        <v>193</v>
      </c>
      <c r="B195" s="9" t="str">
        <f>"580620231207204237101233"</f>
        <v>580620231207204237101233</v>
      </c>
      <c r="C195" s="9" t="s">
        <v>6</v>
      </c>
      <c r="D195" s="9" t="str">
        <f>"吴宝莹"</f>
        <v>吴宝莹</v>
      </c>
      <c r="E195" s="9" t="str">
        <f t="shared" si="48"/>
        <v>女</v>
      </c>
    </row>
    <row r="196" spans="1:5" ht="34.5" customHeight="1">
      <c r="A196" s="8">
        <v>194</v>
      </c>
      <c r="B196" s="9" t="str">
        <f>"580620231207213938101243"</f>
        <v>580620231207213938101243</v>
      </c>
      <c r="C196" s="9" t="s">
        <v>6</v>
      </c>
      <c r="D196" s="9" t="str">
        <f>"郑慧铃"</f>
        <v>郑慧铃</v>
      </c>
      <c r="E196" s="9" t="str">
        <f t="shared" si="48"/>
        <v>女</v>
      </c>
    </row>
    <row r="197" spans="1:5" ht="34.5" customHeight="1">
      <c r="A197" s="8">
        <v>195</v>
      </c>
      <c r="B197" s="9" t="str">
        <f>"580620231208014334101268"</f>
        <v>580620231208014334101268</v>
      </c>
      <c r="C197" s="9" t="s">
        <v>6</v>
      </c>
      <c r="D197" s="9" t="str">
        <f>"王晨旭"</f>
        <v>王晨旭</v>
      </c>
      <c r="E197" s="9" t="str">
        <f t="shared" si="49"/>
        <v>男</v>
      </c>
    </row>
    <row r="198" spans="1:5" ht="34.5" customHeight="1">
      <c r="A198" s="8">
        <v>196</v>
      </c>
      <c r="B198" s="9" t="str">
        <f>"580620231209100643101398"</f>
        <v>580620231209100643101398</v>
      </c>
      <c r="C198" s="9" t="s">
        <v>6</v>
      </c>
      <c r="D198" s="9" t="str">
        <f>"陈宇婷"</f>
        <v>陈宇婷</v>
      </c>
      <c r="E198" s="9" t="str">
        <f aca="true" t="shared" si="50" ref="E198:E202">"女"</f>
        <v>女</v>
      </c>
    </row>
    <row r="199" spans="1:5" ht="34.5" customHeight="1">
      <c r="A199" s="8">
        <v>197</v>
      </c>
      <c r="B199" s="9" t="str">
        <f>"580620231207150112101169"</f>
        <v>580620231207150112101169</v>
      </c>
      <c r="C199" s="9" t="s">
        <v>6</v>
      </c>
      <c r="D199" s="9" t="str">
        <f>"王乃顺"</f>
        <v>王乃顺</v>
      </c>
      <c r="E199" s="9" t="str">
        <f>"男"</f>
        <v>男</v>
      </c>
    </row>
    <row r="200" spans="1:5" ht="34.5" customHeight="1">
      <c r="A200" s="8">
        <v>198</v>
      </c>
      <c r="B200" s="9" t="str">
        <f>"580620231209152550101436"</f>
        <v>580620231209152550101436</v>
      </c>
      <c r="C200" s="9" t="s">
        <v>6</v>
      </c>
      <c r="D200" s="9" t="str">
        <f>"苏秋玲"</f>
        <v>苏秋玲</v>
      </c>
      <c r="E200" s="9" t="str">
        <f t="shared" si="50"/>
        <v>女</v>
      </c>
    </row>
    <row r="201" spans="1:5" ht="34.5" customHeight="1">
      <c r="A201" s="8">
        <v>199</v>
      </c>
      <c r="B201" s="9" t="str">
        <f>"580620231209161745101442"</f>
        <v>580620231209161745101442</v>
      </c>
      <c r="C201" s="9" t="s">
        <v>6</v>
      </c>
      <c r="D201" s="9" t="str">
        <f>"符舒琪"</f>
        <v>符舒琪</v>
      </c>
      <c r="E201" s="9" t="str">
        <f t="shared" si="50"/>
        <v>女</v>
      </c>
    </row>
    <row r="202" spans="1:5" ht="34.5" customHeight="1">
      <c r="A202" s="8">
        <v>200</v>
      </c>
      <c r="B202" s="9" t="str">
        <f>"580620231209161426101440"</f>
        <v>580620231209161426101440</v>
      </c>
      <c r="C202" s="9" t="s">
        <v>6</v>
      </c>
      <c r="D202" s="9" t="str">
        <f>"陈燕飞"</f>
        <v>陈燕飞</v>
      </c>
      <c r="E202" s="9" t="str">
        <f t="shared" si="50"/>
        <v>女</v>
      </c>
    </row>
    <row r="203" spans="1:5" ht="34.5" customHeight="1">
      <c r="A203" s="8">
        <v>201</v>
      </c>
      <c r="B203" s="9" t="str">
        <f>"580620231208203819101374"</f>
        <v>580620231208203819101374</v>
      </c>
      <c r="C203" s="9" t="s">
        <v>6</v>
      </c>
      <c r="D203" s="9" t="str">
        <f>"符学周"</f>
        <v>符学周</v>
      </c>
      <c r="E203" s="9" t="str">
        <f aca="true" t="shared" si="51" ref="E203:E209">"男"</f>
        <v>男</v>
      </c>
    </row>
    <row r="204" spans="1:5" ht="34.5" customHeight="1">
      <c r="A204" s="8">
        <v>202</v>
      </c>
      <c r="B204" s="9" t="str">
        <f>"580620231209162318101444"</f>
        <v>580620231209162318101444</v>
      </c>
      <c r="C204" s="9" t="s">
        <v>6</v>
      </c>
      <c r="D204" s="9" t="str">
        <f>"陈燕飘"</f>
        <v>陈燕飘</v>
      </c>
      <c r="E204" s="9" t="str">
        <f>"女"</f>
        <v>女</v>
      </c>
    </row>
    <row r="205" spans="1:5" ht="34.5" customHeight="1">
      <c r="A205" s="8">
        <v>203</v>
      </c>
      <c r="B205" s="9" t="str">
        <f>"580620231208111435101315"</f>
        <v>580620231208111435101315</v>
      </c>
      <c r="C205" s="9" t="s">
        <v>6</v>
      </c>
      <c r="D205" s="9" t="str">
        <f>"袁雨欣"</f>
        <v>袁雨欣</v>
      </c>
      <c r="E205" s="9" t="str">
        <f>"女"</f>
        <v>女</v>
      </c>
    </row>
    <row r="206" spans="1:5" ht="34.5" customHeight="1">
      <c r="A206" s="8">
        <v>204</v>
      </c>
      <c r="B206" s="9" t="str">
        <f>"580620231207114205101134"</f>
        <v>580620231207114205101134</v>
      </c>
      <c r="C206" s="9" t="s">
        <v>6</v>
      </c>
      <c r="D206" s="9" t="str">
        <f>"陈润生"</f>
        <v>陈润生</v>
      </c>
      <c r="E206" s="9" t="str">
        <f t="shared" si="51"/>
        <v>男</v>
      </c>
    </row>
    <row r="207" spans="1:5" ht="34.5" customHeight="1">
      <c r="A207" s="8">
        <v>205</v>
      </c>
      <c r="B207" s="9" t="str">
        <f>"580620231209162037101443"</f>
        <v>580620231209162037101443</v>
      </c>
      <c r="C207" s="9" t="s">
        <v>6</v>
      </c>
      <c r="D207" s="9" t="str">
        <f>"许少弟"</f>
        <v>许少弟</v>
      </c>
      <c r="E207" s="9" t="str">
        <f t="shared" si="51"/>
        <v>男</v>
      </c>
    </row>
    <row r="208" spans="1:5" ht="34.5" customHeight="1">
      <c r="A208" s="8">
        <v>206</v>
      </c>
      <c r="B208" s="9" t="str">
        <f>"580620231209153046101437"</f>
        <v>580620231209153046101437</v>
      </c>
      <c r="C208" s="9" t="s">
        <v>6</v>
      </c>
      <c r="D208" s="9" t="str">
        <f>"陈海岭"</f>
        <v>陈海岭</v>
      </c>
      <c r="E208" s="9" t="str">
        <f t="shared" si="51"/>
        <v>男</v>
      </c>
    </row>
    <row r="209" spans="1:5" ht="34.5" customHeight="1">
      <c r="A209" s="8">
        <v>207</v>
      </c>
      <c r="B209" s="9" t="str">
        <f>"580620231209171743101446"</f>
        <v>580620231209171743101446</v>
      </c>
      <c r="C209" s="9" t="s">
        <v>6</v>
      </c>
      <c r="D209" s="9" t="str">
        <f>"罗小斌"</f>
        <v>罗小斌</v>
      </c>
      <c r="E209" s="9" t="str">
        <f t="shared" si="51"/>
        <v>男</v>
      </c>
    </row>
    <row r="210" spans="1:5" ht="34.5" customHeight="1">
      <c r="A210" s="8">
        <v>208</v>
      </c>
      <c r="B210" s="9" t="str">
        <f>"580620231208162540101351"</f>
        <v>580620231208162540101351</v>
      </c>
      <c r="C210" s="9" t="s">
        <v>6</v>
      </c>
      <c r="D210" s="9" t="str">
        <f>"刘欣宜"</f>
        <v>刘欣宜</v>
      </c>
      <c r="E210" s="9" t="str">
        <f aca="true" t="shared" si="52" ref="E210:E215">"女"</f>
        <v>女</v>
      </c>
    </row>
    <row r="211" spans="1:5" ht="34.5" customHeight="1">
      <c r="A211" s="8">
        <v>209</v>
      </c>
      <c r="B211" s="9" t="str">
        <f>"580620231209182833101457"</f>
        <v>580620231209182833101457</v>
      </c>
      <c r="C211" s="9" t="s">
        <v>6</v>
      </c>
      <c r="D211" s="9" t="str">
        <f>"叶桂伶"</f>
        <v>叶桂伶</v>
      </c>
      <c r="E211" s="9" t="str">
        <f t="shared" si="52"/>
        <v>女</v>
      </c>
    </row>
    <row r="212" spans="1:5" ht="34.5" customHeight="1">
      <c r="A212" s="8">
        <v>210</v>
      </c>
      <c r="B212" s="9" t="str">
        <f>"580620231209175137101451"</f>
        <v>580620231209175137101451</v>
      </c>
      <c r="C212" s="9" t="s">
        <v>6</v>
      </c>
      <c r="D212" s="9" t="str">
        <f>"王燕珍"</f>
        <v>王燕珍</v>
      </c>
      <c r="E212" s="9" t="str">
        <f t="shared" si="52"/>
        <v>女</v>
      </c>
    </row>
    <row r="213" spans="1:5" ht="34.5" customHeight="1">
      <c r="A213" s="8">
        <v>211</v>
      </c>
      <c r="B213" s="9" t="str">
        <f>"580620231209192213101462"</f>
        <v>580620231209192213101462</v>
      </c>
      <c r="C213" s="9" t="s">
        <v>6</v>
      </c>
      <c r="D213" s="9" t="str">
        <f>"陈丽儿"</f>
        <v>陈丽儿</v>
      </c>
      <c r="E213" s="9" t="str">
        <f t="shared" si="52"/>
        <v>女</v>
      </c>
    </row>
    <row r="214" spans="1:5" ht="34.5" customHeight="1">
      <c r="A214" s="8">
        <v>212</v>
      </c>
      <c r="B214" s="9" t="str">
        <f>"580620231208164048101352"</f>
        <v>580620231208164048101352</v>
      </c>
      <c r="C214" s="9" t="s">
        <v>6</v>
      </c>
      <c r="D214" s="9" t="str">
        <f>"符慧玲"</f>
        <v>符慧玲</v>
      </c>
      <c r="E214" s="9" t="str">
        <f t="shared" si="52"/>
        <v>女</v>
      </c>
    </row>
    <row r="215" spans="1:5" ht="34.5" customHeight="1">
      <c r="A215" s="8">
        <v>213</v>
      </c>
      <c r="B215" s="9" t="str">
        <f>"580620231207191811101215"</f>
        <v>580620231207191811101215</v>
      </c>
      <c r="C215" s="9" t="s">
        <v>6</v>
      </c>
      <c r="D215" s="9" t="str">
        <f>"方舒妍"</f>
        <v>方舒妍</v>
      </c>
      <c r="E215" s="9" t="str">
        <f t="shared" si="52"/>
        <v>女</v>
      </c>
    </row>
    <row r="216" spans="1:5" ht="34.5" customHeight="1">
      <c r="A216" s="8">
        <v>214</v>
      </c>
      <c r="B216" s="9" t="str">
        <f>"580620231207143754101161"</f>
        <v>580620231207143754101161</v>
      </c>
      <c r="C216" s="9" t="s">
        <v>6</v>
      </c>
      <c r="D216" s="9" t="str">
        <f>"唐润东"</f>
        <v>唐润东</v>
      </c>
      <c r="E216" s="9" t="str">
        <f aca="true" t="shared" si="53" ref="E216:E222">"男"</f>
        <v>男</v>
      </c>
    </row>
    <row r="217" spans="1:5" ht="34.5" customHeight="1">
      <c r="A217" s="8">
        <v>215</v>
      </c>
      <c r="B217" s="9" t="str">
        <f>"580620231209203329101467"</f>
        <v>580620231209203329101467</v>
      </c>
      <c r="C217" s="9" t="s">
        <v>6</v>
      </c>
      <c r="D217" s="9" t="str">
        <f>"袁妹芳"</f>
        <v>袁妹芳</v>
      </c>
      <c r="E217" s="9" t="str">
        <f>"女"</f>
        <v>女</v>
      </c>
    </row>
    <row r="218" spans="1:5" ht="34.5" customHeight="1">
      <c r="A218" s="8">
        <v>216</v>
      </c>
      <c r="B218" s="9" t="str">
        <f>"580620231207213724101242"</f>
        <v>580620231207213724101242</v>
      </c>
      <c r="C218" s="9" t="s">
        <v>6</v>
      </c>
      <c r="D218" s="9" t="str">
        <f>"林赞健"</f>
        <v>林赞健</v>
      </c>
      <c r="E218" s="9" t="str">
        <f t="shared" si="53"/>
        <v>男</v>
      </c>
    </row>
    <row r="219" spans="1:5" ht="34.5" customHeight="1">
      <c r="A219" s="8">
        <v>217</v>
      </c>
      <c r="B219" s="9" t="str">
        <f>"580620231207182516101210"</f>
        <v>580620231207182516101210</v>
      </c>
      <c r="C219" s="9" t="s">
        <v>6</v>
      </c>
      <c r="D219" s="9" t="str">
        <f>"符埕锶"</f>
        <v>符埕锶</v>
      </c>
      <c r="E219" s="9" t="str">
        <f aca="true" t="shared" si="54" ref="E219:E224">"女"</f>
        <v>女</v>
      </c>
    </row>
    <row r="220" spans="1:5" ht="34.5" customHeight="1">
      <c r="A220" s="8">
        <v>218</v>
      </c>
      <c r="B220" s="9" t="str">
        <f>"580620231209210039101469"</f>
        <v>580620231209210039101469</v>
      </c>
      <c r="C220" s="9" t="s">
        <v>6</v>
      </c>
      <c r="D220" s="9" t="str">
        <f>"郑丰收"</f>
        <v>郑丰收</v>
      </c>
      <c r="E220" s="9" t="str">
        <f t="shared" si="53"/>
        <v>男</v>
      </c>
    </row>
    <row r="221" spans="1:5" ht="34.5" customHeight="1">
      <c r="A221" s="8">
        <v>219</v>
      </c>
      <c r="B221" s="9" t="str">
        <f>"580620231209121917101420"</f>
        <v>580620231209121917101420</v>
      </c>
      <c r="C221" s="9" t="s">
        <v>6</v>
      </c>
      <c r="D221" s="9" t="str">
        <f>"吴林直"</f>
        <v>吴林直</v>
      </c>
      <c r="E221" s="9" t="str">
        <f t="shared" si="53"/>
        <v>男</v>
      </c>
    </row>
    <row r="222" spans="1:5" ht="34.5" customHeight="1">
      <c r="A222" s="8">
        <v>220</v>
      </c>
      <c r="B222" s="9" t="str">
        <f>"580620231209215133101474"</f>
        <v>580620231209215133101474</v>
      </c>
      <c r="C222" s="9" t="s">
        <v>6</v>
      </c>
      <c r="D222" s="9" t="str">
        <f>"陈师蓬"</f>
        <v>陈师蓬</v>
      </c>
      <c r="E222" s="9" t="str">
        <f t="shared" si="53"/>
        <v>男</v>
      </c>
    </row>
    <row r="223" spans="1:5" ht="34.5" customHeight="1">
      <c r="A223" s="8">
        <v>221</v>
      </c>
      <c r="B223" s="9" t="str">
        <f>"580620231209215531101475"</f>
        <v>580620231209215531101475</v>
      </c>
      <c r="C223" s="9" t="s">
        <v>6</v>
      </c>
      <c r="D223" s="9" t="str">
        <f>"林娜"</f>
        <v>林娜</v>
      </c>
      <c r="E223" s="9" t="str">
        <f t="shared" si="54"/>
        <v>女</v>
      </c>
    </row>
    <row r="224" spans="1:5" ht="34.5" customHeight="1">
      <c r="A224" s="8">
        <v>222</v>
      </c>
      <c r="B224" s="9" t="str">
        <f>"580620231209230713101480"</f>
        <v>580620231209230713101480</v>
      </c>
      <c r="C224" s="9" t="s">
        <v>6</v>
      </c>
      <c r="D224" s="9" t="str">
        <f>"王琪瑜"</f>
        <v>王琪瑜</v>
      </c>
      <c r="E224" s="9" t="str">
        <f t="shared" si="54"/>
        <v>女</v>
      </c>
    </row>
    <row r="225" spans="1:5" ht="34.5" customHeight="1">
      <c r="A225" s="8">
        <v>223</v>
      </c>
      <c r="B225" s="9" t="str">
        <f>"580620231208091627101288"</f>
        <v>580620231208091627101288</v>
      </c>
      <c r="C225" s="9" t="s">
        <v>6</v>
      </c>
      <c r="D225" s="9" t="str">
        <f>"钟干球"</f>
        <v>钟干球</v>
      </c>
      <c r="E225" s="9" t="str">
        <f>"男"</f>
        <v>男</v>
      </c>
    </row>
    <row r="226" spans="1:5" ht="34.5" customHeight="1">
      <c r="A226" s="8">
        <v>224</v>
      </c>
      <c r="B226" s="9" t="str">
        <f>"580620231209232319101482"</f>
        <v>580620231209232319101482</v>
      </c>
      <c r="C226" s="9" t="s">
        <v>6</v>
      </c>
      <c r="D226" s="9" t="str">
        <f>"许小芳"</f>
        <v>许小芳</v>
      </c>
      <c r="E226" s="9" t="str">
        <f aca="true" t="shared" si="55" ref="E226:E231">"女"</f>
        <v>女</v>
      </c>
    </row>
    <row r="227" spans="1:5" ht="34.5" customHeight="1">
      <c r="A227" s="8">
        <v>225</v>
      </c>
      <c r="B227" s="9" t="str">
        <f>"580620231209232017101481"</f>
        <v>580620231209232017101481</v>
      </c>
      <c r="C227" s="9" t="s">
        <v>6</v>
      </c>
      <c r="D227" s="9" t="str">
        <f>"谢冬华"</f>
        <v>谢冬华</v>
      </c>
      <c r="E227" s="9" t="str">
        <f>"男"</f>
        <v>男</v>
      </c>
    </row>
    <row r="228" spans="1:5" ht="34.5" customHeight="1">
      <c r="A228" s="8">
        <v>226</v>
      </c>
      <c r="B228" s="9" t="str">
        <f>"580620231209235902101485"</f>
        <v>580620231209235902101485</v>
      </c>
      <c r="C228" s="9" t="s">
        <v>6</v>
      </c>
      <c r="D228" s="9" t="str">
        <f>"符海媚"</f>
        <v>符海媚</v>
      </c>
      <c r="E228" s="9" t="str">
        <f t="shared" si="55"/>
        <v>女</v>
      </c>
    </row>
    <row r="229" spans="1:5" ht="34.5" customHeight="1">
      <c r="A229" s="8">
        <v>227</v>
      </c>
      <c r="B229" s="9" t="str">
        <f>"580620231210011402101487"</f>
        <v>580620231210011402101487</v>
      </c>
      <c r="C229" s="9" t="s">
        <v>6</v>
      </c>
      <c r="D229" s="9" t="str">
        <f>"刘雪娇"</f>
        <v>刘雪娇</v>
      </c>
      <c r="E229" s="9" t="str">
        <f t="shared" si="55"/>
        <v>女</v>
      </c>
    </row>
    <row r="230" spans="1:5" ht="34.5" customHeight="1">
      <c r="A230" s="8">
        <v>228</v>
      </c>
      <c r="B230" s="9" t="str">
        <f>"580620231208150637101340"</f>
        <v>580620231208150637101340</v>
      </c>
      <c r="C230" s="9" t="s">
        <v>6</v>
      </c>
      <c r="D230" s="9" t="str">
        <f>"苏慧婷"</f>
        <v>苏慧婷</v>
      </c>
      <c r="E230" s="9" t="str">
        <f t="shared" si="55"/>
        <v>女</v>
      </c>
    </row>
    <row r="231" spans="1:5" ht="34.5" customHeight="1">
      <c r="A231" s="8">
        <v>229</v>
      </c>
      <c r="B231" s="9" t="str">
        <f>"580620231209054333101390"</f>
        <v>580620231209054333101390</v>
      </c>
      <c r="C231" s="9" t="s">
        <v>6</v>
      </c>
      <c r="D231" s="9" t="str">
        <f>"符欢欢"</f>
        <v>符欢欢</v>
      </c>
      <c r="E231" s="9" t="str">
        <f t="shared" si="55"/>
        <v>女</v>
      </c>
    </row>
    <row r="232" spans="1:5" ht="34.5" customHeight="1">
      <c r="A232" s="8">
        <v>230</v>
      </c>
      <c r="B232" s="9" t="str">
        <f>"580620231207101712101093"</f>
        <v>580620231207101712101093</v>
      </c>
      <c r="C232" s="9" t="s">
        <v>6</v>
      </c>
      <c r="D232" s="9" t="str">
        <f>"徐贤宏"</f>
        <v>徐贤宏</v>
      </c>
      <c r="E232" s="9" t="str">
        <f aca="true" t="shared" si="56" ref="E232:E234">"男"</f>
        <v>男</v>
      </c>
    </row>
    <row r="233" spans="1:5" ht="34.5" customHeight="1">
      <c r="A233" s="8">
        <v>231</v>
      </c>
      <c r="B233" s="9" t="str">
        <f>"580620231210092102101488"</f>
        <v>580620231210092102101488</v>
      </c>
      <c r="C233" s="9" t="s">
        <v>6</v>
      </c>
      <c r="D233" s="9" t="str">
        <f>"钟文宁"</f>
        <v>钟文宁</v>
      </c>
      <c r="E233" s="9" t="str">
        <f t="shared" si="56"/>
        <v>男</v>
      </c>
    </row>
    <row r="234" spans="1:5" ht="34.5" customHeight="1">
      <c r="A234" s="8">
        <v>232</v>
      </c>
      <c r="B234" s="9" t="str">
        <f>"580620231209173230101448"</f>
        <v>580620231209173230101448</v>
      </c>
      <c r="C234" s="9" t="s">
        <v>6</v>
      </c>
      <c r="D234" s="9" t="str">
        <f>"符丙辉"</f>
        <v>符丙辉</v>
      </c>
      <c r="E234" s="9" t="str">
        <f t="shared" si="56"/>
        <v>男</v>
      </c>
    </row>
    <row r="235" spans="1:5" ht="34.5" customHeight="1">
      <c r="A235" s="8">
        <v>233</v>
      </c>
      <c r="B235" s="9" t="str">
        <f>"580620231209104323101407"</f>
        <v>580620231209104323101407</v>
      </c>
      <c r="C235" s="9" t="s">
        <v>6</v>
      </c>
      <c r="D235" s="9" t="str">
        <f>"陈慧婷"</f>
        <v>陈慧婷</v>
      </c>
      <c r="E235" s="9" t="str">
        <f aca="true" t="shared" si="57" ref="E235:E238">"女"</f>
        <v>女</v>
      </c>
    </row>
    <row r="236" spans="1:5" ht="34.5" customHeight="1">
      <c r="A236" s="8">
        <v>234</v>
      </c>
      <c r="B236" s="9" t="str">
        <f>"580620231207221733101249"</f>
        <v>580620231207221733101249</v>
      </c>
      <c r="C236" s="9" t="s">
        <v>6</v>
      </c>
      <c r="D236" s="9" t="str">
        <f>"符娱新"</f>
        <v>符娱新</v>
      </c>
      <c r="E236" s="9" t="str">
        <f t="shared" si="57"/>
        <v>女</v>
      </c>
    </row>
    <row r="237" spans="1:5" ht="34.5" customHeight="1">
      <c r="A237" s="8">
        <v>235</v>
      </c>
      <c r="B237" s="9" t="str">
        <f>"580620231209171946101447"</f>
        <v>580620231209171946101447</v>
      </c>
      <c r="C237" s="9" t="s">
        <v>6</v>
      </c>
      <c r="D237" s="9" t="str">
        <f>"王金霞"</f>
        <v>王金霞</v>
      </c>
      <c r="E237" s="9" t="str">
        <f t="shared" si="57"/>
        <v>女</v>
      </c>
    </row>
    <row r="238" spans="1:5" ht="34.5" customHeight="1">
      <c r="A238" s="8">
        <v>236</v>
      </c>
      <c r="B238" s="9" t="str">
        <f>"580620231210111152101494"</f>
        <v>580620231210111152101494</v>
      </c>
      <c r="C238" s="9" t="s">
        <v>6</v>
      </c>
      <c r="D238" s="9" t="str">
        <f>"符方蕊"</f>
        <v>符方蕊</v>
      </c>
      <c r="E238" s="9" t="str">
        <f t="shared" si="57"/>
        <v>女</v>
      </c>
    </row>
    <row r="239" spans="1:5" ht="34.5" customHeight="1">
      <c r="A239" s="8">
        <v>237</v>
      </c>
      <c r="B239" s="9" t="str">
        <f>"580620231208153500101345"</f>
        <v>580620231208153500101345</v>
      </c>
      <c r="C239" s="9" t="s">
        <v>6</v>
      </c>
      <c r="D239" s="9" t="str">
        <f>"符江锦"</f>
        <v>符江锦</v>
      </c>
      <c r="E239" s="9" t="str">
        <f>"男"</f>
        <v>男</v>
      </c>
    </row>
    <row r="240" spans="1:5" ht="34.5" customHeight="1">
      <c r="A240" s="8">
        <v>238</v>
      </c>
      <c r="B240" s="9" t="str">
        <f>"580620231209181501101454"</f>
        <v>580620231209181501101454</v>
      </c>
      <c r="C240" s="9" t="s">
        <v>6</v>
      </c>
      <c r="D240" s="9" t="str">
        <f>"黄婷"</f>
        <v>黄婷</v>
      </c>
      <c r="E240" s="9" t="str">
        <f aca="true" t="shared" si="58" ref="E240:E242">"女"</f>
        <v>女</v>
      </c>
    </row>
    <row r="241" spans="1:5" ht="34.5" customHeight="1">
      <c r="A241" s="8">
        <v>239</v>
      </c>
      <c r="B241" s="9" t="str">
        <f>"580620231209184450101458"</f>
        <v>580620231209184450101458</v>
      </c>
      <c r="C241" s="9" t="s">
        <v>6</v>
      </c>
      <c r="D241" s="9" t="str">
        <f>"桂若瑜"</f>
        <v>桂若瑜</v>
      </c>
      <c r="E241" s="9" t="str">
        <f t="shared" si="58"/>
        <v>女</v>
      </c>
    </row>
    <row r="242" spans="1:5" ht="34.5" customHeight="1">
      <c r="A242" s="8">
        <v>240</v>
      </c>
      <c r="B242" s="9" t="str">
        <f>"580620231207203007101232"</f>
        <v>580620231207203007101232</v>
      </c>
      <c r="C242" s="9" t="s">
        <v>6</v>
      </c>
      <c r="D242" s="9" t="str">
        <f>"林海梅"</f>
        <v>林海梅</v>
      </c>
      <c r="E242" s="9" t="str">
        <f t="shared" si="58"/>
        <v>女</v>
      </c>
    </row>
    <row r="243" spans="1:5" ht="34.5" customHeight="1">
      <c r="A243" s="8">
        <v>241</v>
      </c>
      <c r="B243" s="9" t="str">
        <f>"580620231210123602101501"</f>
        <v>580620231210123602101501</v>
      </c>
      <c r="C243" s="9" t="s">
        <v>6</v>
      </c>
      <c r="D243" s="9" t="str">
        <f>"王明山"</f>
        <v>王明山</v>
      </c>
      <c r="E243" s="9" t="str">
        <f aca="true" t="shared" si="59" ref="E243:E247">"男"</f>
        <v>男</v>
      </c>
    </row>
    <row r="244" spans="1:5" ht="34.5" customHeight="1">
      <c r="A244" s="8">
        <v>242</v>
      </c>
      <c r="B244" s="9" t="str">
        <f>"580620231210123256101500"</f>
        <v>580620231210123256101500</v>
      </c>
      <c r="C244" s="9" t="s">
        <v>6</v>
      </c>
      <c r="D244" s="9" t="str">
        <f>"谢宇清"</f>
        <v>谢宇清</v>
      </c>
      <c r="E244" s="9" t="str">
        <f>"女"</f>
        <v>女</v>
      </c>
    </row>
    <row r="245" spans="1:5" ht="34.5" customHeight="1">
      <c r="A245" s="8">
        <v>243</v>
      </c>
      <c r="B245" s="9" t="str">
        <f>"580620231207223918101254"</f>
        <v>580620231207223918101254</v>
      </c>
      <c r="C245" s="9" t="s">
        <v>6</v>
      </c>
      <c r="D245" s="9" t="str">
        <f>"林佳锋"</f>
        <v>林佳锋</v>
      </c>
      <c r="E245" s="9" t="str">
        <f t="shared" si="59"/>
        <v>男</v>
      </c>
    </row>
    <row r="246" spans="1:5" ht="34.5" customHeight="1">
      <c r="A246" s="8">
        <v>244</v>
      </c>
      <c r="B246" s="9" t="str">
        <f>"580620231210115909101498"</f>
        <v>580620231210115909101498</v>
      </c>
      <c r="C246" s="9" t="s">
        <v>6</v>
      </c>
      <c r="D246" s="9" t="str">
        <f>"董光秋"</f>
        <v>董光秋</v>
      </c>
      <c r="E246" s="9" t="str">
        <f t="shared" si="59"/>
        <v>男</v>
      </c>
    </row>
    <row r="247" spans="1:5" ht="34.5" customHeight="1">
      <c r="A247" s="8">
        <v>245</v>
      </c>
      <c r="B247" s="9" t="str">
        <f>"580620231209142852101434"</f>
        <v>580620231209142852101434</v>
      </c>
      <c r="C247" s="9" t="s">
        <v>6</v>
      </c>
      <c r="D247" s="9" t="str">
        <f>"劳友相"</f>
        <v>劳友相</v>
      </c>
      <c r="E247" s="9" t="str">
        <f t="shared" si="59"/>
        <v>男</v>
      </c>
    </row>
    <row r="248" spans="1:5" ht="34.5" customHeight="1">
      <c r="A248" s="8">
        <v>246</v>
      </c>
      <c r="B248" s="9" t="str">
        <f>"580620231210131754101507"</f>
        <v>580620231210131754101507</v>
      </c>
      <c r="C248" s="9" t="s">
        <v>6</v>
      </c>
      <c r="D248" s="9" t="str">
        <f>"王晨雨"</f>
        <v>王晨雨</v>
      </c>
      <c r="E248" s="9" t="str">
        <f aca="true" t="shared" si="60" ref="E248:E253">"女"</f>
        <v>女</v>
      </c>
    </row>
    <row r="249" spans="1:5" ht="34.5" customHeight="1">
      <c r="A249" s="8">
        <v>247</v>
      </c>
      <c r="B249" s="9" t="str">
        <f>"580620231207151631101171"</f>
        <v>580620231207151631101171</v>
      </c>
      <c r="C249" s="9" t="s">
        <v>6</v>
      </c>
      <c r="D249" s="9" t="str">
        <f>"谢昌霖"</f>
        <v>谢昌霖</v>
      </c>
      <c r="E249" s="9" t="str">
        <f aca="true" t="shared" si="61" ref="E249:E252">"男"</f>
        <v>男</v>
      </c>
    </row>
    <row r="250" spans="1:5" ht="34.5" customHeight="1">
      <c r="A250" s="8">
        <v>248</v>
      </c>
      <c r="B250" s="9" t="str">
        <f>"580620231209174304101450"</f>
        <v>580620231209174304101450</v>
      </c>
      <c r="C250" s="9" t="s">
        <v>6</v>
      </c>
      <c r="D250" s="9" t="str">
        <f>"吴祖宁"</f>
        <v>吴祖宁</v>
      </c>
      <c r="E250" s="9" t="str">
        <f t="shared" si="61"/>
        <v>男</v>
      </c>
    </row>
    <row r="251" spans="1:5" ht="34.5" customHeight="1">
      <c r="A251" s="8">
        <v>249</v>
      </c>
      <c r="B251" s="9" t="str">
        <f>"580620231208202700101373"</f>
        <v>580620231208202700101373</v>
      </c>
      <c r="C251" s="9" t="s">
        <v>6</v>
      </c>
      <c r="D251" s="9" t="str">
        <f>"吕秋转"</f>
        <v>吕秋转</v>
      </c>
      <c r="E251" s="9" t="str">
        <f t="shared" si="60"/>
        <v>女</v>
      </c>
    </row>
    <row r="252" spans="1:5" ht="34.5" customHeight="1">
      <c r="A252" s="8">
        <v>250</v>
      </c>
      <c r="B252" s="9" t="str">
        <f>"580620231210131302101506"</f>
        <v>580620231210131302101506</v>
      </c>
      <c r="C252" s="9" t="s">
        <v>6</v>
      </c>
      <c r="D252" s="9" t="str">
        <f>"冯行利"</f>
        <v>冯行利</v>
      </c>
      <c r="E252" s="9" t="str">
        <f t="shared" si="61"/>
        <v>男</v>
      </c>
    </row>
    <row r="253" spans="1:5" ht="34.5" customHeight="1">
      <c r="A253" s="8">
        <v>251</v>
      </c>
      <c r="B253" s="9" t="str">
        <f>"580620231210142009101513"</f>
        <v>580620231210142009101513</v>
      </c>
      <c r="C253" s="9" t="s">
        <v>6</v>
      </c>
      <c r="D253" s="9" t="str">
        <f>"符雪晶"</f>
        <v>符雪晶</v>
      </c>
      <c r="E253" s="9" t="str">
        <f t="shared" si="60"/>
        <v>女</v>
      </c>
    </row>
    <row r="254" spans="1:5" ht="34.5" customHeight="1">
      <c r="A254" s="8">
        <v>252</v>
      </c>
      <c r="B254" s="9" t="str">
        <f>"580620231210103224101490"</f>
        <v>580620231210103224101490</v>
      </c>
      <c r="C254" s="9" t="s">
        <v>6</v>
      </c>
      <c r="D254" s="9" t="str">
        <f>"李奇瑜"</f>
        <v>李奇瑜</v>
      </c>
      <c r="E254" s="9" t="str">
        <f aca="true" t="shared" si="62" ref="E254:E260">"男"</f>
        <v>男</v>
      </c>
    </row>
    <row r="255" spans="1:5" ht="34.5" customHeight="1">
      <c r="A255" s="8">
        <v>253</v>
      </c>
      <c r="B255" s="9" t="str">
        <f>"580620231207182501101209"</f>
        <v>580620231207182501101209</v>
      </c>
      <c r="C255" s="9" t="s">
        <v>6</v>
      </c>
      <c r="D255" s="9" t="str">
        <f>"吴青健"</f>
        <v>吴青健</v>
      </c>
      <c r="E255" s="9" t="str">
        <f t="shared" si="62"/>
        <v>男</v>
      </c>
    </row>
    <row r="256" spans="1:5" ht="34.5" customHeight="1">
      <c r="A256" s="8">
        <v>254</v>
      </c>
      <c r="B256" s="9" t="str">
        <f>"580620231210142742101514"</f>
        <v>580620231210142742101514</v>
      </c>
      <c r="C256" s="9" t="s">
        <v>6</v>
      </c>
      <c r="D256" s="9" t="str">
        <f>"孙小净"</f>
        <v>孙小净</v>
      </c>
      <c r="E256" s="9" t="str">
        <f aca="true" t="shared" si="63" ref="E256:E258">"女"</f>
        <v>女</v>
      </c>
    </row>
    <row r="257" spans="1:5" ht="34.5" customHeight="1">
      <c r="A257" s="8">
        <v>255</v>
      </c>
      <c r="B257" s="9" t="str">
        <f>"580620231210143920101517"</f>
        <v>580620231210143920101517</v>
      </c>
      <c r="C257" s="9" t="s">
        <v>6</v>
      </c>
      <c r="D257" s="9" t="str">
        <f>"王琳瑄"</f>
        <v>王琳瑄</v>
      </c>
      <c r="E257" s="9" t="str">
        <f t="shared" si="63"/>
        <v>女</v>
      </c>
    </row>
    <row r="258" spans="1:5" ht="34.5" customHeight="1">
      <c r="A258" s="8">
        <v>256</v>
      </c>
      <c r="B258" s="9" t="str">
        <f>"580620231208000715101263"</f>
        <v>580620231208000715101263</v>
      </c>
      <c r="C258" s="9" t="s">
        <v>6</v>
      </c>
      <c r="D258" s="9" t="str">
        <f>"符如霜"</f>
        <v>符如霜</v>
      </c>
      <c r="E258" s="9" t="str">
        <f t="shared" si="63"/>
        <v>女</v>
      </c>
    </row>
    <row r="259" spans="1:5" ht="34.5" customHeight="1">
      <c r="A259" s="8">
        <v>257</v>
      </c>
      <c r="B259" s="9" t="str">
        <f>"580620231210145050101519"</f>
        <v>580620231210145050101519</v>
      </c>
      <c r="C259" s="9" t="s">
        <v>6</v>
      </c>
      <c r="D259" s="9" t="str">
        <f>"虞铮茂"</f>
        <v>虞铮茂</v>
      </c>
      <c r="E259" s="9" t="str">
        <f t="shared" si="62"/>
        <v>男</v>
      </c>
    </row>
    <row r="260" spans="1:5" ht="34.5" customHeight="1">
      <c r="A260" s="8">
        <v>258</v>
      </c>
      <c r="B260" s="9" t="str">
        <f>"580620231210143406101516"</f>
        <v>580620231210143406101516</v>
      </c>
      <c r="C260" s="9" t="s">
        <v>6</v>
      </c>
      <c r="D260" s="9" t="str">
        <f>"符哲浩"</f>
        <v>符哲浩</v>
      </c>
      <c r="E260" s="9" t="str">
        <f t="shared" si="62"/>
        <v>男</v>
      </c>
    </row>
    <row r="261" spans="1:5" ht="34.5" customHeight="1">
      <c r="A261" s="8">
        <v>259</v>
      </c>
      <c r="B261" s="9" t="str">
        <f>"580620231210143156101515"</f>
        <v>580620231210143156101515</v>
      </c>
      <c r="C261" s="9" t="s">
        <v>6</v>
      </c>
      <c r="D261" s="9" t="str">
        <f>"洪小琴"</f>
        <v>洪小琴</v>
      </c>
      <c r="E261" s="9" t="str">
        <f aca="true" t="shared" si="64" ref="E261:E263">"女"</f>
        <v>女</v>
      </c>
    </row>
    <row r="262" spans="1:5" ht="34.5" customHeight="1">
      <c r="A262" s="8">
        <v>260</v>
      </c>
      <c r="B262" s="9" t="str">
        <f>"580620231208191143101368"</f>
        <v>580620231208191143101368</v>
      </c>
      <c r="C262" s="9" t="s">
        <v>6</v>
      </c>
      <c r="D262" s="9" t="str">
        <f>"薛艺颖"</f>
        <v>薛艺颖</v>
      </c>
      <c r="E262" s="9" t="str">
        <f t="shared" si="64"/>
        <v>女</v>
      </c>
    </row>
    <row r="263" spans="1:5" ht="34.5" customHeight="1">
      <c r="A263" s="8">
        <v>261</v>
      </c>
      <c r="B263" s="9" t="str">
        <f>"580620231210151602101522"</f>
        <v>580620231210151602101522</v>
      </c>
      <c r="C263" s="9" t="s">
        <v>6</v>
      </c>
      <c r="D263" s="9" t="str">
        <f>"黎佳"</f>
        <v>黎佳</v>
      </c>
      <c r="E263" s="9" t="str">
        <f t="shared" si="64"/>
        <v>女</v>
      </c>
    </row>
    <row r="264" spans="1:5" ht="34.5" customHeight="1">
      <c r="A264" s="8">
        <v>262</v>
      </c>
      <c r="B264" s="9" t="str">
        <f>"580620231209130418101425"</f>
        <v>580620231209130418101425</v>
      </c>
      <c r="C264" s="9" t="s">
        <v>6</v>
      </c>
      <c r="D264" s="9" t="str">
        <f>"符德晓"</f>
        <v>符德晓</v>
      </c>
      <c r="E264" s="9" t="str">
        <f aca="true" t="shared" si="65" ref="E264:E268">"男"</f>
        <v>男</v>
      </c>
    </row>
    <row r="265" spans="1:5" ht="34.5" customHeight="1">
      <c r="A265" s="8">
        <v>263</v>
      </c>
      <c r="B265" s="9" t="str">
        <f>"580620231209190452101459"</f>
        <v>580620231209190452101459</v>
      </c>
      <c r="C265" s="9" t="s">
        <v>6</v>
      </c>
      <c r="D265" s="9" t="str">
        <f>"王榆凯"</f>
        <v>王榆凯</v>
      </c>
      <c r="E265" s="9" t="str">
        <f t="shared" si="65"/>
        <v>男</v>
      </c>
    </row>
    <row r="266" spans="1:5" ht="34.5" customHeight="1">
      <c r="A266" s="8">
        <v>264</v>
      </c>
      <c r="B266" s="9" t="str">
        <f>"580620231207141837101160"</f>
        <v>580620231207141837101160</v>
      </c>
      <c r="C266" s="9" t="s">
        <v>6</v>
      </c>
      <c r="D266" s="9" t="str">
        <f>"刘泽佑"</f>
        <v>刘泽佑</v>
      </c>
      <c r="E266" s="9" t="str">
        <f aca="true" t="shared" si="66" ref="E266:E271">"女"</f>
        <v>女</v>
      </c>
    </row>
    <row r="267" spans="1:5" ht="34.5" customHeight="1">
      <c r="A267" s="8">
        <v>265</v>
      </c>
      <c r="B267" s="9" t="str">
        <f>"580620231208074450101272"</f>
        <v>580620231208074450101272</v>
      </c>
      <c r="C267" s="9" t="s">
        <v>6</v>
      </c>
      <c r="D267" s="9" t="str">
        <f>"王春妹"</f>
        <v>王春妹</v>
      </c>
      <c r="E267" s="9" t="str">
        <f t="shared" si="66"/>
        <v>女</v>
      </c>
    </row>
    <row r="268" spans="1:5" ht="34.5" customHeight="1">
      <c r="A268" s="8">
        <v>266</v>
      </c>
      <c r="B268" s="9" t="str">
        <f>"580620231210113757101495"</f>
        <v>580620231210113757101495</v>
      </c>
      <c r="C268" s="9" t="s">
        <v>6</v>
      </c>
      <c r="D268" s="9" t="str">
        <f>"郑小双"</f>
        <v>郑小双</v>
      </c>
      <c r="E268" s="9" t="str">
        <f t="shared" si="65"/>
        <v>男</v>
      </c>
    </row>
    <row r="269" spans="1:5" ht="34.5" customHeight="1">
      <c r="A269" s="8">
        <v>267</v>
      </c>
      <c r="B269" s="9" t="str">
        <f>"580620231210170122101527"</f>
        <v>580620231210170122101527</v>
      </c>
      <c r="C269" s="9" t="s">
        <v>6</v>
      </c>
      <c r="D269" s="9" t="str">
        <f>"林豆豆"</f>
        <v>林豆豆</v>
      </c>
      <c r="E269" s="9" t="str">
        <f t="shared" si="66"/>
        <v>女</v>
      </c>
    </row>
    <row r="270" spans="1:5" ht="34.5" customHeight="1">
      <c r="A270" s="8">
        <v>268</v>
      </c>
      <c r="B270" s="9" t="str">
        <f>"580620231210170158101528"</f>
        <v>580620231210170158101528</v>
      </c>
      <c r="C270" s="9" t="s">
        <v>6</v>
      </c>
      <c r="D270" s="9" t="str">
        <f>"李欣欣"</f>
        <v>李欣欣</v>
      </c>
      <c r="E270" s="9" t="str">
        <f t="shared" si="66"/>
        <v>女</v>
      </c>
    </row>
    <row r="271" spans="1:5" ht="34.5" customHeight="1">
      <c r="A271" s="8">
        <v>269</v>
      </c>
      <c r="B271" s="9" t="str">
        <f>"580620231210171747101530"</f>
        <v>580620231210171747101530</v>
      </c>
      <c r="C271" s="9" t="s">
        <v>6</v>
      </c>
      <c r="D271" s="9" t="str">
        <f>"李惠敏"</f>
        <v>李惠敏</v>
      </c>
      <c r="E271" s="9" t="str">
        <f t="shared" si="66"/>
        <v>女</v>
      </c>
    </row>
    <row r="272" spans="1:5" ht="34.5" customHeight="1">
      <c r="A272" s="8">
        <v>270</v>
      </c>
      <c r="B272" s="9" t="str">
        <f>"580620231209190806101460"</f>
        <v>580620231209190806101460</v>
      </c>
      <c r="C272" s="9" t="s">
        <v>6</v>
      </c>
      <c r="D272" s="9" t="str">
        <f>"林大红"</f>
        <v>林大红</v>
      </c>
      <c r="E272" s="9" t="str">
        <f aca="true" t="shared" si="67" ref="E272:E276">"男"</f>
        <v>男</v>
      </c>
    </row>
    <row r="273" spans="1:5" ht="34.5" customHeight="1">
      <c r="A273" s="8">
        <v>271</v>
      </c>
      <c r="B273" s="9" t="str">
        <f>"580620231210161117101526"</f>
        <v>580620231210161117101526</v>
      </c>
      <c r="C273" s="9" t="s">
        <v>6</v>
      </c>
      <c r="D273" s="9" t="str">
        <f>"王晨方"</f>
        <v>王晨方</v>
      </c>
      <c r="E273" s="9" t="str">
        <f aca="true" t="shared" si="68" ref="E273:E277">"女"</f>
        <v>女</v>
      </c>
    </row>
    <row r="274" spans="1:5" ht="34.5" customHeight="1">
      <c r="A274" s="8">
        <v>272</v>
      </c>
      <c r="B274" s="9" t="str">
        <f>"580620231209154620101438"</f>
        <v>580620231209154620101438</v>
      </c>
      <c r="C274" s="9" t="s">
        <v>6</v>
      </c>
      <c r="D274" s="9" t="str">
        <f>"陈海英"</f>
        <v>陈海英</v>
      </c>
      <c r="E274" s="9" t="str">
        <f t="shared" si="68"/>
        <v>女</v>
      </c>
    </row>
    <row r="275" spans="1:5" ht="34.5" customHeight="1">
      <c r="A275" s="8">
        <v>273</v>
      </c>
      <c r="B275" s="9" t="str">
        <f>"580620231207113646101130"</f>
        <v>580620231207113646101130</v>
      </c>
      <c r="C275" s="9" t="s">
        <v>6</v>
      </c>
      <c r="D275" s="9" t="str">
        <f>"王晓霄"</f>
        <v>王晓霄</v>
      </c>
      <c r="E275" s="9" t="str">
        <f t="shared" si="67"/>
        <v>男</v>
      </c>
    </row>
    <row r="276" spans="1:5" ht="34.5" customHeight="1">
      <c r="A276" s="8">
        <v>274</v>
      </c>
      <c r="B276" s="9" t="str">
        <f>"580620231209132106101428"</f>
        <v>580620231209132106101428</v>
      </c>
      <c r="C276" s="9" t="s">
        <v>6</v>
      </c>
      <c r="D276" s="9" t="str">
        <f>"虞铮葆"</f>
        <v>虞铮葆</v>
      </c>
      <c r="E276" s="9" t="str">
        <f t="shared" si="67"/>
        <v>男</v>
      </c>
    </row>
    <row r="277" spans="1:5" ht="34.5" customHeight="1">
      <c r="A277" s="8">
        <v>275</v>
      </c>
      <c r="B277" s="9" t="str">
        <f>"580620231208192430101371"</f>
        <v>580620231208192430101371</v>
      </c>
      <c r="C277" s="9" t="s">
        <v>6</v>
      </c>
      <c r="D277" s="9" t="str">
        <f>"曾少婉"</f>
        <v>曾少婉</v>
      </c>
      <c r="E277" s="9" t="str">
        <f t="shared" si="68"/>
        <v>女</v>
      </c>
    </row>
    <row r="278" spans="1:5" ht="34.5" customHeight="1">
      <c r="A278" s="8">
        <v>276</v>
      </c>
      <c r="B278" s="9" t="str">
        <f>"580620231210175059101534"</f>
        <v>580620231210175059101534</v>
      </c>
      <c r="C278" s="9" t="s">
        <v>6</v>
      </c>
      <c r="D278" s="9" t="str">
        <f>"罗小弟"</f>
        <v>罗小弟</v>
      </c>
      <c r="E278" s="9" t="str">
        <f>"男"</f>
        <v>男</v>
      </c>
    </row>
    <row r="279" spans="1:5" ht="34.5" customHeight="1">
      <c r="A279" s="8">
        <v>277</v>
      </c>
      <c r="B279" s="9" t="str">
        <f>"580620231207191928101216"</f>
        <v>580620231207191928101216</v>
      </c>
      <c r="C279" s="9" t="s">
        <v>6</v>
      </c>
      <c r="D279" s="9" t="str">
        <f>"林春妹"</f>
        <v>林春妹</v>
      </c>
      <c r="E279" s="9" t="str">
        <f aca="true" t="shared" si="69" ref="E279:E289">"女"</f>
        <v>女</v>
      </c>
    </row>
    <row r="280" spans="1:5" ht="34.5" customHeight="1">
      <c r="A280" s="8">
        <v>278</v>
      </c>
      <c r="B280" s="9" t="str">
        <f>"580620231207151300101170"</f>
        <v>580620231207151300101170</v>
      </c>
      <c r="C280" s="9" t="s">
        <v>6</v>
      </c>
      <c r="D280" s="9" t="str">
        <f>"陈俊威"</f>
        <v>陈俊威</v>
      </c>
      <c r="E280" s="9" t="str">
        <f>"男"</f>
        <v>男</v>
      </c>
    </row>
    <row r="281" spans="1:5" ht="34.5" customHeight="1">
      <c r="A281" s="8">
        <v>279</v>
      </c>
      <c r="B281" s="9" t="str">
        <f>"580620231209105823101410"</f>
        <v>580620231209105823101410</v>
      </c>
      <c r="C281" s="9" t="s">
        <v>6</v>
      </c>
      <c r="D281" s="9" t="str">
        <f>"林玉敏"</f>
        <v>林玉敏</v>
      </c>
      <c r="E281" s="9" t="str">
        <f t="shared" si="69"/>
        <v>女</v>
      </c>
    </row>
    <row r="282" spans="1:5" ht="34.5" customHeight="1">
      <c r="A282" s="8">
        <v>280</v>
      </c>
      <c r="B282" s="9" t="str">
        <f>"580620231210191047101538"</f>
        <v>580620231210191047101538</v>
      </c>
      <c r="C282" s="9" t="s">
        <v>6</v>
      </c>
      <c r="D282" s="9" t="str">
        <f>"方丽雪"</f>
        <v>方丽雪</v>
      </c>
      <c r="E282" s="9" t="str">
        <f t="shared" si="69"/>
        <v>女</v>
      </c>
    </row>
    <row r="283" spans="1:5" ht="34.5" customHeight="1">
      <c r="A283" s="8">
        <v>281</v>
      </c>
      <c r="B283" s="9" t="str">
        <f>"580620231208214537101381"</f>
        <v>580620231208214537101381</v>
      </c>
      <c r="C283" s="9" t="s">
        <v>6</v>
      </c>
      <c r="D283" s="9" t="str">
        <f>"黎小芬"</f>
        <v>黎小芬</v>
      </c>
      <c r="E283" s="9" t="str">
        <f t="shared" si="69"/>
        <v>女</v>
      </c>
    </row>
    <row r="284" spans="1:5" ht="34.5" customHeight="1">
      <c r="A284" s="8">
        <v>282</v>
      </c>
      <c r="B284" s="9" t="str">
        <f>"580620231210104231101491"</f>
        <v>580620231210104231101491</v>
      </c>
      <c r="C284" s="9" t="s">
        <v>6</v>
      </c>
      <c r="D284" s="9" t="str">
        <f>"谢建梅"</f>
        <v>谢建梅</v>
      </c>
      <c r="E284" s="9" t="str">
        <f t="shared" si="69"/>
        <v>女</v>
      </c>
    </row>
    <row r="285" spans="1:5" ht="34.5" customHeight="1">
      <c r="A285" s="8">
        <v>283</v>
      </c>
      <c r="B285" s="9" t="str">
        <f>"580620231207200725101229"</f>
        <v>580620231207200725101229</v>
      </c>
      <c r="C285" s="9" t="s">
        <v>6</v>
      </c>
      <c r="D285" s="9" t="str">
        <f>"温柔"</f>
        <v>温柔</v>
      </c>
      <c r="E285" s="9" t="str">
        <f t="shared" si="69"/>
        <v>女</v>
      </c>
    </row>
    <row r="286" spans="1:5" ht="34.5" customHeight="1">
      <c r="A286" s="8">
        <v>284</v>
      </c>
      <c r="B286" s="9" t="str">
        <f>"580620231207191511101214"</f>
        <v>580620231207191511101214</v>
      </c>
      <c r="C286" s="9" t="s">
        <v>6</v>
      </c>
      <c r="D286" s="9" t="str">
        <f>"李秋娟"</f>
        <v>李秋娟</v>
      </c>
      <c r="E286" s="9" t="str">
        <f t="shared" si="69"/>
        <v>女</v>
      </c>
    </row>
    <row r="287" spans="1:5" ht="34.5" customHeight="1">
      <c r="A287" s="8">
        <v>285</v>
      </c>
      <c r="B287" s="9" t="str">
        <f>"580620231210193536101540"</f>
        <v>580620231210193536101540</v>
      </c>
      <c r="C287" s="9" t="s">
        <v>6</v>
      </c>
      <c r="D287" s="9" t="str">
        <f>"王小燕"</f>
        <v>王小燕</v>
      </c>
      <c r="E287" s="9" t="str">
        <f t="shared" si="69"/>
        <v>女</v>
      </c>
    </row>
    <row r="288" spans="1:5" ht="34.5" customHeight="1">
      <c r="A288" s="8">
        <v>286</v>
      </c>
      <c r="B288" s="9" t="str">
        <f>"580620231208103821101308"</f>
        <v>580620231208103821101308</v>
      </c>
      <c r="C288" s="9" t="s">
        <v>6</v>
      </c>
      <c r="D288" s="9" t="str">
        <f>"杨梦丽"</f>
        <v>杨梦丽</v>
      </c>
      <c r="E288" s="9" t="str">
        <f t="shared" si="69"/>
        <v>女</v>
      </c>
    </row>
    <row r="289" spans="1:5" ht="34.5" customHeight="1">
      <c r="A289" s="8">
        <v>287</v>
      </c>
      <c r="B289" s="9" t="str">
        <f>"580620231210193635101541"</f>
        <v>580620231210193635101541</v>
      </c>
      <c r="C289" s="9" t="s">
        <v>6</v>
      </c>
      <c r="D289" s="9" t="str">
        <f>"王壹虹"</f>
        <v>王壹虹</v>
      </c>
      <c r="E289" s="9" t="str">
        <f t="shared" si="69"/>
        <v>女</v>
      </c>
    </row>
    <row r="290" spans="1:5" ht="34.5" customHeight="1">
      <c r="A290" s="8">
        <v>288</v>
      </c>
      <c r="B290" s="9" t="str">
        <f>"580620231210201632101545"</f>
        <v>580620231210201632101545</v>
      </c>
      <c r="C290" s="9" t="s">
        <v>6</v>
      </c>
      <c r="D290" s="9" t="str">
        <f>"刘家宝"</f>
        <v>刘家宝</v>
      </c>
      <c r="E290" s="9" t="str">
        <f>"男"</f>
        <v>男</v>
      </c>
    </row>
    <row r="291" spans="1:5" ht="34.5" customHeight="1">
      <c r="A291" s="8">
        <v>289</v>
      </c>
      <c r="B291" s="9" t="str">
        <f>"580620231210202308101546"</f>
        <v>580620231210202308101546</v>
      </c>
      <c r="C291" s="9" t="s">
        <v>6</v>
      </c>
      <c r="D291" s="9" t="str">
        <f>"陈竹秤"</f>
        <v>陈竹秤</v>
      </c>
      <c r="E291" s="9" t="str">
        <f aca="true" t="shared" si="70" ref="E291:E300">"女"</f>
        <v>女</v>
      </c>
    </row>
    <row r="292" spans="1:5" ht="34.5" customHeight="1">
      <c r="A292" s="8">
        <v>290</v>
      </c>
      <c r="B292" s="9" t="str">
        <f>"580620231210203846101549"</f>
        <v>580620231210203846101549</v>
      </c>
      <c r="C292" s="9" t="s">
        <v>6</v>
      </c>
      <c r="D292" s="9" t="str">
        <f>"陈钰"</f>
        <v>陈钰</v>
      </c>
      <c r="E292" s="9" t="str">
        <f>"男"</f>
        <v>男</v>
      </c>
    </row>
    <row r="293" spans="1:5" ht="34.5" customHeight="1">
      <c r="A293" s="8">
        <v>291</v>
      </c>
      <c r="B293" s="9" t="str">
        <f>"580620231209204018101468"</f>
        <v>580620231209204018101468</v>
      </c>
      <c r="C293" s="9" t="s">
        <v>6</v>
      </c>
      <c r="D293" s="9" t="str">
        <f>"王秋盈"</f>
        <v>王秋盈</v>
      </c>
      <c r="E293" s="9" t="str">
        <f t="shared" si="70"/>
        <v>女</v>
      </c>
    </row>
    <row r="294" spans="1:5" ht="34.5" customHeight="1">
      <c r="A294" s="8">
        <v>292</v>
      </c>
      <c r="B294" s="9" t="str">
        <f>"580620231210204205101550"</f>
        <v>580620231210204205101550</v>
      </c>
      <c r="C294" s="9" t="s">
        <v>6</v>
      </c>
      <c r="D294" s="9" t="str">
        <f>"陈晓敏"</f>
        <v>陈晓敏</v>
      </c>
      <c r="E294" s="9" t="str">
        <f t="shared" si="70"/>
        <v>女</v>
      </c>
    </row>
    <row r="295" spans="1:5" ht="34.5" customHeight="1">
      <c r="A295" s="8">
        <v>293</v>
      </c>
      <c r="B295" s="9" t="str">
        <f>"580620231207103753101107"</f>
        <v>580620231207103753101107</v>
      </c>
      <c r="C295" s="9" t="s">
        <v>6</v>
      </c>
      <c r="D295" s="9" t="str">
        <f>"黄祖瑜"</f>
        <v>黄祖瑜</v>
      </c>
      <c r="E295" s="9" t="str">
        <f t="shared" si="70"/>
        <v>女</v>
      </c>
    </row>
    <row r="296" spans="1:5" ht="34.5" customHeight="1">
      <c r="A296" s="8">
        <v>294</v>
      </c>
      <c r="B296" s="9" t="str">
        <f>"580620231210122002101499"</f>
        <v>580620231210122002101499</v>
      </c>
      <c r="C296" s="9" t="s">
        <v>6</v>
      </c>
      <c r="D296" s="9" t="str">
        <f>"余佳佳"</f>
        <v>余佳佳</v>
      </c>
      <c r="E296" s="9" t="str">
        <f t="shared" si="70"/>
        <v>女</v>
      </c>
    </row>
    <row r="297" spans="1:5" ht="34.5" customHeight="1">
      <c r="A297" s="8">
        <v>295</v>
      </c>
      <c r="B297" s="9" t="str">
        <f>"580620231210212115101552"</f>
        <v>580620231210212115101552</v>
      </c>
      <c r="C297" s="9" t="s">
        <v>6</v>
      </c>
      <c r="D297" s="9" t="str">
        <f>"袁妹婷"</f>
        <v>袁妹婷</v>
      </c>
      <c r="E297" s="9" t="str">
        <f t="shared" si="70"/>
        <v>女</v>
      </c>
    </row>
    <row r="298" spans="1:5" ht="34.5" customHeight="1">
      <c r="A298" s="8">
        <v>296</v>
      </c>
      <c r="B298" s="9" t="str">
        <f>"580620231210212450101554"</f>
        <v>580620231210212450101554</v>
      </c>
      <c r="C298" s="9" t="s">
        <v>6</v>
      </c>
      <c r="D298" s="9" t="str">
        <f>"符少喜"</f>
        <v>符少喜</v>
      </c>
      <c r="E298" s="9" t="str">
        <f t="shared" si="70"/>
        <v>女</v>
      </c>
    </row>
    <row r="299" spans="1:5" ht="34.5" customHeight="1">
      <c r="A299" s="8">
        <v>297</v>
      </c>
      <c r="B299" s="9" t="str">
        <f>"580620231210215918101559"</f>
        <v>580620231210215918101559</v>
      </c>
      <c r="C299" s="9" t="s">
        <v>6</v>
      </c>
      <c r="D299" s="9" t="str">
        <f>"戴佳伶"</f>
        <v>戴佳伶</v>
      </c>
      <c r="E299" s="9" t="str">
        <f t="shared" si="70"/>
        <v>女</v>
      </c>
    </row>
    <row r="300" spans="1:5" ht="34.5" customHeight="1">
      <c r="A300" s="8">
        <v>298</v>
      </c>
      <c r="B300" s="9" t="str">
        <f>"580620231210214940101558"</f>
        <v>580620231210214940101558</v>
      </c>
      <c r="C300" s="9" t="s">
        <v>6</v>
      </c>
      <c r="D300" s="9" t="str">
        <f>"李金颖"</f>
        <v>李金颖</v>
      </c>
      <c r="E300" s="9" t="str">
        <f t="shared" si="70"/>
        <v>女</v>
      </c>
    </row>
    <row r="301" spans="1:5" ht="34.5" customHeight="1">
      <c r="A301" s="8">
        <v>299</v>
      </c>
      <c r="B301" s="9" t="str">
        <f>"580620231209220638101477"</f>
        <v>580620231209220638101477</v>
      </c>
      <c r="C301" s="9" t="s">
        <v>6</v>
      </c>
      <c r="D301" s="9" t="str">
        <f>"林业飞"</f>
        <v>林业飞</v>
      </c>
      <c r="E301" s="9" t="str">
        <f>"男"</f>
        <v>男</v>
      </c>
    </row>
    <row r="302" spans="1:5" ht="34.5" customHeight="1">
      <c r="A302" s="8">
        <v>300</v>
      </c>
      <c r="B302" s="9" t="str">
        <f>"580620231210221723101560"</f>
        <v>580620231210221723101560</v>
      </c>
      <c r="C302" s="9" t="s">
        <v>6</v>
      </c>
      <c r="D302" s="9" t="str">
        <f>"吴雪欣"</f>
        <v>吴雪欣</v>
      </c>
      <c r="E302" s="9" t="str">
        <f aca="true" t="shared" si="71" ref="E302:E306">"女"</f>
        <v>女</v>
      </c>
    </row>
    <row r="303" spans="1:5" ht="34.5" customHeight="1">
      <c r="A303" s="8">
        <v>301</v>
      </c>
      <c r="B303" s="9" t="str">
        <f>"580620231210224900101565"</f>
        <v>580620231210224900101565</v>
      </c>
      <c r="C303" s="9" t="s">
        <v>6</v>
      </c>
      <c r="D303" s="9" t="str">
        <f>"梁宝今"</f>
        <v>梁宝今</v>
      </c>
      <c r="E303" s="9" t="str">
        <f t="shared" si="71"/>
        <v>女</v>
      </c>
    </row>
    <row r="304" spans="1:5" ht="34.5" customHeight="1">
      <c r="A304" s="8">
        <v>302</v>
      </c>
      <c r="B304" s="9" t="str">
        <f>"580620231210221812101561"</f>
        <v>580620231210221812101561</v>
      </c>
      <c r="C304" s="9" t="s">
        <v>6</v>
      </c>
      <c r="D304" s="9" t="str">
        <f>"符圣懂"</f>
        <v>符圣懂</v>
      </c>
      <c r="E304" s="9" t="str">
        <f aca="true" t="shared" si="72" ref="E304:E309">"男"</f>
        <v>男</v>
      </c>
    </row>
    <row r="305" spans="1:5" ht="34.5" customHeight="1">
      <c r="A305" s="8">
        <v>303</v>
      </c>
      <c r="B305" s="9" t="str">
        <f>"580620231210224819101564"</f>
        <v>580620231210224819101564</v>
      </c>
      <c r="C305" s="9" t="s">
        <v>6</v>
      </c>
      <c r="D305" s="9" t="str">
        <f>"陈小芳"</f>
        <v>陈小芳</v>
      </c>
      <c r="E305" s="9" t="str">
        <f t="shared" si="71"/>
        <v>女</v>
      </c>
    </row>
    <row r="306" spans="1:5" ht="34.5" customHeight="1">
      <c r="A306" s="8">
        <v>304</v>
      </c>
      <c r="B306" s="9" t="str">
        <f>"580620231210223149101563"</f>
        <v>580620231210223149101563</v>
      </c>
      <c r="C306" s="9" t="s">
        <v>6</v>
      </c>
      <c r="D306" s="9" t="str">
        <f>"严彩金"</f>
        <v>严彩金</v>
      </c>
      <c r="E306" s="9" t="str">
        <f t="shared" si="71"/>
        <v>女</v>
      </c>
    </row>
    <row r="307" spans="1:5" ht="34.5" customHeight="1">
      <c r="A307" s="8">
        <v>305</v>
      </c>
      <c r="B307" s="9" t="str">
        <f>"580620231207101358101091"</f>
        <v>580620231207101358101091</v>
      </c>
      <c r="C307" s="9" t="s">
        <v>6</v>
      </c>
      <c r="D307" s="9" t="str">
        <f>"王小代"</f>
        <v>王小代</v>
      </c>
      <c r="E307" s="9" t="str">
        <f t="shared" si="72"/>
        <v>男</v>
      </c>
    </row>
    <row r="308" spans="1:5" ht="34.5" customHeight="1">
      <c r="A308" s="8">
        <v>306</v>
      </c>
      <c r="B308" s="9" t="str">
        <f>"580620231210230018101567"</f>
        <v>580620231210230018101567</v>
      </c>
      <c r="C308" s="9" t="s">
        <v>6</v>
      </c>
      <c r="D308" s="9" t="str">
        <f>"陈佳佳"</f>
        <v>陈佳佳</v>
      </c>
      <c r="E308" s="9" t="str">
        <f aca="true" t="shared" si="73" ref="E308:E314">"女"</f>
        <v>女</v>
      </c>
    </row>
    <row r="309" spans="1:5" ht="34.5" customHeight="1">
      <c r="A309" s="8">
        <v>307</v>
      </c>
      <c r="B309" s="9" t="str">
        <f>"580620231210230437101568"</f>
        <v>580620231210230437101568</v>
      </c>
      <c r="C309" s="9" t="s">
        <v>6</v>
      </c>
      <c r="D309" s="9" t="str">
        <f>"麦恩铭"</f>
        <v>麦恩铭</v>
      </c>
      <c r="E309" s="9" t="str">
        <f t="shared" si="72"/>
        <v>男</v>
      </c>
    </row>
    <row r="310" spans="1:5" ht="34.5" customHeight="1">
      <c r="A310" s="8">
        <v>308</v>
      </c>
      <c r="B310" s="9" t="str">
        <f>"580620231210232331101570"</f>
        <v>580620231210232331101570</v>
      </c>
      <c r="C310" s="9" t="s">
        <v>6</v>
      </c>
      <c r="D310" s="9" t="str">
        <f>"王宝英"</f>
        <v>王宝英</v>
      </c>
      <c r="E310" s="9" t="str">
        <f t="shared" si="73"/>
        <v>女</v>
      </c>
    </row>
    <row r="311" spans="1:5" ht="34.5" customHeight="1">
      <c r="A311" s="8">
        <v>309</v>
      </c>
      <c r="B311" s="9" t="str">
        <f>"580620231209175646101452"</f>
        <v>580620231209175646101452</v>
      </c>
      <c r="C311" s="9" t="s">
        <v>6</v>
      </c>
      <c r="D311" s="9" t="str">
        <f>"陈月维"</f>
        <v>陈月维</v>
      </c>
      <c r="E311" s="9" t="str">
        <f t="shared" si="73"/>
        <v>女</v>
      </c>
    </row>
    <row r="312" spans="1:5" ht="34.5" customHeight="1">
      <c r="A312" s="8">
        <v>310</v>
      </c>
      <c r="B312" s="9" t="str">
        <f>"580620231210230012101566"</f>
        <v>580620231210230012101566</v>
      </c>
      <c r="C312" s="9" t="s">
        <v>6</v>
      </c>
      <c r="D312" s="9" t="str">
        <f>"符淼苗"</f>
        <v>符淼苗</v>
      </c>
      <c r="E312" s="9" t="str">
        <f t="shared" si="73"/>
        <v>女</v>
      </c>
    </row>
    <row r="313" spans="1:5" ht="34.5" customHeight="1">
      <c r="A313" s="8">
        <v>311</v>
      </c>
      <c r="B313" s="9" t="str">
        <f>"580620231210234519101573"</f>
        <v>580620231210234519101573</v>
      </c>
      <c r="C313" s="9" t="s">
        <v>6</v>
      </c>
      <c r="D313" s="9" t="str">
        <f>"谢妮珊"</f>
        <v>谢妮珊</v>
      </c>
      <c r="E313" s="9" t="str">
        <f t="shared" si="73"/>
        <v>女</v>
      </c>
    </row>
    <row r="314" spans="1:5" ht="34.5" customHeight="1">
      <c r="A314" s="8">
        <v>312</v>
      </c>
      <c r="B314" s="9" t="str">
        <f>"580620231207205659101234"</f>
        <v>580620231207205659101234</v>
      </c>
      <c r="C314" s="9" t="s">
        <v>6</v>
      </c>
      <c r="D314" s="9" t="str">
        <f>"王叶华"</f>
        <v>王叶华</v>
      </c>
      <c r="E314" s="9" t="str">
        <f t="shared" si="73"/>
        <v>女</v>
      </c>
    </row>
    <row r="315" spans="1:5" ht="34.5" customHeight="1">
      <c r="A315" s="8">
        <v>313</v>
      </c>
      <c r="B315" s="9" t="str">
        <f>"580620231210213103101556"</f>
        <v>580620231210213103101556</v>
      </c>
      <c r="C315" s="9" t="s">
        <v>6</v>
      </c>
      <c r="D315" s="9" t="str">
        <f>"董文华"</f>
        <v>董文华</v>
      </c>
      <c r="E315" s="9" t="str">
        <f aca="true" t="shared" si="74" ref="E315:E323">"男"</f>
        <v>男</v>
      </c>
    </row>
    <row r="316" spans="1:5" ht="34.5" customHeight="1">
      <c r="A316" s="8">
        <v>314</v>
      </c>
      <c r="B316" s="9" t="str">
        <f>"580620231211001041101574"</f>
        <v>580620231211001041101574</v>
      </c>
      <c r="C316" s="9" t="s">
        <v>6</v>
      </c>
      <c r="D316" s="9" t="str">
        <f>"郭冰洁"</f>
        <v>郭冰洁</v>
      </c>
      <c r="E316" s="9" t="str">
        <f aca="true" t="shared" si="75" ref="E316:E319">"女"</f>
        <v>女</v>
      </c>
    </row>
    <row r="317" spans="1:5" ht="34.5" customHeight="1">
      <c r="A317" s="8">
        <v>315</v>
      </c>
      <c r="B317" s="9" t="str">
        <f>"580620231211011041101576"</f>
        <v>580620231211011041101576</v>
      </c>
      <c r="C317" s="9" t="s">
        <v>6</v>
      </c>
      <c r="D317" s="9" t="str">
        <f>"陈燕灵"</f>
        <v>陈燕灵</v>
      </c>
      <c r="E317" s="9" t="str">
        <f t="shared" si="75"/>
        <v>女</v>
      </c>
    </row>
    <row r="318" spans="1:5" ht="34.5" customHeight="1">
      <c r="A318" s="8">
        <v>316</v>
      </c>
      <c r="B318" s="9" t="str">
        <f>"580620231211013330101578"</f>
        <v>580620231211013330101578</v>
      </c>
      <c r="C318" s="9" t="s">
        <v>6</v>
      </c>
      <c r="D318" s="9" t="str">
        <f>"王明浩"</f>
        <v>王明浩</v>
      </c>
      <c r="E318" s="9" t="str">
        <f t="shared" si="74"/>
        <v>男</v>
      </c>
    </row>
    <row r="319" spans="1:5" ht="34.5" customHeight="1">
      <c r="A319" s="8">
        <v>317</v>
      </c>
      <c r="B319" s="9" t="str">
        <f>"580620231211012611101577"</f>
        <v>580620231211012611101577</v>
      </c>
      <c r="C319" s="9" t="s">
        <v>6</v>
      </c>
      <c r="D319" s="9" t="str">
        <f>"陈玉红"</f>
        <v>陈玉红</v>
      </c>
      <c r="E319" s="9" t="str">
        <f t="shared" si="75"/>
        <v>女</v>
      </c>
    </row>
    <row r="320" spans="1:5" ht="34.5" customHeight="1">
      <c r="A320" s="8">
        <v>318</v>
      </c>
      <c r="B320" s="9" t="str">
        <f>"580620231211040450101581"</f>
        <v>580620231211040450101581</v>
      </c>
      <c r="C320" s="9" t="s">
        <v>6</v>
      </c>
      <c r="D320" s="9" t="str">
        <f>"苏会胜"</f>
        <v>苏会胜</v>
      </c>
      <c r="E320" s="9" t="str">
        <f t="shared" si="74"/>
        <v>男</v>
      </c>
    </row>
    <row r="321" spans="1:5" ht="34.5" customHeight="1">
      <c r="A321" s="8">
        <v>319</v>
      </c>
      <c r="B321" s="9" t="str">
        <f>"580620231211081003101583"</f>
        <v>580620231211081003101583</v>
      </c>
      <c r="C321" s="9" t="s">
        <v>6</v>
      </c>
      <c r="D321" s="9" t="str">
        <f>"谢海明"</f>
        <v>谢海明</v>
      </c>
      <c r="E321" s="9" t="str">
        <f t="shared" si="74"/>
        <v>男</v>
      </c>
    </row>
    <row r="322" spans="1:5" ht="34.5" customHeight="1">
      <c r="A322" s="8">
        <v>320</v>
      </c>
      <c r="B322" s="9" t="str">
        <f>"580620231211081451101584"</f>
        <v>580620231211081451101584</v>
      </c>
      <c r="C322" s="9" t="s">
        <v>6</v>
      </c>
      <c r="D322" s="9" t="str">
        <f>"罗川警"</f>
        <v>罗川警</v>
      </c>
      <c r="E322" s="9" t="str">
        <f t="shared" si="74"/>
        <v>男</v>
      </c>
    </row>
    <row r="323" spans="1:5" ht="34.5" customHeight="1">
      <c r="A323" s="8">
        <v>321</v>
      </c>
      <c r="B323" s="9" t="str">
        <f>"580620231208081714101275"</f>
        <v>580620231208081714101275</v>
      </c>
      <c r="C323" s="9" t="s">
        <v>6</v>
      </c>
      <c r="D323" s="9" t="str">
        <f>"周泉"</f>
        <v>周泉</v>
      </c>
      <c r="E323" s="9" t="str">
        <f t="shared" si="74"/>
        <v>男</v>
      </c>
    </row>
    <row r="324" spans="1:5" ht="34.5" customHeight="1">
      <c r="A324" s="8">
        <v>322</v>
      </c>
      <c r="B324" s="9" t="str">
        <f>"580620231211083234101585"</f>
        <v>580620231211083234101585</v>
      </c>
      <c r="C324" s="9" t="s">
        <v>6</v>
      </c>
      <c r="D324" s="9" t="str">
        <f>"王兰萍"</f>
        <v>王兰萍</v>
      </c>
      <c r="E324" s="9" t="str">
        <f aca="true" t="shared" si="76" ref="E324:E326">"女"</f>
        <v>女</v>
      </c>
    </row>
    <row r="325" spans="1:5" ht="34.5" customHeight="1">
      <c r="A325" s="8">
        <v>323</v>
      </c>
      <c r="B325" s="9" t="str">
        <f>"580620231207102937101100"</f>
        <v>580620231207102937101100</v>
      </c>
      <c r="C325" s="9" t="s">
        <v>6</v>
      </c>
      <c r="D325" s="9" t="str">
        <f>"钟玲慧"</f>
        <v>钟玲慧</v>
      </c>
      <c r="E325" s="9" t="str">
        <f t="shared" si="76"/>
        <v>女</v>
      </c>
    </row>
    <row r="326" spans="1:5" ht="34.5" customHeight="1">
      <c r="A326" s="8">
        <v>324</v>
      </c>
      <c r="B326" s="9" t="str">
        <f>"580620231211091852101592"</f>
        <v>580620231211091852101592</v>
      </c>
      <c r="C326" s="9" t="s">
        <v>6</v>
      </c>
      <c r="D326" s="9" t="str">
        <f>"王水妹"</f>
        <v>王水妹</v>
      </c>
      <c r="E326" s="9" t="str">
        <f t="shared" si="76"/>
        <v>女</v>
      </c>
    </row>
    <row r="327" spans="1:5" ht="34.5" customHeight="1">
      <c r="A327" s="8">
        <v>325</v>
      </c>
      <c r="B327" s="9" t="str">
        <f>"580620231207090210101040"</f>
        <v>580620231207090210101040</v>
      </c>
      <c r="C327" s="9" t="s">
        <v>6</v>
      </c>
      <c r="D327" s="9" t="str">
        <f>"符庆英"</f>
        <v>符庆英</v>
      </c>
      <c r="E327" s="9" t="str">
        <f>"男"</f>
        <v>男</v>
      </c>
    </row>
    <row r="328" spans="1:5" ht="34.5" customHeight="1">
      <c r="A328" s="8">
        <v>326</v>
      </c>
      <c r="B328" s="9" t="str">
        <f>"580620231211094651101601"</f>
        <v>580620231211094651101601</v>
      </c>
      <c r="C328" s="9" t="s">
        <v>6</v>
      </c>
      <c r="D328" s="9" t="str">
        <f>"王秋玲"</f>
        <v>王秋玲</v>
      </c>
      <c r="E328" s="9" t="str">
        <f aca="true" t="shared" si="77" ref="E328:E331">"女"</f>
        <v>女</v>
      </c>
    </row>
    <row r="329" spans="1:5" ht="34.5" customHeight="1">
      <c r="A329" s="8">
        <v>327</v>
      </c>
      <c r="B329" s="9" t="str">
        <f>"580620231211084703101588"</f>
        <v>580620231211084703101588</v>
      </c>
      <c r="C329" s="9" t="s">
        <v>6</v>
      </c>
      <c r="D329" s="9" t="str">
        <f>"王彬"</f>
        <v>王彬</v>
      </c>
      <c r="E329" s="9" t="str">
        <f t="shared" si="77"/>
        <v>女</v>
      </c>
    </row>
    <row r="330" spans="1:5" ht="34.5" customHeight="1">
      <c r="A330" s="8">
        <v>328</v>
      </c>
      <c r="B330" s="9" t="str">
        <f>"580620231211094148101598"</f>
        <v>580620231211094148101598</v>
      </c>
      <c r="C330" s="9" t="s">
        <v>6</v>
      </c>
      <c r="D330" s="9" t="str">
        <f>"钟伶妹"</f>
        <v>钟伶妹</v>
      </c>
      <c r="E330" s="9" t="str">
        <f t="shared" si="77"/>
        <v>女</v>
      </c>
    </row>
    <row r="331" spans="1:5" ht="34.5" customHeight="1">
      <c r="A331" s="8">
        <v>329</v>
      </c>
      <c r="B331" s="9" t="str">
        <f>"580620231211083631101586"</f>
        <v>580620231211083631101586</v>
      </c>
      <c r="C331" s="9" t="s">
        <v>6</v>
      </c>
      <c r="D331" s="9" t="str">
        <f>"余莹"</f>
        <v>余莹</v>
      </c>
      <c r="E331" s="9" t="str">
        <f t="shared" si="77"/>
        <v>女</v>
      </c>
    </row>
    <row r="332" spans="1:5" ht="34.5" customHeight="1">
      <c r="A332" s="8">
        <v>330</v>
      </c>
      <c r="B332" s="9" t="str">
        <f>"580620231210195811101544"</f>
        <v>580620231210195811101544</v>
      </c>
      <c r="C332" s="9" t="s">
        <v>6</v>
      </c>
      <c r="D332" s="9" t="str">
        <f>"林传诗"</f>
        <v>林传诗</v>
      </c>
      <c r="E332" s="9" t="str">
        <f aca="true" t="shared" si="78" ref="E332:E336">"男"</f>
        <v>男</v>
      </c>
    </row>
    <row r="333" spans="1:5" ht="34.5" customHeight="1">
      <c r="A333" s="8">
        <v>331</v>
      </c>
      <c r="B333" s="9" t="str">
        <f>"580620231211100403101602"</f>
        <v>580620231211100403101602</v>
      </c>
      <c r="C333" s="9" t="s">
        <v>6</v>
      </c>
      <c r="D333" s="9" t="str">
        <f>"谢喜珍"</f>
        <v>谢喜珍</v>
      </c>
      <c r="E333" s="9" t="str">
        <f aca="true" t="shared" si="79" ref="E333:E339">"女"</f>
        <v>女</v>
      </c>
    </row>
    <row r="334" spans="1:5" ht="34.5" customHeight="1">
      <c r="A334" s="8">
        <v>332</v>
      </c>
      <c r="B334" s="9" t="str">
        <f>"580620231211094538101600"</f>
        <v>580620231211094538101600</v>
      </c>
      <c r="C334" s="9" t="s">
        <v>6</v>
      </c>
      <c r="D334" s="9" t="str">
        <f>"王芊芊"</f>
        <v>王芊芊</v>
      </c>
      <c r="E334" s="9" t="str">
        <f t="shared" si="79"/>
        <v>女</v>
      </c>
    </row>
    <row r="335" spans="1:5" ht="34.5" customHeight="1">
      <c r="A335" s="8">
        <v>333</v>
      </c>
      <c r="B335" s="9" t="str">
        <f>"580620231211094256101599"</f>
        <v>580620231211094256101599</v>
      </c>
      <c r="C335" s="9" t="s">
        <v>6</v>
      </c>
      <c r="D335" s="9" t="str">
        <f>"郭书良"</f>
        <v>郭书良</v>
      </c>
      <c r="E335" s="9" t="str">
        <f t="shared" si="78"/>
        <v>男</v>
      </c>
    </row>
    <row r="336" spans="1:5" ht="34.5" customHeight="1">
      <c r="A336" s="8">
        <v>334</v>
      </c>
      <c r="B336" s="9" t="str">
        <f>"580620231211092026101593"</f>
        <v>580620231211092026101593</v>
      </c>
      <c r="C336" s="9" t="s">
        <v>6</v>
      </c>
      <c r="D336" s="9" t="str">
        <f>"王申岛"</f>
        <v>王申岛</v>
      </c>
      <c r="E336" s="9" t="str">
        <f t="shared" si="78"/>
        <v>男</v>
      </c>
    </row>
    <row r="337" spans="1:5" ht="34.5" customHeight="1">
      <c r="A337" s="8">
        <v>335</v>
      </c>
      <c r="B337" s="9" t="str">
        <f>"580620231207111717101124"</f>
        <v>580620231207111717101124</v>
      </c>
      <c r="C337" s="9" t="s">
        <v>6</v>
      </c>
      <c r="D337" s="9" t="str">
        <f>"叶舒杨"</f>
        <v>叶舒杨</v>
      </c>
      <c r="E337" s="9" t="str">
        <f t="shared" si="79"/>
        <v>女</v>
      </c>
    </row>
    <row r="338" spans="1:5" ht="34.5" customHeight="1">
      <c r="A338" s="8">
        <v>336</v>
      </c>
      <c r="B338" s="9" t="str">
        <f>"580620231207114141101133"</f>
        <v>580620231207114141101133</v>
      </c>
      <c r="C338" s="9" t="s">
        <v>6</v>
      </c>
      <c r="D338" s="9" t="str">
        <f>"林小妹"</f>
        <v>林小妹</v>
      </c>
      <c r="E338" s="9" t="str">
        <f t="shared" si="79"/>
        <v>女</v>
      </c>
    </row>
    <row r="339" spans="1:5" ht="34.5" customHeight="1">
      <c r="A339" s="8">
        <v>337</v>
      </c>
      <c r="B339" s="9" t="str">
        <f>"580620231211092708101594"</f>
        <v>580620231211092708101594</v>
      </c>
      <c r="C339" s="9" t="s">
        <v>6</v>
      </c>
      <c r="D339" s="9" t="str">
        <f>"林维静"</f>
        <v>林维静</v>
      </c>
      <c r="E339" s="9" t="str">
        <f t="shared" si="79"/>
        <v>女</v>
      </c>
    </row>
    <row r="340" spans="1:5" ht="34.5" customHeight="1">
      <c r="A340" s="8">
        <v>338</v>
      </c>
      <c r="B340" s="9" t="str">
        <f>"580620231207154903101178"</f>
        <v>580620231207154903101178</v>
      </c>
      <c r="C340" s="9" t="s">
        <v>6</v>
      </c>
      <c r="D340" s="9" t="str">
        <f>"陈岸江"</f>
        <v>陈岸江</v>
      </c>
      <c r="E340" s="9" t="str">
        <f>"男"</f>
        <v>男</v>
      </c>
    </row>
    <row r="341" spans="1:5" ht="34.5" customHeight="1">
      <c r="A341" s="8">
        <v>339</v>
      </c>
      <c r="B341" s="9" t="str">
        <f>"580620231207101951101094"</f>
        <v>580620231207101951101094</v>
      </c>
      <c r="C341" s="9" t="s">
        <v>6</v>
      </c>
      <c r="D341" s="9" t="str">
        <f>"陈凤芳"</f>
        <v>陈凤芳</v>
      </c>
      <c r="E341" s="9" t="str">
        <f aca="true" t="shared" si="80" ref="E341:E345">"女"</f>
        <v>女</v>
      </c>
    </row>
    <row r="342" spans="1:5" ht="34.5" customHeight="1">
      <c r="A342" s="8">
        <v>340</v>
      </c>
      <c r="B342" s="9" t="str">
        <f>"580620231207152115101172"</f>
        <v>580620231207152115101172</v>
      </c>
      <c r="C342" s="9" t="s">
        <v>6</v>
      </c>
      <c r="D342" s="9" t="str">
        <f>"陈壮"</f>
        <v>陈壮</v>
      </c>
      <c r="E342" s="9" t="str">
        <f>"男"</f>
        <v>男</v>
      </c>
    </row>
    <row r="343" spans="1:5" ht="34.5" customHeight="1">
      <c r="A343" s="8">
        <v>341</v>
      </c>
      <c r="B343" s="9" t="str">
        <f>"580620231211103049101605"</f>
        <v>580620231211103049101605</v>
      </c>
      <c r="C343" s="9" t="s">
        <v>6</v>
      </c>
      <c r="D343" s="9" t="str">
        <f>"王莹"</f>
        <v>王莹</v>
      </c>
      <c r="E343" s="9" t="str">
        <f t="shared" si="80"/>
        <v>女</v>
      </c>
    </row>
    <row r="344" spans="1:5" ht="34.5" customHeight="1">
      <c r="A344" s="8">
        <v>342</v>
      </c>
      <c r="B344" s="9" t="str">
        <f>"580620231211110946101611"</f>
        <v>580620231211110946101611</v>
      </c>
      <c r="C344" s="9" t="s">
        <v>6</v>
      </c>
      <c r="D344" s="9" t="str">
        <f>"黄丽芳"</f>
        <v>黄丽芳</v>
      </c>
      <c r="E344" s="9" t="str">
        <f t="shared" si="80"/>
        <v>女</v>
      </c>
    </row>
    <row r="345" spans="1:5" ht="34.5" customHeight="1">
      <c r="A345" s="8">
        <v>343</v>
      </c>
      <c r="B345" s="9" t="str">
        <f>"580620231211105017101608"</f>
        <v>580620231211105017101608</v>
      </c>
      <c r="C345" s="9" t="s">
        <v>6</v>
      </c>
      <c r="D345" s="9" t="str">
        <f>"李紫妹"</f>
        <v>李紫妹</v>
      </c>
      <c r="E345" s="9" t="str">
        <f t="shared" si="80"/>
        <v>女</v>
      </c>
    </row>
    <row r="346" spans="1:5" ht="34.5" customHeight="1">
      <c r="A346" s="8">
        <v>344</v>
      </c>
      <c r="B346" s="9" t="str">
        <f>"580620231211113128101615"</f>
        <v>580620231211113128101615</v>
      </c>
      <c r="C346" s="9" t="s">
        <v>6</v>
      </c>
      <c r="D346" s="9" t="str">
        <f>"王伟萌"</f>
        <v>王伟萌</v>
      </c>
      <c r="E346" s="9" t="str">
        <f>"男"</f>
        <v>男</v>
      </c>
    </row>
    <row r="347" spans="1:5" ht="34.5" customHeight="1">
      <c r="A347" s="8">
        <v>345</v>
      </c>
      <c r="B347" s="9" t="str">
        <f>"580620231208102326101300"</f>
        <v>580620231208102326101300</v>
      </c>
      <c r="C347" s="9" t="s">
        <v>6</v>
      </c>
      <c r="D347" s="9" t="str">
        <f>"王芳艳"</f>
        <v>王芳艳</v>
      </c>
      <c r="E347" s="9" t="str">
        <f aca="true" t="shared" si="81" ref="E347:E349">"女"</f>
        <v>女</v>
      </c>
    </row>
    <row r="348" spans="1:5" ht="34.5" customHeight="1">
      <c r="A348" s="8">
        <v>346</v>
      </c>
      <c r="B348" s="9" t="str">
        <f>"580620231211111657101612"</f>
        <v>580620231211111657101612</v>
      </c>
      <c r="C348" s="9" t="s">
        <v>6</v>
      </c>
      <c r="D348" s="9" t="str">
        <f>"王小月"</f>
        <v>王小月</v>
      </c>
      <c r="E348" s="9" t="str">
        <f t="shared" si="81"/>
        <v>女</v>
      </c>
    </row>
    <row r="349" spans="1:5" ht="34.5" customHeight="1">
      <c r="A349" s="8">
        <v>347</v>
      </c>
      <c r="B349" s="9" t="str">
        <f>"580620231211091128101590"</f>
        <v>580620231211091128101590</v>
      </c>
      <c r="C349" s="9" t="s">
        <v>6</v>
      </c>
      <c r="D349" s="9" t="str">
        <f>"王颂群"</f>
        <v>王颂群</v>
      </c>
      <c r="E349" s="9" t="str">
        <f t="shared" si="81"/>
        <v>女</v>
      </c>
    </row>
    <row r="350" spans="1:5" ht="34.5" customHeight="1">
      <c r="A350" s="8">
        <v>348</v>
      </c>
      <c r="B350" s="9" t="str">
        <f>"580620231211113122101614"</f>
        <v>580620231211113122101614</v>
      </c>
      <c r="C350" s="9" t="s">
        <v>6</v>
      </c>
      <c r="D350" s="9" t="str">
        <f>"符忠明"</f>
        <v>符忠明</v>
      </c>
      <c r="E350" s="9" t="str">
        <f aca="true" t="shared" si="82" ref="E350:E357">"男"</f>
        <v>男</v>
      </c>
    </row>
    <row r="351" spans="1:5" ht="34.5" customHeight="1">
      <c r="A351" s="8">
        <v>349</v>
      </c>
      <c r="B351" s="9" t="str">
        <f>"580620231211113335101616"</f>
        <v>580620231211113335101616</v>
      </c>
      <c r="C351" s="9" t="s">
        <v>6</v>
      </c>
      <c r="D351" s="9" t="str">
        <f>"林慧娜"</f>
        <v>林慧娜</v>
      </c>
      <c r="E351" s="9" t="str">
        <f>"女"</f>
        <v>女</v>
      </c>
    </row>
    <row r="352" spans="1:5" ht="34.5" customHeight="1">
      <c r="A352" s="8">
        <v>350</v>
      </c>
      <c r="B352" s="9" t="str">
        <f>"580620231210172459101531"</f>
        <v>580620231210172459101531</v>
      </c>
      <c r="C352" s="9" t="s">
        <v>6</v>
      </c>
      <c r="D352" s="9" t="str">
        <f>"王的荷"</f>
        <v>王的荷</v>
      </c>
      <c r="E352" s="9" t="str">
        <f>"女"</f>
        <v>女</v>
      </c>
    </row>
    <row r="353" spans="1:5" ht="34.5" customHeight="1">
      <c r="A353" s="8">
        <v>351</v>
      </c>
      <c r="B353" s="9" t="str">
        <f>"580620231210110926101493"</f>
        <v>580620231210110926101493</v>
      </c>
      <c r="C353" s="9" t="s">
        <v>6</v>
      </c>
      <c r="D353" s="9" t="str">
        <f>"王一然"</f>
        <v>王一然</v>
      </c>
      <c r="E353" s="9" t="str">
        <f t="shared" si="82"/>
        <v>男</v>
      </c>
    </row>
    <row r="354" spans="1:5" ht="34.5" customHeight="1">
      <c r="A354" s="8">
        <v>352</v>
      </c>
      <c r="B354" s="9" t="str">
        <f>"580620231210230922101569"</f>
        <v>580620231210230922101569</v>
      </c>
      <c r="C354" s="9" t="s">
        <v>6</v>
      </c>
      <c r="D354" s="9" t="str">
        <f>"吴苏运"</f>
        <v>吴苏运</v>
      </c>
      <c r="E354" s="9" t="str">
        <f t="shared" si="82"/>
        <v>男</v>
      </c>
    </row>
    <row r="355" spans="1:5" ht="34.5" customHeight="1">
      <c r="A355" s="8">
        <v>353</v>
      </c>
      <c r="B355" s="9" t="str">
        <f>"580620231210130449101504"</f>
        <v>580620231210130449101504</v>
      </c>
      <c r="C355" s="9" t="s">
        <v>6</v>
      </c>
      <c r="D355" s="9" t="str">
        <f>"王明岸"</f>
        <v>王明岸</v>
      </c>
      <c r="E355" s="9" t="str">
        <f t="shared" si="82"/>
        <v>男</v>
      </c>
    </row>
    <row r="356" spans="1:5" ht="34.5" customHeight="1">
      <c r="A356" s="8">
        <v>354</v>
      </c>
      <c r="B356" s="9" t="str">
        <f>"580620231209181021101453"</f>
        <v>580620231209181021101453</v>
      </c>
      <c r="C356" s="9" t="s">
        <v>6</v>
      </c>
      <c r="D356" s="9" t="str">
        <f>"李坚"</f>
        <v>李坚</v>
      </c>
      <c r="E356" s="9" t="str">
        <f t="shared" si="82"/>
        <v>男</v>
      </c>
    </row>
    <row r="357" spans="1:5" ht="34.5" customHeight="1">
      <c r="A357" s="8">
        <v>355</v>
      </c>
      <c r="B357" s="9" t="str">
        <f>"580620231210174637101533"</f>
        <v>580620231210174637101533</v>
      </c>
      <c r="C357" s="9" t="s">
        <v>6</v>
      </c>
      <c r="D357" s="9" t="str">
        <f>"林承杰"</f>
        <v>林承杰</v>
      </c>
      <c r="E357" s="9" t="str">
        <f t="shared" si="82"/>
        <v>男</v>
      </c>
    </row>
    <row r="358" spans="1:5" ht="34.5" customHeight="1">
      <c r="A358" s="8">
        <v>356</v>
      </c>
      <c r="B358" s="9" t="str">
        <f>"580620231207121500101139"</f>
        <v>580620231207121500101139</v>
      </c>
      <c r="C358" s="9" t="s">
        <v>6</v>
      </c>
      <c r="D358" s="9" t="str">
        <f>"王秀珍"</f>
        <v>王秀珍</v>
      </c>
      <c r="E358" s="9" t="str">
        <f>"女"</f>
        <v>女</v>
      </c>
    </row>
    <row r="359" spans="1:5" ht="34.5" customHeight="1">
      <c r="A359" s="8">
        <v>357</v>
      </c>
      <c r="B359" s="9" t="str">
        <f>"580620231208180710101361"</f>
        <v>580620231208180710101361</v>
      </c>
      <c r="C359" s="9" t="s">
        <v>6</v>
      </c>
      <c r="D359" s="9" t="str">
        <f>"符桐华"</f>
        <v>符桐华</v>
      </c>
      <c r="E359" s="9" t="str">
        <f aca="true" t="shared" si="83" ref="E359:E363">"男"</f>
        <v>男</v>
      </c>
    </row>
    <row r="360" spans="1:5" ht="34.5" customHeight="1">
      <c r="A360" s="8">
        <v>358</v>
      </c>
      <c r="B360" s="9" t="str">
        <f>"580620231208192209101370"</f>
        <v>580620231208192209101370</v>
      </c>
      <c r="C360" s="9" t="s">
        <v>6</v>
      </c>
      <c r="D360" s="9" t="str">
        <f>"吴华开"</f>
        <v>吴华开</v>
      </c>
      <c r="E360" s="9" t="str">
        <f>"女"</f>
        <v>女</v>
      </c>
    </row>
    <row r="361" spans="1:5" ht="34.5" customHeight="1">
      <c r="A361" s="8">
        <v>359</v>
      </c>
      <c r="B361" s="9" t="str">
        <f>"580620231209112949101414"</f>
        <v>580620231209112949101414</v>
      </c>
      <c r="C361" s="9" t="s">
        <v>6</v>
      </c>
      <c r="D361" s="9" t="str">
        <f>"王祺浪"</f>
        <v>王祺浪</v>
      </c>
      <c r="E361" s="9" t="str">
        <f t="shared" si="83"/>
        <v>男</v>
      </c>
    </row>
    <row r="362" spans="1:5" ht="34.5" customHeight="1">
      <c r="A362" s="8">
        <v>360</v>
      </c>
      <c r="B362" s="9" t="str">
        <f>"580620231207111410101120"</f>
        <v>580620231207111410101120</v>
      </c>
      <c r="C362" s="9" t="s">
        <v>6</v>
      </c>
      <c r="D362" s="9" t="str">
        <f>"黄烨"</f>
        <v>黄烨</v>
      </c>
      <c r="E362" s="9" t="str">
        <f t="shared" si="83"/>
        <v>男</v>
      </c>
    </row>
    <row r="363" spans="1:5" ht="34.5" customHeight="1">
      <c r="A363" s="8">
        <v>361</v>
      </c>
      <c r="B363" s="9" t="str">
        <f>"580620231210130738101505"</f>
        <v>580620231210130738101505</v>
      </c>
      <c r="C363" s="9" t="s">
        <v>6</v>
      </c>
      <c r="D363" s="9" t="str">
        <f>"李干祥"</f>
        <v>李干祥</v>
      </c>
      <c r="E363" s="9" t="str">
        <f t="shared" si="83"/>
        <v>男</v>
      </c>
    </row>
    <row r="364" spans="1:5" ht="34.5" customHeight="1">
      <c r="A364" s="8">
        <v>362</v>
      </c>
      <c r="B364" s="9" t="str">
        <f>"580620231209161600101441"</f>
        <v>580620231209161600101441</v>
      </c>
      <c r="C364" s="9" t="s">
        <v>6</v>
      </c>
      <c r="D364" s="9" t="str">
        <f>"王俐瑶"</f>
        <v>王俐瑶</v>
      </c>
      <c r="E364" s="9" t="str">
        <f aca="true" t="shared" si="84" ref="E364:E368">"女"</f>
        <v>女</v>
      </c>
    </row>
    <row r="365" spans="1:5" ht="34.5" customHeight="1">
      <c r="A365" s="8">
        <v>363</v>
      </c>
      <c r="B365" s="9" t="str">
        <f>"580620231211134217101632"</f>
        <v>580620231211134217101632</v>
      </c>
      <c r="C365" s="9" t="s">
        <v>6</v>
      </c>
      <c r="D365" s="9" t="str">
        <f>"王德琦"</f>
        <v>王德琦</v>
      </c>
      <c r="E365" s="9" t="str">
        <f aca="true" t="shared" si="85" ref="E365:E371">"男"</f>
        <v>男</v>
      </c>
    </row>
    <row r="366" spans="1:5" ht="34.5" customHeight="1">
      <c r="A366" s="8">
        <v>364</v>
      </c>
      <c r="B366" s="9" t="str">
        <f>"580620231211133328101629"</f>
        <v>580620231211133328101629</v>
      </c>
      <c r="C366" s="9" t="s">
        <v>6</v>
      </c>
      <c r="D366" s="9" t="str">
        <f>"庄友鑫"</f>
        <v>庄友鑫</v>
      </c>
      <c r="E366" s="9" t="str">
        <f t="shared" si="85"/>
        <v>男</v>
      </c>
    </row>
    <row r="367" spans="1:5" ht="34.5" customHeight="1">
      <c r="A367" s="8">
        <v>365</v>
      </c>
      <c r="B367" s="9" t="str">
        <f>"580620231210134913101511"</f>
        <v>580620231210134913101511</v>
      </c>
      <c r="C367" s="9" t="s">
        <v>6</v>
      </c>
      <c r="D367" s="9" t="str">
        <f>"梅子怡"</f>
        <v>梅子怡</v>
      </c>
      <c r="E367" s="9" t="str">
        <f t="shared" si="84"/>
        <v>女</v>
      </c>
    </row>
    <row r="368" spans="1:5" ht="34.5" customHeight="1">
      <c r="A368" s="8">
        <v>366</v>
      </c>
      <c r="B368" s="9" t="str">
        <f>"580620231209193903101463"</f>
        <v>580620231209193903101463</v>
      </c>
      <c r="C368" s="9" t="s">
        <v>6</v>
      </c>
      <c r="D368" s="9" t="str">
        <f>"朱嘉慧"</f>
        <v>朱嘉慧</v>
      </c>
      <c r="E368" s="9" t="str">
        <f t="shared" si="84"/>
        <v>女</v>
      </c>
    </row>
    <row r="369" spans="1:5" ht="34.5" customHeight="1">
      <c r="A369" s="8">
        <v>367</v>
      </c>
      <c r="B369" s="9" t="str">
        <f>"580620231207122847101140"</f>
        <v>580620231207122847101140</v>
      </c>
      <c r="C369" s="9" t="s">
        <v>6</v>
      </c>
      <c r="D369" s="9" t="str">
        <f>"黄章科"</f>
        <v>黄章科</v>
      </c>
      <c r="E369" s="9" t="str">
        <f t="shared" si="85"/>
        <v>男</v>
      </c>
    </row>
    <row r="370" spans="1:5" ht="34.5" customHeight="1">
      <c r="A370" s="8">
        <v>368</v>
      </c>
      <c r="B370" s="9" t="str">
        <f>"580620231211140453101635"</f>
        <v>580620231211140453101635</v>
      </c>
      <c r="C370" s="9" t="s">
        <v>6</v>
      </c>
      <c r="D370" s="9" t="str">
        <f>"王泽瑰"</f>
        <v>王泽瑰</v>
      </c>
      <c r="E370" s="9" t="str">
        <f t="shared" si="85"/>
        <v>男</v>
      </c>
    </row>
    <row r="371" spans="1:5" ht="34.5" customHeight="1">
      <c r="A371" s="8">
        <v>369</v>
      </c>
      <c r="B371" s="9" t="str">
        <f>"580620231207105126101112"</f>
        <v>580620231207105126101112</v>
      </c>
      <c r="C371" s="9" t="s">
        <v>6</v>
      </c>
      <c r="D371" s="9" t="str">
        <f>"徐于榕"</f>
        <v>徐于榕</v>
      </c>
      <c r="E371" s="9" t="str">
        <f t="shared" si="85"/>
        <v>男</v>
      </c>
    </row>
    <row r="372" spans="1:5" ht="34.5" customHeight="1">
      <c r="A372" s="8">
        <v>370</v>
      </c>
      <c r="B372" s="9" t="str">
        <f>"580620231208161358101348"</f>
        <v>580620231208161358101348</v>
      </c>
      <c r="C372" s="9" t="s">
        <v>6</v>
      </c>
      <c r="D372" s="9" t="str">
        <f>"黄琬棉"</f>
        <v>黄琬棉</v>
      </c>
      <c r="E372" s="9" t="str">
        <f aca="true" t="shared" si="86" ref="E372:E376">"女"</f>
        <v>女</v>
      </c>
    </row>
    <row r="373" spans="1:5" ht="34.5" customHeight="1">
      <c r="A373" s="8">
        <v>371</v>
      </c>
      <c r="B373" s="9" t="str">
        <f>"580620231208095137101294"</f>
        <v>580620231208095137101294</v>
      </c>
      <c r="C373" s="9" t="s">
        <v>6</v>
      </c>
      <c r="D373" s="9" t="str">
        <f>"陈宛妮"</f>
        <v>陈宛妮</v>
      </c>
      <c r="E373" s="9" t="str">
        <f t="shared" si="86"/>
        <v>女</v>
      </c>
    </row>
    <row r="374" spans="1:5" ht="34.5" customHeight="1">
      <c r="A374" s="8">
        <v>372</v>
      </c>
      <c r="B374" s="9" t="str">
        <f>"580620231210114221101497"</f>
        <v>580620231210114221101497</v>
      </c>
      <c r="C374" s="9" t="s">
        <v>6</v>
      </c>
      <c r="D374" s="9" t="str">
        <f>"张光伟"</f>
        <v>张光伟</v>
      </c>
      <c r="E374" s="9" t="str">
        <f aca="true" t="shared" si="87" ref="E374:E378">"男"</f>
        <v>男</v>
      </c>
    </row>
    <row r="375" spans="1:5" ht="34.5" customHeight="1">
      <c r="A375" s="8">
        <v>373</v>
      </c>
      <c r="B375" s="9" t="str">
        <f>"580620231209102351101403"</f>
        <v>580620231209102351101403</v>
      </c>
      <c r="C375" s="9" t="s">
        <v>6</v>
      </c>
      <c r="D375" s="9" t="str">
        <f>"李庆优"</f>
        <v>李庆优</v>
      </c>
      <c r="E375" s="9" t="str">
        <f t="shared" si="87"/>
        <v>男</v>
      </c>
    </row>
    <row r="376" spans="1:5" ht="34.5" customHeight="1">
      <c r="A376" s="8">
        <v>374</v>
      </c>
      <c r="B376" s="9" t="str">
        <f>"580620231211141613101636"</f>
        <v>580620231211141613101636</v>
      </c>
      <c r="C376" s="9" t="s">
        <v>6</v>
      </c>
      <c r="D376" s="9" t="str">
        <f>"钟诗娜"</f>
        <v>钟诗娜</v>
      </c>
      <c r="E376" s="9" t="str">
        <f t="shared" si="86"/>
        <v>女</v>
      </c>
    </row>
    <row r="377" spans="1:5" ht="34.5" customHeight="1">
      <c r="A377" s="8">
        <v>375</v>
      </c>
      <c r="B377" s="9" t="str">
        <f>"580620231211142221101637"</f>
        <v>580620231211142221101637</v>
      </c>
      <c r="C377" s="9" t="s">
        <v>6</v>
      </c>
      <c r="D377" s="9" t="str">
        <f>"陈昱全"</f>
        <v>陈昱全</v>
      </c>
      <c r="E377" s="9" t="str">
        <f t="shared" si="87"/>
        <v>男</v>
      </c>
    </row>
    <row r="378" spans="1:5" ht="34.5" customHeight="1">
      <c r="A378" s="8">
        <v>376</v>
      </c>
      <c r="B378" s="9" t="str">
        <f>"580620231208085324101282"</f>
        <v>580620231208085324101282</v>
      </c>
      <c r="C378" s="9" t="s">
        <v>6</v>
      </c>
      <c r="D378" s="9" t="str">
        <f>"王懋丰"</f>
        <v>王懋丰</v>
      </c>
      <c r="E378" s="9" t="str">
        <f t="shared" si="87"/>
        <v>男</v>
      </c>
    </row>
    <row r="379" spans="1:5" ht="34.5" customHeight="1">
      <c r="A379" s="8">
        <v>377</v>
      </c>
      <c r="B379" s="9" t="str">
        <f>"580620231211120856101623"</f>
        <v>580620231211120856101623</v>
      </c>
      <c r="C379" s="9" t="s">
        <v>6</v>
      </c>
      <c r="D379" s="9" t="str">
        <f>"王惠敏"</f>
        <v>王惠敏</v>
      </c>
      <c r="E379" s="9" t="str">
        <f aca="true" t="shared" si="88" ref="E379:E382">"女"</f>
        <v>女</v>
      </c>
    </row>
    <row r="380" spans="1:5" ht="34.5" customHeight="1">
      <c r="A380" s="8">
        <v>378</v>
      </c>
      <c r="B380" s="9" t="str">
        <f>"580620231209002447101386"</f>
        <v>580620231209002447101386</v>
      </c>
      <c r="C380" s="9" t="s">
        <v>6</v>
      </c>
      <c r="D380" s="9" t="str">
        <f>"王瑶"</f>
        <v>王瑶</v>
      </c>
      <c r="E380" s="9" t="str">
        <f t="shared" si="88"/>
        <v>女</v>
      </c>
    </row>
    <row r="381" spans="1:5" ht="34.5" customHeight="1">
      <c r="A381" s="8">
        <v>379</v>
      </c>
      <c r="B381" s="9" t="str">
        <f>"580620231211114210101618"</f>
        <v>580620231211114210101618</v>
      </c>
      <c r="C381" s="9" t="s">
        <v>6</v>
      </c>
      <c r="D381" s="9" t="str">
        <f>"符燕娇"</f>
        <v>符燕娇</v>
      </c>
      <c r="E381" s="9" t="str">
        <f t="shared" si="88"/>
        <v>女</v>
      </c>
    </row>
    <row r="382" spans="1:5" ht="34.5" customHeight="1">
      <c r="A382" s="8">
        <v>380</v>
      </c>
      <c r="B382" s="9" t="str">
        <f>"580620231211152141101643"</f>
        <v>580620231211152141101643</v>
      </c>
      <c r="C382" s="9" t="s">
        <v>6</v>
      </c>
      <c r="D382" s="9" t="str">
        <f>"王晶晶"</f>
        <v>王晶晶</v>
      </c>
      <c r="E382" s="9" t="str">
        <f t="shared" si="88"/>
        <v>女</v>
      </c>
    </row>
    <row r="383" spans="1:5" ht="34.5" customHeight="1">
      <c r="A383" s="8">
        <v>381</v>
      </c>
      <c r="B383" s="9" t="str">
        <f>"580620231207111305101119"</f>
        <v>580620231207111305101119</v>
      </c>
      <c r="C383" s="9" t="s">
        <v>6</v>
      </c>
      <c r="D383" s="9" t="str">
        <f>"王崇浚"</f>
        <v>王崇浚</v>
      </c>
      <c r="E383" s="9" t="str">
        <f aca="true" t="shared" si="89" ref="E383:E388">"男"</f>
        <v>男</v>
      </c>
    </row>
    <row r="384" spans="1:5" ht="34.5" customHeight="1">
      <c r="A384" s="8">
        <v>382</v>
      </c>
      <c r="B384" s="9" t="str">
        <f>"580620231210114106101496"</f>
        <v>580620231210114106101496</v>
      </c>
      <c r="C384" s="9" t="s">
        <v>6</v>
      </c>
      <c r="D384" s="9" t="str">
        <f>"邱虹蓉"</f>
        <v>邱虹蓉</v>
      </c>
      <c r="E384" s="9" t="str">
        <f aca="true" t="shared" si="90" ref="E384:E386">"女"</f>
        <v>女</v>
      </c>
    </row>
    <row r="385" spans="1:5" ht="34.5" customHeight="1">
      <c r="A385" s="8">
        <v>383</v>
      </c>
      <c r="B385" s="9" t="str">
        <f>"580620231211150314101640"</f>
        <v>580620231211150314101640</v>
      </c>
      <c r="C385" s="9" t="s">
        <v>6</v>
      </c>
      <c r="D385" s="9" t="str">
        <f>"庞秋欢"</f>
        <v>庞秋欢</v>
      </c>
      <c r="E385" s="9" t="str">
        <f t="shared" si="90"/>
        <v>女</v>
      </c>
    </row>
    <row r="386" spans="1:5" ht="34.5" customHeight="1">
      <c r="A386" s="8">
        <v>384</v>
      </c>
      <c r="B386" s="9" t="str">
        <f>"580620231209100806101399"</f>
        <v>580620231209100806101399</v>
      </c>
      <c r="C386" s="9" t="s">
        <v>6</v>
      </c>
      <c r="D386" s="9" t="str">
        <f>"林冬花"</f>
        <v>林冬花</v>
      </c>
      <c r="E386" s="9" t="str">
        <f t="shared" si="90"/>
        <v>女</v>
      </c>
    </row>
    <row r="387" spans="1:5" ht="34.5" customHeight="1">
      <c r="A387" s="8">
        <v>385</v>
      </c>
      <c r="B387" s="9" t="str">
        <f>"580620231208093636101290"</f>
        <v>580620231208093636101290</v>
      </c>
      <c r="C387" s="9" t="s">
        <v>6</v>
      </c>
      <c r="D387" s="9" t="str">
        <f>"刘韵湘"</f>
        <v>刘韵湘</v>
      </c>
      <c r="E387" s="9" t="str">
        <f t="shared" si="89"/>
        <v>男</v>
      </c>
    </row>
    <row r="388" spans="1:5" ht="34.5" customHeight="1">
      <c r="A388" s="8">
        <v>386</v>
      </c>
      <c r="B388" s="9" t="str">
        <f>"580620231207164440101197"</f>
        <v>580620231207164440101197</v>
      </c>
      <c r="C388" s="9" t="s">
        <v>6</v>
      </c>
      <c r="D388" s="9" t="str">
        <f>"王朋"</f>
        <v>王朋</v>
      </c>
      <c r="E388" s="9" t="str">
        <f t="shared" si="89"/>
        <v>男</v>
      </c>
    </row>
    <row r="389" spans="1:5" ht="34.5" customHeight="1">
      <c r="A389" s="8">
        <v>387</v>
      </c>
      <c r="B389" s="9" t="str">
        <f>"580620231211160652101648"</f>
        <v>580620231211160652101648</v>
      </c>
      <c r="C389" s="9" t="s">
        <v>6</v>
      </c>
      <c r="D389" s="9" t="str">
        <f>"王露瑶"</f>
        <v>王露瑶</v>
      </c>
      <c r="E389" s="9" t="str">
        <f aca="true" t="shared" si="91" ref="E389:E396">"女"</f>
        <v>女</v>
      </c>
    </row>
    <row r="390" spans="1:5" ht="34.5" customHeight="1">
      <c r="A390" s="8">
        <v>388</v>
      </c>
      <c r="B390" s="9" t="str">
        <f>"580620231207161146101186"</f>
        <v>580620231207161146101186</v>
      </c>
      <c r="C390" s="9" t="s">
        <v>6</v>
      </c>
      <c r="D390" s="9" t="str">
        <f>"王俊文"</f>
        <v>王俊文</v>
      </c>
      <c r="E390" s="9" t="str">
        <f aca="true" t="shared" si="92" ref="E390:E392">"男"</f>
        <v>男</v>
      </c>
    </row>
    <row r="391" spans="1:5" ht="34.5" customHeight="1">
      <c r="A391" s="8">
        <v>389</v>
      </c>
      <c r="B391" s="9" t="str">
        <f>"580620231211033836101580"</f>
        <v>580620231211033836101580</v>
      </c>
      <c r="C391" s="9" t="s">
        <v>6</v>
      </c>
      <c r="D391" s="9" t="str">
        <f>"周诗威"</f>
        <v>周诗威</v>
      </c>
      <c r="E391" s="9" t="str">
        <f t="shared" si="92"/>
        <v>男</v>
      </c>
    </row>
    <row r="392" spans="1:5" ht="34.5" customHeight="1">
      <c r="A392" s="8">
        <v>390</v>
      </c>
      <c r="B392" s="9" t="str">
        <f>"580620231209100120101397"</f>
        <v>580620231209100120101397</v>
      </c>
      <c r="C392" s="9" t="s">
        <v>6</v>
      </c>
      <c r="D392" s="9" t="str">
        <f>"林承武"</f>
        <v>林承武</v>
      </c>
      <c r="E392" s="9" t="str">
        <f t="shared" si="92"/>
        <v>男</v>
      </c>
    </row>
    <row r="393" spans="1:5" ht="34.5" customHeight="1">
      <c r="A393" s="8">
        <v>391</v>
      </c>
      <c r="B393" s="9" t="str">
        <f>"580620231211160941101649"</f>
        <v>580620231211160941101649</v>
      </c>
      <c r="C393" s="9" t="s">
        <v>6</v>
      </c>
      <c r="D393" s="9" t="str">
        <f>"李晓敏"</f>
        <v>李晓敏</v>
      </c>
      <c r="E393" s="9" t="str">
        <f t="shared" si="91"/>
        <v>女</v>
      </c>
    </row>
    <row r="394" spans="1:5" ht="34.5" customHeight="1">
      <c r="A394" s="8">
        <v>392</v>
      </c>
      <c r="B394" s="9" t="str">
        <f>"580620231211154244101644"</f>
        <v>580620231211154244101644</v>
      </c>
      <c r="C394" s="9" t="s">
        <v>6</v>
      </c>
      <c r="D394" s="9" t="str">
        <f>"王李梅"</f>
        <v>王李梅</v>
      </c>
      <c r="E394" s="9" t="str">
        <f t="shared" si="91"/>
        <v>女</v>
      </c>
    </row>
    <row r="395" spans="1:5" ht="34.5" customHeight="1">
      <c r="A395" s="8">
        <v>393</v>
      </c>
      <c r="B395" s="9" t="str">
        <f>"580620231211164155101655"</f>
        <v>580620231211164155101655</v>
      </c>
      <c r="C395" s="9" t="s">
        <v>6</v>
      </c>
      <c r="D395" s="9" t="str">
        <f>"陈丽莲"</f>
        <v>陈丽莲</v>
      </c>
      <c r="E395" s="9" t="str">
        <f t="shared" si="91"/>
        <v>女</v>
      </c>
    </row>
    <row r="396" spans="1:5" ht="34.5" customHeight="1">
      <c r="A396" s="8">
        <v>394</v>
      </c>
      <c r="B396" s="9" t="str">
        <f>"580620231211161729101651"</f>
        <v>580620231211161729101651</v>
      </c>
      <c r="C396" s="9" t="s">
        <v>6</v>
      </c>
      <c r="D396" s="9" t="str">
        <f>"符文芳"</f>
        <v>符文芳</v>
      </c>
      <c r="E396" s="9" t="str">
        <f t="shared" si="91"/>
        <v>女</v>
      </c>
    </row>
    <row r="397" spans="1:5" ht="34.5" customHeight="1">
      <c r="A397" s="8">
        <v>395</v>
      </c>
      <c r="B397" s="9" t="str">
        <f>"580620231210171302101529"</f>
        <v>580620231210171302101529</v>
      </c>
      <c r="C397" s="9" t="s">
        <v>6</v>
      </c>
      <c r="D397" s="9" t="str">
        <f>"王明翔"</f>
        <v>王明翔</v>
      </c>
      <c r="E397" s="9" t="str">
        <f aca="true" t="shared" si="93" ref="E397:E401">"男"</f>
        <v>男</v>
      </c>
    </row>
    <row r="398" spans="1:5" ht="34.5" customHeight="1">
      <c r="A398" s="8">
        <v>396</v>
      </c>
      <c r="B398" s="9" t="str">
        <f>"580620231211120405101622"</f>
        <v>580620231211120405101622</v>
      </c>
      <c r="C398" s="9" t="s">
        <v>6</v>
      </c>
      <c r="D398" s="9" t="str">
        <f>"吴硕"</f>
        <v>吴硕</v>
      </c>
      <c r="E398" s="9" t="str">
        <f t="shared" si="93"/>
        <v>男</v>
      </c>
    </row>
    <row r="399" spans="1:5" ht="34.5" customHeight="1">
      <c r="A399" s="8">
        <v>397</v>
      </c>
      <c r="B399" s="9" t="str">
        <f>"580620231211165611101662"</f>
        <v>580620231211165611101662</v>
      </c>
      <c r="C399" s="9" t="s">
        <v>6</v>
      </c>
      <c r="D399" s="9" t="str">
        <f>"王芳婷"</f>
        <v>王芳婷</v>
      </c>
      <c r="E399" s="9" t="str">
        <f aca="true" t="shared" si="94" ref="E399:E402">"女"</f>
        <v>女</v>
      </c>
    </row>
    <row r="400" spans="1:5" ht="34.5" customHeight="1">
      <c r="A400" s="8">
        <v>398</v>
      </c>
      <c r="B400" s="9" t="str">
        <f>"580620231211113901101617"</f>
        <v>580620231211113901101617</v>
      </c>
      <c r="C400" s="9" t="s">
        <v>6</v>
      </c>
      <c r="D400" s="9" t="str">
        <f>"周米姿"</f>
        <v>周米姿</v>
      </c>
      <c r="E400" s="9" t="str">
        <f t="shared" si="94"/>
        <v>女</v>
      </c>
    </row>
    <row r="401" spans="1:5" ht="34.5" customHeight="1">
      <c r="A401" s="8">
        <v>399</v>
      </c>
      <c r="B401" s="9" t="str">
        <f>"580620231211163937101654"</f>
        <v>580620231211163937101654</v>
      </c>
      <c r="C401" s="9" t="s">
        <v>6</v>
      </c>
      <c r="D401" s="9" t="str">
        <f>"林梓"</f>
        <v>林梓</v>
      </c>
      <c r="E401" s="9" t="str">
        <f t="shared" si="93"/>
        <v>男</v>
      </c>
    </row>
    <row r="402" spans="1:5" ht="34.5" customHeight="1">
      <c r="A402" s="8">
        <v>400</v>
      </c>
      <c r="B402" s="9" t="str">
        <f>"580620231211164916101657"</f>
        <v>580620231211164916101657</v>
      </c>
      <c r="C402" s="9" t="s">
        <v>6</v>
      </c>
      <c r="D402" s="9" t="str">
        <f>"陈方妹"</f>
        <v>陈方妹</v>
      </c>
      <c r="E402" s="9" t="str">
        <f t="shared" si="94"/>
        <v>女</v>
      </c>
    </row>
    <row r="403" spans="1:5" ht="34.5" customHeight="1">
      <c r="A403" s="8">
        <v>401</v>
      </c>
      <c r="B403" s="9" t="str">
        <f>"580620231210195319101543"</f>
        <v>580620231210195319101543</v>
      </c>
      <c r="C403" s="9" t="s">
        <v>6</v>
      </c>
      <c r="D403" s="9" t="str">
        <f>"林承垦"</f>
        <v>林承垦</v>
      </c>
      <c r="E403" s="9" t="str">
        <f aca="true" t="shared" si="95" ref="E403:E412">"男"</f>
        <v>男</v>
      </c>
    </row>
    <row r="404" spans="1:5" ht="34.5" customHeight="1">
      <c r="A404" s="8">
        <v>402</v>
      </c>
      <c r="B404" s="9" t="str">
        <f>"580620231207173832101204"</f>
        <v>580620231207173832101204</v>
      </c>
      <c r="C404" s="9" t="s">
        <v>6</v>
      </c>
      <c r="D404" s="9" t="str">
        <f>"吴慧"</f>
        <v>吴慧</v>
      </c>
      <c r="E404" s="9" t="str">
        <f t="shared" si="95"/>
        <v>男</v>
      </c>
    </row>
    <row r="405" spans="1:5" ht="34.5" customHeight="1">
      <c r="A405" s="8">
        <v>403</v>
      </c>
      <c r="B405" s="9" t="str">
        <f>"580620231211171002101665"</f>
        <v>580620231211171002101665</v>
      </c>
      <c r="C405" s="9" t="s">
        <v>6</v>
      </c>
      <c r="D405" s="9" t="str">
        <f>"林馨玥"</f>
        <v>林馨玥</v>
      </c>
      <c r="E405" s="9" t="str">
        <f>"女"</f>
        <v>女</v>
      </c>
    </row>
    <row r="406" spans="1:5" ht="34.5" customHeight="1">
      <c r="A406" s="8">
        <v>404</v>
      </c>
      <c r="B406" s="9" t="str">
        <f>"580620231207212032101239"</f>
        <v>580620231207212032101239</v>
      </c>
      <c r="C406" s="9" t="s">
        <v>6</v>
      </c>
      <c r="D406" s="9" t="str">
        <f>"洪世鹏"</f>
        <v>洪世鹏</v>
      </c>
      <c r="E406" s="9" t="str">
        <f t="shared" si="95"/>
        <v>男</v>
      </c>
    </row>
    <row r="407" spans="1:5" ht="34.5" customHeight="1">
      <c r="A407" s="8">
        <v>405</v>
      </c>
      <c r="B407" s="9" t="str">
        <f>"580620231211165504101661"</f>
        <v>580620231211165504101661</v>
      </c>
      <c r="C407" s="9" t="s">
        <v>6</v>
      </c>
      <c r="D407" s="9" t="str">
        <f>"方学彬"</f>
        <v>方学彬</v>
      </c>
      <c r="E407" s="9" t="str">
        <f t="shared" si="95"/>
        <v>男</v>
      </c>
    </row>
    <row r="408" spans="1:5" ht="34.5" customHeight="1">
      <c r="A408" s="8">
        <v>406</v>
      </c>
      <c r="B408" s="9" t="str">
        <f>"580620231211172351101669"</f>
        <v>580620231211172351101669</v>
      </c>
      <c r="C408" s="9" t="s">
        <v>6</v>
      </c>
      <c r="D408" s="9" t="str">
        <f>"王子昱"</f>
        <v>王子昱</v>
      </c>
      <c r="E408" s="9" t="str">
        <f t="shared" si="95"/>
        <v>男</v>
      </c>
    </row>
    <row r="409" spans="1:5" ht="34.5" customHeight="1">
      <c r="A409" s="8">
        <v>407</v>
      </c>
      <c r="B409" s="9" t="str">
        <f>"580620231210213820101557"</f>
        <v>580620231210213820101557</v>
      </c>
      <c r="C409" s="9" t="s">
        <v>6</v>
      </c>
      <c r="D409" s="9" t="str">
        <f>"谢启造"</f>
        <v>谢启造</v>
      </c>
      <c r="E409" s="9" t="str">
        <f t="shared" si="95"/>
        <v>男</v>
      </c>
    </row>
    <row r="410" spans="1:5" ht="34.5" customHeight="1">
      <c r="A410" s="8">
        <v>408</v>
      </c>
      <c r="B410" s="9" t="str">
        <f>"580620231211170224101663"</f>
        <v>580620231211170224101663</v>
      </c>
      <c r="C410" s="9" t="s">
        <v>6</v>
      </c>
      <c r="D410" s="9" t="str">
        <f>"陈俊全"</f>
        <v>陈俊全</v>
      </c>
      <c r="E410" s="9" t="str">
        <f t="shared" si="95"/>
        <v>男</v>
      </c>
    </row>
    <row r="411" spans="1:5" ht="34.5" customHeight="1">
      <c r="A411" s="8">
        <v>409</v>
      </c>
      <c r="B411" s="9" t="str">
        <f>"580620231211155145101645"</f>
        <v>580620231211155145101645</v>
      </c>
      <c r="C411" s="9" t="s">
        <v>6</v>
      </c>
      <c r="D411" s="9" t="str">
        <f>"王小威"</f>
        <v>王小威</v>
      </c>
      <c r="E411" s="9" t="str">
        <f t="shared" si="95"/>
        <v>男</v>
      </c>
    </row>
    <row r="412" spans="1:5" ht="34.5" customHeight="1">
      <c r="A412" s="8">
        <v>410</v>
      </c>
      <c r="B412" s="9" t="str">
        <f>"580620231209005707101387"</f>
        <v>580620231209005707101387</v>
      </c>
      <c r="C412" s="9" t="s">
        <v>6</v>
      </c>
      <c r="D412" s="9" t="str">
        <f>"麦振豪"</f>
        <v>麦振豪</v>
      </c>
      <c r="E412" s="9" t="str">
        <f t="shared" si="95"/>
        <v>男</v>
      </c>
    </row>
    <row r="413" spans="1:5" ht="34.5" customHeight="1">
      <c r="A413" s="8">
        <v>411</v>
      </c>
      <c r="B413" s="9" t="str">
        <f>"580620231208214234101380"</f>
        <v>580620231208214234101380</v>
      </c>
      <c r="C413" s="9" t="s">
        <v>6</v>
      </c>
      <c r="D413" s="9" t="str">
        <f>"林丹永"</f>
        <v>林丹永</v>
      </c>
      <c r="E413" s="9" t="str">
        <f aca="true" t="shared" si="96" ref="E413:E415">"女"</f>
        <v>女</v>
      </c>
    </row>
    <row r="414" spans="1:5" ht="34.5" customHeight="1">
      <c r="A414" s="8">
        <v>412</v>
      </c>
      <c r="B414" s="9" t="str">
        <f>"580620231207193353101220"</f>
        <v>580620231207193353101220</v>
      </c>
      <c r="C414" s="9" t="s">
        <v>6</v>
      </c>
      <c r="D414" s="9" t="str">
        <f>"郑海萍"</f>
        <v>郑海萍</v>
      </c>
      <c r="E414" s="9" t="str">
        <f t="shared" si="96"/>
        <v>女</v>
      </c>
    </row>
    <row r="415" spans="1:5" ht="34.5" customHeight="1">
      <c r="A415" s="8">
        <v>413</v>
      </c>
      <c r="B415" s="9" t="str">
        <f>"580620231211174242101670"</f>
        <v>580620231211174242101670</v>
      </c>
      <c r="C415" s="9" t="s">
        <v>6</v>
      </c>
      <c r="D415" s="9" t="str">
        <f>"杨洪丽"</f>
        <v>杨洪丽</v>
      </c>
      <c r="E415" s="9" t="str">
        <f t="shared" si="96"/>
        <v>女</v>
      </c>
    </row>
    <row r="416" spans="1:5" ht="34.5" customHeight="1">
      <c r="A416" s="8">
        <v>414</v>
      </c>
      <c r="B416" s="9" t="str">
        <f>"580620231211144836101639"</f>
        <v>580620231211144836101639</v>
      </c>
      <c r="C416" s="9" t="s">
        <v>6</v>
      </c>
      <c r="D416" s="9" t="str">
        <f>"王明杰"</f>
        <v>王明杰</v>
      </c>
      <c r="E416" s="9" t="str">
        <f>"男"</f>
        <v>男</v>
      </c>
    </row>
    <row r="417" spans="1:5" ht="34.5" customHeight="1">
      <c r="A417" s="8">
        <v>415</v>
      </c>
      <c r="B417" s="9" t="str">
        <f>"580620231208182641101363"</f>
        <v>580620231208182641101363</v>
      </c>
      <c r="C417" s="9" t="s">
        <v>6</v>
      </c>
      <c r="D417" s="9" t="str">
        <f>"王红棉"</f>
        <v>王红棉</v>
      </c>
      <c r="E417" s="9" t="str">
        <f aca="true" t="shared" si="97" ref="E417:E425">"女"</f>
        <v>女</v>
      </c>
    </row>
    <row r="418" spans="1:5" ht="34.5" customHeight="1">
      <c r="A418" s="8">
        <v>416</v>
      </c>
      <c r="B418" s="9" t="str">
        <f>"580620231210192705101539"</f>
        <v>580620231210192705101539</v>
      </c>
      <c r="C418" s="9" t="s">
        <v>6</v>
      </c>
      <c r="D418" s="9" t="str">
        <f>"王红萍"</f>
        <v>王红萍</v>
      </c>
      <c r="E418" s="9" t="str">
        <f t="shared" si="97"/>
        <v>女</v>
      </c>
    </row>
    <row r="419" spans="1:5" ht="34.5" customHeight="1">
      <c r="A419" s="8">
        <v>417</v>
      </c>
      <c r="B419" s="9" t="str">
        <f>"580620231211172003101667"</f>
        <v>580620231211172003101667</v>
      </c>
      <c r="C419" s="9" t="s">
        <v>6</v>
      </c>
      <c r="D419" s="9" t="str">
        <f>"曾培"</f>
        <v>曾培</v>
      </c>
      <c r="E419" s="9" t="str">
        <f>"男"</f>
        <v>男</v>
      </c>
    </row>
    <row r="420" spans="1:5" ht="34.5" customHeight="1">
      <c r="A420" s="8">
        <v>418</v>
      </c>
      <c r="B420" s="9" t="str">
        <f>"580620231211180258101671"</f>
        <v>580620231211180258101671</v>
      </c>
      <c r="C420" s="9" t="s">
        <v>6</v>
      </c>
      <c r="D420" s="9" t="str">
        <f>"李妹宾"</f>
        <v>李妹宾</v>
      </c>
      <c r="E420" s="9" t="str">
        <f t="shared" si="97"/>
        <v>女</v>
      </c>
    </row>
    <row r="421" spans="1:5" ht="34.5" customHeight="1">
      <c r="A421" s="8">
        <v>419</v>
      </c>
      <c r="B421" s="9" t="str">
        <f>"580620231211123434101626"</f>
        <v>580620231211123434101626</v>
      </c>
      <c r="C421" s="9" t="s">
        <v>6</v>
      </c>
      <c r="D421" s="9" t="str">
        <f>"李琳琳"</f>
        <v>李琳琳</v>
      </c>
      <c r="E421" s="9" t="str">
        <f t="shared" si="97"/>
        <v>女</v>
      </c>
    </row>
    <row r="422" spans="1:5" ht="34.5" customHeight="1">
      <c r="A422" s="8">
        <v>420</v>
      </c>
      <c r="B422" s="9" t="str">
        <f>"580620231210212932101555"</f>
        <v>580620231210212932101555</v>
      </c>
      <c r="C422" s="9" t="s">
        <v>6</v>
      </c>
      <c r="D422" s="9" t="str">
        <f>"李碧叶"</f>
        <v>李碧叶</v>
      </c>
      <c r="E422" s="9" t="str">
        <f t="shared" si="97"/>
        <v>女</v>
      </c>
    </row>
    <row r="423" spans="1:5" ht="34.5" customHeight="1">
      <c r="A423" s="8">
        <v>421</v>
      </c>
      <c r="B423" s="9" t="str">
        <f>"580620231207161917101188"</f>
        <v>580620231207161917101188</v>
      </c>
      <c r="C423" s="9" t="s">
        <v>6</v>
      </c>
      <c r="D423" s="9" t="str">
        <f>"郭锦鸿"</f>
        <v>郭锦鸿</v>
      </c>
      <c r="E423" s="9" t="str">
        <f t="shared" si="97"/>
        <v>女</v>
      </c>
    </row>
    <row r="424" spans="1:5" ht="34.5" customHeight="1">
      <c r="A424" s="8">
        <v>422</v>
      </c>
      <c r="B424" s="9" t="str">
        <f>"580620231211190729101679"</f>
        <v>580620231211190729101679</v>
      </c>
      <c r="C424" s="9" t="s">
        <v>6</v>
      </c>
      <c r="D424" s="9" t="str">
        <f>"李杏珊"</f>
        <v>李杏珊</v>
      </c>
      <c r="E424" s="9" t="str">
        <f t="shared" si="97"/>
        <v>女</v>
      </c>
    </row>
    <row r="425" spans="1:5" ht="34.5" customHeight="1">
      <c r="A425" s="8">
        <v>423</v>
      </c>
      <c r="B425" s="9" t="str">
        <f>"580620231208102403101302"</f>
        <v>580620231208102403101302</v>
      </c>
      <c r="C425" s="9" t="s">
        <v>6</v>
      </c>
      <c r="D425" s="9" t="str">
        <f>"王柳花"</f>
        <v>王柳花</v>
      </c>
      <c r="E425" s="9" t="str">
        <f t="shared" si="97"/>
        <v>女</v>
      </c>
    </row>
    <row r="426" spans="1:5" ht="34.5" customHeight="1">
      <c r="A426" s="8">
        <v>424</v>
      </c>
      <c r="B426" s="9" t="str">
        <f>"580620231211191741101682"</f>
        <v>580620231211191741101682</v>
      </c>
      <c r="C426" s="9" t="s">
        <v>6</v>
      </c>
      <c r="D426" s="9" t="str">
        <f>"许晨缘"</f>
        <v>许晨缘</v>
      </c>
      <c r="E426" s="9" t="str">
        <f aca="true" t="shared" si="98" ref="E426:E431">"男"</f>
        <v>男</v>
      </c>
    </row>
    <row r="427" spans="1:5" ht="34.5" customHeight="1">
      <c r="A427" s="8">
        <v>425</v>
      </c>
      <c r="B427" s="9" t="str">
        <f>"580620231210152546101523"</f>
        <v>580620231210152546101523</v>
      </c>
      <c r="C427" s="9" t="s">
        <v>6</v>
      </c>
      <c r="D427" s="9" t="str">
        <f>"林佳敏"</f>
        <v>林佳敏</v>
      </c>
      <c r="E427" s="9" t="str">
        <f aca="true" t="shared" si="99" ref="E427:E433">"女"</f>
        <v>女</v>
      </c>
    </row>
    <row r="428" spans="1:5" ht="34.5" customHeight="1">
      <c r="A428" s="8">
        <v>426</v>
      </c>
      <c r="B428" s="9" t="str">
        <f>"580620231210135308101512"</f>
        <v>580620231210135308101512</v>
      </c>
      <c r="C428" s="9" t="s">
        <v>6</v>
      </c>
      <c r="D428" s="9" t="str">
        <f>"符牧宇"</f>
        <v>符牧宇</v>
      </c>
      <c r="E428" s="9" t="str">
        <f t="shared" si="98"/>
        <v>男</v>
      </c>
    </row>
    <row r="429" spans="1:5" ht="34.5" customHeight="1">
      <c r="A429" s="8">
        <v>427</v>
      </c>
      <c r="B429" s="9" t="str">
        <f>"580620231208121239101325"</f>
        <v>580620231208121239101325</v>
      </c>
      <c r="C429" s="9" t="s">
        <v>6</v>
      </c>
      <c r="D429" s="9" t="str">
        <f>"覃小梅"</f>
        <v>覃小梅</v>
      </c>
      <c r="E429" s="9" t="str">
        <f t="shared" si="99"/>
        <v>女</v>
      </c>
    </row>
    <row r="430" spans="1:5" ht="34.5" customHeight="1">
      <c r="A430" s="8">
        <v>428</v>
      </c>
      <c r="B430" s="9" t="str">
        <f>"580620231211194753101685"</f>
        <v>580620231211194753101685</v>
      </c>
      <c r="C430" s="9" t="s">
        <v>6</v>
      </c>
      <c r="D430" s="9" t="str">
        <f>"王海培"</f>
        <v>王海培</v>
      </c>
      <c r="E430" s="9" t="str">
        <f t="shared" si="98"/>
        <v>男</v>
      </c>
    </row>
    <row r="431" spans="1:5" ht="34.5" customHeight="1">
      <c r="A431" s="8">
        <v>429</v>
      </c>
      <c r="B431" s="9" t="str">
        <f>"580620231211191528101681"</f>
        <v>580620231211191528101681</v>
      </c>
      <c r="C431" s="9" t="s">
        <v>6</v>
      </c>
      <c r="D431" s="9" t="str">
        <f>"林源杉"</f>
        <v>林源杉</v>
      </c>
      <c r="E431" s="9" t="str">
        <f t="shared" si="98"/>
        <v>男</v>
      </c>
    </row>
    <row r="432" spans="1:5" ht="34.5" customHeight="1">
      <c r="A432" s="8">
        <v>430</v>
      </c>
      <c r="B432" s="9" t="str">
        <f>"580620231209235852101484"</f>
        <v>580620231209235852101484</v>
      </c>
      <c r="C432" s="9" t="s">
        <v>6</v>
      </c>
      <c r="D432" s="9" t="str">
        <f>"林丹妹"</f>
        <v>林丹妹</v>
      </c>
      <c r="E432" s="9" t="str">
        <f t="shared" si="99"/>
        <v>女</v>
      </c>
    </row>
    <row r="433" spans="1:5" ht="34.5" customHeight="1">
      <c r="A433" s="8">
        <v>431</v>
      </c>
      <c r="B433" s="9" t="str">
        <f>"580620231207162807101193"</f>
        <v>580620231207162807101193</v>
      </c>
      <c r="C433" s="9" t="s">
        <v>6</v>
      </c>
      <c r="D433" s="9" t="str">
        <f>"符真真"</f>
        <v>符真真</v>
      </c>
      <c r="E433" s="9" t="str">
        <f t="shared" si="99"/>
        <v>女</v>
      </c>
    </row>
    <row r="434" spans="1:5" ht="34.5" customHeight="1">
      <c r="A434" s="8">
        <v>432</v>
      </c>
      <c r="B434" s="9" t="str">
        <f>"580620231211190045101677"</f>
        <v>580620231211190045101677</v>
      </c>
      <c r="C434" s="9" t="s">
        <v>6</v>
      </c>
      <c r="D434" s="9" t="str">
        <f>"王修达"</f>
        <v>王修达</v>
      </c>
      <c r="E434" s="9" t="str">
        <f aca="true" t="shared" si="100" ref="E434:E436">"男"</f>
        <v>男</v>
      </c>
    </row>
    <row r="435" spans="1:5" ht="34.5" customHeight="1">
      <c r="A435" s="8">
        <v>433</v>
      </c>
      <c r="B435" s="9" t="str">
        <f>"580620231210222404101562"</f>
        <v>580620231210222404101562</v>
      </c>
      <c r="C435" s="9" t="s">
        <v>6</v>
      </c>
      <c r="D435" s="9" t="str">
        <f>"谢小合"</f>
        <v>谢小合</v>
      </c>
      <c r="E435" s="9" t="str">
        <f t="shared" si="100"/>
        <v>男</v>
      </c>
    </row>
    <row r="436" spans="1:5" ht="34.5" customHeight="1">
      <c r="A436" s="8">
        <v>434</v>
      </c>
      <c r="B436" s="9" t="str">
        <f>"580620231211193851101684"</f>
        <v>580620231211193851101684</v>
      </c>
      <c r="C436" s="9" t="s">
        <v>6</v>
      </c>
      <c r="D436" s="9" t="str">
        <f>"王德嘉"</f>
        <v>王德嘉</v>
      </c>
      <c r="E436" s="9" t="str">
        <f t="shared" si="100"/>
        <v>男</v>
      </c>
    </row>
    <row r="437" spans="1:5" ht="34.5" customHeight="1">
      <c r="A437" s="8">
        <v>435</v>
      </c>
      <c r="B437" s="9" t="str">
        <f>"580620231211092727101595"</f>
        <v>580620231211092727101595</v>
      </c>
      <c r="C437" s="9" t="s">
        <v>6</v>
      </c>
      <c r="D437" s="9" t="str">
        <f>"王舒苡"</f>
        <v>王舒苡</v>
      </c>
      <c r="E437" s="9" t="str">
        <f aca="true" t="shared" si="101" ref="E437:E439">"女"</f>
        <v>女</v>
      </c>
    </row>
    <row r="438" spans="1:5" ht="34.5" customHeight="1">
      <c r="A438" s="8">
        <v>436</v>
      </c>
      <c r="B438" s="9" t="str">
        <f>"580620231211170836101664"</f>
        <v>580620231211170836101664</v>
      </c>
      <c r="C438" s="9" t="s">
        <v>6</v>
      </c>
      <c r="D438" s="9" t="str">
        <f>"王送团"</f>
        <v>王送团</v>
      </c>
      <c r="E438" s="9" t="str">
        <f t="shared" si="101"/>
        <v>女</v>
      </c>
    </row>
    <row r="439" spans="1:5" ht="34.5" customHeight="1">
      <c r="A439" s="8">
        <v>437</v>
      </c>
      <c r="B439" s="9" t="str">
        <f>"580620231209211044101471"</f>
        <v>580620231209211044101471</v>
      </c>
      <c r="C439" s="9" t="s">
        <v>6</v>
      </c>
      <c r="D439" s="9" t="str">
        <f>"王小英"</f>
        <v>王小英</v>
      </c>
      <c r="E439" s="9" t="str">
        <f t="shared" si="101"/>
        <v>女</v>
      </c>
    </row>
    <row r="440" spans="1:5" ht="34.5" customHeight="1">
      <c r="A440" s="8">
        <v>438</v>
      </c>
      <c r="B440" s="9" t="str">
        <f>"580620231211205013101691"</f>
        <v>580620231211205013101691</v>
      </c>
      <c r="C440" s="9" t="s">
        <v>6</v>
      </c>
      <c r="D440" s="9" t="str">
        <f>"符仕雄"</f>
        <v>符仕雄</v>
      </c>
      <c r="E440" s="9" t="str">
        <f aca="true" t="shared" si="102" ref="E440:E443">"男"</f>
        <v>男</v>
      </c>
    </row>
    <row r="441" spans="1:5" ht="34.5" customHeight="1">
      <c r="A441" s="8">
        <v>439</v>
      </c>
      <c r="B441" s="9" t="str">
        <f>"580620231208182557101362"</f>
        <v>580620231208182557101362</v>
      </c>
      <c r="C441" s="9" t="s">
        <v>6</v>
      </c>
      <c r="D441" s="9" t="str">
        <f>"叶华辉"</f>
        <v>叶华辉</v>
      </c>
      <c r="E441" s="9" t="str">
        <f t="shared" si="102"/>
        <v>男</v>
      </c>
    </row>
    <row r="442" spans="1:5" ht="34.5" customHeight="1">
      <c r="A442" s="8">
        <v>440</v>
      </c>
      <c r="B442" s="9" t="str">
        <f>"580620231211205505101695"</f>
        <v>580620231211205505101695</v>
      </c>
      <c r="C442" s="9" t="s">
        <v>6</v>
      </c>
      <c r="D442" s="9" t="str">
        <f>"王春变"</f>
        <v>王春变</v>
      </c>
      <c r="E442" s="9" t="str">
        <f aca="true" t="shared" si="103" ref="E442:E446">"女"</f>
        <v>女</v>
      </c>
    </row>
    <row r="443" spans="1:5" ht="34.5" customHeight="1">
      <c r="A443" s="8">
        <v>441</v>
      </c>
      <c r="B443" s="9" t="str">
        <f>"580620231209232802101483"</f>
        <v>580620231209232802101483</v>
      </c>
      <c r="C443" s="9" t="s">
        <v>6</v>
      </c>
      <c r="D443" s="9" t="str">
        <f>"洪峥"</f>
        <v>洪峥</v>
      </c>
      <c r="E443" s="9" t="str">
        <f t="shared" si="102"/>
        <v>男</v>
      </c>
    </row>
    <row r="444" spans="1:5" ht="34.5" customHeight="1">
      <c r="A444" s="8">
        <v>442</v>
      </c>
      <c r="B444" s="9" t="str">
        <f>"580620231210233411101571"</f>
        <v>580620231210233411101571</v>
      </c>
      <c r="C444" s="9" t="s">
        <v>6</v>
      </c>
      <c r="D444" s="9" t="str">
        <f>"郑雪"</f>
        <v>郑雪</v>
      </c>
      <c r="E444" s="9" t="str">
        <f t="shared" si="103"/>
        <v>女</v>
      </c>
    </row>
    <row r="445" spans="1:5" ht="34.5" customHeight="1">
      <c r="A445" s="8">
        <v>443</v>
      </c>
      <c r="B445" s="9" t="str">
        <f>"580620231209123023101422"</f>
        <v>580620231209123023101422</v>
      </c>
      <c r="C445" s="9" t="s">
        <v>6</v>
      </c>
      <c r="D445" s="9" t="str">
        <f>"黄玉婷"</f>
        <v>黄玉婷</v>
      </c>
      <c r="E445" s="9" t="str">
        <f t="shared" si="103"/>
        <v>女</v>
      </c>
    </row>
    <row r="446" spans="1:5" ht="34.5" customHeight="1">
      <c r="A446" s="8">
        <v>444</v>
      </c>
      <c r="B446" s="9" t="str">
        <f>"580620231210130358101503"</f>
        <v>580620231210130358101503</v>
      </c>
      <c r="C446" s="9" t="s">
        <v>6</v>
      </c>
      <c r="D446" s="9" t="str">
        <f>"吴莫伊"</f>
        <v>吴莫伊</v>
      </c>
      <c r="E446" s="9" t="str">
        <f t="shared" si="103"/>
        <v>女</v>
      </c>
    </row>
    <row r="447" spans="1:5" ht="34.5" customHeight="1">
      <c r="A447" s="8">
        <v>445</v>
      </c>
      <c r="B447" s="9" t="str">
        <f>"580620231211205356101693"</f>
        <v>580620231211205356101693</v>
      </c>
      <c r="C447" s="9" t="s">
        <v>6</v>
      </c>
      <c r="D447" s="9" t="str">
        <f>"陈祥"</f>
        <v>陈祥</v>
      </c>
      <c r="E447" s="9" t="str">
        <f aca="true" t="shared" si="104" ref="E447:E453">"男"</f>
        <v>男</v>
      </c>
    </row>
    <row r="448" spans="1:5" ht="34.5" customHeight="1">
      <c r="A448" s="8">
        <v>446</v>
      </c>
      <c r="B448" s="9" t="str">
        <f>"580620231210125118101502"</f>
        <v>580620231210125118101502</v>
      </c>
      <c r="C448" s="9" t="s">
        <v>6</v>
      </c>
      <c r="D448" s="9" t="str">
        <f>"王之选"</f>
        <v>王之选</v>
      </c>
      <c r="E448" s="9" t="str">
        <f t="shared" si="104"/>
        <v>男</v>
      </c>
    </row>
    <row r="449" spans="1:5" ht="34.5" customHeight="1">
      <c r="A449" s="8">
        <v>447</v>
      </c>
      <c r="B449" s="9" t="str">
        <f>"580620231211213629101704"</f>
        <v>580620231211213629101704</v>
      </c>
      <c r="C449" s="9" t="s">
        <v>6</v>
      </c>
      <c r="D449" s="9" t="str">
        <f>"王晓露"</f>
        <v>王晓露</v>
      </c>
      <c r="E449" s="9" t="str">
        <f aca="true" t="shared" si="105" ref="E449:E454">"女"</f>
        <v>女</v>
      </c>
    </row>
    <row r="450" spans="1:5" ht="34.5" customHeight="1">
      <c r="A450" s="8">
        <v>448</v>
      </c>
      <c r="B450" s="9" t="str">
        <f>"580620231211213539101702"</f>
        <v>580620231211213539101702</v>
      </c>
      <c r="C450" s="9" t="s">
        <v>6</v>
      </c>
      <c r="D450" s="9" t="str">
        <f>"符春晓"</f>
        <v>符春晓</v>
      </c>
      <c r="E450" s="9" t="str">
        <f t="shared" si="105"/>
        <v>女</v>
      </c>
    </row>
    <row r="451" spans="1:5" ht="34.5" customHeight="1">
      <c r="A451" s="8">
        <v>449</v>
      </c>
      <c r="B451" s="9" t="str">
        <f>"580620231211213551101703"</f>
        <v>580620231211213551101703</v>
      </c>
      <c r="C451" s="9" t="s">
        <v>6</v>
      </c>
      <c r="D451" s="9" t="str">
        <f>"柯桃汉"</f>
        <v>柯桃汉</v>
      </c>
      <c r="E451" s="9" t="str">
        <f t="shared" si="104"/>
        <v>男</v>
      </c>
    </row>
    <row r="452" spans="1:5" ht="34.5" customHeight="1">
      <c r="A452" s="8">
        <v>450</v>
      </c>
      <c r="B452" s="9" t="str">
        <f>"580620231211093512101596"</f>
        <v>580620231211093512101596</v>
      </c>
      <c r="C452" s="9" t="s">
        <v>6</v>
      </c>
      <c r="D452" s="9" t="str">
        <f>"陈志京"</f>
        <v>陈志京</v>
      </c>
      <c r="E452" s="9" t="str">
        <f t="shared" si="104"/>
        <v>男</v>
      </c>
    </row>
    <row r="453" spans="1:5" ht="34.5" customHeight="1">
      <c r="A453" s="8">
        <v>451</v>
      </c>
      <c r="B453" s="9" t="str">
        <f>"580620231211215021101710"</f>
        <v>580620231211215021101710</v>
      </c>
      <c r="C453" s="9" t="s">
        <v>6</v>
      </c>
      <c r="D453" s="9" t="str">
        <f>"郑得淋"</f>
        <v>郑得淋</v>
      </c>
      <c r="E453" s="9" t="str">
        <f t="shared" si="104"/>
        <v>男</v>
      </c>
    </row>
    <row r="454" spans="1:5" ht="34.5" customHeight="1">
      <c r="A454" s="8">
        <v>452</v>
      </c>
      <c r="B454" s="9" t="str">
        <f>"580620231209200138101464"</f>
        <v>580620231209200138101464</v>
      </c>
      <c r="C454" s="9" t="s">
        <v>6</v>
      </c>
      <c r="D454" s="9" t="str">
        <f>"许苗青"</f>
        <v>许苗青</v>
      </c>
      <c r="E454" s="9" t="str">
        <f t="shared" si="105"/>
        <v>女</v>
      </c>
    </row>
    <row r="455" spans="1:5" ht="34.5" customHeight="1">
      <c r="A455" s="8">
        <v>453</v>
      </c>
      <c r="B455" s="9" t="str">
        <f>"580620231207123430101142"</f>
        <v>580620231207123430101142</v>
      </c>
      <c r="C455" s="9" t="s">
        <v>6</v>
      </c>
      <c r="D455" s="9" t="str">
        <f>"林家昊"</f>
        <v>林家昊</v>
      </c>
      <c r="E455" s="9" t="str">
        <f>"男"</f>
        <v>男</v>
      </c>
    </row>
    <row r="456" spans="1:5" ht="34.5" customHeight="1">
      <c r="A456" s="8">
        <v>454</v>
      </c>
      <c r="B456" s="9" t="str">
        <f>"580620231211214137101705"</f>
        <v>580620231211214137101705</v>
      </c>
      <c r="C456" s="9" t="s">
        <v>6</v>
      </c>
      <c r="D456" s="9" t="str">
        <f>"王小梅"</f>
        <v>王小梅</v>
      </c>
      <c r="E456" s="9" t="str">
        <f aca="true" t="shared" si="106" ref="E456:E463">"女"</f>
        <v>女</v>
      </c>
    </row>
    <row r="457" spans="1:5" ht="34.5" customHeight="1">
      <c r="A457" s="8">
        <v>455</v>
      </c>
      <c r="B457" s="9" t="str">
        <f>"580620231211220536101716"</f>
        <v>580620231211220536101716</v>
      </c>
      <c r="C457" s="9" t="s">
        <v>6</v>
      </c>
      <c r="D457" s="9" t="str">
        <f>"符东玉"</f>
        <v>符东玉</v>
      </c>
      <c r="E457" s="9" t="str">
        <f t="shared" si="106"/>
        <v>女</v>
      </c>
    </row>
    <row r="458" spans="1:5" ht="34.5" customHeight="1">
      <c r="A458" s="8">
        <v>456</v>
      </c>
      <c r="B458" s="9" t="str">
        <f>"580620231208183225101364"</f>
        <v>580620231208183225101364</v>
      </c>
      <c r="C458" s="9" t="s">
        <v>6</v>
      </c>
      <c r="D458" s="9" t="str">
        <f>"陈樱"</f>
        <v>陈樱</v>
      </c>
      <c r="E458" s="9" t="str">
        <f t="shared" si="106"/>
        <v>女</v>
      </c>
    </row>
    <row r="459" spans="1:5" ht="34.5" customHeight="1">
      <c r="A459" s="8">
        <v>457</v>
      </c>
      <c r="B459" s="9" t="str">
        <f>"580620231207135024101155"</f>
        <v>580620231207135024101155</v>
      </c>
      <c r="C459" s="9" t="s">
        <v>6</v>
      </c>
      <c r="D459" s="9" t="str">
        <f>"王莹枫"</f>
        <v>王莹枫</v>
      </c>
      <c r="E459" s="9" t="str">
        <f t="shared" si="106"/>
        <v>女</v>
      </c>
    </row>
    <row r="460" spans="1:5" ht="34.5" customHeight="1">
      <c r="A460" s="8">
        <v>458</v>
      </c>
      <c r="B460" s="9" t="str">
        <f>"580620231211210004101696"</f>
        <v>580620231211210004101696</v>
      </c>
      <c r="C460" s="9" t="s">
        <v>6</v>
      </c>
      <c r="D460" s="9" t="str">
        <f>"陈丽妃"</f>
        <v>陈丽妃</v>
      </c>
      <c r="E460" s="9" t="str">
        <f t="shared" si="106"/>
        <v>女</v>
      </c>
    </row>
    <row r="461" spans="1:5" ht="34.5" customHeight="1">
      <c r="A461" s="8">
        <v>459</v>
      </c>
      <c r="B461" s="9" t="str">
        <f>"580620231211224418101722"</f>
        <v>580620231211224418101722</v>
      </c>
      <c r="C461" s="9" t="s">
        <v>6</v>
      </c>
      <c r="D461" s="9" t="str">
        <f>"王巧慧"</f>
        <v>王巧慧</v>
      </c>
      <c r="E461" s="9" t="str">
        <f t="shared" si="106"/>
        <v>女</v>
      </c>
    </row>
    <row r="462" spans="1:5" ht="34.5" customHeight="1">
      <c r="A462" s="8">
        <v>460</v>
      </c>
      <c r="B462" s="9" t="str">
        <f>"580620231211223653101721"</f>
        <v>580620231211223653101721</v>
      </c>
      <c r="C462" s="9" t="s">
        <v>6</v>
      </c>
      <c r="D462" s="9" t="str">
        <f>"陈燕红"</f>
        <v>陈燕红</v>
      </c>
      <c r="E462" s="9" t="str">
        <f t="shared" si="106"/>
        <v>女</v>
      </c>
    </row>
    <row r="463" spans="1:5" ht="34.5" customHeight="1">
      <c r="A463" s="8">
        <v>461</v>
      </c>
      <c r="B463" s="9" t="str">
        <f>"580620231211214501101707"</f>
        <v>580620231211214501101707</v>
      </c>
      <c r="C463" s="9" t="s">
        <v>6</v>
      </c>
      <c r="D463" s="9" t="str">
        <f>"劳惠玲"</f>
        <v>劳惠玲</v>
      </c>
      <c r="E463" s="9" t="str">
        <f t="shared" si="106"/>
        <v>女</v>
      </c>
    </row>
    <row r="464" spans="1:5" ht="34.5" customHeight="1">
      <c r="A464" s="8">
        <v>462</v>
      </c>
      <c r="B464" s="9" t="str">
        <f>"580620231211215025101711"</f>
        <v>580620231211215025101711</v>
      </c>
      <c r="C464" s="9" t="s">
        <v>6</v>
      </c>
      <c r="D464" s="9" t="str">
        <f>"吴序进"</f>
        <v>吴序进</v>
      </c>
      <c r="E464" s="9" t="str">
        <f aca="true" t="shared" si="107" ref="E464:E466">"男"</f>
        <v>男</v>
      </c>
    </row>
    <row r="465" spans="1:5" ht="34.5" customHeight="1">
      <c r="A465" s="8">
        <v>463</v>
      </c>
      <c r="B465" s="9" t="str">
        <f>"580620231211220525101715"</f>
        <v>580620231211220525101715</v>
      </c>
      <c r="C465" s="9" t="s">
        <v>6</v>
      </c>
      <c r="D465" s="9" t="str">
        <f>"王呈"</f>
        <v>王呈</v>
      </c>
      <c r="E465" s="9" t="str">
        <f t="shared" si="107"/>
        <v>男</v>
      </c>
    </row>
    <row r="466" spans="1:5" ht="34.5" customHeight="1">
      <c r="A466" s="8">
        <v>464</v>
      </c>
      <c r="B466" s="9" t="str">
        <f>"580620231207110145101117"</f>
        <v>580620231207110145101117</v>
      </c>
      <c r="C466" s="9" t="s">
        <v>6</v>
      </c>
      <c r="D466" s="9" t="str">
        <f>"孙启斌"</f>
        <v>孙启斌</v>
      </c>
      <c r="E466" s="9" t="str">
        <f t="shared" si="107"/>
        <v>男</v>
      </c>
    </row>
    <row r="467" spans="1:5" ht="34.5" customHeight="1">
      <c r="A467" s="8">
        <v>465</v>
      </c>
      <c r="B467" s="9" t="str">
        <f>"580620231210174205101532"</f>
        <v>580620231210174205101532</v>
      </c>
      <c r="C467" s="9" t="s">
        <v>6</v>
      </c>
      <c r="D467" s="9" t="str">
        <f>"吴家莹"</f>
        <v>吴家莹</v>
      </c>
      <c r="E467" s="9" t="str">
        <f aca="true" t="shared" si="108" ref="E467:E472">"女"</f>
        <v>女</v>
      </c>
    </row>
    <row r="468" spans="1:5" ht="34.5" customHeight="1">
      <c r="A468" s="8">
        <v>466</v>
      </c>
      <c r="B468" s="9" t="str">
        <f>"580620231211232000101727"</f>
        <v>580620231211232000101727</v>
      </c>
      <c r="C468" s="9" t="s">
        <v>6</v>
      </c>
      <c r="D468" s="9" t="str">
        <f>"王绮祯"</f>
        <v>王绮祯</v>
      </c>
      <c r="E468" s="9" t="str">
        <f t="shared" si="108"/>
        <v>女</v>
      </c>
    </row>
    <row r="469" spans="1:5" ht="34.5" customHeight="1">
      <c r="A469" s="8">
        <v>467</v>
      </c>
      <c r="B469" s="9" t="str">
        <f>"580620231211232341101728"</f>
        <v>580620231211232341101728</v>
      </c>
      <c r="C469" s="9" t="s">
        <v>6</v>
      </c>
      <c r="D469" s="9" t="str">
        <f>"陈送短"</f>
        <v>陈送短</v>
      </c>
      <c r="E469" s="9" t="str">
        <f t="shared" si="108"/>
        <v>女</v>
      </c>
    </row>
    <row r="470" spans="1:5" ht="34.5" customHeight="1">
      <c r="A470" s="8">
        <v>468</v>
      </c>
      <c r="B470" s="9" t="str">
        <f>"580620231211223603101720"</f>
        <v>580620231211223603101720</v>
      </c>
      <c r="C470" s="9" t="s">
        <v>6</v>
      </c>
      <c r="D470" s="9" t="str">
        <f>"苏海娥"</f>
        <v>苏海娥</v>
      </c>
      <c r="E470" s="9" t="str">
        <f t="shared" si="108"/>
        <v>女</v>
      </c>
    </row>
    <row r="471" spans="1:5" ht="34.5" customHeight="1">
      <c r="A471" s="8">
        <v>469</v>
      </c>
      <c r="B471" s="9" t="str">
        <f>"580620231211224853101725"</f>
        <v>580620231211224853101725</v>
      </c>
      <c r="C471" s="9" t="s">
        <v>6</v>
      </c>
      <c r="D471" s="9" t="str">
        <f>"谢小梅"</f>
        <v>谢小梅</v>
      </c>
      <c r="E471" s="9" t="str">
        <f t="shared" si="108"/>
        <v>女</v>
      </c>
    </row>
    <row r="472" spans="1:5" ht="34.5" customHeight="1">
      <c r="A472" s="8">
        <v>470</v>
      </c>
      <c r="B472" s="9" t="str">
        <f>"580620231211131010101627"</f>
        <v>580620231211131010101627</v>
      </c>
      <c r="C472" s="9" t="s">
        <v>6</v>
      </c>
      <c r="D472" s="9" t="str">
        <f>"苏小玉"</f>
        <v>苏小玉</v>
      </c>
      <c r="E472" s="9" t="str">
        <f t="shared" si="108"/>
        <v>女</v>
      </c>
    </row>
    <row r="473" spans="1:5" ht="34.5" customHeight="1">
      <c r="A473" s="8">
        <v>471</v>
      </c>
      <c r="B473" s="9" t="str">
        <f>"580620231211232703101729"</f>
        <v>580620231211232703101729</v>
      </c>
      <c r="C473" s="9" t="s">
        <v>6</v>
      </c>
      <c r="D473" s="9" t="str">
        <f>"吴一增"</f>
        <v>吴一增</v>
      </c>
      <c r="E473" s="9" t="str">
        <f>"男"</f>
        <v>男</v>
      </c>
    </row>
    <row r="474" spans="1:5" ht="34.5" customHeight="1">
      <c r="A474" s="8">
        <v>472</v>
      </c>
      <c r="B474" s="9" t="str">
        <f>"580620231212000100101733"</f>
        <v>580620231212000100101733</v>
      </c>
      <c r="C474" s="9" t="s">
        <v>6</v>
      </c>
      <c r="D474" s="9" t="str">
        <f>"符仕求"</f>
        <v>符仕求</v>
      </c>
      <c r="E474" s="9" t="str">
        <f>"男"</f>
        <v>男</v>
      </c>
    </row>
    <row r="475" spans="1:5" ht="34.5" customHeight="1">
      <c r="A475" s="8">
        <v>473</v>
      </c>
      <c r="B475" s="9" t="str">
        <f>"580620231211090405101589"</f>
        <v>580620231211090405101589</v>
      </c>
      <c r="C475" s="9" t="s">
        <v>6</v>
      </c>
      <c r="D475" s="9" t="str">
        <f>"李海莹"</f>
        <v>李海莹</v>
      </c>
      <c r="E475" s="9" t="str">
        <f aca="true" t="shared" si="109" ref="E475:E479">"女"</f>
        <v>女</v>
      </c>
    </row>
    <row r="476" spans="1:5" ht="34.5" customHeight="1">
      <c r="A476" s="8">
        <v>474</v>
      </c>
      <c r="B476" s="9" t="str">
        <f>"580620231209215620101476"</f>
        <v>580620231209215620101476</v>
      </c>
      <c r="C476" s="9" t="s">
        <v>6</v>
      </c>
      <c r="D476" s="9" t="str">
        <f>"余婷婷"</f>
        <v>余婷婷</v>
      </c>
      <c r="E476" s="9" t="str">
        <f t="shared" si="109"/>
        <v>女</v>
      </c>
    </row>
    <row r="477" spans="1:5" ht="34.5" customHeight="1">
      <c r="A477" s="8">
        <v>475</v>
      </c>
      <c r="B477" s="9" t="str">
        <f>"580620231211235954101731"</f>
        <v>580620231211235954101731</v>
      </c>
      <c r="C477" s="9" t="s">
        <v>6</v>
      </c>
      <c r="D477" s="9" t="str">
        <f>"王曼芳"</f>
        <v>王曼芳</v>
      </c>
      <c r="E477" s="9" t="str">
        <f t="shared" si="109"/>
        <v>女</v>
      </c>
    </row>
    <row r="478" spans="1:5" ht="34.5" customHeight="1">
      <c r="A478" s="8">
        <v>476</v>
      </c>
      <c r="B478" s="9" t="str">
        <f>"580620231212000413101735"</f>
        <v>580620231212000413101735</v>
      </c>
      <c r="C478" s="9" t="s">
        <v>6</v>
      </c>
      <c r="D478" s="9" t="str">
        <f>"王素映"</f>
        <v>王素映</v>
      </c>
      <c r="E478" s="9" t="str">
        <f t="shared" si="109"/>
        <v>女</v>
      </c>
    </row>
    <row r="479" spans="1:5" ht="34.5" customHeight="1">
      <c r="A479" s="8">
        <v>477</v>
      </c>
      <c r="B479" s="9" t="str">
        <f>"580620231212000307101734"</f>
        <v>580620231212000307101734</v>
      </c>
      <c r="C479" s="9" t="s">
        <v>6</v>
      </c>
      <c r="D479" s="9" t="str">
        <f>"林梦茹"</f>
        <v>林梦茹</v>
      </c>
      <c r="E479" s="9" t="str">
        <f t="shared" si="109"/>
        <v>女</v>
      </c>
    </row>
    <row r="480" spans="1:5" ht="34.5" customHeight="1">
      <c r="A480" s="8">
        <v>478</v>
      </c>
      <c r="B480" s="9" t="str">
        <f>"580620231212001329101736"</f>
        <v>580620231212001329101736</v>
      </c>
      <c r="C480" s="9" t="s">
        <v>6</v>
      </c>
      <c r="D480" s="9" t="str">
        <f>"王修根"</f>
        <v>王修根</v>
      </c>
      <c r="E480" s="9" t="str">
        <f aca="true" t="shared" si="110" ref="E480:E483">"男"</f>
        <v>男</v>
      </c>
    </row>
    <row r="481" spans="1:5" ht="34.5" customHeight="1">
      <c r="A481" s="8">
        <v>479</v>
      </c>
      <c r="B481" s="9" t="str">
        <f>"580620231212000030101732"</f>
        <v>580620231212000030101732</v>
      </c>
      <c r="C481" s="9" t="s">
        <v>6</v>
      </c>
      <c r="D481" s="9" t="str">
        <f>"吴舒慧"</f>
        <v>吴舒慧</v>
      </c>
      <c r="E481" s="9" t="str">
        <f aca="true" t="shared" si="111" ref="E481:E487">"女"</f>
        <v>女</v>
      </c>
    </row>
    <row r="482" spans="1:5" ht="34.5" customHeight="1">
      <c r="A482" s="8">
        <v>480</v>
      </c>
      <c r="B482" s="9" t="str">
        <f>"580620231211020758101579"</f>
        <v>580620231211020758101579</v>
      </c>
      <c r="C482" s="9" t="s">
        <v>6</v>
      </c>
      <c r="D482" s="9" t="str">
        <f>"郑世润"</f>
        <v>郑世润</v>
      </c>
      <c r="E482" s="9" t="str">
        <f t="shared" si="110"/>
        <v>男</v>
      </c>
    </row>
    <row r="483" spans="1:5" ht="34.5" customHeight="1">
      <c r="A483" s="8">
        <v>481</v>
      </c>
      <c r="B483" s="9" t="str">
        <f>"580620231212014315101738"</f>
        <v>580620231212014315101738</v>
      </c>
      <c r="C483" s="9" t="s">
        <v>6</v>
      </c>
      <c r="D483" s="9" t="str">
        <f>"王俊乔"</f>
        <v>王俊乔</v>
      </c>
      <c r="E483" s="9" t="str">
        <f t="shared" si="110"/>
        <v>男</v>
      </c>
    </row>
    <row r="484" spans="1:5" ht="34.5" customHeight="1">
      <c r="A484" s="8">
        <v>482</v>
      </c>
      <c r="B484" s="9" t="str">
        <f>"580620231209155901101439"</f>
        <v>580620231209155901101439</v>
      </c>
      <c r="C484" s="9" t="s">
        <v>6</v>
      </c>
      <c r="D484" s="9" t="str">
        <f>"林海谦"</f>
        <v>林海谦</v>
      </c>
      <c r="E484" s="9" t="str">
        <f t="shared" si="111"/>
        <v>女</v>
      </c>
    </row>
    <row r="485" spans="1:5" ht="34.5" customHeight="1">
      <c r="A485" s="8">
        <v>483</v>
      </c>
      <c r="B485" s="9" t="str">
        <f>"580620231208192021101369"</f>
        <v>580620231208192021101369</v>
      </c>
      <c r="C485" s="9" t="s">
        <v>6</v>
      </c>
      <c r="D485" s="9" t="str">
        <f>"林丽蓉"</f>
        <v>林丽蓉</v>
      </c>
      <c r="E485" s="9" t="str">
        <f t="shared" si="111"/>
        <v>女</v>
      </c>
    </row>
    <row r="486" spans="1:5" ht="34.5" customHeight="1">
      <c r="A486" s="8">
        <v>484</v>
      </c>
      <c r="B486" s="9" t="str">
        <f>"580620231208224910101383"</f>
        <v>580620231208224910101383</v>
      </c>
      <c r="C486" s="9" t="s">
        <v>6</v>
      </c>
      <c r="D486" s="9" t="str">
        <f>"苏利珍"</f>
        <v>苏利珍</v>
      </c>
      <c r="E486" s="9" t="str">
        <f t="shared" si="111"/>
        <v>女</v>
      </c>
    </row>
    <row r="487" spans="1:5" ht="34.5" customHeight="1">
      <c r="A487" s="8">
        <v>485</v>
      </c>
      <c r="B487" s="9" t="str">
        <f>"580620231211202319101687"</f>
        <v>580620231211202319101687</v>
      </c>
      <c r="C487" s="9" t="s">
        <v>6</v>
      </c>
      <c r="D487" s="9" t="str">
        <f>"钟富琴"</f>
        <v>钟富琴</v>
      </c>
      <c r="E487" s="9" t="str">
        <f t="shared" si="111"/>
        <v>女</v>
      </c>
    </row>
    <row r="488" spans="1:5" ht="34.5" customHeight="1">
      <c r="A488" s="8">
        <v>486</v>
      </c>
      <c r="B488" s="9" t="str">
        <f>"580620231212085436101745"</f>
        <v>580620231212085436101745</v>
      </c>
      <c r="C488" s="9" t="s">
        <v>6</v>
      </c>
      <c r="D488" s="9" t="str">
        <f>"郑相智"</f>
        <v>郑相智</v>
      </c>
      <c r="E488" s="9" t="str">
        <f>"男"</f>
        <v>男</v>
      </c>
    </row>
    <row r="489" spans="1:5" ht="34.5" customHeight="1">
      <c r="A489" s="8">
        <v>487</v>
      </c>
      <c r="B489" s="9" t="str">
        <f>"580620231212081959101742"</f>
        <v>580620231212081959101742</v>
      </c>
      <c r="C489" s="9" t="s">
        <v>6</v>
      </c>
      <c r="D489" s="9" t="str">
        <f>"林梅东"</f>
        <v>林梅东</v>
      </c>
      <c r="E489" s="9" t="str">
        <f aca="true" t="shared" si="112" ref="E489:E493">"女"</f>
        <v>女</v>
      </c>
    </row>
    <row r="490" spans="1:5" ht="34.5" customHeight="1">
      <c r="A490" s="8">
        <v>488</v>
      </c>
      <c r="B490" s="9" t="str">
        <f>"580620231208111613101316"</f>
        <v>580620231208111613101316</v>
      </c>
      <c r="C490" s="9" t="s">
        <v>6</v>
      </c>
      <c r="D490" s="9" t="str">
        <f>"刘亦如"</f>
        <v>刘亦如</v>
      </c>
      <c r="E490" s="9" t="str">
        <f t="shared" si="112"/>
        <v>女</v>
      </c>
    </row>
    <row r="491" spans="1:5" ht="34.5" customHeight="1">
      <c r="A491" s="8">
        <v>489</v>
      </c>
      <c r="B491" s="9" t="str">
        <f>"580620231210153617101524"</f>
        <v>580620231210153617101524</v>
      </c>
      <c r="C491" s="9" t="s">
        <v>6</v>
      </c>
      <c r="D491" s="9" t="str">
        <f>"陈珏婷"</f>
        <v>陈珏婷</v>
      </c>
      <c r="E491" s="9" t="str">
        <f t="shared" si="112"/>
        <v>女</v>
      </c>
    </row>
    <row r="492" spans="1:5" ht="34.5" customHeight="1">
      <c r="A492" s="8">
        <v>490</v>
      </c>
      <c r="B492" s="9" t="str">
        <f>"580620231211190839101680"</f>
        <v>580620231211190839101680</v>
      </c>
      <c r="C492" s="9" t="s">
        <v>6</v>
      </c>
      <c r="D492" s="9" t="str">
        <f>"钟小满"</f>
        <v>钟小满</v>
      </c>
      <c r="E492" s="9" t="str">
        <f t="shared" si="112"/>
        <v>女</v>
      </c>
    </row>
    <row r="493" spans="1:5" ht="34.5" customHeight="1">
      <c r="A493" s="8">
        <v>491</v>
      </c>
      <c r="B493" s="9" t="str">
        <f>"580620231207113319101129"</f>
        <v>580620231207113319101129</v>
      </c>
      <c r="C493" s="9" t="s">
        <v>6</v>
      </c>
      <c r="D493" s="9" t="str">
        <f>"罗思雨"</f>
        <v>罗思雨</v>
      </c>
      <c r="E493" s="9" t="str">
        <f t="shared" si="112"/>
        <v>女</v>
      </c>
    </row>
    <row r="494" spans="1:5" ht="34.5" customHeight="1">
      <c r="A494" s="8">
        <v>492</v>
      </c>
      <c r="B494" s="9" t="str">
        <f>"580620231212091332101747"</f>
        <v>580620231212091332101747</v>
      </c>
      <c r="C494" s="9" t="s">
        <v>6</v>
      </c>
      <c r="D494" s="9" t="str">
        <f>"符级"</f>
        <v>符级</v>
      </c>
      <c r="E494" s="9" t="str">
        <f>"男"</f>
        <v>男</v>
      </c>
    </row>
    <row r="495" spans="1:5" ht="34.5" customHeight="1">
      <c r="A495" s="8">
        <v>493</v>
      </c>
      <c r="B495" s="9" t="str">
        <f>"580620231210151314101521"</f>
        <v>580620231210151314101521</v>
      </c>
      <c r="C495" s="9" t="s">
        <v>6</v>
      </c>
      <c r="D495" s="9" t="str">
        <f>"林丽微"</f>
        <v>林丽微</v>
      </c>
      <c r="E495" s="9" t="str">
        <f aca="true" t="shared" si="113" ref="E495:E499">"女"</f>
        <v>女</v>
      </c>
    </row>
    <row r="496" spans="1:5" ht="34.5" customHeight="1">
      <c r="A496" s="8">
        <v>494</v>
      </c>
      <c r="B496" s="9" t="str">
        <f>"580620231212092540101749"</f>
        <v>580620231212092540101749</v>
      </c>
      <c r="C496" s="9" t="s">
        <v>6</v>
      </c>
      <c r="D496" s="9" t="str">
        <f>"许巧燕"</f>
        <v>许巧燕</v>
      </c>
      <c r="E496" s="9" t="str">
        <f t="shared" si="113"/>
        <v>女</v>
      </c>
    </row>
    <row r="497" spans="1:5" ht="34.5" customHeight="1">
      <c r="A497" s="8">
        <v>495</v>
      </c>
      <c r="B497" s="9" t="str">
        <f>"580620231212093016101750"</f>
        <v>580620231212093016101750</v>
      </c>
      <c r="C497" s="9" t="s">
        <v>6</v>
      </c>
      <c r="D497" s="9" t="str">
        <f>"谢喜断"</f>
        <v>谢喜断</v>
      </c>
      <c r="E497" s="9" t="str">
        <f t="shared" si="113"/>
        <v>女</v>
      </c>
    </row>
    <row r="498" spans="1:5" ht="34.5" customHeight="1">
      <c r="A498" s="8">
        <v>496</v>
      </c>
      <c r="B498" s="9" t="str">
        <f>"580620231212093451101752"</f>
        <v>580620231212093451101752</v>
      </c>
      <c r="C498" s="9" t="s">
        <v>6</v>
      </c>
      <c r="D498" s="9" t="str">
        <f>"王珊珊"</f>
        <v>王珊珊</v>
      </c>
      <c r="E498" s="9" t="str">
        <f t="shared" si="113"/>
        <v>女</v>
      </c>
    </row>
    <row r="499" spans="1:5" ht="34.5" customHeight="1">
      <c r="A499" s="8">
        <v>497</v>
      </c>
      <c r="B499" s="9" t="str">
        <f>"580620231208111303101314"</f>
        <v>580620231208111303101314</v>
      </c>
      <c r="C499" s="9" t="s">
        <v>6</v>
      </c>
      <c r="D499" s="9" t="str">
        <f>"王慧香"</f>
        <v>王慧香</v>
      </c>
      <c r="E499" s="9" t="str">
        <f t="shared" si="113"/>
        <v>女</v>
      </c>
    </row>
    <row r="500" spans="1:5" ht="34.5" customHeight="1">
      <c r="A500" s="8">
        <v>498</v>
      </c>
      <c r="B500" s="9" t="str">
        <f>"580620231212100559101761"</f>
        <v>580620231212100559101761</v>
      </c>
      <c r="C500" s="9" t="s">
        <v>6</v>
      </c>
      <c r="D500" s="9" t="str">
        <f>"王一旺"</f>
        <v>王一旺</v>
      </c>
      <c r="E500" s="9" t="str">
        <f>"男"</f>
        <v>男</v>
      </c>
    </row>
    <row r="501" spans="1:5" ht="34.5" customHeight="1">
      <c r="A501" s="8">
        <v>499</v>
      </c>
      <c r="B501" s="9" t="str">
        <f>"580620231212095527101759"</f>
        <v>580620231212095527101759</v>
      </c>
      <c r="C501" s="9" t="s">
        <v>6</v>
      </c>
      <c r="D501" s="9" t="str">
        <f>"袁志衡"</f>
        <v>袁志衡</v>
      </c>
      <c r="E501" s="9" t="str">
        <f>"男"</f>
        <v>男</v>
      </c>
    </row>
    <row r="502" spans="1:5" ht="34.5" customHeight="1">
      <c r="A502" s="8">
        <v>500</v>
      </c>
      <c r="B502" s="9" t="str">
        <f>"580620231211164802101656"</f>
        <v>580620231211164802101656</v>
      </c>
      <c r="C502" s="9" t="s">
        <v>6</v>
      </c>
      <c r="D502" s="9" t="str">
        <f>"方丽珍"</f>
        <v>方丽珍</v>
      </c>
      <c r="E502" s="9" t="str">
        <f aca="true" t="shared" si="114" ref="E502:E506">"女"</f>
        <v>女</v>
      </c>
    </row>
    <row r="503" spans="1:5" ht="34.5" customHeight="1">
      <c r="A503" s="8">
        <v>501</v>
      </c>
      <c r="B503" s="9" t="str">
        <f>"580620231207200111101227"</f>
        <v>580620231207200111101227</v>
      </c>
      <c r="C503" s="9" t="s">
        <v>6</v>
      </c>
      <c r="D503" s="9" t="str">
        <f>"王燕沟"</f>
        <v>王燕沟</v>
      </c>
      <c r="E503" s="9" t="str">
        <f t="shared" si="114"/>
        <v>女</v>
      </c>
    </row>
    <row r="504" spans="1:5" ht="34.5" customHeight="1">
      <c r="A504" s="8">
        <v>502</v>
      </c>
      <c r="B504" s="9" t="str">
        <f>"580620231212101241101763"</f>
        <v>580620231212101241101763</v>
      </c>
      <c r="C504" s="9" t="s">
        <v>6</v>
      </c>
      <c r="D504" s="9" t="str">
        <f>"王小艾"</f>
        <v>王小艾</v>
      </c>
      <c r="E504" s="9" t="str">
        <f t="shared" si="114"/>
        <v>女</v>
      </c>
    </row>
    <row r="505" spans="1:5" ht="34.5" customHeight="1">
      <c r="A505" s="8">
        <v>503</v>
      </c>
      <c r="B505" s="9" t="str">
        <f>"580620231207195203101224"</f>
        <v>580620231207195203101224</v>
      </c>
      <c r="C505" s="9" t="s">
        <v>6</v>
      </c>
      <c r="D505" s="9" t="str">
        <f>"吴小叶"</f>
        <v>吴小叶</v>
      </c>
      <c r="E505" s="9" t="str">
        <f t="shared" si="114"/>
        <v>女</v>
      </c>
    </row>
    <row r="506" spans="1:5" ht="34.5" customHeight="1">
      <c r="A506" s="8">
        <v>504</v>
      </c>
      <c r="B506" s="9" t="str">
        <f>"580620231208164908101356"</f>
        <v>580620231208164908101356</v>
      </c>
      <c r="C506" s="9" t="s">
        <v>6</v>
      </c>
      <c r="D506" s="9" t="str">
        <f>"林秋玲"</f>
        <v>林秋玲</v>
      </c>
      <c r="E506" s="9" t="str">
        <f t="shared" si="114"/>
        <v>女</v>
      </c>
    </row>
    <row r="507" spans="1:5" ht="34.5" customHeight="1">
      <c r="A507" s="8">
        <v>505</v>
      </c>
      <c r="B507" s="9" t="str">
        <f>"580620231211104919101607"</f>
        <v>580620231211104919101607</v>
      </c>
      <c r="C507" s="9" t="s">
        <v>6</v>
      </c>
      <c r="D507" s="9" t="str">
        <f>"王继"</f>
        <v>王继</v>
      </c>
      <c r="E507" s="9" t="str">
        <f>"男"</f>
        <v>男</v>
      </c>
    </row>
    <row r="508" spans="1:5" ht="34.5" customHeight="1">
      <c r="A508" s="8">
        <v>506</v>
      </c>
      <c r="B508" s="9" t="str">
        <f>"580620231212103637101767"</f>
        <v>580620231212103637101767</v>
      </c>
      <c r="C508" s="9" t="s">
        <v>6</v>
      </c>
      <c r="D508" s="9" t="str">
        <f>"李素"</f>
        <v>李素</v>
      </c>
      <c r="E508" s="9" t="str">
        <f aca="true" t="shared" si="115" ref="E508:E512">"女"</f>
        <v>女</v>
      </c>
    </row>
    <row r="509" spans="1:5" ht="34.5" customHeight="1">
      <c r="A509" s="8">
        <v>507</v>
      </c>
      <c r="B509" s="9" t="str">
        <f>"580620231212112638101773"</f>
        <v>580620231212112638101773</v>
      </c>
      <c r="C509" s="9" t="s">
        <v>6</v>
      </c>
      <c r="D509" s="9" t="str">
        <f>"王芳妹"</f>
        <v>王芳妹</v>
      </c>
      <c r="E509" s="9" t="str">
        <f t="shared" si="115"/>
        <v>女</v>
      </c>
    </row>
    <row r="510" spans="1:5" ht="34.5" customHeight="1">
      <c r="A510" s="8">
        <v>508</v>
      </c>
      <c r="B510" s="9" t="str">
        <f>"580620231212111328101772"</f>
        <v>580620231212111328101772</v>
      </c>
      <c r="C510" s="9" t="s">
        <v>6</v>
      </c>
      <c r="D510" s="9" t="str">
        <f>"王小花"</f>
        <v>王小花</v>
      </c>
      <c r="E510" s="9" t="str">
        <f t="shared" si="115"/>
        <v>女</v>
      </c>
    </row>
    <row r="511" spans="1:5" ht="34.5" customHeight="1">
      <c r="A511" s="8">
        <v>509</v>
      </c>
      <c r="B511" s="9" t="str">
        <f>"580620231212112953101774"</f>
        <v>580620231212112953101774</v>
      </c>
      <c r="C511" s="9" t="s">
        <v>6</v>
      </c>
      <c r="D511" s="9" t="str">
        <f>"符小晶"</f>
        <v>符小晶</v>
      </c>
      <c r="E511" s="9" t="str">
        <f t="shared" si="115"/>
        <v>女</v>
      </c>
    </row>
    <row r="512" spans="1:5" ht="34.5" customHeight="1">
      <c r="A512" s="8">
        <v>510</v>
      </c>
      <c r="B512" s="9" t="str">
        <f>"580620231212094807101757"</f>
        <v>580620231212094807101757</v>
      </c>
      <c r="C512" s="9" t="s">
        <v>6</v>
      </c>
      <c r="D512" s="9" t="str">
        <f>"杨珍"</f>
        <v>杨珍</v>
      </c>
      <c r="E512" s="9" t="str">
        <f t="shared" si="115"/>
        <v>女</v>
      </c>
    </row>
    <row r="513" spans="1:5" ht="34.5" customHeight="1">
      <c r="A513" s="8">
        <v>511</v>
      </c>
      <c r="B513" s="9" t="str">
        <f>"580620231211213506101701"</f>
        <v>580620231211213506101701</v>
      </c>
      <c r="C513" s="9" t="s">
        <v>6</v>
      </c>
      <c r="D513" s="9" t="str">
        <f>"吴秉修"</f>
        <v>吴秉修</v>
      </c>
      <c r="E513" s="9" t="str">
        <f aca="true" t="shared" si="116" ref="E513:E517">"男"</f>
        <v>男</v>
      </c>
    </row>
    <row r="514" spans="1:5" ht="34.5" customHeight="1">
      <c r="A514" s="8">
        <v>512</v>
      </c>
      <c r="B514" s="9" t="str">
        <f>"580620231210092718101489"</f>
        <v>580620231210092718101489</v>
      </c>
      <c r="C514" s="9" t="s">
        <v>6</v>
      </c>
      <c r="D514" s="9" t="str">
        <f>"黄红红"</f>
        <v>黄红红</v>
      </c>
      <c r="E514" s="9" t="str">
        <f aca="true" t="shared" si="117" ref="E514:E519">"女"</f>
        <v>女</v>
      </c>
    </row>
    <row r="515" spans="1:5" ht="34.5" customHeight="1">
      <c r="A515" s="8">
        <v>513</v>
      </c>
      <c r="B515" s="9" t="str">
        <f>"580620231209091514101394"</f>
        <v>580620231209091514101394</v>
      </c>
      <c r="C515" s="9" t="s">
        <v>6</v>
      </c>
      <c r="D515" s="9" t="str">
        <f>"王利弟"</f>
        <v>王利弟</v>
      </c>
      <c r="E515" s="9" t="str">
        <f t="shared" si="117"/>
        <v>女</v>
      </c>
    </row>
    <row r="516" spans="1:5" ht="34.5" customHeight="1">
      <c r="A516" s="8">
        <v>514</v>
      </c>
      <c r="B516" s="9" t="str">
        <f>"580620231212124758101786"</f>
        <v>580620231212124758101786</v>
      </c>
      <c r="C516" s="9" t="s">
        <v>6</v>
      </c>
      <c r="D516" s="9" t="str">
        <f>"符仕斌"</f>
        <v>符仕斌</v>
      </c>
      <c r="E516" s="9" t="str">
        <f t="shared" si="116"/>
        <v>男</v>
      </c>
    </row>
    <row r="517" spans="1:5" ht="34.5" customHeight="1">
      <c r="A517" s="8">
        <v>515</v>
      </c>
      <c r="B517" s="9" t="str">
        <f>"580620231208164120101353"</f>
        <v>580620231208164120101353</v>
      </c>
      <c r="C517" s="9" t="s">
        <v>6</v>
      </c>
      <c r="D517" s="9" t="str">
        <f>"郑建峰"</f>
        <v>郑建峰</v>
      </c>
      <c r="E517" s="9" t="str">
        <f t="shared" si="116"/>
        <v>男</v>
      </c>
    </row>
    <row r="518" spans="1:5" ht="34.5" customHeight="1">
      <c r="A518" s="8">
        <v>516</v>
      </c>
      <c r="B518" s="9" t="str">
        <f>"580620231209173613101449"</f>
        <v>580620231209173613101449</v>
      </c>
      <c r="C518" s="9" t="s">
        <v>6</v>
      </c>
      <c r="D518" s="9" t="str">
        <f>"吴莹"</f>
        <v>吴莹</v>
      </c>
      <c r="E518" s="9" t="str">
        <f t="shared" si="117"/>
        <v>女</v>
      </c>
    </row>
    <row r="519" spans="1:5" ht="34.5" customHeight="1">
      <c r="A519" s="8">
        <v>517</v>
      </c>
      <c r="B519" s="9" t="str">
        <f>"580620231211222029101719"</f>
        <v>580620231211222029101719</v>
      </c>
      <c r="C519" s="9" t="s">
        <v>6</v>
      </c>
      <c r="D519" s="9" t="str">
        <f>"林钰"</f>
        <v>林钰</v>
      </c>
      <c r="E519" s="9" t="str">
        <f t="shared" si="117"/>
        <v>女</v>
      </c>
    </row>
    <row r="520" spans="1:5" ht="34.5" customHeight="1">
      <c r="A520" s="8">
        <v>518</v>
      </c>
      <c r="B520" s="9" t="str">
        <f>"580620231207220300101246"</f>
        <v>580620231207220300101246</v>
      </c>
      <c r="C520" s="9" t="s">
        <v>6</v>
      </c>
      <c r="D520" s="9" t="str">
        <f>"黄小涛"</f>
        <v>黄小涛</v>
      </c>
      <c r="E520" s="9" t="str">
        <f>"男"</f>
        <v>男</v>
      </c>
    </row>
    <row r="521" spans="1:5" ht="34.5" customHeight="1">
      <c r="A521" s="8">
        <v>519</v>
      </c>
      <c r="B521" s="9" t="str">
        <f>"580620231209114754101416"</f>
        <v>580620231209114754101416</v>
      </c>
      <c r="C521" s="9" t="s">
        <v>6</v>
      </c>
      <c r="D521" s="9" t="str">
        <f>"符文佳"</f>
        <v>符文佳</v>
      </c>
      <c r="E521" s="9" t="str">
        <f aca="true" t="shared" si="118" ref="E521:E526">"女"</f>
        <v>女</v>
      </c>
    </row>
    <row r="522" spans="1:5" ht="34.5" customHeight="1">
      <c r="A522" s="8">
        <v>520</v>
      </c>
      <c r="B522" s="9" t="str">
        <f>"580620231211135659101633"</f>
        <v>580620231211135659101633</v>
      </c>
      <c r="C522" s="9" t="s">
        <v>6</v>
      </c>
      <c r="D522" s="9" t="str">
        <f>"陈二"</f>
        <v>陈二</v>
      </c>
      <c r="E522" s="9" t="str">
        <f t="shared" si="118"/>
        <v>女</v>
      </c>
    </row>
    <row r="523" spans="1:5" ht="34.5" customHeight="1">
      <c r="A523" s="8">
        <v>521</v>
      </c>
      <c r="B523" s="9" t="str">
        <f>"580620231212133459101794"</f>
        <v>580620231212133459101794</v>
      </c>
      <c r="C523" s="9" t="s">
        <v>6</v>
      </c>
      <c r="D523" s="9" t="str">
        <f>"陈珈欣"</f>
        <v>陈珈欣</v>
      </c>
      <c r="E523" s="9" t="str">
        <f t="shared" si="118"/>
        <v>女</v>
      </c>
    </row>
    <row r="524" spans="1:5" ht="34.5" customHeight="1">
      <c r="A524" s="8">
        <v>522</v>
      </c>
      <c r="B524" s="9" t="str">
        <f>"580620231212133247101793"</f>
        <v>580620231212133247101793</v>
      </c>
      <c r="C524" s="9" t="s">
        <v>6</v>
      </c>
      <c r="D524" s="9" t="str">
        <f>"林秋霞"</f>
        <v>林秋霞</v>
      </c>
      <c r="E524" s="9" t="str">
        <f t="shared" si="118"/>
        <v>女</v>
      </c>
    </row>
    <row r="525" spans="1:5" ht="34.5" customHeight="1">
      <c r="A525" s="8">
        <v>523</v>
      </c>
      <c r="B525" s="9" t="str">
        <f>"580620231211202247101686"</f>
        <v>580620231211202247101686</v>
      </c>
      <c r="C525" s="9" t="s">
        <v>6</v>
      </c>
      <c r="D525" s="9" t="str">
        <f>"方滨"</f>
        <v>方滨</v>
      </c>
      <c r="E525" s="9" t="str">
        <f t="shared" si="118"/>
        <v>女</v>
      </c>
    </row>
    <row r="526" spans="1:5" ht="34.5" customHeight="1">
      <c r="A526" s="8">
        <v>524</v>
      </c>
      <c r="B526" s="9" t="str">
        <f>"580620231207161651101187"</f>
        <v>580620231207161651101187</v>
      </c>
      <c r="C526" s="9" t="s">
        <v>6</v>
      </c>
      <c r="D526" s="9" t="str">
        <f>"符传流"</f>
        <v>符传流</v>
      </c>
      <c r="E526" s="9" t="str">
        <f t="shared" si="118"/>
        <v>女</v>
      </c>
    </row>
    <row r="527" spans="1:5" ht="34.5" customHeight="1">
      <c r="A527" s="8">
        <v>525</v>
      </c>
      <c r="B527" s="9" t="str">
        <f>"580620231209202925101465"</f>
        <v>580620231209202925101465</v>
      </c>
      <c r="C527" s="9" t="s">
        <v>6</v>
      </c>
      <c r="D527" s="9" t="str">
        <f>"钟元仕"</f>
        <v>钟元仕</v>
      </c>
      <c r="E527" s="9" t="str">
        <f aca="true" t="shared" si="119" ref="E527:E532">"男"</f>
        <v>男</v>
      </c>
    </row>
    <row r="528" spans="1:5" ht="34.5" customHeight="1">
      <c r="A528" s="8">
        <v>526</v>
      </c>
      <c r="B528" s="9" t="str">
        <f>"580620231208162050101350"</f>
        <v>580620231208162050101350</v>
      </c>
      <c r="C528" s="9" t="s">
        <v>6</v>
      </c>
      <c r="D528" s="9" t="str">
        <f>"符浩"</f>
        <v>符浩</v>
      </c>
      <c r="E528" s="9" t="str">
        <f t="shared" si="119"/>
        <v>男</v>
      </c>
    </row>
    <row r="529" spans="1:5" ht="34.5" customHeight="1">
      <c r="A529" s="8">
        <v>527</v>
      </c>
      <c r="B529" s="9" t="str">
        <f>"580620231212133958101795"</f>
        <v>580620231212133958101795</v>
      </c>
      <c r="C529" s="9" t="s">
        <v>6</v>
      </c>
      <c r="D529" s="9" t="str">
        <f>"钟春艳"</f>
        <v>钟春艳</v>
      </c>
      <c r="E529" s="9" t="str">
        <f aca="true" t="shared" si="120" ref="E529:E531">"女"</f>
        <v>女</v>
      </c>
    </row>
    <row r="530" spans="1:5" ht="34.5" customHeight="1">
      <c r="A530" s="8">
        <v>528</v>
      </c>
      <c r="B530" s="9" t="str">
        <f>"580620231212105439101770"</f>
        <v>580620231212105439101770</v>
      </c>
      <c r="C530" s="9" t="s">
        <v>6</v>
      </c>
      <c r="D530" s="9" t="str">
        <f>"方婷"</f>
        <v>方婷</v>
      </c>
      <c r="E530" s="9" t="str">
        <f t="shared" si="120"/>
        <v>女</v>
      </c>
    </row>
    <row r="531" spans="1:5" ht="34.5" customHeight="1">
      <c r="A531" s="8">
        <v>529</v>
      </c>
      <c r="B531" s="9" t="str">
        <f>"580620231212094606101756"</f>
        <v>580620231212094606101756</v>
      </c>
      <c r="C531" s="9" t="s">
        <v>6</v>
      </c>
      <c r="D531" s="9" t="str">
        <f>"林瑛清"</f>
        <v>林瑛清</v>
      </c>
      <c r="E531" s="9" t="str">
        <f t="shared" si="120"/>
        <v>女</v>
      </c>
    </row>
    <row r="532" spans="1:5" ht="34.5" customHeight="1">
      <c r="A532" s="8">
        <v>530</v>
      </c>
      <c r="B532" s="9" t="str">
        <f>"580620231212084948101744"</f>
        <v>580620231212084948101744</v>
      </c>
      <c r="C532" s="9" t="s">
        <v>6</v>
      </c>
      <c r="D532" s="9" t="str">
        <f>"陈小松"</f>
        <v>陈小松</v>
      </c>
      <c r="E532" s="9" t="str">
        <f t="shared" si="119"/>
        <v>男</v>
      </c>
    </row>
    <row r="533" spans="1:5" ht="34.5" customHeight="1">
      <c r="A533" s="8">
        <v>531</v>
      </c>
      <c r="B533" s="9" t="str">
        <f>"580620231207220336101247"</f>
        <v>580620231207220336101247</v>
      </c>
      <c r="C533" s="9" t="s">
        <v>6</v>
      </c>
      <c r="D533" s="9" t="str">
        <f>"黄艽妹"</f>
        <v>黄艽妹</v>
      </c>
      <c r="E533" s="9" t="str">
        <f aca="true" t="shared" si="121" ref="E533:E537">"女"</f>
        <v>女</v>
      </c>
    </row>
    <row r="534" spans="1:5" ht="34.5" customHeight="1">
      <c r="A534" s="8">
        <v>532</v>
      </c>
      <c r="B534" s="9" t="str">
        <f>"580620231212131640101791"</f>
        <v>580620231212131640101791</v>
      </c>
      <c r="C534" s="9" t="s">
        <v>6</v>
      </c>
      <c r="D534" s="9" t="str">
        <f>"王杰庆"</f>
        <v>王杰庆</v>
      </c>
      <c r="E534" s="9" t="str">
        <f aca="true" t="shared" si="122" ref="E534:E538">"男"</f>
        <v>男</v>
      </c>
    </row>
    <row r="535" spans="1:5" ht="34.5" customHeight="1">
      <c r="A535" s="8">
        <v>533</v>
      </c>
      <c r="B535" s="9" t="str">
        <f>"580620231209102024101402"</f>
        <v>580620231209102024101402</v>
      </c>
      <c r="C535" s="9" t="s">
        <v>6</v>
      </c>
      <c r="D535" s="9" t="str">
        <f>"王茹"</f>
        <v>王茹</v>
      </c>
      <c r="E535" s="9" t="str">
        <f t="shared" si="121"/>
        <v>女</v>
      </c>
    </row>
    <row r="536" spans="1:5" ht="34.5" customHeight="1">
      <c r="A536" s="8">
        <v>534</v>
      </c>
      <c r="B536" s="9" t="str">
        <f>"580620231211131133101628"</f>
        <v>580620231211131133101628</v>
      </c>
      <c r="C536" s="9" t="s">
        <v>6</v>
      </c>
      <c r="D536" s="9" t="str">
        <f>"王贻亮"</f>
        <v>王贻亮</v>
      </c>
      <c r="E536" s="9" t="str">
        <f t="shared" si="122"/>
        <v>男</v>
      </c>
    </row>
    <row r="537" spans="1:5" ht="34.5" customHeight="1">
      <c r="A537" s="8">
        <v>535</v>
      </c>
      <c r="B537" s="9" t="str">
        <f>"580620231212142508101796"</f>
        <v>580620231212142508101796</v>
      </c>
      <c r="C537" s="9" t="s">
        <v>6</v>
      </c>
      <c r="D537" s="9" t="str">
        <f>"陈姜伊"</f>
        <v>陈姜伊</v>
      </c>
      <c r="E537" s="9" t="str">
        <f t="shared" si="121"/>
        <v>女</v>
      </c>
    </row>
    <row r="538" spans="1:5" ht="34.5" customHeight="1">
      <c r="A538" s="8">
        <v>536</v>
      </c>
      <c r="B538" s="9" t="str">
        <f>"580620231212002752101737"</f>
        <v>580620231212002752101737</v>
      </c>
      <c r="C538" s="9" t="s">
        <v>6</v>
      </c>
      <c r="D538" s="9" t="str">
        <f>"李朝阳"</f>
        <v>李朝阳</v>
      </c>
      <c r="E538" s="9" t="str">
        <f t="shared" si="122"/>
        <v>男</v>
      </c>
    </row>
    <row r="539" spans="1:5" ht="34.5" customHeight="1">
      <c r="A539" s="8">
        <v>537</v>
      </c>
      <c r="B539" s="9" t="str">
        <f>"580620231212145027101799"</f>
        <v>580620231212145027101799</v>
      </c>
      <c r="C539" s="9" t="s">
        <v>6</v>
      </c>
      <c r="D539" s="9" t="str">
        <f>"孙怡"</f>
        <v>孙怡</v>
      </c>
      <c r="E539" s="9" t="str">
        <f aca="true" t="shared" si="123" ref="E539:E542">"女"</f>
        <v>女</v>
      </c>
    </row>
    <row r="540" spans="1:5" ht="34.5" customHeight="1">
      <c r="A540" s="8">
        <v>538</v>
      </c>
      <c r="B540" s="9" t="str">
        <f>"580620231212144649101798"</f>
        <v>580620231212144649101798</v>
      </c>
      <c r="C540" s="9" t="s">
        <v>6</v>
      </c>
      <c r="D540" s="9" t="str">
        <f>"王斯漫"</f>
        <v>王斯漫</v>
      </c>
      <c r="E540" s="9" t="str">
        <f t="shared" si="123"/>
        <v>女</v>
      </c>
    </row>
    <row r="541" spans="1:5" ht="34.5" customHeight="1">
      <c r="A541" s="8">
        <v>539</v>
      </c>
      <c r="B541" s="9" t="str">
        <f>"580620231210004855101486"</f>
        <v>580620231210004855101486</v>
      </c>
      <c r="C541" s="9" t="s">
        <v>6</v>
      </c>
      <c r="D541" s="9" t="str">
        <f>"王燕莹"</f>
        <v>王燕莹</v>
      </c>
      <c r="E541" s="9" t="str">
        <f t="shared" si="123"/>
        <v>女</v>
      </c>
    </row>
    <row r="542" spans="1:5" ht="34.5" customHeight="1">
      <c r="A542" s="8">
        <v>540</v>
      </c>
      <c r="B542" s="9" t="str">
        <f>"580620231211221737101718"</f>
        <v>580620231211221737101718</v>
      </c>
      <c r="C542" s="9" t="s">
        <v>6</v>
      </c>
      <c r="D542" s="9" t="str">
        <f>"陈玉婷"</f>
        <v>陈玉婷</v>
      </c>
      <c r="E542" s="9" t="str">
        <f t="shared" si="123"/>
        <v>女</v>
      </c>
    </row>
    <row r="543" spans="1:5" ht="34.5" customHeight="1">
      <c r="A543" s="8">
        <v>541</v>
      </c>
      <c r="B543" s="9" t="str">
        <f>"580620231210110151101492"</f>
        <v>580620231210110151101492</v>
      </c>
      <c r="C543" s="9" t="s">
        <v>6</v>
      </c>
      <c r="D543" s="9" t="str">
        <f>"王唐龙"</f>
        <v>王唐龙</v>
      </c>
      <c r="E543" s="9" t="str">
        <f aca="true" t="shared" si="124" ref="E543:E549">"男"</f>
        <v>男</v>
      </c>
    </row>
    <row r="544" spans="1:5" ht="34.5" customHeight="1">
      <c r="A544" s="8">
        <v>542</v>
      </c>
      <c r="B544" s="9" t="str">
        <f>"580620231212152038101803"</f>
        <v>580620231212152038101803</v>
      </c>
      <c r="C544" s="9" t="s">
        <v>6</v>
      </c>
      <c r="D544" s="9" t="str">
        <f>"林颖"</f>
        <v>林颖</v>
      </c>
      <c r="E544" s="9" t="str">
        <f>"女"</f>
        <v>女</v>
      </c>
    </row>
    <row r="545" spans="1:5" ht="34.5" customHeight="1">
      <c r="A545" s="8">
        <v>543</v>
      </c>
      <c r="B545" s="9" t="str">
        <f>"580620231207192239101217"</f>
        <v>580620231207192239101217</v>
      </c>
      <c r="C545" s="9" t="s">
        <v>6</v>
      </c>
      <c r="D545" s="9" t="str">
        <f>"邓孔宝"</f>
        <v>邓孔宝</v>
      </c>
      <c r="E545" s="9" t="str">
        <f t="shared" si="124"/>
        <v>男</v>
      </c>
    </row>
    <row r="546" spans="1:5" ht="34.5" customHeight="1">
      <c r="A546" s="8">
        <v>544</v>
      </c>
      <c r="B546" s="9" t="str">
        <f>"580620231211205012101690"</f>
        <v>580620231211205012101690</v>
      </c>
      <c r="C546" s="9" t="s">
        <v>6</v>
      </c>
      <c r="D546" s="9" t="str">
        <f>"林俊友"</f>
        <v>林俊友</v>
      </c>
      <c r="E546" s="9" t="str">
        <f t="shared" si="124"/>
        <v>男</v>
      </c>
    </row>
    <row r="547" spans="1:5" ht="34.5" customHeight="1">
      <c r="A547" s="8">
        <v>545</v>
      </c>
      <c r="B547" s="9" t="str">
        <f>"580620231209181813101455"</f>
        <v>580620231209181813101455</v>
      </c>
      <c r="C547" s="9" t="s">
        <v>6</v>
      </c>
      <c r="D547" s="9" t="str">
        <f>"林泓屹"</f>
        <v>林泓屹</v>
      </c>
      <c r="E547" s="9" t="str">
        <f t="shared" si="124"/>
        <v>男</v>
      </c>
    </row>
    <row r="548" spans="1:5" ht="34.5" customHeight="1">
      <c r="A548" s="8">
        <v>546</v>
      </c>
      <c r="B548" s="9" t="str">
        <f>"580620231209110021101411"</f>
        <v>580620231209110021101411</v>
      </c>
      <c r="C548" s="9" t="s">
        <v>6</v>
      </c>
      <c r="D548" s="9" t="str">
        <f>"王贻江"</f>
        <v>王贻江</v>
      </c>
      <c r="E548" s="9" t="str">
        <f t="shared" si="124"/>
        <v>男</v>
      </c>
    </row>
    <row r="549" spans="1:5" ht="34.5" customHeight="1">
      <c r="A549" s="8">
        <v>547</v>
      </c>
      <c r="B549" s="9" t="str">
        <f>"580620231212152640101805"</f>
        <v>580620231212152640101805</v>
      </c>
      <c r="C549" s="9" t="s">
        <v>6</v>
      </c>
      <c r="D549" s="9" t="str">
        <f>"吴年省"</f>
        <v>吴年省</v>
      </c>
      <c r="E549" s="9" t="str">
        <f t="shared" si="124"/>
        <v>男</v>
      </c>
    </row>
    <row r="550" spans="1:5" ht="34.5" customHeight="1">
      <c r="A550" s="8">
        <v>548</v>
      </c>
      <c r="B550" s="9" t="str">
        <f>"580620231212151929101802"</f>
        <v>580620231212151929101802</v>
      </c>
      <c r="C550" s="9" t="s">
        <v>6</v>
      </c>
      <c r="D550" s="9" t="str">
        <f>"张虹月"</f>
        <v>张虹月</v>
      </c>
      <c r="E550" s="9" t="str">
        <f aca="true" t="shared" si="125" ref="E550:E552">"女"</f>
        <v>女</v>
      </c>
    </row>
    <row r="551" spans="1:5" ht="34.5" customHeight="1">
      <c r="A551" s="8">
        <v>549</v>
      </c>
      <c r="B551" s="9" t="str">
        <f>"580620231211233800101730"</f>
        <v>580620231211233800101730</v>
      </c>
      <c r="C551" s="9" t="s">
        <v>6</v>
      </c>
      <c r="D551" s="9" t="str">
        <f>"吴梅巧"</f>
        <v>吴梅巧</v>
      </c>
      <c r="E551" s="9" t="str">
        <f t="shared" si="125"/>
        <v>女</v>
      </c>
    </row>
    <row r="552" spans="1:5" ht="34.5" customHeight="1">
      <c r="A552" s="8">
        <v>550</v>
      </c>
      <c r="B552" s="9" t="str">
        <f>"580620231211193821101683"</f>
        <v>580620231211193821101683</v>
      </c>
      <c r="C552" s="9" t="s">
        <v>6</v>
      </c>
      <c r="D552" s="9" t="str">
        <f>"唐春燕"</f>
        <v>唐春燕</v>
      </c>
      <c r="E552" s="9" t="str">
        <f t="shared" si="125"/>
        <v>女</v>
      </c>
    </row>
    <row r="553" spans="1:5" ht="34.5" customHeight="1">
      <c r="A553" s="8">
        <v>551</v>
      </c>
      <c r="B553" s="9" t="str">
        <f>"580620231211224643101724"</f>
        <v>580620231211224643101724</v>
      </c>
      <c r="C553" s="9" t="s">
        <v>6</v>
      </c>
      <c r="D553" s="9" t="str">
        <f>"陈小山"</f>
        <v>陈小山</v>
      </c>
      <c r="E553" s="9" t="str">
        <f aca="true" t="shared" si="126" ref="E553:E555">"男"</f>
        <v>男</v>
      </c>
    </row>
    <row r="554" spans="1:5" ht="34.5" customHeight="1">
      <c r="A554" s="8">
        <v>552</v>
      </c>
      <c r="B554" s="9" t="str">
        <f>"580620231212113319101775"</f>
        <v>580620231212113319101775</v>
      </c>
      <c r="C554" s="9" t="s">
        <v>6</v>
      </c>
      <c r="D554" s="9" t="str">
        <f>"黄涛"</f>
        <v>黄涛</v>
      </c>
      <c r="E554" s="9" t="str">
        <f t="shared" si="126"/>
        <v>男</v>
      </c>
    </row>
    <row r="555" spans="1:5" ht="34.5" customHeight="1">
      <c r="A555" s="8">
        <v>553</v>
      </c>
      <c r="B555" s="9" t="str">
        <f>"580620231208125725101333"</f>
        <v>580620231208125725101333</v>
      </c>
      <c r="C555" s="9" t="s">
        <v>6</v>
      </c>
      <c r="D555" s="9" t="str">
        <f>"郑建寿"</f>
        <v>郑建寿</v>
      </c>
      <c r="E555" s="9" t="str">
        <f t="shared" si="126"/>
        <v>男</v>
      </c>
    </row>
    <row r="556" spans="1:5" ht="34.5" customHeight="1">
      <c r="A556" s="8">
        <v>554</v>
      </c>
      <c r="B556" s="9" t="str">
        <f>"580620231210203755101548"</f>
        <v>580620231210203755101548</v>
      </c>
      <c r="C556" s="9" t="s">
        <v>6</v>
      </c>
      <c r="D556" s="9" t="str">
        <f>"蒙奂沂"</f>
        <v>蒙奂沂</v>
      </c>
      <c r="E556" s="9" t="str">
        <f aca="true" t="shared" si="127" ref="E556:E559">"女"</f>
        <v>女</v>
      </c>
    </row>
    <row r="557" spans="1:5" ht="34.5" customHeight="1">
      <c r="A557" s="8">
        <v>555</v>
      </c>
      <c r="B557" s="9" t="str">
        <f>"580620231212153822101806"</f>
        <v>580620231212153822101806</v>
      </c>
      <c r="C557" s="9" t="s">
        <v>6</v>
      </c>
      <c r="D557" s="9" t="str">
        <f>"倪明慧"</f>
        <v>倪明慧</v>
      </c>
      <c r="E557" s="9" t="str">
        <f t="shared" si="127"/>
        <v>女</v>
      </c>
    </row>
    <row r="558" spans="1:5" ht="34.5" customHeight="1">
      <c r="A558" s="8">
        <v>556</v>
      </c>
      <c r="B558" s="9" t="str">
        <f>"580620231211123112101625"</f>
        <v>580620231211123112101625</v>
      </c>
      <c r="C558" s="9" t="s">
        <v>6</v>
      </c>
      <c r="D558" s="9" t="str">
        <f>"符彩云"</f>
        <v>符彩云</v>
      </c>
      <c r="E558" s="9" t="str">
        <f t="shared" si="127"/>
        <v>女</v>
      </c>
    </row>
    <row r="559" spans="1:5" ht="34.5" customHeight="1">
      <c r="A559" s="8">
        <v>557</v>
      </c>
      <c r="B559" s="9" t="str">
        <f>"580620231212120556101781"</f>
        <v>580620231212120556101781</v>
      </c>
      <c r="C559" s="9" t="s">
        <v>6</v>
      </c>
      <c r="D559" s="9" t="str">
        <f>"苏丽芳"</f>
        <v>苏丽芳</v>
      </c>
      <c r="E559" s="9" t="str">
        <f t="shared" si="127"/>
        <v>女</v>
      </c>
    </row>
    <row r="560" spans="1:5" ht="34.5" customHeight="1">
      <c r="A560" s="8">
        <v>558</v>
      </c>
      <c r="B560" s="9" t="str">
        <f>"580620231212113557101776"</f>
        <v>580620231212113557101776</v>
      </c>
      <c r="C560" s="9" t="s">
        <v>6</v>
      </c>
      <c r="D560" s="9" t="str">
        <f>"王善恒"</f>
        <v>王善恒</v>
      </c>
      <c r="E560" s="9" t="str">
        <f aca="true" t="shared" si="128" ref="E560:E562">"男"</f>
        <v>男</v>
      </c>
    </row>
    <row r="561" spans="1:5" ht="34.5" customHeight="1">
      <c r="A561" s="8">
        <v>559</v>
      </c>
      <c r="B561" s="9" t="str">
        <f>"580620231212103734101768"</f>
        <v>580620231212103734101768</v>
      </c>
      <c r="C561" s="9" t="s">
        <v>6</v>
      </c>
      <c r="D561" s="9" t="str">
        <f>"王佳宁"</f>
        <v>王佳宁</v>
      </c>
      <c r="E561" s="9" t="str">
        <f t="shared" si="128"/>
        <v>男</v>
      </c>
    </row>
    <row r="562" spans="1:5" ht="34.5" customHeight="1">
      <c r="A562" s="8">
        <v>560</v>
      </c>
      <c r="B562" s="9" t="str">
        <f>"580620231212164532101816"</f>
        <v>580620231212164532101816</v>
      </c>
      <c r="C562" s="9" t="s">
        <v>6</v>
      </c>
      <c r="D562" s="9" t="str">
        <f>"黄厚钧"</f>
        <v>黄厚钧</v>
      </c>
      <c r="E562" s="9" t="str">
        <f t="shared" si="128"/>
        <v>男</v>
      </c>
    </row>
    <row r="563" spans="1:5" ht="34.5" customHeight="1">
      <c r="A563" s="8">
        <v>561</v>
      </c>
      <c r="B563" s="9" t="str">
        <f>"580620231208154809101346"</f>
        <v>580620231208154809101346</v>
      </c>
      <c r="C563" s="9" t="s">
        <v>6</v>
      </c>
      <c r="D563" s="9" t="str">
        <f>"吴俊怡"</f>
        <v>吴俊怡</v>
      </c>
      <c r="E563" s="9" t="str">
        <f aca="true" t="shared" si="129" ref="E563:E566">"女"</f>
        <v>女</v>
      </c>
    </row>
    <row r="564" spans="1:5" ht="34.5" customHeight="1">
      <c r="A564" s="8">
        <v>562</v>
      </c>
      <c r="B564" s="9" t="str">
        <f>"580620231212163824101813"</f>
        <v>580620231212163824101813</v>
      </c>
      <c r="C564" s="9" t="s">
        <v>6</v>
      </c>
      <c r="D564" s="9" t="str">
        <f>"颜彩缤"</f>
        <v>颜彩缤</v>
      </c>
      <c r="E564" s="9" t="str">
        <f t="shared" si="129"/>
        <v>女</v>
      </c>
    </row>
    <row r="565" spans="1:5" ht="34.5" customHeight="1">
      <c r="A565" s="8">
        <v>563</v>
      </c>
      <c r="B565" s="9" t="str">
        <f>"580620231212130802101788"</f>
        <v>580620231212130802101788</v>
      </c>
      <c r="C565" s="9" t="s">
        <v>6</v>
      </c>
      <c r="D565" s="9" t="str">
        <f>"袁志祥"</f>
        <v>袁志祥</v>
      </c>
      <c r="E565" s="9" t="str">
        <f aca="true" t="shared" si="130" ref="E565:E568">"男"</f>
        <v>男</v>
      </c>
    </row>
    <row r="566" spans="1:5" ht="34.5" customHeight="1">
      <c r="A566" s="8">
        <v>564</v>
      </c>
      <c r="B566" s="9" t="str">
        <f>"580620231212170229101820"</f>
        <v>580620231212170229101820</v>
      </c>
      <c r="C566" s="9" t="s">
        <v>6</v>
      </c>
      <c r="D566" s="9" t="str">
        <f>"符娟娟"</f>
        <v>符娟娟</v>
      </c>
      <c r="E566" s="9" t="str">
        <f t="shared" si="129"/>
        <v>女</v>
      </c>
    </row>
    <row r="567" spans="1:5" ht="34.5" customHeight="1">
      <c r="A567" s="8">
        <v>565</v>
      </c>
      <c r="B567" s="9" t="str">
        <f>"580620231212165621101817"</f>
        <v>580620231212165621101817</v>
      </c>
      <c r="C567" s="9" t="s">
        <v>6</v>
      </c>
      <c r="D567" s="9" t="str">
        <f>"黄科达"</f>
        <v>黄科达</v>
      </c>
      <c r="E567" s="9" t="str">
        <f t="shared" si="130"/>
        <v>男</v>
      </c>
    </row>
    <row r="568" spans="1:5" ht="34.5" customHeight="1">
      <c r="A568" s="8">
        <v>566</v>
      </c>
      <c r="B568" s="9" t="str">
        <f>"580620231212162900101811"</f>
        <v>580620231212162900101811</v>
      </c>
      <c r="C568" s="9" t="s">
        <v>6</v>
      </c>
      <c r="D568" s="9" t="str">
        <f>"陈垂杰"</f>
        <v>陈垂杰</v>
      </c>
      <c r="E568" s="9" t="str">
        <f t="shared" si="130"/>
        <v>男</v>
      </c>
    </row>
    <row r="569" spans="1:5" ht="34.5" customHeight="1">
      <c r="A569" s="8">
        <v>567</v>
      </c>
      <c r="B569" s="9" t="str">
        <f>"580620231211221146101717"</f>
        <v>580620231211221146101717</v>
      </c>
      <c r="C569" s="9" t="s">
        <v>6</v>
      </c>
      <c r="D569" s="9" t="str">
        <f>"郑会妹"</f>
        <v>郑会妹</v>
      </c>
      <c r="E569" s="9" t="str">
        <f aca="true" t="shared" si="131" ref="E569:E572">"女"</f>
        <v>女</v>
      </c>
    </row>
    <row r="570" spans="1:5" ht="34.5" customHeight="1">
      <c r="A570" s="8">
        <v>568</v>
      </c>
      <c r="B570" s="9" t="str">
        <f>"580620231207175057101205"</f>
        <v>580620231207175057101205</v>
      </c>
      <c r="C570" s="9" t="s">
        <v>6</v>
      </c>
      <c r="D570" s="9" t="str">
        <f>"王露娟"</f>
        <v>王露娟</v>
      </c>
      <c r="E570" s="9" t="str">
        <f t="shared" si="131"/>
        <v>女</v>
      </c>
    </row>
    <row r="571" spans="1:5" ht="34.5" customHeight="1">
      <c r="A571" s="8">
        <v>569</v>
      </c>
      <c r="B571" s="9" t="str">
        <f>"580620231212173141101826"</f>
        <v>580620231212173141101826</v>
      </c>
      <c r="C571" s="9" t="s">
        <v>6</v>
      </c>
      <c r="D571" s="9" t="str">
        <f>"符立贤"</f>
        <v>符立贤</v>
      </c>
      <c r="E571" s="9" t="str">
        <f aca="true" t="shared" si="132" ref="E571:E576">"男"</f>
        <v>男</v>
      </c>
    </row>
    <row r="572" spans="1:5" ht="34.5" customHeight="1">
      <c r="A572" s="8">
        <v>570</v>
      </c>
      <c r="B572" s="9" t="str">
        <f>"580620231212165728101818"</f>
        <v>580620231212165728101818</v>
      </c>
      <c r="C572" s="9" t="s">
        <v>6</v>
      </c>
      <c r="D572" s="9" t="str">
        <f>"吴迎宾"</f>
        <v>吴迎宾</v>
      </c>
      <c r="E572" s="9" t="str">
        <f t="shared" si="131"/>
        <v>女</v>
      </c>
    </row>
    <row r="573" spans="1:5" ht="34.5" customHeight="1">
      <c r="A573" s="8">
        <v>571</v>
      </c>
      <c r="B573" s="9" t="str">
        <f>"580620231212163055101812"</f>
        <v>580620231212163055101812</v>
      </c>
      <c r="C573" s="9" t="s">
        <v>6</v>
      </c>
      <c r="D573" s="9" t="str">
        <f>"陈林俊"</f>
        <v>陈林俊</v>
      </c>
      <c r="E573" s="9" t="str">
        <f t="shared" si="132"/>
        <v>男</v>
      </c>
    </row>
    <row r="574" spans="1:5" ht="34.5" customHeight="1">
      <c r="A574" s="8">
        <v>572</v>
      </c>
      <c r="B574" s="9" t="str">
        <f>"580620231211162330101652"</f>
        <v>580620231211162330101652</v>
      </c>
      <c r="C574" s="9" t="s">
        <v>6</v>
      </c>
      <c r="D574" s="9" t="str">
        <f>"黄春芳"</f>
        <v>黄春芳</v>
      </c>
      <c r="E574" s="9" t="str">
        <f aca="true" t="shared" si="133" ref="E574:E578">"女"</f>
        <v>女</v>
      </c>
    </row>
    <row r="575" spans="1:5" ht="34.5" customHeight="1">
      <c r="A575" s="8">
        <v>573</v>
      </c>
      <c r="B575" s="9" t="str">
        <f>"580620231211102244101603"</f>
        <v>580620231211102244101603</v>
      </c>
      <c r="C575" s="9" t="s">
        <v>6</v>
      </c>
      <c r="D575" s="9" t="str">
        <f>"陈东佐"</f>
        <v>陈东佐</v>
      </c>
      <c r="E575" s="9" t="str">
        <f t="shared" si="132"/>
        <v>男</v>
      </c>
    </row>
    <row r="576" spans="1:5" ht="34.5" customHeight="1">
      <c r="A576" s="8">
        <v>574</v>
      </c>
      <c r="B576" s="9" t="str">
        <f>"580620231212171812101824"</f>
        <v>580620231212171812101824</v>
      </c>
      <c r="C576" s="9" t="s">
        <v>6</v>
      </c>
      <c r="D576" s="9" t="str">
        <f>"王亚弟"</f>
        <v>王亚弟</v>
      </c>
      <c r="E576" s="9" t="str">
        <f t="shared" si="132"/>
        <v>男</v>
      </c>
    </row>
    <row r="577" spans="1:5" ht="34.5" customHeight="1">
      <c r="A577" s="8">
        <v>575</v>
      </c>
      <c r="B577" s="9" t="str">
        <f>"580620231212172738101825"</f>
        <v>580620231212172738101825</v>
      </c>
      <c r="C577" s="9" t="s">
        <v>6</v>
      </c>
      <c r="D577" s="9" t="str">
        <f>"王晓翎"</f>
        <v>王晓翎</v>
      </c>
      <c r="E577" s="9" t="str">
        <f t="shared" si="133"/>
        <v>女</v>
      </c>
    </row>
    <row r="578" spans="1:5" ht="34.5" customHeight="1">
      <c r="A578" s="8">
        <v>576</v>
      </c>
      <c r="B578" s="9" t="str">
        <f>"580620231211172015101668"</f>
        <v>580620231211172015101668</v>
      </c>
      <c r="C578" s="9" t="s">
        <v>6</v>
      </c>
      <c r="D578" s="9" t="str">
        <f>"陈冬兰"</f>
        <v>陈冬兰</v>
      </c>
      <c r="E578" s="9" t="str">
        <f t="shared" si="133"/>
        <v>女</v>
      </c>
    </row>
    <row r="579" spans="1:5" ht="34.5" customHeight="1">
      <c r="A579" s="8">
        <v>577</v>
      </c>
      <c r="B579" s="9" t="str">
        <f>"580620231212173456101828"</f>
        <v>580620231212173456101828</v>
      </c>
      <c r="C579" s="9" t="s">
        <v>6</v>
      </c>
      <c r="D579" s="9" t="str">
        <f>"王灵"</f>
        <v>王灵</v>
      </c>
      <c r="E579" s="9" t="str">
        <f aca="true" t="shared" si="134" ref="E579:E585">"男"</f>
        <v>男</v>
      </c>
    </row>
    <row r="580" spans="1:5" ht="34.5" customHeight="1">
      <c r="A580" s="8">
        <v>578</v>
      </c>
      <c r="B580" s="9" t="str">
        <f>"580620231212180616101831"</f>
        <v>580620231212180616101831</v>
      </c>
      <c r="C580" s="9" t="s">
        <v>6</v>
      </c>
      <c r="D580" s="9" t="str">
        <f>"陈红茹"</f>
        <v>陈红茹</v>
      </c>
      <c r="E580" s="9" t="str">
        <f aca="true" t="shared" si="135" ref="E580:E583">"女"</f>
        <v>女</v>
      </c>
    </row>
    <row r="581" spans="1:5" ht="34.5" customHeight="1">
      <c r="A581" s="8">
        <v>579</v>
      </c>
      <c r="B581" s="9" t="str">
        <f>"580620231211210051101697"</f>
        <v>580620231211210051101697</v>
      </c>
      <c r="C581" s="9" t="s">
        <v>6</v>
      </c>
      <c r="D581" s="9" t="str">
        <f>"林涛"</f>
        <v>林涛</v>
      </c>
      <c r="E581" s="9" t="str">
        <f t="shared" si="134"/>
        <v>男</v>
      </c>
    </row>
    <row r="582" spans="1:5" ht="34.5" customHeight="1">
      <c r="A582" s="8">
        <v>580</v>
      </c>
      <c r="B582" s="9" t="str">
        <f>"580620231212115749101779"</f>
        <v>580620231212115749101779</v>
      </c>
      <c r="C582" s="9" t="s">
        <v>6</v>
      </c>
      <c r="D582" s="9" t="str">
        <f>"陈方然"</f>
        <v>陈方然</v>
      </c>
      <c r="E582" s="9" t="str">
        <f t="shared" si="135"/>
        <v>女</v>
      </c>
    </row>
    <row r="583" spans="1:5" ht="34.5" customHeight="1">
      <c r="A583" s="8">
        <v>581</v>
      </c>
      <c r="B583" s="9" t="str">
        <f>"580620231212175856101830"</f>
        <v>580620231212175856101830</v>
      </c>
      <c r="C583" s="9" t="s">
        <v>6</v>
      </c>
      <c r="D583" s="9" t="str">
        <f>"王盈盈"</f>
        <v>王盈盈</v>
      </c>
      <c r="E583" s="9" t="str">
        <f t="shared" si="135"/>
        <v>女</v>
      </c>
    </row>
    <row r="584" spans="1:5" ht="34.5" customHeight="1">
      <c r="A584" s="8">
        <v>582</v>
      </c>
      <c r="B584" s="9" t="str">
        <f>"580620231207150110101168"</f>
        <v>580620231207150110101168</v>
      </c>
      <c r="C584" s="9" t="s">
        <v>6</v>
      </c>
      <c r="D584" s="9" t="str">
        <f>"王泽真"</f>
        <v>王泽真</v>
      </c>
      <c r="E584" s="9" t="str">
        <f t="shared" si="134"/>
        <v>男</v>
      </c>
    </row>
    <row r="585" spans="1:5" ht="34.5" customHeight="1">
      <c r="A585" s="8">
        <v>583</v>
      </c>
      <c r="B585" s="9" t="str">
        <f>"580620231212130824101789"</f>
        <v>580620231212130824101789</v>
      </c>
      <c r="C585" s="9" t="s">
        <v>6</v>
      </c>
      <c r="D585" s="9" t="str">
        <f>"吴受亮"</f>
        <v>吴受亮</v>
      </c>
      <c r="E585" s="9" t="str">
        <f t="shared" si="134"/>
        <v>男</v>
      </c>
    </row>
    <row r="586" spans="1:5" ht="34.5" customHeight="1">
      <c r="A586" s="8">
        <v>584</v>
      </c>
      <c r="B586" s="9" t="str">
        <f>"580620231210145336101520"</f>
        <v>580620231210145336101520</v>
      </c>
      <c r="C586" s="9" t="s">
        <v>6</v>
      </c>
      <c r="D586" s="9" t="str">
        <f>"方丽妹"</f>
        <v>方丽妹</v>
      </c>
      <c r="E586" s="9" t="str">
        <f aca="true" t="shared" si="136" ref="E586:E590">"女"</f>
        <v>女</v>
      </c>
    </row>
    <row r="587" spans="1:5" ht="34.5" customHeight="1">
      <c r="A587" s="8">
        <v>585</v>
      </c>
      <c r="B587" s="9" t="str">
        <f>"580620231212185131101835"</f>
        <v>580620231212185131101835</v>
      </c>
      <c r="C587" s="9" t="s">
        <v>6</v>
      </c>
      <c r="D587" s="9" t="str">
        <f>"王少娜"</f>
        <v>王少娜</v>
      </c>
      <c r="E587" s="9" t="str">
        <f t="shared" si="136"/>
        <v>女</v>
      </c>
    </row>
    <row r="588" spans="1:5" ht="34.5" customHeight="1">
      <c r="A588" s="8">
        <v>586</v>
      </c>
      <c r="B588" s="9" t="str">
        <f>"580620231212190110101836"</f>
        <v>580620231212190110101836</v>
      </c>
      <c r="C588" s="9" t="s">
        <v>6</v>
      </c>
      <c r="D588" s="9" t="str">
        <f>"王圣顺"</f>
        <v>王圣顺</v>
      </c>
      <c r="E588" s="9" t="str">
        <f aca="true" t="shared" si="137" ref="E588:E591">"男"</f>
        <v>男</v>
      </c>
    </row>
    <row r="589" spans="1:5" ht="34.5" customHeight="1">
      <c r="A589" s="8">
        <v>587</v>
      </c>
      <c r="B589" s="9" t="str">
        <f>"580620231212193042101839"</f>
        <v>580620231212193042101839</v>
      </c>
      <c r="C589" s="9" t="s">
        <v>6</v>
      </c>
      <c r="D589" s="9" t="str">
        <f>"彭和剑"</f>
        <v>彭和剑</v>
      </c>
      <c r="E589" s="9" t="str">
        <f t="shared" si="137"/>
        <v>男</v>
      </c>
    </row>
    <row r="590" spans="1:5" ht="34.5" customHeight="1">
      <c r="A590" s="8">
        <v>588</v>
      </c>
      <c r="B590" s="9" t="str">
        <f>"580620231212190628101837"</f>
        <v>580620231212190628101837</v>
      </c>
      <c r="C590" s="9" t="s">
        <v>6</v>
      </c>
      <c r="D590" s="9" t="str">
        <f>"唐海灵"</f>
        <v>唐海灵</v>
      </c>
      <c r="E590" s="9" t="str">
        <f t="shared" si="136"/>
        <v>女</v>
      </c>
    </row>
    <row r="591" spans="1:5" ht="34.5" customHeight="1">
      <c r="A591" s="8">
        <v>589</v>
      </c>
      <c r="B591" s="9" t="str">
        <f>"580620231208001334101264"</f>
        <v>580620231208001334101264</v>
      </c>
      <c r="C591" s="9" t="s">
        <v>6</v>
      </c>
      <c r="D591" s="9" t="str">
        <f>"林诗贤"</f>
        <v>林诗贤</v>
      </c>
      <c r="E591" s="9" t="str">
        <f t="shared" si="137"/>
        <v>男</v>
      </c>
    </row>
    <row r="592" spans="1:5" ht="34.5" customHeight="1">
      <c r="A592" s="8">
        <v>590</v>
      </c>
      <c r="B592" s="9" t="str">
        <f>"580620231212120151101780"</f>
        <v>580620231212120151101780</v>
      </c>
      <c r="C592" s="9" t="s">
        <v>6</v>
      </c>
      <c r="D592" s="9" t="str">
        <f>"王小芳"</f>
        <v>王小芳</v>
      </c>
      <c r="E592" s="9" t="str">
        <f aca="true" t="shared" si="138" ref="E592:E597">"女"</f>
        <v>女</v>
      </c>
    </row>
    <row r="593" spans="1:5" ht="34.5" customHeight="1">
      <c r="A593" s="8">
        <v>591</v>
      </c>
      <c r="B593" s="9" t="str">
        <f>"580620231212195443101841"</f>
        <v>580620231212195443101841</v>
      </c>
      <c r="C593" s="9" t="s">
        <v>6</v>
      </c>
      <c r="D593" s="9" t="str">
        <f>"赖方丹"</f>
        <v>赖方丹</v>
      </c>
      <c r="E593" s="9" t="str">
        <f t="shared" si="138"/>
        <v>女</v>
      </c>
    </row>
    <row r="594" spans="1:5" ht="34.5" customHeight="1">
      <c r="A594" s="8">
        <v>592</v>
      </c>
      <c r="B594" s="9" t="str">
        <f>"580620231212192854101838"</f>
        <v>580620231212192854101838</v>
      </c>
      <c r="C594" s="9" t="s">
        <v>6</v>
      </c>
      <c r="D594" s="9" t="str">
        <f>"陈芳燕"</f>
        <v>陈芳燕</v>
      </c>
      <c r="E594" s="9" t="str">
        <f t="shared" si="138"/>
        <v>女</v>
      </c>
    </row>
    <row r="595" spans="1:5" ht="34.5" customHeight="1">
      <c r="A595" s="8">
        <v>593</v>
      </c>
      <c r="B595" s="9" t="str">
        <f>"580620231210184604101536"</f>
        <v>580620231210184604101536</v>
      </c>
      <c r="C595" s="9" t="s">
        <v>6</v>
      </c>
      <c r="D595" s="9" t="str">
        <f>"庞伊男"</f>
        <v>庞伊男</v>
      </c>
      <c r="E595" s="9" t="str">
        <f t="shared" si="138"/>
        <v>女</v>
      </c>
    </row>
    <row r="596" spans="1:5" ht="34.5" customHeight="1">
      <c r="A596" s="8">
        <v>594</v>
      </c>
      <c r="B596" s="9" t="str">
        <f>"580620231209182450101456"</f>
        <v>580620231209182450101456</v>
      </c>
      <c r="C596" s="9" t="s">
        <v>6</v>
      </c>
      <c r="D596" s="9" t="str">
        <f>"许莉婵"</f>
        <v>许莉婵</v>
      </c>
      <c r="E596" s="9" t="str">
        <f t="shared" si="138"/>
        <v>女</v>
      </c>
    </row>
    <row r="597" spans="1:5" ht="34.5" customHeight="1">
      <c r="A597" s="8">
        <v>595</v>
      </c>
      <c r="B597" s="9" t="str">
        <f>"580620231211091323101591"</f>
        <v>580620231211091323101591</v>
      </c>
      <c r="C597" s="9" t="s">
        <v>6</v>
      </c>
      <c r="D597" s="9" t="str">
        <f>"李玲"</f>
        <v>李玲</v>
      </c>
      <c r="E597" s="9" t="str">
        <f t="shared" si="138"/>
        <v>女</v>
      </c>
    </row>
    <row r="598" spans="1:5" ht="34.5" customHeight="1">
      <c r="A598" s="8">
        <v>596</v>
      </c>
      <c r="B598" s="9" t="str">
        <f>"580620231212201542101844"</f>
        <v>580620231212201542101844</v>
      </c>
      <c r="C598" s="9" t="s">
        <v>6</v>
      </c>
      <c r="D598" s="9" t="str">
        <f>"王贤证"</f>
        <v>王贤证</v>
      </c>
      <c r="E598" s="9" t="str">
        <f aca="true" t="shared" si="139" ref="E598:E601">"男"</f>
        <v>男</v>
      </c>
    </row>
    <row r="599" spans="1:5" ht="34.5" customHeight="1">
      <c r="A599" s="8">
        <v>597</v>
      </c>
      <c r="B599" s="9" t="str">
        <f>"580620231211203048101688"</f>
        <v>580620231211203048101688</v>
      </c>
      <c r="C599" s="9" t="s">
        <v>6</v>
      </c>
      <c r="D599" s="9" t="str">
        <f>"王鼎"</f>
        <v>王鼎</v>
      </c>
      <c r="E599" s="9" t="str">
        <f t="shared" si="139"/>
        <v>男</v>
      </c>
    </row>
    <row r="600" spans="1:5" ht="34.5" customHeight="1">
      <c r="A600" s="8">
        <v>598</v>
      </c>
      <c r="B600" s="9" t="str">
        <f>"580620231207233906101259"</f>
        <v>580620231207233906101259</v>
      </c>
      <c r="C600" s="9" t="s">
        <v>6</v>
      </c>
      <c r="D600" s="9" t="str">
        <f>"王于洁"</f>
        <v>王于洁</v>
      </c>
      <c r="E600" s="9" t="str">
        <f aca="true" t="shared" si="140" ref="E600:E603">"女"</f>
        <v>女</v>
      </c>
    </row>
    <row r="601" spans="1:5" ht="34.5" customHeight="1">
      <c r="A601" s="8">
        <v>599</v>
      </c>
      <c r="B601" s="9" t="str">
        <f>"580620231212201754101845"</f>
        <v>580620231212201754101845</v>
      </c>
      <c r="C601" s="9" t="s">
        <v>6</v>
      </c>
      <c r="D601" s="9" t="str">
        <f>"彭宗宝"</f>
        <v>彭宗宝</v>
      </c>
      <c r="E601" s="9" t="str">
        <f t="shared" si="139"/>
        <v>男</v>
      </c>
    </row>
    <row r="602" spans="1:5" ht="34.5" customHeight="1">
      <c r="A602" s="8">
        <v>600</v>
      </c>
      <c r="B602" s="9" t="str">
        <f>"580620231212203557101847"</f>
        <v>580620231212203557101847</v>
      </c>
      <c r="C602" s="9" t="s">
        <v>6</v>
      </c>
      <c r="D602" s="9" t="str">
        <f>"张著桢"</f>
        <v>张著桢</v>
      </c>
      <c r="E602" s="9" t="str">
        <f t="shared" si="140"/>
        <v>女</v>
      </c>
    </row>
    <row r="603" spans="1:5" ht="34.5" customHeight="1">
      <c r="A603" s="8">
        <v>601</v>
      </c>
      <c r="B603" s="9" t="str">
        <f>"580620231212205350101850"</f>
        <v>580620231212205350101850</v>
      </c>
      <c r="C603" s="9" t="s">
        <v>6</v>
      </c>
      <c r="D603" s="9" t="str">
        <f>"胡海泳"</f>
        <v>胡海泳</v>
      </c>
      <c r="E603" s="9" t="str">
        <f t="shared" si="140"/>
        <v>女</v>
      </c>
    </row>
    <row r="604" spans="1:5" ht="34.5" customHeight="1">
      <c r="A604" s="8">
        <v>602</v>
      </c>
      <c r="B604" s="9" t="str">
        <f>"580620231211160501101647"</f>
        <v>580620231211160501101647</v>
      </c>
      <c r="C604" s="9" t="s">
        <v>6</v>
      </c>
      <c r="D604" s="9" t="str">
        <f>"林宥成"</f>
        <v>林宥成</v>
      </c>
      <c r="E604" s="9" t="str">
        <f aca="true" t="shared" si="141" ref="E604:E608">"男"</f>
        <v>男</v>
      </c>
    </row>
    <row r="605" spans="1:5" ht="34.5" customHeight="1">
      <c r="A605" s="8">
        <v>603</v>
      </c>
      <c r="B605" s="9" t="str">
        <f>"580620231211105217101609"</f>
        <v>580620231211105217101609</v>
      </c>
      <c r="C605" s="9" t="s">
        <v>6</v>
      </c>
      <c r="D605" s="9" t="str">
        <f>"桂海晶"</f>
        <v>桂海晶</v>
      </c>
      <c r="E605" s="9" t="str">
        <f aca="true" t="shared" si="142" ref="E605:E609">"女"</f>
        <v>女</v>
      </c>
    </row>
    <row r="606" spans="1:5" ht="34.5" customHeight="1">
      <c r="A606" s="8">
        <v>604</v>
      </c>
      <c r="B606" s="9" t="str">
        <f>"580620231212205913101852"</f>
        <v>580620231212205913101852</v>
      </c>
      <c r="C606" s="9" t="s">
        <v>6</v>
      </c>
      <c r="D606" s="9" t="str">
        <f>"张有健"</f>
        <v>张有健</v>
      </c>
      <c r="E606" s="9" t="str">
        <f t="shared" si="141"/>
        <v>男</v>
      </c>
    </row>
    <row r="607" spans="1:5" ht="34.5" customHeight="1">
      <c r="A607" s="8">
        <v>605</v>
      </c>
      <c r="B607" s="9" t="str">
        <f>"580620231212150804101800"</f>
        <v>580620231212150804101800</v>
      </c>
      <c r="C607" s="9" t="s">
        <v>6</v>
      </c>
      <c r="D607" s="9" t="str">
        <f>"王瑞珍"</f>
        <v>王瑞珍</v>
      </c>
      <c r="E607" s="9" t="str">
        <f t="shared" si="142"/>
        <v>女</v>
      </c>
    </row>
    <row r="608" spans="1:5" ht="34.5" customHeight="1">
      <c r="A608" s="8">
        <v>606</v>
      </c>
      <c r="B608" s="9" t="str">
        <f>"580620231212210140101853"</f>
        <v>580620231212210140101853</v>
      </c>
      <c r="C608" s="9" t="s">
        <v>6</v>
      </c>
      <c r="D608" s="9" t="str">
        <f>"唐文城"</f>
        <v>唐文城</v>
      </c>
      <c r="E608" s="9" t="str">
        <f t="shared" si="141"/>
        <v>男</v>
      </c>
    </row>
    <row r="609" spans="1:5" ht="34.5" customHeight="1">
      <c r="A609" s="8">
        <v>607</v>
      </c>
      <c r="B609" s="9" t="str">
        <f>"580620231212210946101855"</f>
        <v>580620231212210946101855</v>
      </c>
      <c r="C609" s="9" t="s">
        <v>6</v>
      </c>
      <c r="D609" s="9" t="str">
        <f>"钟韩玫"</f>
        <v>钟韩玫</v>
      </c>
      <c r="E609" s="9" t="str">
        <f t="shared" si="142"/>
        <v>女</v>
      </c>
    </row>
    <row r="610" spans="1:5" ht="34.5" customHeight="1">
      <c r="A610" s="8">
        <v>608</v>
      </c>
      <c r="B610" s="9" t="str">
        <f>"580620231212212951101856"</f>
        <v>580620231212212951101856</v>
      </c>
      <c r="C610" s="9" t="s">
        <v>6</v>
      </c>
      <c r="D610" s="9" t="str">
        <f>"王泽消"</f>
        <v>王泽消</v>
      </c>
      <c r="E610" s="9" t="str">
        <f>"男"</f>
        <v>男</v>
      </c>
    </row>
    <row r="611" spans="1:5" ht="34.5" customHeight="1">
      <c r="A611" s="8">
        <v>609</v>
      </c>
      <c r="B611" s="9" t="str">
        <f>"580620231212205525101851"</f>
        <v>580620231212205525101851</v>
      </c>
      <c r="C611" s="9" t="s">
        <v>6</v>
      </c>
      <c r="D611" s="9" t="str">
        <f>"张小曼"</f>
        <v>张小曼</v>
      </c>
      <c r="E611" s="9" t="str">
        <f aca="true" t="shared" si="143" ref="E611:E615">"女"</f>
        <v>女</v>
      </c>
    </row>
    <row r="612" spans="1:5" ht="34.5" customHeight="1">
      <c r="A612" s="8">
        <v>610</v>
      </c>
      <c r="B612" s="9" t="str">
        <f>"580620231212210156101854"</f>
        <v>580620231212210156101854</v>
      </c>
      <c r="C612" s="9" t="s">
        <v>6</v>
      </c>
      <c r="D612" s="9" t="str">
        <f>"王芳"</f>
        <v>王芳</v>
      </c>
      <c r="E612" s="9" t="str">
        <f t="shared" si="143"/>
        <v>女</v>
      </c>
    </row>
    <row r="613" spans="1:5" ht="34.5" customHeight="1">
      <c r="A613" s="8">
        <v>611</v>
      </c>
      <c r="B613" s="9" t="str">
        <f>"580620231212213551101858"</f>
        <v>580620231212213551101858</v>
      </c>
      <c r="C613" s="9" t="s">
        <v>6</v>
      </c>
      <c r="D613" s="9" t="str">
        <f>"王小霞"</f>
        <v>王小霞</v>
      </c>
      <c r="E613" s="9" t="str">
        <f t="shared" si="143"/>
        <v>女</v>
      </c>
    </row>
    <row r="614" spans="1:5" ht="34.5" customHeight="1">
      <c r="A614" s="8">
        <v>612</v>
      </c>
      <c r="B614" s="9" t="str">
        <f>"580620231211184612101676"</f>
        <v>580620231211184612101676</v>
      </c>
      <c r="C614" s="9" t="s">
        <v>6</v>
      </c>
      <c r="D614" s="9" t="str">
        <f>"王小叶"</f>
        <v>王小叶</v>
      </c>
      <c r="E614" s="9" t="str">
        <f t="shared" si="143"/>
        <v>女</v>
      </c>
    </row>
    <row r="615" spans="1:5" ht="34.5" customHeight="1">
      <c r="A615" s="8">
        <v>613</v>
      </c>
      <c r="B615" s="9" t="str">
        <f>"580620231211165358101660"</f>
        <v>580620231211165358101660</v>
      </c>
      <c r="C615" s="9" t="s">
        <v>6</v>
      </c>
      <c r="D615" s="9" t="str">
        <f>"王淋婷"</f>
        <v>王淋婷</v>
      </c>
      <c r="E615" s="9" t="str">
        <f t="shared" si="143"/>
        <v>女</v>
      </c>
    </row>
    <row r="616" spans="1:5" ht="34.5" customHeight="1">
      <c r="A616" s="8">
        <v>614</v>
      </c>
      <c r="B616" s="9" t="str">
        <f>"580620231211205112101692"</f>
        <v>580620231211205112101692</v>
      </c>
      <c r="C616" s="9" t="s">
        <v>6</v>
      </c>
      <c r="D616" s="9" t="str">
        <f>"王善如"</f>
        <v>王善如</v>
      </c>
      <c r="E616" s="9" t="str">
        <f aca="true" t="shared" si="144" ref="E616:E618">"男"</f>
        <v>男</v>
      </c>
    </row>
    <row r="617" spans="1:5" ht="34.5" customHeight="1">
      <c r="A617" s="8">
        <v>615</v>
      </c>
      <c r="B617" s="9" t="str">
        <f>"580620231212215117101861"</f>
        <v>580620231212215117101861</v>
      </c>
      <c r="C617" s="9" t="s">
        <v>6</v>
      </c>
      <c r="D617" s="9" t="str">
        <f>"谢门华"</f>
        <v>谢门华</v>
      </c>
      <c r="E617" s="9" t="str">
        <f t="shared" si="144"/>
        <v>男</v>
      </c>
    </row>
    <row r="618" spans="1:5" ht="34.5" customHeight="1">
      <c r="A618" s="8">
        <v>616</v>
      </c>
      <c r="B618" s="9" t="str">
        <f>"580620231212220422101864"</f>
        <v>580620231212220422101864</v>
      </c>
      <c r="C618" s="9" t="s">
        <v>6</v>
      </c>
      <c r="D618" s="9" t="str">
        <f>"王思贻"</f>
        <v>王思贻</v>
      </c>
      <c r="E618" s="9" t="str">
        <f t="shared" si="144"/>
        <v>男</v>
      </c>
    </row>
    <row r="619" spans="1:5" ht="34.5" customHeight="1">
      <c r="A619" s="8">
        <v>617</v>
      </c>
      <c r="B619" s="9" t="str">
        <f>"580620231212204614101849"</f>
        <v>580620231212204614101849</v>
      </c>
      <c r="C619" s="9" t="s">
        <v>6</v>
      </c>
      <c r="D619" s="9" t="str">
        <f>"符小妹"</f>
        <v>符小妹</v>
      </c>
      <c r="E619" s="9" t="str">
        <f aca="true" t="shared" si="145" ref="E619:E630">"女"</f>
        <v>女</v>
      </c>
    </row>
    <row r="620" spans="1:5" ht="34.5" customHeight="1">
      <c r="A620" s="8">
        <v>618</v>
      </c>
      <c r="B620" s="9" t="str">
        <f>"580620231212220405101863"</f>
        <v>580620231212220405101863</v>
      </c>
      <c r="C620" s="9" t="s">
        <v>6</v>
      </c>
      <c r="D620" s="9" t="str">
        <f>"王庭"</f>
        <v>王庭</v>
      </c>
      <c r="E620" s="9" t="str">
        <f>"男"</f>
        <v>男</v>
      </c>
    </row>
    <row r="621" spans="1:5" ht="34.5" customHeight="1">
      <c r="A621" s="8">
        <v>619</v>
      </c>
      <c r="B621" s="9" t="str">
        <f>"580620231211182531101674"</f>
        <v>580620231211182531101674</v>
      </c>
      <c r="C621" s="9" t="s">
        <v>6</v>
      </c>
      <c r="D621" s="9" t="str">
        <f>"吴昕泱"</f>
        <v>吴昕泱</v>
      </c>
      <c r="E621" s="9" t="str">
        <f t="shared" si="145"/>
        <v>女</v>
      </c>
    </row>
    <row r="622" spans="1:5" ht="34.5" customHeight="1">
      <c r="A622" s="8">
        <v>620</v>
      </c>
      <c r="B622" s="9" t="str">
        <f>"580620231212224105101868"</f>
        <v>580620231212224105101868</v>
      </c>
      <c r="C622" s="9" t="s">
        <v>6</v>
      </c>
      <c r="D622" s="9" t="str">
        <f>"林慧菊"</f>
        <v>林慧菊</v>
      </c>
      <c r="E622" s="9" t="str">
        <f t="shared" si="145"/>
        <v>女</v>
      </c>
    </row>
    <row r="623" spans="1:5" ht="34.5" customHeight="1">
      <c r="A623" s="8">
        <v>621</v>
      </c>
      <c r="B623" s="9" t="str">
        <f>"580620231212224401101869"</f>
        <v>580620231212224401101869</v>
      </c>
      <c r="C623" s="9" t="s">
        <v>6</v>
      </c>
      <c r="D623" s="9" t="str">
        <f>"王敏芳"</f>
        <v>王敏芳</v>
      </c>
      <c r="E623" s="9" t="str">
        <f t="shared" si="145"/>
        <v>女</v>
      </c>
    </row>
    <row r="624" spans="1:5" ht="34.5" customHeight="1">
      <c r="A624" s="8">
        <v>622</v>
      </c>
      <c r="B624" s="9" t="str">
        <f>"580620231212223325101867"</f>
        <v>580620231212223325101867</v>
      </c>
      <c r="C624" s="9" t="s">
        <v>6</v>
      </c>
      <c r="D624" s="9" t="str">
        <f>"倪海琼"</f>
        <v>倪海琼</v>
      </c>
      <c r="E624" s="9" t="str">
        <f t="shared" si="145"/>
        <v>女</v>
      </c>
    </row>
    <row r="625" spans="1:5" ht="34.5" customHeight="1">
      <c r="A625" s="8">
        <v>623</v>
      </c>
      <c r="B625" s="9" t="str">
        <f>"580620231208104201101310"</f>
        <v>580620231208104201101310</v>
      </c>
      <c r="C625" s="9" t="s">
        <v>6</v>
      </c>
      <c r="D625" s="9" t="str">
        <f>"符一惠"</f>
        <v>符一惠</v>
      </c>
      <c r="E625" s="9" t="str">
        <f t="shared" si="145"/>
        <v>女</v>
      </c>
    </row>
    <row r="626" spans="1:5" ht="34.5" customHeight="1">
      <c r="A626" s="8">
        <v>624</v>
      </c>
      <c r="B626" s="9" t="str">
        <f>"580620231211161704101650"</f>
        <v>580620231211161704101650</v>
      </c>
      <c r="C626" s="9" t="s">
        <v>6</v>
      </c>
      <c r="D626" s="9" t="str">
        <f>"黄雯珊"</f>
        <v>黄雯珊</v>
      </c>
      <c r="E626" s="9" t="str">
        <f t="shared" si="145"/>
        <v>女</v>
      </c>
    </row>
    <row r="627" spans="1:5" ht="34.5" customHeight="1">
      <c r="A627" s="8">
        <v>625</v>
      </c>
      <c r="B627" s="9" t="str">
        <f>"580620231210203007101547"</f>
        <v>580620231210203007101547</v>
      </c>
      <c r="C627" s="9" t="s">
        <v>6</v>
      </c>
      <c r="D627" s="9" t="str">
        <f>"王海芬"</f>
        <v>王海芬</v>
      </c>
      <c r="E627" s="9" t="str">
        <f t="shared" si="145"/>
        <v>女</v>
      </c>
    </row>
    <row r="628" spans="1:5" ht="34.5" customHeight="1">
      <c r="A628" s="8">
        <v>626</v>
      </c>
      <c r="B628" s="9" t="str">
        <f>"580620231212222306101866"</f>
        <v>580620231212222306101866</v>
      </c>
      <c r="C628" s="9" t="s">
        <v>6</v>
      </c>
      <c r="D628" s="9" t="str">
        <f>"符燕霞"</f>
        <v>符燕霞</v>
      </c>
      <c r="E628" s="9" t="str">
        <f t="shared" si="145"/>
        <v>女</v>
      </c>
    </row>
    <row r="629" spans="1:5" ht="34.5" customHeight="1">
      <c r="A629" s="8">
        <v>627</v>
      </c>
      <c r="B629" s="9" t="str">
        <f>"580620231212234504101878"</f>
        <v>580620231212234504101878</v>
      </c>
      <c r="C629" s="9" t="s">
        <v>6</v>
      </c>
      <c r="D629" s="9" t="str">
        <f>"王微"</f>
        <v>王微</v>
      </c>
      <c r="E629" s="9" t="str">
        <f t="shared" si="145"/>
        <v>女</v>
      </c>
    </row>
    <row r="630" spans="1:5" ht="34.5" customHeight="1">
      <c r="A630" s="8">
        <v>628</v>
      </c>
      <c r="B630" s="9" t="str">
        <f>"580620231212122100101784"</f>
        <v>580620231212122100101784</v>
      </c>
      <c r="C630" s="9" t="s">
        <v>6</v>
      </c>
      <c r="D630" s="9" t="str">
        <f>"王霖"</f>
        <v>王霖</v>
      </c>
      <c r="E630" s="9" t="str">
        <f t="shared" si="145"/>
        <v>女</v>
      </c>
    </row>
    <row r="631" spans="1:5" ht="34.5" customHeight="1">
      <c r="A631" s="8">
        <v>629</v>
      </c>
      <c r="B631" s="9" t="str">
        <f>"580620231212233651101877"</f>
        <v>580620231212233651101877</v>
      </c>
      <c r="C631" s="9" t="s">
        <v>6</v>
      </c>
      <c r="D631" s="9" t="str">
        <f>"王林"</f>
        <v>王林</v>
      </c>
      <c r="E631" s="9" t="str">
        <f aca="true" t="shared" si="146" ref="E631:E635">"男"</f>
        <v>男</v>
      </c>
    </row>
    <row r="632" spans="1:5" ht="34.5" customHeight="1">
      <c r="A632" s="8">
        <v>630</v>
      </c>
      <c r="B632" s="9" t="str">
        <f>"580620231212235722101881"</f>
        <v>580620231212235722101881</v>
      </c>
      <c r="C632" s="9" t="s">
        <v>6</v>
      </c>
      <c r="D632" s="9" t="str">
        <f>"陈油先"</f>
        <v>陈油先</v>
      </c>
      <c r="E632" s="9" t="str">
        <f t="shared" si="146"/>
        <v>男</v>
      </c>
    </row>
    <row r="633" spans="1:5" ht="34.5" customHeight="1">
      <c r="A633" s="8">
        <v>631</v>
      </c>
      <c r="B633" s="9" t="str">
        <f>"580620231212235452101880"</f>
        <v>580620231212235452101880</v>
      </c>
      <c r="C633" s="9" t="s">
        <v>6</v>
      </c>
      <c r="D633" s="9" t="str">
        <f>"陈皎瑜"</f>
        <v>陈皎瑜</v>
      </c>
      <c r="E633" s="9" t="str">
        <f aca="true" t="shared" si="147" ref="E633:E639">"女"</f>
        <v>女</v>
      </c>
    </row>
    <row r="634" spans="1:5" ht="34.5" customHeight="1">
      <c r="A634" s="8">
        <v>632</v>
      </c>
      <c r="B634" s="9" t="str">
        <f>"580620231213001721101883"</f>
        <v>580620231213001721101883</v>
      </c>
      <c r="C634" s="9" t="s">
        <v>6</v>
      </c>
      <c r="D634" s="9" t="str">
        <f>"陈小桃"</f>
        <v>陈小桃</v>
      </c>
      <c r="E634" s="9" t="str">
        <f t="shared" si="147"/>
        <v>女</v>
      </c>
    </row>
    <row r="635" spans="1:5" ht="34.5" customHeight="1">
      <c r="A635" s="8">
        <v>633</v>
      </c>
      <c r="B635" s="9" t="str">
        <f>"580620231213001717101882"</f>
        <v>580620231213001717101882</v>
      </c>
      <c r="C635" s="9" t="s">
        <v>6</v>
      </c>
      <c r="D635" s="9" t="str">
        <f>"符冬冬"</f>
        <v>符冬冬</v>
      </c>
      <c r="E635" s="9" t="str">
        <f t="shared" si="146"/>
        <v>男</v>
      </c>
    </row>
    <row r="636" spans="1:5" ht="34.5" customHeight="1">
      <c r="A636" s="8">
        <v>634</v>
      </c>
      <c r="B636" s="9" t="str">
        <f>"580620231213005803101887"</f>
        <v>580620231213005803101887</v>
      </c>
      <c r="C636" s="9" t="s">
        <v>6</v>
      </c>
      <c r="D636" s="9" t="str">
        <f>"王夏婷"</f>
        <v>王夏婷</v>
      </c>
      <c r="E636" s="9" t="str">
        <f t="shared" si="147"/>
        <v>女</v>
      </c>
    </row>
    <row r="637" spans="1:5" ht="34.5" customHeight="1">
      <c r="A637" s="8">
        <v>635</v>
      </c>
      <c r="B637" s="9" t="str">
        <f>"580620231213002315101885"</f>
        <v>580620231213002315101885</v>
      </c>
      <c r="C637" s="9" t="s">
        <v>6</v>
      </c>
      <c r="D637" s="9" t="str">
        <f>"秦小洁"</f>
        <v>秦小洁</v>
      </c>
      <c r="E637" s="9" t="str">
        <f t="shared" si="147"/>
        <v>女</v>
      </c>
    </row>
    <row r="638" spans="1:5" ht="34.5" customHeight="1">
      <c r="A638" s="8">
        <v>636</v>
      </c>
      <c r="B638" s="9" t="str">
        <f>"580620231213001850101884"</f>
        <v>580620231213001850101884</v>
      </c>
      <c r="C638" s="9" t="s">
        <v>6</v>
      </c>
      <c r="D638" s="9" t="str">
        <f>"冯台珍"</f>
        <v>冯台珍</v>
      </c>
      <c r="E638" s="9" t="str">
        <f t="shared" si="147"/>
        <v>女</v>
      </c>
    </row>
    <row r="639" spans="1:5" ht="34.5" customHeight="1">
      <c r="A639" s="8">
        <v>637</v>
      </c>
      <c r="B639" s="9" t="str">
        <f>"580620231213015039101892"</f>
        <v>580620231213015039101892</v>
      </c>
      <c r="C639" s="9" t="s">
        <v>6</v>
      </c>
      <c r="D639" s="9" t="str">
        <f>"郑怡"</f>
        <v>郑怡</v>
      </c>
      <c r="E639" s="9" t="str">
        <f t="shared" si="147"/>
        <v>女</v>
      </c>
    </row>
    <row r="640" spans="1:5" ht="34.5" customHeight="1">
      <c r="A640" s="8">
        <v>638</v>
      </c>
      <c r="B640" s="9" t="str">
        <f>"580620231211165135101659"</f>
        <v>580620231211165135101659</v>
      </c>
      <c r="C640" s="9" t="s">
        <v>6</v>
      </c>
      <c r="D640" s="9" t="str">
        <f>"王鸿琇"</f>
        <v>王鸿琇</v>
      </c>
      <c r="E640" s="9" t="str">
        <f aca="true" t="shared" si="148" ref="E640:E646">"男"</f>
        <v>男</v>
      </c>
    </row>
    <row r="641" spans="1:5" ht="34.5" customHeight="1">
      <c r="A641" s="8">
        <v>639</v>
      </c>
      <c r="B641" s="9" t="str">
        <f>"580620231213073351101898"</f>
        <v>580620231213073351101898</v>
      </c>
      <c r="C641" s="9" t="s">
        <v>6</v>
      </c>
      <c r="D641" s="9" t="str">
        <f>"陈晔慧"</f>
        <v>陈晔慧</v>
      </c>
      <c r="E641" s="9" t="str">
        <f aca="true" t="shared" si="149" ref="E641:E644">"女"</f>
        <v>女</v>
      </c>
    </row>
    <row r="642" spans="1:5" ht="34.5" customHeight="1">
      <c r="A642" s="8">
        <v>640</v>
      </c>
      <c r="B642" s="9" t="str">
        <f>"580620231211121205101624"</f>
        <v>580620231211121205101624</v>
      </c>
      <c r="C642" s="9" t="s">
        <v>6</v>
      </c>
      <c r="D642" s="9" t="str">
        <f>"陈糠"</f>
        <v>陈糠</v>
      </c>
      <c r="E642" s="9" t="str">
        <f t="shared" si="148"/>
        <v>男</v>
      </c>
    </row>
    <row r="643" spans="1:5" ht="34.5" customHeight="1">
      <c r="A643" s="8">
        <v>641</v>
      </c>
      <c r="B643" s="9" t="str">
        <f>"580620231208161748101349"</f>
        <v>580620231208161748101349</v>
      </c>
      <c r="C643" s="9" t="s">
        <v>6</v>
      </c>
      <c r="D643" s="9" t="str">
        <f>"黄宜歆"</f>
        <v>黄宜歆</v>
      </c>
      <c r="E643" s="9" t="str">
        <f t="shared" si="149"/>
        <v>女</v>
      </c>
    </row>
    <row r="644" spans="1:5" ht="34.5" customHeight="1">
      <c r="A644" s="8">
        <v>642</v>
      </c>
      <c r="B644" s="9" t="str">
        <f>"580620231212094043101755"</f>
        <v>580620231212094043101755</v>
      </c>
      <c r="C644" s="9" t="s">
        <v>6</v>
      </c>
      <c r="D644" s="9" t="str">
        <f>"许少芬 "</f>
        <v>许少芬 </v>
      </c>
      <c r="E644" s="9" t="str">
        <f t="shared" si="149"/>
        <v>女</v>
      </c>
    </row>
    <row r="645" spans="1:5" ht="34.5" customHeight="1">
      <c r="A645" s="8">
        <v>643</v>
      </c>
      <c r="B645" s="9" t="str">
        <f>"580620231207211100101237"</f>
        <v>580620231207211100101237</v>
      </c>
      <c r="C645" s="9" t="s">
        <v>6</v>
      </c>
      <c r="D645" s="9" t="str">
        <f>"吴受益"</f>
        <v>吴受益</v>
      </c>
      <c r="E645" s="9" t="str">
        <f t="shared" si="148"/>
        <v>男</v>
      </c>
    </row>
    <row r="646" spans="1:5" ht="34.5" customHeight="1">
      <c r="A646" s="8">
        <v>644</v>
      </c>
      <c r="B646" s="9" t="str">
        <f>"580620231208103950101309"</f>
        <v>580620231208103950101309</v>
      </c>
      <c r="C646" s="9" t="s">
        <v>6</v>
      </c>
      <c r="D646" s="9" t="str">
        <f>"王启艺"</f>
        <v>王启艺</v>
      </c>
      <c r="E646" s="9" t="str">
        <f t="shared" si="148"/>
        <v>男</v>
      </c>
    </row>
    <row r="647" spans="1:5" ht="34.5" customHeight="1">
      <c r="A647" s="8">
        <v>645</v>
      </c>
      <c r="B647" s="9" t="str">
        <f>"580620231212094811101758"</f>
        <v>580620231212094811101758</v>
      </c>
      <c r="C647" s="9" t="s">
        <v>6</v>
      </c>
      <c r="D647" s="9" t="str">
        <f>"王健汝"</f>
        <v>王健汝</v>
      </c>
      <c r="E647" s="9" t="str">
        <f aca="true" t="shared" si="150" ref="E647:E652">"女"</f>
        <v>女</v>
      </c>
    </row>
    <row r="648" spans="1:5" ht="34.5" customHeight="1">
      <c r="A648" s="8">
        <v>646</v>
      </c>
      <c r="B648" s="9" t="str">
        <f>"580620231207095023101077"</f>
        <v>580620231207095023101077</v>
      </c>
      <c r="C648" s="9" t="s">
        <v>6</v>
      </c>
      <c r="D648" s="9" t="str">
        <f>"陈彩佳"</f>
        <v>陈彩佳</v>
      </c>
      <c r="E648" s="9" t="str">
        <f t="shared" si="150"/>
        <v>女</v>
      </c>
    </row>
    <row r="649" spans="1:5" ht="34.5" customHeight="1">
      <c r="A649" s="8">
        <v>647</v>
      </c>
      <c r="B649" s="9" t="str">
        <f>"580620231212231157101871"</f>
        <v>580620231212231157101871</v>
      </c>
      <c r="C649" s="9" t="s">
        <v>6</v>
      </c>
      <c r="D649" s="9" t="str">
        <f>"郑俏"</f>
        <v>郑俏</v>
      </c>
      <c r="E649" s="9" t="str">
        <f aca="true" t="shared" si="151" ref="E649:E654">"男"</f>
        <v>男</v>
      </c>
    </row>
    <row r="650" spans="1:5" ht="34.5" customHeight="1">
      <c r="A650" s="8">
        <v>648</v>
      </c>
      <c r="B650" s="9" t="str">
        <f>"580620231208090109101285"</f>
        <v>580620231208090109101285</v>
      </c>
      <c r="C650" s="9" t="s">
        <v>6</v>
      </c>
      <c r="D650" s="9" t="str">
        <f>"王咏巧"</f>
        <v>王咏巧</v>
      </c>
      <c r="E650" s="9" t="str">
        <f t="shared" si="150"/>
        <v>女</v>
      </c>
    </row>
    <row r="651" spans="1:5" ht="34.5" customHeight="1">
      <c r="A651" s="8">
        <v>649</v>
      </c>
      <c r="B651" s="9" t="str">
        <f>"580620231207092151101056"</f>
        <v>580620231207092151101056</v>
      </c>
      <c r="C651" s="9" t="s">
        <v>6</v>
      </c>
      <c r="D651" s="9" t="str">
        <f>"倪晨"</f>
        <v>倪晨</v>
      </c>
      <c r="E651" s="9" t="str">
        <f t="shared" si="150"/>
        <v>女</v>
      </c>
    </row>
    <row r="652" spans="1:5" ht="34.5" customHeight="1">
      <c r="A652" s="8">
        <v>650</v>
      </c>
      <c r="B652" s="9" t="str">
        <f>"580620231212164147101815"</f>
        <v>580620231212164147101815</v>
      </c>
      <c r="C652" s="9" t="s">
        <v>6</v>
      </c>
      <c r="D652" s="9" t="str">
        <f>"苏丽菊"</f>
        <v>苏丽菊</v>
      </c>
      <c r="E652" s="9" t="str">
        <f t="shared" si="150"/>
        <v>女</v>
      </c>
    </row>
    <row r="653" spans="1:5" ht="34.5" customHeight="1">
      <c r="A653" s="8">
        <v>651</v>
      </c>
      <c r="B653" s="9" t="str">
        <f>"580620231208091002101286"</f>
        <v>580620231208091002101286</v>
      </c>
      <c r="C653" s="9" t="s">
        <v>6</v>
      </c>
      <c r="D653" s="9" t="str">
        <f>"王林"</f>
        <v>王林</v>
      </c>
      <c r="E653" s="9" t="str">
        <f t="shared" si="151"/>
        <v>男</v>
      </c>
    </row>
    <row r="654" spans="1:5" ht="34.5" customHeight="1">
      <c r="A654" s="8">
        <v>652</v>
      </c>
      <c r="B654" s="9" t="str">
        <f>"580620231212213131101857"</f>
        <v>580620231212213131101857</v>
      </c>
      <c r="C654" s="9" t="s">
        <v>6</v>
      </c>
      <c r="D654" s="9" t="str">
        <f>"符之峰"</f>
        <v>符之峰</v>
      </c>
      <c r="E654" s="9" t="str">
        <f t="shared" si="151"/>
        <v>男</v>
      </c>
    </row>
    <row r="655" spans="1:5" ht="34.5" customHeight="1">
      <c r="A655" s="8">
        <v>653</v>
      </c>
      <c r="B655" s="9" t="str">
        <f>"580620231212123817101785"</f>
        <v>580620231212123817101785</v>
      </c>
      <c r="C655" s="9" t="s">
        <v>6</v>
      </c>
      <c r="D655" s="9" t="str">
        <f>"王晓羊"</f>
        <v>王晓羊</v>
      </c>
      <c r="E655" s="9" t="str">
        <f aca="true" t="shared" si="152" ref="E655:E662">"女"</f>
        <v>女</v>
      </c>
    </row>
    <row r="656" spans="1:5" ht="34.5" customHeight="1">
      <c r="A656" s="8">
        <v>654</v>
      </c>
      <c r="B656" s="9" t="str">
        <f>"580620231211115104101620"</f>
        <v>580620231211115104101620</v>
      </c>
      <c r="C656" s="9" t="s">
        <v>6</v>
      </c>
      <c r="D656" s="9" t="str">
        <f>"王焕贻"</f>
        <v>王焕贻</v>
      </c>
      <c r="E656" s="9" t="str">
        <f>"男"</f>
        <v>男</v>
      </c>
    </row>
    <row r="657" spans="1:5" ht="34.5" customHeight="1">
      <c r="A657" s="8">
        <v>655</v>
      </c>
      <c r="B657" s="9" t="str">
        <f>"580620231213092722101906"</f>
        <v>580620231213092722101906</v>
      </c>
      <c r="C657" s="9" t="s">
        <v>6</v>
      </c>
      <c r="D657" s="9" t="str">
        <f>"王小盈"</f>
        <v>王小盈</v>
      </c>
      <c r="E657" s="9" t="str">
        <f>"男"</f>
        <v>男</v>
      </c>
    </row>
    <row r="658" spans="1:5" ht="34.5" customHeight="1">
      <c r="A658" s="8">
        <v>656</v>
      </c>
      <c r="B658" s="9" t="str">
        <f>"580620231211231240101726"</f>
        <v>580620231211231240101726</v>
      </c>
      <c r="C658" s="9" t="s">
        <v>6</v>
      </c>
      <c r="D658" s="9" t="str">
        <f>"陈彬"</f>
        <v>陈彬</v>
      </c>
      <c r="E658" s="9" t="str">
        <f t="shared" si="152"/>
        <v>女</v>
      </c>
    </row>
    <row r="659" spans="1:5" ht="34.5" customHeight="1">
      <c r="A659" s="8">
        <v>657</v>
      </c>
      <c r="B659" s="9" t="str">
        <f>"580620231212232034101873"</f>
        <v>580620231212232034101873</v>
      </c>
      <c r="C659" s="9" t="s">
        <v>6</v>
      </c>
      <c r="D659" s="9" t="str">
        <f>"许凤"</f>
        <v>许凤</v>
      </c>
      <c r="E659" s="9" t="str">
        <f t="shared" si="152"/>
        <v>女</v>
      </c>
    </row>
    <row r="660" spans="1:5" ht="34.5" customHeight="1">
      <c r="A660" s="8">
        <v>658</v>
      </c>
      <c r="B660" s="9" t="str">
        <f>"580620231213023951101897"</f>
        <v>580620231213023951101897</v>
      </c>
      <c r="C660" s="9" t="s">
        <v>6</v>
      </c>
      <c r="D660" s="9" t="str">
        <f>"郑棋丹"</f>
        <v>郑棋丹</v>
      </c>
      <c r="E660" s="9" t="str">
        <f t="shared" si="152"/>
        <v>女</v>
      </c>
    </row>
    <row r="661" spans="1:5" ht="34.5" customHeight="1">
      <c r="A661" s="8">
        <v>659</v>
      </c>
      <c r="B661" s="9" t="str">
        <f>"580620231207164638101198"</f>
        <v>580620231207164638101198</v>
      </c>
      <c r="C661" s="9" t="s">
        <v>6</v>
      </c>
      <c r="D661" s="9" t="str">
        <f>"王秋月"</f>
        <v>王秋月</v>
      </c>
      <c r="E661" s="9" t="str">
        <f t="shared" si="152"/>
        <v>女</v>
      </c>
    </row>
    <row r="662" spans="1:5" ht="34.5" customHeight="1">
      <c r="A662" s="8">
        <v>660</v>
      </c>
      <c r="B662" s="9" t="str">
        <f>"580620231210134509101510"</f>
        <v>580620231210134509101510</v>
      </c>
      <c r="C662" s="9" t="s">
        <v>6</v>
      </c>
      <c r="D662" s="9" t="str">
        <f>"洪榕矫"</f>
        <v>洪榕矫</v>
      </c>
      <c r="E662" s="9" t="str">
        <f t="shared" si="152"/>
        <v>女</v>
      </c>
    </row>
    <row r="663" spans="1:5" ht="34.5" customHeight="1">
      <c r="A663" s="8">
        <v>661</v>
      </c>
      <c r="B663" s="9" t="str">
        <f>"580620231212232328101874"</f>
        <v>580620231212232328101874</v>
      </c>
      <c r="C663" s="9" t="s">
        <v>6</v>
      </c>
      <c r="D663" s="9" t="str">
        <f>"王凯"</f>
        <v>王凯</v>
      </c>
      <c r="E663" s="9" t="str">
        <f aca="true" t="shared" si="153" ref="E663:E665">"男"</f>
        <v>男</v>
      </c>
    </row>
    <row r="664" spans="1:5" ht="34.5" customHeight="1">
      <c r="A664" s="8">
        <v>662</v>
      </c>
      <c r="B664" s="9" t="str">
        <f>"580620231213100740101910"</f>
        <v>580620231213100740101910</v>
      </c>
      <c r="C664" s="9" t="s">
        <v>6</v>
      </c>
      <c r="D664" s="9" t="str">
        <f>"符彬"</f>
        <v>符彬</v>
      </c>
      <c r="E664" s="9" t="str">
        <f t="shared" si="153"/>
        <v>男</v>
      </c>
    </row>
    <row r="665" spans="1:5" ht="34.5" customHeight="1">
      <c r="A665" s="8">
        <v>663</v>
      </c>
      <c r="B665" s="9" t="str">
        <f>"580620231212092037101748"</f>
        <v>580620231212092037101748</v>
      </c>
      <c r="C665" s="9" t="s">
        <v>6</v>
      </c>
      <c r="D665" s="9" t="str">
        <f>"李茂基"</f>
        <v>李茂基</v>
      </c>
      <c r="E665" s="9" t="str">
        <f t="shared" si="153"/>
        <v>男</v>
      </c>
    </row>
    <row r="666" spans="1:5" ht="34.5" customHeight="1">
      <c r="A666" s="8">
        <v>664</v>
      </c>
      <c r="B666" s="9" t="str">
        <f>"580620231213104549101919"</f>
        <v>580620231213104549101919</v>
      </c>
      <c r="C666" s="9" t="s">
        <v>6</v>
      </c>
      <c r="D666" s="9" t="str">
        <f>"符换红"</f>
        <v>符换红</v>
      </c>
      <c r="E666" s="9" t="str">
        <f aca="true" t="shared" si="154" ref="E666:E674">"女"</f>
        <v>女</v>
      </c>
    </row>
    <row r="667" spans="1:5" ht="34.5" customHeight="1">
      <c r="A667" s="8">
        <v>665</v>
      </c>
      <c r="B667" s="9" t="str">
        <f>"580620231207111216101118"</f>
        <v>580620231207111216101118</v>
      </c>
      <c r="C667" s="9" t="s">
        <v>6</v>
      </c>
      <c r="D667" s="9" t="str">
        <f>"黄小珍"</f>
        <v>黄小珍</v>
      </c>
      <c r="E667" s="9" t="str">
        <f t="shared" si="154"/>
        <v>女</v>
      </c>
    </row>
    <row r="668" spans="1:5" ht="34.5" customHeight="1">
      <c r="A668" s="8">
        <v>666</v>
      </c>
      <c r="B668" s="9" t="str">
        <f>"580620231213104057101918"</f>
        <v>580620231213104057101918</v>
      </c>
      <c r="C668" s="9" t="s">
        <v>6</v>
      </c>
      <c r="D668" s="9" t="str">
        <f>"王文"</f>
        <v>王文</v>
      </c>
      <c r="E668" s="9" t="str">
        <f aca="true" t="shared" si="155" ref="E668:E670">"男"</f>
        <v>男</v>
      </c>
    </row>
    <row r="669" spans="1:5" ht="34.5" customHeight="1">
      <c r="A669" s="8">
        <v>667</v>
      </c>
      <c r="B669" s="9" t="str">
        <f>"580620231207180042101207"</f>
        <v>580620231207180042101207</v>
      </c>
      <c r="C669" s="9" t="s">
        <v>6</v>
      </c>
      <c r="D669" s="9" t="str">
        <f>"符俊超"</f>
        <v>符俊超</v>
      </c>
      <c r="E669" s="9" t="str">
        <f t="shared" si="155"/>
        <v>男</v>
      </c>
    </row>
    <row r="670" spans="1:5" ht="34.5" customHeight="1">
      <c r="A670" s="8">
        <v>668</v>
      </c>
      <c r="B670" s="9" t="str">
        <f>"580620231213004024101886"</f>
        <v>580620231213004024101886</v>
      </c>
      <c r="C670" s="9" t="s">
        <v>6</v>
      </c>
      <c r="D670" s="9" t="str">
        <f>"王亦庚"</f>
        <v>王亦庚</v>
      </c>
      <c r="E670" s="9" t="str">
        <f t="shared" si="155"/>
        <v>男</v>
      </c>
    </row>
    <row r="671" spans="1:5" ht="34.5" customHeight="1">
      <c r="A671" s="8">
        <v>669</v>
      </c>
      <c r="B671" s="9" t="str">
        <f>"580620231213105738101923"</f>
        <v>580620231213105738101923</v>
      </c>
      <c r="C671" s="9" t="s">
        <v>6</v>
      </c>
      <c r="D671" s="9" t="str">
        <f>"方丽变"</f>
        <v>方丽变</v>
      </c>
      <c r="E671" s="9" t="str">
        <f t="shared" si="154"/>
        <v>女</v>
      </c>
    </row>
    <row r="672" spans="1:5" ht="34.5" customHeight="1">
      <c r="A672" s="8">
        <v>670</v>
      </c>
      <c r="B672" s="9" t="str">
        <f>"580620231212231213101872"</f>
        <v>580620231212231213101872</v>
      </c>
      <c r="C672" s="9" t="s">
        <v>6</v>
      </c>
      <c r="D672" s="9" t="str">
        <f>"邓文钰"</f>
        <v>邓文钰</v>
      </c>
      <c r="E672" s="9" t="str">
        <f t="shared" si="154"/>
        <v>女</v>
      </c>
    </row>
    <row r="673" spans="1:5" ht="34.5" customHeight="1">
      <c r="A673" s="8">
        <v>671</v>
      </c>
      <c r="B673" s="9" t="str">
        <f>"580620231213111201101926"</f>
        <v>580620231213111201101926</v>
      </c>
      <c r="C673" s="9" t="s">
        <v>6</v>
      </c>
      <c r="D673" s="9" t="str">
        <f>"董丹丽"</f>
        <v>董丹丽</v>
      </c>
      <c r="E673" s="9" t="str">
        <f t="shared" si="154"/>
        <v>女</v>
      </c>
    </row>
    <row r="674" spans="1:5" ht="34.5" customHeight="1">
      <c r="A674" s="8">
        <v>672</v>
      </c>
      <c r="B674" s="9" t="str">
        <f>"580620231213112037101929"</f>
        <v>580620231213112037101929</v>
      </c>
      <c r="C674" s="9" t="s">
        <v>6</v>
      </c>
      <c r="D674" s="9" t="str">
        <f>"龙晓米"</f>
        <v>龙晓米</v>
      </c>
      <c r="E674" s="9" t="str">
        <f t="shared" si="154"/>
        <v>女</v>
      </c>
    </row>
    <row r="675" spans="1:5" ht="34.5" customHeight="1">
      <c r="A675" s="8">
        <v>673</v>
      </c>
      <c r="B675" s="9" t="str">
        <f>"580620231213103527101917"</f>
        <v>580620231213103527101917</v>
      </c>
      <c r="C675" s="9" t="s">
        <v>6</v>
      </c>
      <c r="D675" s="9" t="str">
        <f>"陈李森"</f>
        <v>陈李森</v>
      </c>
      <c r="E675" s="9" t="str">
        <f>"男"</f>
        <v>男</v>
      </c>
    </row>
    <row r="676" spans="1:5" ht="34.5" customHeight="1">
      <c r="A676" s="8">
        <v>674</v>
      </c>
      <c r="B676" s="9" t="str">
        <f>"580620231212152126101804"</f>
        <v>580620231212152126101804</v>
      </c>
      <c r="C676" s="9" t="s">
        <v>6</v>
      </c>
      <c r="D676" s="9" t="str">
        <f>"罗伟鸿"</f>
        <v>罗伟鸿</v>
      </c>
      <c r="E676" s="9" t="str">
        <f>"男"</f>
        <v>男</v>
      </c>
    </row>
    <row r="677" spans="1:5" ht="34.5" customHeight="1">
      <c r="A677" s="8">
        <v>675</v>
      </c>
      <c r="B677" s="9" t="str">
        <f>"580620231213111226101927"</f>
        <v>580620231213111226101927</v>
      </c>
      <c r="C677" s="9" t="s">
        <v>6</v>
      </c>
      <c r="D677" s="9" t="str">
        <f>"李慧玲"</f>
        <v>李慧玲</v>
      </c>
      <c r="E677" s="9" t="str">
        <f>"女"</f>
        <v>女</v>
      </c>
    </row>
    <row r="678" spans="1:5" ht="34.5" customHeight="1">
      <c r="A678" s="8">
        <v>676</v>
      </c>
      <c r="B678" s="9" t="str">
        <f>"580620231213115710101939"</f>
        <v>580620231213115710101939</v>
      </c>
      <c r="C678" s="9" t="s">
        <v>6</v>
      </c>
      <c r="D678" s="9" t="str">
        <f>"符秀明"</f>
        <v>符秀明</v>
      </c>
      <c r="E678" s="9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2023-12-14T06:58:33Z</dcterms:created>
  <dcterms:modified xsi:type="dcterms:W3CDTF">2023-12-15T08:49:05Z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84DAE6B5151E481095F7BB2F7AF2D550_13</vt:lpwstr>
  </property>
  <property fmtid="{D5CDD505-2E9C-101B-9397-08002B2CF9AE}" pid="4" name="KSOProductBuildV">
    <vt:lpwstr>2052-12.1.0.15990</vt:lpwstr>
  </property>
</Properties>
</file>