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笔试人员名单" sheetId="1" r:id="rId1"/>
  </sheets>
  <definedNames/>
  <calcPr fullCalcOnLoad="1"/>
</workbook>
</file>

<file path=xl/sharedStrings.xml><?xml version="1.0" encoding="utf-8"?>
<sst xmlns="http://schemas.openxmlformats.org/spreadsheetml/2006/main" count="686" uniqueCount="21">
  <si>
    <t>序号</t>
  </si>
  <si>
    <t>报考号</t>
  </si>
  <si>
    <t>报考岗位</t>
  </si>
  <si>
    <t>姓名</t>
  </si>
  <si>
    <t>0201_普通中学教师（初中语文）</t>
  </si>
  <si>
    <t>0202_普通中学教师（初中数学）</t>
  </si>
  <si>
    <t>0203_普通中学教师（初中英语）</t>
  </si>
  <si>
    <t>0204_普通中学教师（初中历史）</t>
  </si>
  <si>
    <t>0205_普通中学教师（初中地理）</t>
  </si>
  <si>
    <t>0206_普通中学教师（初中体育）</t>
  </si>
  <si>
    <t>0207_普通中学教师（初中心理健康教师）</t>
  </si>
  <si>
    <t>0208_普通中学教师（高中语文）</t>
  </si>
  <si>
    <t>0209_普通中学教师（高中数学）</t>
  </si>
  <si>
    <t>0210_普通中学教师（高中英语）</t>
  </si>
  <si>
    <t>0211_普通中学教师（高中政治）</t>
  </si>
  <si>
    <t>0212_普通中学教师（高中历史）</t>
  </si>
  <si>
    <t>0213_普通中学教师（高中地理）</t>
  </si>
  <si>
    <t>0214_普通中学教师（高中生物）</t>
  </si>
  <si>
    <t>0215_普通中学教师（高中体育）</t>
  </si>
  <si>
    <t>附件2：</t>
  </si>
  <si>
    <t>临高县2023年下半年公开招聘中学教师（普通中学教师岗位）资格审查合格进入笔试人员名单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</si>
</sst>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3"/>
  <sheetViews>
    <sheetView tabSelected="1" workbookViewId="0" topLeftCell="A1">
      <pane ySplit="3" topLeftCell="A313" activePane="bottomLeft" state="frozen"/>
      <selection pane="topLeft" activeCell="A1" sqref="A1"/>
      <selection pane="bottomLeft" activeCell="G316" sqref="G316"/>
    </sheetView>
  </sheetViews>
  <sheetFormatPr defaultColWidth="9.140625" defaultRowHeight="24" customHeight="1"/>
  <cols>
    <col min="1" max="1" width="9.00390625" style="2" customWidth="1"/>
    <col min="2" max="2" width="26.00390625" style="3" customWidth="1"/>
    <col min="3" max="3" width="39.421875" style="3" customWidth="1"/>
    <col min="4" max="4" width="13.421875" style="3" customWidth="1"/>
    <col min="5" max="16384" width="9.00390625" style="2" customWidth="1"/>
  </cols>
  <sheetData>
    <row r="1" ht="24" customHeight="1">
      <c r="A1" s="2" t="s">
        <v>19</v>
      </c>
    </row>
    <row r="2" spans="1:4" s="1" customFormat="1" ht="49.5" customHeight="1">
      <c r="A2" s="9" t="s">
        <v>20</v>
      </c>
      <c r="B2" s="9"/>
      <c r="C2" s="9"/>
      <c r="D2" s="9"/>
    </row>
    <row r="3" spans="1:4" s="8" customFormat="1" ht="36" customHeight="1">
      <c r="A3" s="6" t="s">
        <v>0</v>
      </c>
      <c r="B3" s="7" t="s">
        <v>1</v>
      </c>
      <c r="C3" s="7" t="s">
        <v>2</v>
      </c>
      <c r="D3" s="7" t="s">
        <v>3</v>
      </c>
    </row>
    <row r="4" spans="1:4" ht="24" customHeight="1">
      <c r="A4" s="4">
        <v>1</v>
      </c>
      <c r="B4" s="5" t="str">
        <f>"600120231206091517136"</f>
        <v>600120231206091517136</v>
      </c>
      <c r="C4" s="5" t="s">
        <v>4</v>
      </c>
      <c r="D4" s="5" t="str">
        <f>"吴新芬"</f>
        <v>吴新芬</v>
      </c>
    </row>
    <row r="5" spans="1:4" ht="24" customHeight="1">
      <c r="A5" s="4">
        <v>2</v>
      </c>
      <c r="B5" s="5" t="str">
        <f>"600120231206103223190"</f>
        <v>600120231206103223190</v>
      </c>
      <c r="C5" s="5" t="s">
        <v>4</v>
      </c>
      <c r="D5" s="5" t="str">
        <f>"钟云"</f>
        <v>钟云</v>
      </c>
    </row>
    <row r="6" spans="1:4" ht="24" customHeight="1">
      <c r="A6" s="4">
        <v>3</v>
      </c>
      <c r="B6" s="5" t="str">
        <f>"600120231206105226202"</f>
        <v>600120231206105226202</v>
      </c>
      <c r="C6" s="5" t="s">
        <v>4</v>
      </c>
      <c r="D6" s="5" t="str">
        <f>"王冬玲"</f>
        <v>王冬玲</v>
      </c>
    </row>
    <row r="7" spans="1:4" ht="24" customHeight="1">
      <c r="A7" s="4">
        <v>4</v>
      </c>
      <c r="B7" s="5" t="str">
        <f>"600120231206113655219"</f>
        <v>600120231206113655219</v>
      </c>
      <c r="C7" s="5" t="s">
        <v>4</v>
      </c>
      <c r="D7" s="5" t="str">
        <f>"何明珊"</f>
        <v>何明珊</v>
      </c>
    </row>
    <row r="8" spans="1:4" ht="24" customHeight="1">
      <c r="A8" s="4">
        <v>5</v>
      </c>
      <c r="B8" s="5" t="str">
        <f>"600120231206123419249"</f>
        <v>600120231206123419249</v>
      </c>
      <c r="C8" s="5" t="s">
        <v>4</v>
      </c>
      <c r="D8" s="5" t="str">
        <f>"张莉"</f>
        <v>张莉</v>
      </c>
    </row>
    <row r="9" spans="1:4" ht="24" customHeight="1">
      <c r="A9" s="4">
        <v>6</v>
      </c>
      <c r="B9" s="5" t="str">
        <f>"600120231206182026361"</f>
        <v>600120231206182026361</v>
      </c>
      <c r="C9" s="5" t="s">
        <v>4</v>
      </c>
      <c r="D9" s="5" t="str">
        <f>"彭舒凤"</f>
        <v>彭舒凤</v>
      </c>
    </row>
    <row r="10" spans="1:4" ht="24" customHeight="1">
      <c r="A10" s="4">
        <v>7</v>
      </c>
      <c r="B10" s="5" t="str">
        <f>"600120231206221419422"</f>
        <v>600120231206221419422</v>
      </c>
      <c r="C10" s="5" t="s">
        <v>4</v>
      </c>
      <c r="D10" s="5" t="str">
        <f>"符念欣"</f>
        <v>符念欣</v>
      </c>
    </row>
    <row r="11" spans="1:4" ht="24" customHeight="1">
      <c r="A11" s="4">
        <v>8</v>
      </c>
      <c r="B11" s="5" t="str">
        <f>"600120231206233551438"</f>
        <v>600120231206233551438</v>
      </c>
      <c r="C11" s="5" t="s">
        <v>4</v>
      </c>
      <c r="D11" s="5" t="str">
        <f>"符晶晶"</f>
        <v>符晶晶</v>
      </c>
    </row>
    <row r="12" spans="1:4" ht="24" customHeight="1">
      <c r="A12" s="4">
        <v>9</v>
      </c>
      <c r="B12" s="5" t="str">
        <f>"600120231206152831298"</f>
        <v>600120231206152831298</v>
      </c>
      <c r="C12" s="5" t="s">
        <v>4</v>
      </c>
      <c r="D12" s="5" t="str">
        <f>"黄小静"</f>
        <v>黄小静</v>
      </c>
    </row>
    <row r="13" spans="1:4" ht="24" customHeight="1">
      <c r="A13" s="4">
        <v>10</v>
      </c>
      <c r="B13" s="5" t="str">
        <f>"600120231206095444167"</f>
        <v>600120231206095444167</v>
      </c>
      <c r="C13" s="5" t="s">
        <v>4</v>
      </c>
      <c r="D13" s="5" t="str">
        <f>"卢宛芳"</f>
        <v>卢宛芳</v>
      </c>
    </row>
    <row r="14" spans="1:4" ht="24" customHeight="1">
      <c r="A14" s="4">
        <v>11</v>
      </c>
      <c r="B14" s="5" t="str">
        <f>"600120231207120809523"</f>
        <v>600120231207120809523</v>
      </c>
      <c r="C14" s="5" t="s">
        <v>4</v>
      </c>
      <c r="D14" s="5" t="str">
        <f>"张琼婧"</f>
        <v>张琼婧</v>
      </c>
    </row>
    <row r="15" spans="1:4" ht="24" customHeight="1">
      <c r="A15" s="4">
        <v>12</v>
      </c>
      <c r="B15" s="5" t="str">
        <f>"600120231207125326531"</f>
        <v>600120231207125326531</v>
      </c>
      <c r="C15" s="5" t="s">
        <v>4</v>
      </c>
      <c r="D15" s="5" t="str">
        <f>"张思华"</f>
        <v>张思华</v>
      </c>
    </row>
    <row r="16" spans="1:4" ht="24" customHeight="1">
      <c r="A16" s="4">
        <v>13</v>
      </c>
      <c r="B16" s="5" t="str">
        <f>"600120231207152206568"</f>
        <v>600120231207152206568</v>
      </c>
      <c r="C16" s="5" t="s">
        <v>4</v>
      </c>
      <c r="D16" s="5" t="str">
        <f>"温芳艳"</f>
        <v>温芳艳</v>
      </c>
    </row>
    <row r="17" spans="1:4" ht="24" customHeight="1">
      <c r="A17" s="4">
        <v>14</v>
      </c>
      <c r="B17" s="5" t="str">
        <f>"600120231207163008593"</f>
        <v>600120231207163008593</v>
      </c>
      <c r="C17" s="5" t="s">
        <v>4</v>
      </c>
      <c r="D17" s="5" t="str">
        <f>"徐小妮"</f>
        <v>徐小妮</v>
      </c>
    </row>
    <row r="18" spans="1:4" ht="24" customHeight="1">
      <c r="A18" s="4">
        <v>15</v>
      </c>
      <c r="B18" s="5" t="str">
        <f>"600120231207165550601"</f>
        <v>600120231207165550601</v>
      </c>
      <c r="C18" s="5" t="s">
        <v>4</v>
      </c>
      <c r="D18" s="5" t="str">
        <f>"唐娥飞"</f>
        <v>唐娥飞</v>
      </c>
    </row>
    <row r="19" spans="1:4" ht="24" customHeight="1">
      <c r="A19" s="4">
        <v>16</v>
      </c>
      <c r="B19" s="5" t="str">
        <f>"600120231207163556596"</f>
        <v>600120231207163556596</v>
      </c>
      <c r="C19" s="5" t="s">
        <v>4</v>
      </c>
      <c r="D19" s="5" t="str">
        <f>"陈青云"</f>
        <v>陈青云</v>
      </c>
    </row>
    <row r="20" spans="1:4" ht="24" customHeight="1">
      <c r="A20" s="4">
        <v>17</v>
      </c>
      <c r="B20" s="5" t="str">
        <f>"600120231207183750626"</f>
        <v>600120231207183750626</v>
      </c>
      <c r="C20" s="5" t="s">
        <v>4</v>
      </c>
      <c r="D20" s="5" t="str">
        <f>"岳安琪"</f>
        <v>岳安琪</v>
      </c>
    </row>
    <row r="21" spans="1:4" ht="24" customHeight="1">
      <c r="A21" s="4">
        <v>18</v>
      </c>
      <c r="B21" s="5" t="str">
        <f>"600120231208092207714"</f>
        <v>600120231208092207714</v>
      </c>
      <c r="C21" s="5" t="s">
        <v>4</v>
      </c>
      <c r="D21" s="5" t="str">
        <f>"王晓菊"</f>
        <v>王晓菊</v>
      </c>
    </row>
    <row r="22" spans="1:4" ht="24" customHeight="1">
      <c r="A22" s="4">
        <v>19</v>
      </c>
      <c r="B22" s="5" t="str">
        <f>"600120231208110834760"</f>
        <v>600120231208110834760</v>
      </c>
      <c r="C22" s="5" t="s">
        <v>4</v>
      </c>
      <c r="D22" s="5" t="str">
        <f>"吴育芬"</f>
        <v>吴育芬</v>
      </c>
    </row>
    <row r="23" spans="1:4" ht="24" customHeight="1">
      <c r="A23" s="4">
        <v>20</v>
      </c>
      <c r="B23" s="5" t="str">
        <f>"600120231208095849726"</f>
        <v>600120231208095849726</v>
      </c>
      <c r="C23" s="5" t="s">
        <v>4</v>
      </c>
      <c r="D23" s="5" t="str">
        <f>"王小娜"</f>
        <v>王小娜</v>
      </c>
    </row>
    <row r="24" spans="1:4" ht="24" customHeight="1">
      <c r="A24" s="4">
        <v>21</v>
      </c>
      <c r="B24" s="5" t="str">
        <f>"600120231208114137775"</f>
        <v>600120231208114137775</v>
      </c>
      <c r="C24" s="5" t="s">
        <v>4</v>
      </c>
      <c r="D24" s="5" t="str">
        <f>"王韦月"</f>
        <v>王韦月</v>
      </c>
    </row>
    <row r="25" spans="1:4" ht="24" customHeight="1">
      <c r="A25" s="4">
        <v>22</v>
      </c>
      <c r="B25" s="5" t="str">
        <f>"600120231208144741853"</f>
        <v>600120231208144741853</v>
      </c>
      <c r="C25" s="5" t="s">
        <v>4</v>
      </c>
      <c r="D25" s="5" t="str">
        <f>"李淑坚"</f>
        <v>李淑坚</v>
      </c>
    </row>
    <row r="26" spans="1:4" ht="24" customHeight="1">
      <c r="A26" s="4">
        <v>23</v>
      </c>
      <c r="B26" s="5" t="str">
        <f>"600120231208143022840"</f>
        <v>600120231208143022840</v>
      </c>
      <c r="C26" s="5" t="s">
        <v>4</v>
      </c>
      <c r="D26" s="5" t="str">
        <f>"吴菊妍"</f>
        <v>吴菊妍</v>
      </c>
    </row>
    <row r="27" spans="1:4" ht="24" customHeight="1">
      <c r="A27" s="4">
        <v>24</v>
      </c>
      <c r="B27" s="5" t="str">
        <f>"600120231208160129887"</f>
        <v>600120231208160129887</v>
      </c>
      <c r="C27" s="5" t="s">
        <v>4</v>
      </c>
      <c r="D27" s="5" t="str">
        <f>"黎思诗"</f>
        <v>黎思诗</v>
      </c>
    </row>
    <row r="28" spans="1:4" ht="24" customHeight="1">
      <c r="A28" s="4">
        <v>25</v>
      </c>
      <c r="B28" s="5" t="str">
        <f>"600120231208173319942"</f>
        <v>600120231208173319942</v>
      </c>
      <c r="C28" s="5" t="s">
        <v>4</v>
      </c>
      <c r="D28" s="5" t="str">
        <f>"邢恋"</f>
        <v>邢恋</v>
      </c>
    </row>
    <row r="29" spans="1:4" ht="24" customHeight="1">
      <c r="A29" s="4">
        <v>26</v>
      </c>
      <c r="B29" s="5" t="str">
        <f>"600120231206154018305"</f>
        <v>600120231206154018305</v>
      </c>
      <c r="C29" s="5" t="s">
        <v>4</v>
      </c>
      <c r="D29" s="5" t="str">
        <f>"陈金梅"</f>
        <v>陈金梅</v>
      </c>
    </row>
    <row r="30" spans="1:4" ht="24" customHeight="1">
      <c r="A30" s="4">
        <v>27</v>
      </c>
      <c r="B30" s="5" t="str">
        <f>"600120231208174510948"</f>
        <v>600120231208174510948</v>
      </c>
      <c r="C30" s="5" t="s">
        <v>4</v>
      </c>
      <c r="D30" s="5" t="str">
        <f>"李想"</f>
        <v>李想</v>
      </c>
    </row>
    <row r="31" spans="1:4" ht="24" customHeight="1">
      <c r="A31" s="4">
        <v>28</v>
      </c>
      <c r="B31" s="5" t="str">
        <f>"6001202312082024301001"</f>
        <v>6001202312082024301001</v>
      </c>
      <c r="C31" s="5" t="s">
        <v>4</v>
      </c>
      <c r="D31" s="5" t="str">
        <f>"王不够"</f>
        <v>王不够</v>
      </c>
    </row>
    <row r="32" spans="1:4" ht="24" customHeight="1">
      <c r="A32" s="4">
        <v>29</v>
      </c>
      <c r="B32" s="5" t="str">
        <f>"6001202312082201071023"</f>
        <v>6001202312082201071023</v>
      </c>
      <c r="C32" s="5" t="s">
        <v>4</v>
      </c>
      <c r="D32" s="5" t="str">
        <f>"李兴健"</f>
        <v>李兴健</v>
      </c>
    </row>
    <row r="33" spans="1:4" ht="24" customHeight="1">
      <c r="A33" s="4">
        <v>30</v>
      </c>
      <c r="B33" s="5" t="str">
        <f>"6001202312082319151044"</f>
        <v>6001202312082319151044</v>
      </c>
      <c r="C33" s="5" t="s">
        <v>4</v>
      </c>
      <c r="D33" s="5" t="str">
        <f>"黎学霁"</f>
        <v>黎学霁</v>
      </c>
    </row>
    <row r="34" spans="1:4" ht="24" customHeight="1">
      <c r="A34" s="4">
        <v>31</v>
      </c>
      <c r="B34" s="5" t="str">
        <f>"6001202312090003461051"</f>
        <v>6001202312090003461051</v>
      </c>
      <c r="C34" s="5" t="s">
        <v>4</v>
      </c>
      <c r="D34" s="5" t="str">
        <f>"余珍娟"</f>
        <v>余珍娟</v>
      </c>
    </row>
    <row r="35" spans="1:4" ht="24" customHeight="1">
      <c r="A35" s="4">
        <v>32</v>
      </c>
      <c r="B35" s="5" t="str">
        <f>"6001202312090134161061"</f>
        <v>6001202312090134161061</v>
      </c>
      <c r="C35" s="5" t="s">
        <v>4</v>
      </c>
      <c r="D35" s="5" t="str">
        <f>"云琼雨"</f>
        <v>云琼雨</v>
      </c>
    </row>
    <row r="36" spans="1:4" ht="24" customHeight="1">
      <c r="A36" s="4">
        <v>33</v>
      </c>
      <c r="B36" s="5" t="str">
        <f>"600120231207224155676"</f>
        <v>600120231207224155676</v>
      </c>
      <c r="C36" s="5" t="s">
        <v>4</v>
      </c>
      <c r="D36" s="5" t="str">
        <f>"符运伟"</f>
        <v>符运伟</v>
      </c>
    </row>
    <row r="37" spans="1:4" ht="24" customHeight="1">
      <c r="A37" s="4">
        <v>34</v>
      </c>
      <c r="B37" s="5" t="str">
        <f>"600120231206182857365"</f>
        <v>600120231206182857365</v>
      </c>
      <c r="C37" s="5" t="s">
        <v>4</v>
      </c>
      <c r="D37" s="5" t="str">
        <f>"羊秀恋"</f>
        <v>羊秀恋</v>
      </c>
    </row>
    <row r="38" spans="1:4" ht="24" customHeight="1">
      <c r="A38" s="4">
        <v>35</v>
      </c>
      <c r="B38" s="5" t="str">
        <f>"6001202312091112071109"</f>
        <v>6001202312091112071109</v>
      </c>
      <c r="C38" s="5" t="s">
        <v>4</v>
      </c>
      <c r="D38" s="5" t="str">
        <f>"古龙娇"</f>
        <v>古龙娇</v>
      </c>
    </row>
    <row r="39" spans="1:4" ht="24" customHeight="1">
      <c r="A39" s="4">
        <v>36</v>
      </c>
      <c r="B39" s="5" t="str">
        <f>"600120231206095247164"</f>
        <v>600120231206095247164</v>
      </c>
      <c r="C39" s="5" t="s">
        <v>4</v>
      </c>
      <c r="D39" s="5" t="str">
        <f>"黄慈峰"</f>
        <v>黄慈峰</v>
      </c>
    </row>
    <row r="40" spans="1:4" ht="24" customHeight="1">
      <c r="A40" s="4">
        <v>37</v>
      </c>
      <c r="B40" s="5" t="str">
        <f>"600120231207223349674"</f>
        <v>600120231207223349674</v>
      </c>
      <c r="C40" s="5" t="s">
        <v>4</v>
      </c>
      <c r="D40" s="5" t="str">
        <f>"高秀凤"</f>
        <v>高秀凤</v>
      </c>
    </row>
    <row r="41" spans="1:4" ht="24" customHeight="1">
      <c r="A41" s="4">
        <v>38</v>
      </c>
      <c r="B41" s="5" t="str">
        <f>"6001202312091318571141"</f>
        <v>6001202312091318571141</v>
      </c>
      <c r="C41" s="5" t="s">
        <v>4</v>
      </c>
      <c r="D41" s="5" t="str">
        <f>"王秋玲"</f>
        <v>王秋玲</v>
      </c>
    </row>
    <row r="42" spans="1:4" ht="24" customHeight="1">
      <c r="A42" s="4">
        <v>39</v>
      </c>
      <c r="B42" s="5" t="str">
        <f>"6001202312091413001148"</f>
        <v>6001202312091413001148</v>
      </c>
      <c r="C42" s="5" t="s">
        <v>4</v>
      </c>
      <c r="D42" s="5" t="str">
        <f>"王启秀"</f>
        <v>王启秀</v>
      </c>
    </row>
    <row r="43" spans="1:4" ht="24" customHeight="1">
      <c r="A43" s="4">
        <v>40</v>
      </c>
      <c r="B43" s="5" t="str">
        <f>"6001202312091804131205"</f>
        <v>6001202312091804131205</v>
      </c>
      <c r="C43" s="5" t="s">
        <v>4</v>
      </c>
      <c r="D43" s="5" t="str">
        <f>"毛冬花"</f>
        <v>毛冬花</v>
      </c>
    </row>
    <row r="44" spans="1:4" ht="24" customHeight="1">
      <c r="A44" s="4">
        <v>41</v>
      </c>
      <c r="B44" s="5" t="str">
        <f>"6001202312091922201216"</f>
        <v>6001202312091922201216</v>
      </c>
      <c r="C44" s="5" t="s">
        <v>4</v>
      </c>
      <c r="D44" s="5" t="str">
        <f>"王婷婷"</f>
        <v>王婷婷</v>
      </c>
    </row>
    <row r="45" spans="1:4" ht="24" customHeight="1">
      <c r="A45" s="4">
        <v>42</v>
      </c>
      <c r="B45" s="5" t="str">
        <f>"6001202312092106391250"</f>
        <v>6001202312092106391250</v>
      </c>
      <c r="C45" s="5" t="s">
        <v>4</v>
      </c>
      <c r="D45" s="5" t="str">
        <f>"林晓萍"</f>
        <v>林晓萍</v>
      </c>
    </row>
    <row r="46" spans="1:4" ht="24" customHeight="1">
      <c r="A46" s="4">
        <v>43</v>
      </c>
      <c r="B46" s="5" t="str">
        <f>"6001202312100926531595"</f>
        <v>6001202312100926531595</v>
      </c>
      <c r="C46" s="5" t="s">
        <v>4</v>
      </c>
      <c r="D46" s="5" t="str">
        <f>"朱和竹"</f>
        <v>朱和竹</v>
      </c>
    </row>
    <row r="47" spans="1:4" ht="24" customHeight="1">
      <c r="A47" s="4">
        <v>44</v>
      </c>
      <c r="B47" s="5" t="str">
        <f>"600120231208193212983"</f>
        <v>600120231208193212983</v>
      </c>
      <c r="C47" s="5" t="s">
        <v>4</v>
      </c>
      <c r="D47" s="5" t="str">
        <f>"桂俊盈"</f>
        <v>桂俊盈</v>
      </c>
    </row>
    <row r="48" spans="1:4" ht="24" customHeight="1">
      <c r="A48" s="4">
        <v>45</v>
      </c>
      <c r="B48" s="5" t="str">
        <f>"600120231208171213931"</f>
        <v>600120231208171213931</v>
      </c>
      <c r="C48" s="5" t="s">
        <v>4</v>
      </c>
      <c r="D48" s="5" t="str">
        <f>"王灵巧"</f>
        <v>王灵巧</v>
      </c>
    </row>
    <row r="49" spans="1:4" ht="24" customHeight="1">
      <c r="A49" s="4">
        <v>46</v>
      </c>
      <c r="B49" s="5" t="str">
        <f>"6001202312101156142347"</f>
        <v>6001202312101156142347</v>
      </c>
      <c r="C49" s="5" t="s">
        <v>4</v>
      </c>
      <c r="D49" s="5" t="str">
        <f>"林益花"</f>
        <v>林益花</v>
      </c>
    </row>
    <row r="50" spans="1:4" ht="24" customHeight="1">
      <c r="A50" s="4">
        <v>47</v>
      </c>
      <c r="B50" s="5" t="str">
        <f>"6001202312102036304160"</f>
        <v>6001202312102036304160</v>
      </c>
      <c r="C50" s="5" t="s">
        <v>4</v>
      </c>
      <c r="D50" s="5" t="str">
        <f>"袁娜"</f>
        <v>袁娜</v>
      </c>
    </row>
    <row r="51" spans="1:4" ht="24" customHeight="1">
      <c r="A51" s="4">
        <v>48</v>
      </c>
      <c r="B51" s="5" t="str">
        <f>"6001202312102112424285"</f>
        <v>6001202312102112424285</v>
      </c>
      <c r="C51" s="5" t="s">
        <v>4</v>
      </c>
      <c r="D51" s="5" t="str">
        <f>"符秋春"</f>
        <v>符秋春</v>
      </c>
    </row>
    <row r="52" spans="1:4" ht="24" customHeight="1">
      <c r="A52" s="4">
        <v>49</v>
      </c>
      <c r="B52" s="5" t="str">
        <f>"6001202312110944475312"</f>
        <v>6001202312110944475312</v>
      </c>
      <c r="C52" s="5" t="s">
        <v>4</v>
      </c>
      <c r="D52" s="5" t="str">
        <f>"王新芝"</f>
        <v>王新芝</v>
      </c>
    </row>
    <row r="53" spans="1:4" ht="24" customHeight="1">
      <c r="A53" s="4">
        <v>50</v>
      </c>
      <c r="B53" s="5" t="str">
        <f>"6001202312090922501079"</f>
        <v>6001202312090922501079</v>
      </c>
      <c r="C53" s="5" t="s">
        <v>4</v>
      </c>
      <c r="D53" s="5" t="str">
        <f>"林婧"</f>
        <v>林婧</v>
      </c>
    </row>
    <row r="54" spans="1:4" ht="24" customHeight="1">
      <c r="A54" s="4">
        <v>51</v>
      </c>
      <c r="B54" s="5" t="str">
        <f>"6001202312110854204982"</f>
        <v>6001202312110854204982</v>
      </c>
      <c r="C54" s="5" t="s">
        <v>4</v>
      </c>
      <c r="D54" s="5" t="str">
        <f>"林小凤"</f>
        <v>林小凤</v>
      </c>
    </row>
    <row r="55" spans="1:4" ht="24" customHeight="1">
      <c r="A55" s="4">
        <v>52</v>
      </c>
      <c r="B55" s="5" t="str">
        <f>"6001202312111438376664"</f>
        <v>6001202312111438376664</v>
      </c>
      <c r="C55" s="5" t="s">
        <v>4</v>
      </c>
      <c r="D55" s="5" t="str">
        <f>"陈婆转"</f>
        <v>陈婆转</v>
      </c>
    </row>
    <row r="56" spans="1:4" ht="24" customHeight="1">
      <c r="A56" s="4">
        <v>53</v>
      </c>
      <c r="B56" s="5" t="str">
        <f>"6001202312101653003424"</f>
        <v>6001202312101653003424</v>
      </c>
      <c r="C56" s="5" t="s">
        <v>4</v>
      </c>
      <c r="D56" s="5" t="str">
        <f>"陈明佳"</f>
        <v>陈明佳</v>
      </c>
    </row>
    <row r="57" spans="1:4" ht="24" customHeight="1">
      <c r="A57" s="4">
        <v>54</v>
      </c>
      <c r="B57" s="5" t="str">
        <f>"6001202312111014135488"</f>
        <v>6001202312111014135488</v>
      </c>
      <c r="C57" s="5" t="s">
        <v>4</v>
      </c>
      <c r="D57" s="5" t="str">
        <f>"李俊"</f>
        <v>李俊</v>
      </c>
    </row>
    <row r="58" spans="1:4" ht="24" customHeight="1">
      <c r="A58" s="4">
        <v>55</v>
      </c>
      <c r="B58" s="5" t="str">
        <f>"6001202312111559197080"</f>
        <v>6001202312111559197080</v>
      </c>
      <c r="C58" s="5" t="s">
        <v>4</v>
      </c>
      <c r="D58" s="5" t="str">
        <f>"郑丽灵"</f>
        <v>郑丽灵</v>
      </c>
    </row>
    <row r="59" spans="1:4" ht="24" customHeight="1">
      <c r="A59" s="4">
        <v>56</v>
      </c>
      <c r="B59" s="5" t="str">
        <f>"6001202312111656507342"</f>
        <v>6001202312111656507342</v>
      </c>
      <c r="C59" s="5" t="s">
        <v>4</v>
      </c>
      <c r="D59" s="5" t="str">
        <f>"邱惠芳"</f>
        <v>邱惠芳</v>
      </c>
    </row>
    <row r="60" spans="1:4" ht="24" customHeight="1">
      <c r="A60" s="4">
        <v>57</v>
      </c>
      <c r="B60" s="5" t="str">
        <f>"6001202312111656297339"</f>
        <v>6001202312111656297339</v>
      </c>
      <c r="C60" s="5" t="s">
        <v>4</v>
      </c>
      <c r="D60" s="5" t="str">
        <f>"郑容乔"</f>
        <v>郑容乔</v>
      </c>
    </row>
    <row r="61" spans="1:4" ht="24" customHeight="1">
      <c r="A61" s="4">
        <v>58</v>
      </c>
      <c r="B61" s="5" t="str">
        <f>"6001202312111713597404"</f>
        <v>6001202312111713597404</v>
      </c>
      <c r="C61" s="5" t="s">
        <v>4</v>
      </c>
      <c r="D61" s="5" t="str">
        <f>"吴银柳"</f>
        <v>吴银柳</v>
      </c>
    </row>
    <row r="62" spans="1:4" ht="24" customHeight="1">
      <c r="A62" s="4">
        <v>59</v>
      </c>
      <c r="B62" s="5" t="str">
        <f>"6001202312111705327374"</f>
        <v>6001202312111705327374</v>
      </c>
      <c r="C62" s="5" t="s">
        <v>4</v>
      </c>
      <c r="D62" s="5" t="str">
        <f>"张至馨"</f>
        <v>张至馨</v>
      </c>
    </row>
    <row r="63" spans="1:4" ht="24" customHeight="1">
      <c r="A63" s="4">
        <v>60</v>
      </c>
      <c r="B63" s="5" t="str">
        <f>"6001202312110004324727"</f>
        <v>6001202312110004324727</v>
      </c>
      <c r="C63" s="5" t="s">
        <v>4</v>
      </c>
      <c r="D63" s="5" t="str">
        <f>"方海涛"</f>
        <v>方海涛</v>
      </c>
    </row>
    <row r="64" spans="1:4" ht="24" customHeight="1">
      <c r="A64" s="4">
        <v>61</v>
      </c>
      <c r="B64" s="5" t="str">
        <f>"6001202312111259126331"</f>
        <v>6001202312111259126331</v>
      </c>
      <c r="C64" s="5" t="s">
        <v>4</v>
      </c>
      <c r="D64" s="5" t="str">
        <f>"谢沁伶"</f>
        <v>谢沁伶</v>
      </c>
    </row>
    <row r="65" spans="1:4" ht="24" customHeight="1">
      <c r="A65" s="4">
        <v>62</v>
      </c>
      <c r="B65" s="5" t="str">
        <f>"6001202312091041531099"</f>
        <v>6001202312091041531099</v>
      </c>
      <c r="C65" s="5" t="s">
        <v>4</v>
      </c>
      <c r="D65" s="5" t="str">
        <f>"王珊妹"</f>
        <v>王珊妹</v>
      </c>
    </row>
    <row r="66" spans="1:4" ht="24" customHeight="1">
      <c r="A66" s="4">
        <v>63</v>
      </c>
      <c r="B66" s="5" t="str">
        <f>"6001202312111902047836"</f>
        <v>6001202312111902047836</v>
      </c>
      <c r="C66" s="5" t="s">
        <v>4</v>
      </c>
      <c r="D66" s="5" t="str">
        <f>"梁乾英"</f>
        <v>梁乾英</v>
      </c>
    </row>
    <row r="67" spans="1:4" ht="24" customHeight="1">
      <c r="A67" s="4">
        <v>64</v>
      </c>
      <c r="B67" s="5" t="str">
        <f>"6001202312111917247906"</f>
        <v>6001202312111917247906</v>
      </c>
      <c r="C67" s="5" t="s">
        <v>4</v>
      </c>
      <c r="D67" s="5" t="str">
        <f>"邓婉靖"</f>
        <v>邓婉靖</v>
      </c>
    </row>
    <row r="68" spans="1:4" ht="24" customHeight="1">
      <c r="A68" s="4">
        <v>65</v>
      </c>
      <c r="B68" s="5" t="str">
        <f>"6001202312102024124129"</f>
        <v>6001202312102024124129</v>
      </c>
      <c r="C68" s="5" t="s">
        <v>4</v>
      </c>
      <c r="D68" s="5" t="str">
        <f>"黄余童"</f>
        <v>黄余童</v>
      </c>
    </row>
    <row r="69" spans="1:4" ht="24" customHeight="1">
      <c r="A69" s="4">
        <v>66</v>
      </c>
      <c r="B69" s="5" t="str">
        <f>"600120231207194305636"</f>
        <v>600120231207194305636</v>
      </c>
      <c r="C69" s="5" t="s">
        <v>4</v>
      </c>
      <c r="D69" s="5" t="str">
        <f>"陈艳"</f>
        <v>陈艳</v>
      </c>
    </row>
    <row r="70" spans="1:4" ht="24" customHeight="1">
      <c r="A70" s="4">
        <v>67</v>
      </c>
      <c r="B70" s="5" t="str">
        <f>"6001202312112029538259"</f>
        <v>6001202312112029538259</v>
      </c>
      <c r="C70" s="5" t="s">
        <v>4</v>
      </c>
      <c r="D70" s="5" t="str">
        <f>"陈楚楚"</f>
        <v>陈楚楚</v>
      </c>
    </row>
    <row r="71" spans="1:4" ht="24" customHeight="1">
      <c r="A71" s="4">
        <v>68</v>
      </c>
      <c r="B71" s="5" t="str">
        <f>"6001202312112220298727"</f>
        <v>6001202312112220298727</v>
      </c>
      <c r="C71" s="5" t="s">
        <v>4</v>
      </c>
      <c r="D71" s="5" t="str">
        <f>"符美"</f>
        <v>符美</v>
      </c>
    </row>
    <row r="72" spans="1:4" ht="24" customHeight="1">
      <c r="A72" s="4">
        <v>69</v>
      </c>
      <c r="B72" s="5" t="str">
        <f>"6001202312110858124998"</f>
        <v>6001202312110858124998</v>
      </c>
      <c r="C72" s="5" t="s">
        <v>4</v>
      </c>
      <c r="D72" s="5" t="str">
        <f>"吉才琦"</f>
        <v>吉才琦</v>
      </c>
    </row>
    <row r="73" spans="1:4" ht="24" customHeight="1">
      <c r="A73" s="4">
        <v>70</v>
      </c>
      <c r="B73" s="5" t="str">
        <f>"6001202312112310258911"</f>
        <v>6001202312112310258911</v>
      </c>
      <c r="C73" s="5" t="s">
        <v>4</v>
      </c>
      <c r="D73" s="5" t="str">
        <f>"李静"</f>
        <v>李静</v>
      </c>
    </row>
    <row r="74" spans="1:4" ht="24" customHeight="1">
      <c r="A74" s="4">
        <v>71</v>
      </c>
      <c r="B74" s="5" t="str">
        <f>"6001202312110802044796"</f>
        <v>6001202312110802044796</v>
      </c>
      <c r="C74" s="5" t="s">
        <v>4</v>
      </c>
      <c r="D74" s="5" t="str">
        <f>"温慧仪"</f>
        <v>温慧仪</v>
      </c>
    </row>
    <row r="75" spans="1:4" ht="24" customHeight="1">
      <c r="A75" s="4">
        <v>72</v>
      </c>
      <c r="B75" s="5" t="str">
        <f>"6001202312112302158886"</f>
        <v>6001202312112302158886</v>
      </c>
      <c r="C75" s="5" t="s">
        <v>4</v>
      </c>
      <c r="D75" s="5" t="str">
        <f>"文婷"</f>
        <v>文婷</v>
      </c>
    </row>
    <row r="76" spans="1:4" ht="24" customHeight="1">
      <c r="A76" s="4">
        <v>73</v>
      </c>
      <c r="B76" s="5" t="str">
        <f>"6001202312111707597382"</f>
        <v>6001202312111707597382</v>
      </c>
      <c r="C76" s="5" t="s">
        <v>4</v>
      </c>
      <c r="D76" s="5" t="str">
        <f>"钟周洛"</f>
        <v>钟周洛</v>
      </c>
    </row>
    <row r="77" spans="1:4" ht="24" customHeight="1">
      <c r="A77" s="4">
        <v>74</v>
      </c>
      <c r="B77" s="5" t="str">
        <f>"6001202312111110025849"</f>
        <v>6001202312111110025849</v>
      </c>
      <c r="C77" s="5" t="s">
        <v>4</v>
      </c>
      <c r="D77" s="5" t="str">
        <f>"张艺"</f>
        <v>张艺</v>
      </c>
    </row>
    <row r="78" spans="1:4" ht="24" customHeight="1">
      <c r="A78" s="4">
        <v>75</v>
      </c>
      <c r="B78" s="5" t="str">
        <f>"6001202312120134479117"</f>
        <v>6001202312120134479117</v>
      </c>
      <c r="C78" s="5" t="s">
        <v>4</v>
      </c>
      <c r="D78" s="5" t="str">
        <f>"黎俊希"</f>
        <v>黎俊希</v>
      </c>
    </row>
    <row r="79" spans="1:4" ht="24" customHeight="1">
      <c r="A79" s="4">
        <v>76</v>
      </c>
      <c r="B79" s="5" t="str">
        <f>"6001202312111613057124"</f>
        <v>6001202312111613057124</v>
      </c>
      <c r="C79" s="5" t="s">
        <v>4</v>
      </c>
      <c r="D79" s="5" t="str">
        <f>"毛冬梅"</f>
        <v>毛冬梅</v>
      </c>
    </row>
    <row r="80" spans="1:4" ht="24" customHeight="1">
      <c r="A80" s="4">
        <v>77</v>
      </c>
      <c r="B80" s="5" t="str">
        <f>"6001202312120925069438"</f>
        <v>6001202312120925069438</v>
      </c>
      <c r="C80" s="5" t="s">
        <v>4</v>
      </c>
      <c r="D80" s="5" t="str">
        <f>"张莹"</f>
        <v>张莹</v>
      </c>
    </row>
    <row r="81" spans="1:4" ht="24" customHeight="1">
      <c r="A81" s="4">
        <v>78</v>
      </c>
      <c r="B81" s="5" t="str">
        <f>"6001202312120002339033"</f>
        <v>6001202312120002339033</v>
      </c>
      <c r="C81" s="5" t="s">
        <v>4</v>
      </c>
      <c r="D81" s="5" t="str">
        <f>"张莎莎"</f>
        <v>张莎莎</v>
      </c>
    </row>
    <row r="82" spans="1:4" ht="24" customHeight="1">
      <c r="A82" s="4">
        <v>79</v>
      </c>
      <c r="B82" s="5" t="str">
        <f>"6001202312120926049440"</f>
        <v>6001202312120926049440</v>
      </c>
      <c r="C82" s="5" t="s">
        <v>4</v>
      </c>
      <c r="D82" s="5" t="str">
        <f>"郑梅束"</f>
        <v>郑梅束</v>
      </c>
    </row>
    <row r="83" spans="1:4" ht="24" customHeight="1">
      <c r="A83" s="4">
        <v>80</v>
      </c>
      <c r="B83" s="5" t="str">
        <f>"6001202312121002089605"</f>
        <v>6001202312121002089605</v>
      </c>
      <c r="C83" s="5" t="s">
        <v>4</v>
      </c>
      <c r="D83" s="5" t="str">
        <f>"林雅娜"</f>
        <v>林雅娜</v>
      </c>
    </row>
    <row r="84" spans="1:4" ht="24" customHeight="1">
      <c r="A84" s="4">
        <v>81</v>
      </c>
      <c r="B84" s="5" t="str">
        <f>"6001202312102324494680"</f>
        <v>6001202312102324494680</v>
      </c>
      <c r="C84" s="5" t="s">
        <v>4</v>
      </c>
      <c r="D84" s="5" t="str">
        <f>"文丹"</f>
        <v>文丹</v>
      </c>
    </row>
    <row r="85" spans="1:4" ht="24" customHeight="1">
      <c r="A85" s="4">
        <v>82</v>
      </c>
      <c r="B85" s="5" t="str">
        <f>"6001202312121118029989"</f>
        <v>6001202312121118029989</v>
      </c>
      <c r="C85" s="5" t="s">
        <v>4</v>
      </c>
      <c r="D85" s="5" t="str">
        <f>"张少艳"</f>
        <v>张少艳</v>
      </c>
    </row>
    <row r="86" spans="1:4" ht="24" customHeight="1">
      <c r="A86" s="4">
        <v>83</v>
      </c>
      <c r="B86" s="5" t="str">
        <f>"6001202312120900439319"</f>
        <v>6001202312120900439319</v>
      </c>
      <c r="C86" s="5" t="s">
        <v>4</v>
      </c>
      <c r="D86" s="5" t="str">
        <f>"何生月"</f>
        <v>何生月</v>
      </c>
    </row>
    <row r="87" spans="1:4" ht="24" customHeight="1">
      <c r="A87" s="4">
        <v>84</v>
      </c>
      <c r="B87" s="5" t="str">
        <f>"600120231206091203133"</f>
        <v>600120231206091203133</v>
      </c>
      <c r="C87" s="5" t="s">
        <v>5</v>
      </c>
      <c r="D87" s="5" t="str">
        <f>"谢秋良"</f>
        <v>谢秋良</v>
      </c>
    </row>
    <row r="88" spans="1:4" ht="24" customHeight="1">
      <c r="A88" s="4">
        <v>85</v>
      </c>
      <c r="B88" s="5" t="str">
        <f>"600120231206100606175"</f>
        <v>600120231206100606175</v>
      </c>
      <c r="C88" s="5" t="s">
        <v>5</v>
      </c>
      <c r="D88" s="5" t="str">
        <f>"秦晶莹"</f>
        <v>秦晶莹</v>
      </c>
    </row>
    <row r="89" spans="1:4" ht="24" customHeight="1">
      <c r="A89" s="4">
        <v>86</v>
      </c>
      <c r="B89" s="5" t="str">
        <f>"600120231206110909210"</f>
        <v>600120231206110909210</v>
      </c>
      <c r="C89" s="5" t="s">
        <v>5</v>
      </c>
      <c r="D89" s="5" t="str">
        <f>"李伟杰"</f>
        <v>李伟杰</v>
      </c>
    </row>
    <row r="90" spans="1:4" ht="24" customHeight="1">
      <c r="A90" s="4">
        <v>87</v>
      </c>
      <c r="B90" s="5" t="str">
        <f>"600120231206111454211"</f>
        <v>600120231206111454211</v>
      </c>
      <c r="C90" s="5" t="s">
        <v>5</v>
      </c>
      <c r="D90" s="5" t="str">
        <f>"陈江红"</f>
        <v>陈江红</v>
      </c>
    </row>
    <row r="91" spans="1:4" ht="24" customHeight="1">
      <c r="A91" s="4">
        <v>88</v>
      </c>
      <c r="B91" s="5" t="str">
        <f>"600120231206114258226"</f>
        <v>600120231206114258226</v>
      </c>
      <c r="C91" s="5" t="s">
        <v>5</v>
      </c>
      <c r="D91" s="5" t="str">
        <f>"谢玲玲"</f>
        <v>谢玲玲</v>
      </c>
    </row>
    <row r="92" spans="1:4" ht="24" customHeight="1">
      <c r="A92" s="4">
        <v>89</v>
      </c>
      <c r="B92" s="5" t="str">
        <f>"600120231206133212260"</f>
        <v>600120231206133212260</v>
      </c>
      <c r="C92" s="5" t="s">
        <v>5</v>
      </c>
      <c r="D92" s="5" t="str">
        <f>"李洪莉"</f>
        <v>李洪莉</v>
      </c>
    </row>
    <row r="93" spans="1:4" ht="24" customHeight="1">
      <c r="A93" s="4">
        <v>90</v>
      </c>
      <c r="B93" s="5" t="str">
        <f>"600120231206153217302"</f>
        <v>600120231206153217302</v>
      </c>
      <c r="C93" s="5" t="s">
        <v>5</v>
      </c>
      <c r="D93" s="5" t="str">
        <f>"许巍伟"</f>
        <v>许巍伟</v>
      </c>
    </row>
    <row r="94" spans="1:4" ht="24" customHeight="1">
      <c r="A94" s="4">
        <v>91</v>
      </c>
      <c r="B94" s="5" t="str">
        <f>"600120231206181320359"</f>
        <v>600120231206181320359</v>
      </c>
      <c r="C94" s="5" t="s">
        <v>5</v>
      </c>
      <c r="D94" s="5" t="str">
        <f>"陈惠完"</f>
        <v>陈惠完</v>
      </c>
    </row>
    <row r="95" spans="1:4" ht="24" customHeight="1">
      <c r="A95" s="4">
        <v>92</v>
      </c>
      <c r="B95" s="5" t="str">
        <f>"600120231206183200366"</f>
        <v>600120231206183200366</v>
      </c>
      <c r="C95" s="5" t="s">
        <v>5</v>
      </c>
      <c r="D95" s="5" t="str">
        <f>"刘欣"</f>
        <v>刘欣</v>
      </c>
    </row>
    <row r="96" spans="1:4" ht="24" customHeight="1">
      <c r="A96" s="4">
        <v>93</v>
      </c>
      <c r="B96" s="5" t="str">
        <f>"600120231207081501446"</f>
        <v>600120231207081501446</v>
      </c>
      <c r="C96" s="5" t="s">
        <v>5</v>
      </c>
      <c r="D96" s="5" t="str">
        <f>"许菊"</f>
        <v>许菊</v>
      </c>
    </row>
    <row r="97" spans="1:4" ht="24" customHeight="1">
      <c r="A97" s="4">
        <v>94</v>
      </c>
      <c r="B97" s="5" t="str">
        <f>"600120231207101120489"</f>
        <v>600120231207101120489</v>
      </c>
      <c r="C97" s="5" t="s">
        <v>5</v>
      </c>
      <c r="D97" s="5" t="str">
        <f>"陈三妹"</f>
        <v>陈三妹</v>
      </c>
    </row>
    <row r="98" spans="1:4" ht="24" customHeight="1">
      <c r="A98" s="4">
        <v>95</v>
      </c>
      <c r="B98" s="5" t="str">
        <f>"600120231207102514491"</f>
        <v>600120231207102514491</v>
      </c>
      <c r="C98" s="5" t="s">
        <v>5</v>
      </c>
      <c r="D98" s="5" t="str">
        <f>"曾令嘉"</f>
        <v>曾令嘉</v>
      </c>
    </row>
    <row r="99" spans="1:4" ht="24" customHeight="1">
      <c r="A99" s="4">
        <v>96</v>
      </c>
      <c r="B99" s="5" t="str">
        <f>"600120231207110704508"</f>
        <v>600120231207110704508</v>
      </c>
      <c r="C99" s="5" t="s">
        <v>5</v>
      </c>
      <c r="D99" s="5" t="str">
        <f>"吕小燕"</f>
        <v>吕小燕</v>
      </c>
    </row>
    <row r="100" spans="1:4" ht="24" customHeight="1">
      <c r="A100" s="4">
        <v>97</v>
      </c>
      <c r="B100" s="5" t="str">
        <f>"600120231207120659522"</f>
        <v>600120231207120659522</v>
      </c>
      <c r="C100" s="5" t="s">
        <v>5</v>
      </c>
      <c r="D100" s="5" t="str">
        <f>"简天智"</f>
        <v>简天智</v>
      </c>
    </row>
    <row r="101" spans="1:4" ht="24" customHeight="1">
      <c r="A101" s="4">
        <v>98</v>
      </c>
      <c r="B101" s="5" t="str">
        <f>"600120231207113553518"</f>
        <v>600120231207113553518</v>
      </c>
      <c r="C101" s="5" t="s">
        <v>5</v>
      </c>
      <c r="D101" s="5" t="str">
        <f>"吴乾侨"</f>
        <v>吴乾侨</v>
      </c>
    </row>
    <row r="102" spans="1:4" ht="24" customHeight="1">
      <c r="A102" s="4">
        <v>99</v>
      </c>
      <c r="B102" s="5" t="str">
        <f>"600120231206155247314"</f>
        <v>600120231206155247314</v>
      </c>
      <c r="C102" s="5" t="s">
        <v>5</v>
      </c>
      <c r="D102" s="5" t="str">
        <f>"王巧梅"</f>
        <v>王巧梅</v>
      </c>
    </row>
    <row r="103" spans="1:4" ht="24" customHeight="1">
      <c r="A103" s="4">
        <v>100</v>
      </c>
      <c r="B103" s="5" t="str">
        <f>"600120231206191922376"</f>
        <v>600120231206191922376</v>
      </c>
      <c r="C103" s="5" t="s">
        <v>5</v>
      </c>
      <c r="D103" s="5" t="str">
        <f>"符冬妹"</f>
        <v>符冬妹</v>
      </c>
    </row>
    <row r="104" spans="1:4" ht="24" customHeight="1">
      <c r="A104" s="4">
        <v>101</v>
      </c>
      <c r="B104" s="5" t="str">
        <f>"600120231207161117587"</f>
        <v>600120231207161117587</v>
      </c>
      <c r="C104" s="5" t="s">
        <v>5</v>
      </c>
      <c r="D104" s="5" t="str">
        <f>"方金灵"</f>
        <v>方金灵</v>
      </c>
    </row>
    <row r="105" spans="1:4" ht="24" customHeight="1">
      <c r="A105" s="4">
        <v>102</v>
      </c>
      <c r="B105" s="5" t="str">
        <f>"600120231207154434579"</f>
        <v>600120231207154434579</v>
      </c>
      <c r="C105" s="5" t="s">
        <v>5</v>
      </c>
      <c r="D105" s="5" t="str">
        <f>"符文倩"</f>
        <v>符文倩</v>
      </c>
    </row>
    <row r="106" spans="1:4" ht="24" customHeight="1">
      <c r="A106" s="4">
        <v>103</v>
      </c>
      <c r="B106" s="5" t="str">
        <f>"600120231207123302526"</f>
        <v>600120231207123302526</v>
      </c>
      <c r="C106" s="5" t="s">
        <v>5</v>
      </c>
      <c r="D106" s="5" t="str">
        <f>"林娇艳"</f>
        <v>林娇艳</v>
      </c>
    </row>
    <row r="107" spans="1:4" ht="24" customHeight="1">
      <c r="A107" s="4">
        <v>104</v>
      </c>
      <c r="B107" s="5" t="str">
        <f>"600120231207163514595"</f>
        <v>600120231207163514595</v>
      </c>
      <c r="C107" s="5" t="s">
        <v>5</v>
      </c>
      <c r="D107" s="5" t="str">
        <f>"翁海花"</f>
        <v>翁海花</v>
      </c>
    </row>
    <row r="108" spans="1:4" ht="24" customHeight="1">
      <c r="A108" s="4">
        <v>105</v>
      </c>
      <c r="B108" s="5" t="str">
        <f>"600120231206200443388"</f>
        <v>600120231206200443388</v>
      </c>
      <c r="C108" s="5" t="s">
        <v>5</v>
      </c>
      <c r="D108" s="5" t="str">
        <f>"邱发莹"</f>
        <v>邱发莹</v>
      </c>
    </row>
    <row r="109" spans="1:4" ht="24" customHeight="1">
      <c r="A109" s="4">
        <v>106</v>
      </c>
      <c r="B109" s="5" t="str">
        <f>"600120231207115500521"</f>
        <v>600120231207115500521</v>
      </c>
      <c r="C109" s="5" t="s">
        <v>5</v>
      </c>
      <c r="D109" s="5" t="str">
        <f>"李彩奥"</f>
        <v>李彩奥</v>
      </c>
    </row>
    <row r="110" spans="1:4" ht="24" customHeight="1">
      <c r="A110" s="4">
        <v>107</v>
      </c>
      <c r="B110" s="5" t="str">
        <f>"600120231206135616267"</f>
        <v>600120231206135616267</v>
      </c>
      <c r="C110" s="5" t="s">
        <v>5</v>
      </c>
      <c r="D110" s="5" t="str">
        <f>"陈馨"</f>
        <v>陈馨</v>
      </c>
    </row>
    <row r="111" spans="1:4" ht="24" customHeight="1">
      <c r="A111" s="4">
        <v>108</v>
      </c>
      <c r="B111" s="5" t="str">
        <f>"600120231206172144351"</f>
        <v>600120231206172144351</v>
      </c>
      <c r="C111" s="5" t="s">
        <v>5</v>
      </c>
      <c r="D111" s="5" t="str">
        <f>"王明祎"</f>
        <v>王明祎</v>
      </c>
    </row>
    <row r="112" spans="1:4" ht="24" customHeight="1">
      <c r="A112" s="4">
        <v>109</v>
      </c>
      <c r="B112" s="5" t="str">
        <f>"600120231208131908816"</f>
        <v>600120231208131908816</v>
      </c>
      <c r="C112" s="5" t="s">
        <v>5</v>
      </c>
      <c r="D112" s="5" t="str">
        <f>"林海平"</f>
        <v>林海平</v>
      </c>
    </row>
    <row r="113" spans="1:4" ht="24" customHeight="1">
      <c r="A113" s="4">
        <v>110</v>
      </c>
      <c r="B113" s="5" t="str">
        <f>"600120231208062014694"</f>
        <v>600120231208062014694</v>
      </c>
      <c r="C113" s="5" t="s">
        <v>5</v>
      </c>
      <c r="D113" s="5" t="str">
        <f>"洪利吉"</f>
        <v>洪利吉</v>
      </c>
    </row>
    <row r="114" spans="1:4" ht="24" customHeight="1">
      <c r="A114" s="4">
        <v>111</v>
      </c>
      <c r="B114" s="5" t="str">
        <f>"6001202312090955461082"</f>
        <v>6001202312090955461082</v>
      </c>
      <c r="C114" s="5" t="s">
        <v>5</v>
      </c>
      <c r="D114" s="5" t="str">
        <f>"吉受玲"</f>
        <v>吉受玲</v>
      </c>
    </row>
    <row r="115" spans="1:4" ht="24" customHeight="1">
      <c r="A115" s="4">
        <v>112</v>
      </c>
      <c r="B115" s="5" t="str">
        <f>"6001202312091032181094"</f>
        <v>6001202312091032181094</v>
      </c>
      <c r="C115" s="5" t="s">
        <v>5</v>
      </c>
      <c r="D115" s="5" t="str">
        <f>"陈余英"</f>
        <v>陈余英</v>
      </c>
    </row>
    <row r="116" spans="1:4" ht="24" customHeight="1">
      <c r="A116" s="4">
        <v>113</v>
      </c>
      <c r="B116" s="5" t="str">
        <f>"6001202312091429211151"</f>
        <v>6001202312091429211151</v>
      </c>
      <c r="C116" s="5" t="s">
        <v>5</v>
      </c>
      <c r="D116" s="5" t="str">
        <f>"苏元丽"</f>
        <v>苏元丽</v>
      </c>
    </row>
    <row r="117" spans="1:4" ht="24" customHeight="1">
      <c r="A117" s="4">
        <v>114</v>
      </c>
      <c r="B117" s="5" t="str">
        <f>"600120231208113155773"</f>
        <v>600120231208113155773</v>
      </c>
      <c r="C117" s="5" t="s">
        <v>5</v>
      </c>
      <c r="D117" s="5" t="str">
        <f>"严莹珍"</f>
        <v>严莹珍</v>
      </c>
    </row>
    <row r="118" spans="1:4" ht="24" customHeight="1">
      <c r="A118" s="4">
        <v>115</v>
      </c>
      <c r="B118" s="5" t="str">
        <f>"600120231208111818765"</f>
        <v>600120231208111818765</v>
      </c>
      <c r="C118" s="5" t="s">
        <v>5</v>
      </c>
      <c r="D118" s="5" t="str">
        <f>"刘佳欣"</f>
        <v>刘佳欣</v>
      </c>
    </row>
    <row r="119" spans="1:4" ht="24" customHeight="1">
      <c r="A119" s="4">
        <v>116</v>
      </c>
      <c r="B119" s="5" t="str">
        <f>"6001202312091802111204"</f>
        <v>6001202312091802111204</v>
      </c>
      <c r="C119" s="5" t="s">
        <v>5</v>
      </c>
      <c r="D119" s="5" t="str">
        <f>"颜维才"</f>
        <v>颜维才</v>
      </c>
    </row>
    <row r="120" spans="1:4" ht="24" customHeight="1">
      <c r="A120" s="4">
        <v>117</v>
      </c>
      <c r="B120" s="5" t="str">
        <f>"600120231206100018169"</f>
        <v>600120231206100018169</v>
      </c>
      <c r="C120" s="5" t="s">
        <v>5</v>
      </c>
      <c r="D120" s="5" t="str">
        <f>"陈国瑶"</f>
        <v>陈国瑶</v>
      </c>
    </row>
    <row r="121" spans="1:4" ht="24" customHeight="1">
      <c r="A121" s="4">
        <v>118</v>
      </c>
      <c r="B121" s="5" t="str">
        <f>"6001202312101900173809"</f>
        <v>6001202312101900173809</v>
      </c>
      <c r="C121" s="5" t="s">
        <v>5</v>
      </c>
      <c r="D121" s="5" t="str">
        <f>"陈波玉"</f>
        <v>陈波玉</v>
      </c>
    </row>
    <row r="122" spans="1:4" ht="24" customHeight="1">
      <c r="A122" s="4">
        <v>119</v>
      </c>
      <c r="B122" s="5" t="str">
        <f>"6001202312102034524155"</f>
        <v>6001202312102034524155</v>
      </c>
      <c r="C122" s="5" t="s">
        <v>5</v>
      </c>
      <c r="D122" s="5" t="str">
        <f>"许秋云"</f>
        <v>许秋云</v>
      </c>
    </row>
    <row r="123" spans="1:4" ht="24" customHeight="1">
      <c r="A123" s="4">
        <v>120</v>
      </c>
      <c r="B123" s="5" t="str">
        <f>"6001202312102302514642"</f>
        <v>6001202312102302514642</v>
      </c>
      <c r="C123" s="5" t="s">
        <v>5</v>
      </c>
      <c r="D123" s="5" t="str">
        <f>"陈小冬"</f>
        <v>陈小冬</v>
      </c>
    </row>
    <row r="124" spans="1:4" ht="24" customHeight="1">
      <c r="A124" s="4">
        <v>121</v>
      </c>
      <c r="B124" s="5" t="str">
        <f>"6001202312110744024786"</f>
        <v>6001202312110744024786</v>
      </c>
      <c r="C124" s="5" t="s">
        <v>5</v>
      </c>
      <c r="D124" s="5" t="str">
        <f>"云茵茵"</f>
        <v>云茵茵</v>
      </c>
    </row>
    <row r="125" spans="1:4" ht="24" customHeight="1">
      <c r="A125" s="4">
        <v>122</v>
      </c>
      <c r="B125" s="5" t="str">
        <f>"600120231208160844892"</f>
        <v>600120231208160844892</v>
      </c>
      <c r="C125" s="5" t="s">
        <v>5</v>
      </c>
      <c r="D125" s="5" t="str">
        <f>"王婆平"</f>
        <v>王婆平</v>
      </c>
    </row>
    <row r="126" spans="1:4" ht="24" customHeight="1">
      <c r="A126" s="4">
        <v>123</v>
      </c>
      <c r="B126" s="5" t="str">
        <f>"6001202312110839024900"</f>
        <v>6001202312110839024900</v>
      </c>
      <c r="C126" s="5" t="s">
        <v>5</v>
      </c>
      <c r="D126" s="5" t="str">
        <f>"朱玉兰"</f>
        <v>朱玉兰</v>
      </c>
    </row>
    <row r="127" spans="1:4" ht="24" customHeight="1">
      <c r="A127" s="4">
        <v>124</v>
      </c>
      <c r="B127" s="5" t="str">
        <f>"6001202312111000485412"</f>
        <v>6001202312111000485412</v>
      </c>
      <c r="C127" s="5" t="s">
        <v>5</v>
      </c>
      <c r="D127" s="5" t="str">
        <f>"曾秀燕"</f>
        <v>曾秀燕</v>
      </c>
    </row>
    <row r="128" spans="1:4" ht="24" customHeight="1">
      <c r="A128" s="4">
        <v>125</v>
      </c>
      <c r="B128" s="5" t="str">
        <f>"600120231207204011646"</f>
        <v>600120231207204011646</v>
      </c>
      <c r="C128" s="5" t="s">
        <v>5</v>
      </c>
      <c r="D128" s="5" t="str">
        <f>"王雪真"</f>
        <v>王雪真</v>
      </c>
    </row>
    <row r="129" spans="1:4" ht="24" customHeight="1">
      <c r="A129" s="4">
        <v>126</v>
      </c>
      <c r="B129" s="5" t="str">
        <f>"6001202312111016015502"</f>
        <v>6001202312111016015502</v>
      </c>
      <c r="C129" s="5" t="s">
        <v>5</v>
      </c>
      <c r="D129" s="5" t="str">
        <f>"陈家钰"</f>
        <v>陈家钰</v>
      </c>
    </row>
    <row r="130" spans="1:4" ht="24" customHeight="1">
      <c r="A130" s="4">
        <v>127</v>
      </c>
      <c r="B130" s="5" t="str">
        <f>"6001202312111201126108"</f>
        <v>6001202312111201126108</v>
      </c>
      <c r="C130" s="5" t="s">
        <v>5</v>
      </c>
      <c r="D130" s="5" t="str">
        <f>"陈苗"</f>
        <v>陈苗</v>
      </c>
    </row>
    <row r="131" spans="1:4" ht="24" customHeight="1">
      <c r="A131" s="4">
        <v>128</v>
      </c>
      <c r="B131" s="5" t="str">
        <f>"6001202312111043095680"</f>
        <v>6001202312111043095680</v>
      </c>
      <c r="C131" s="5" t="s">
        <v>5</v>
      </c>
      <c r="D131" s="5" t="str">
        <f>"符诗燕"</f>
        <v>符诗燕</v>
      </c>
    </row>
    <row r="132" spans="1:4" ht="24" customHeight="1">
      <c r="A132" s="4">
        <v>129</v>
      </c>
      <c r="B132" s="5" t="str">
        <f>"600120231207172145610"</f>
        <v>600120231207172145610</v>
      </c>
      <c r="C132" s="5" t="s">
        <v>5</v>
      </c>
      <c r="D132" s="5" t="str">
        <f>"王心莹"</f>
        <v>王心莹</v>
      </c>
    </row>
    <row r="133" spans="1:4" ht="24" customHeight="1">
      <c r="A133" s="4">
        <v>130</v>
      </c>
      <c r="B133" s="5" t="str">
        <f>"6001202312111555587071"</f>
        <v>6001202312111555587071</v>
      </c>
      <c r="C133" s="5" t="s">
        <v>5</v>
      </c>
      <c r="D133" s="5" t="str">
        <f>"李定爱"</f>
        <v>李定爱</v>
      </c>
    </row>
    <row r="134" spans="1:4" ht="24" customHeight="1">
      <c r="A134" s="4">
        <v>131</v>
      </c>
      <c r="B134" s="5" t="str">
        <f>"600120231206143634272"</f>
        <v>600120231206143634272</v>
      </c>
      <c r="C134" s="5" t="s">
        <v>5</v>
      </c>
      <c r="D134" s="5" t="str">
        <f>"刘咏"</f>
        <v>刘咏</v>
      </c>
    </row>
    <row r="135" spans="1:4" ht="24" customHeight="1">
      <c r="A135" s="4">
        <v>132</v>
      </c>
      <c r="B135" s="5" t="str">
        <f>"6001202312111851297779"</f>
        <v>6001202312111851297779</v>
      </c>
      <c r="C135" s="5" t="s">
        <v>5</v>
      </c>
      <c r="D135" s="5" t="str">
        <f>"许佩汝"</f>
        <v>许佩汝</v>
      </c>
    </row>
    <row r="136" spans="1:4" ht="24" customHeight="1">
      <c r="A136" s="4">
        <v>133</v>
      </c>
      <c r="B136" s="5" t="str">
        <f>"6001202312111631457215"</f>
        <v>6001202312111631457215</v>
      </c>
      <c r="C136" s="5" t="s">
        <v>5</v>
      </c>
      <c r="D136" s="5" t="str">
        <f>"王芳"</f>
        <v>王芳</v>
      </c>
    </row>
    <row r="137" spans="1:4" ht="24" customHeight="1">
      <c r="A137" s="4">
        <v>134</v>
      </c>
      <c r="B137" s="5" t="str">
        <f>"6001202312091145311116"</f>
        <v>6001202312091145311116</v>
      </c>
      <c r="C137" s="5" t="s">
        <v>5</v>
      </c>
      <c r="D137" s="5" t="str">
        <f>"高云蕊"</f>
        <v>高云蕊</v>
      </c>
    </row>
    <row r="138" spans="1:4" ht="24" customHeight="1">
      <c r="A138" s="4">
        <v>135</v>
      </c>
      <c r="B138" s="5" t="str">
        <f>"6001202312102229124553"</f>
        <v>6001202312102229124553</v>
      </c>
      <c r="C138" s="5" t="s">
        <v>5</v>
      </c>
      <c r="D138" s="5" t="str">
        <f>"彭荣卷"</f>
        <v>彭荣卷</v>
      </c>
    </row>
    <row r="139" spans="1:4" ht="24" customHeight="1">
      <c r="A139" s="4">
        <v>136</v>
      </c>
      <c r="B139" s="5" t="str">
        <f>"6001202312110009304732"</f>
        <v>6001202312110009304732</v>
      </c>
      <c r="C139" s="5" t="s">
        <v>5</v>
      </c>
      <c r="D139" s="5" t="str">
        <f>"王美芳"</f>
        <v>王美芳</v>
      </c>
    </row>
    <row r="140" spans="1:4" ht="24" customHeight="1">
      <c r="A140" s="4">
        <v>137</v>
      </c>
      <c r="B140" s="5" t="str">
        <f>"6001202312111949538064"</f>
        <v>6001202312111949538064</v>
      </c>
      <c r="C140" s="5" t="s">
        <v>5</v>
      </c>
      <c r="D140" s="5" t="str">
        <f>"林诗梦"</f>
        <v>林诗梦</v>
      </c>
    </row>
    <row r="141" spans="1:4" ht="24" customHeight="1">
      <c r="A141" s="4">
        <v>138</v>
      </c>
      <c r="B141" s="5" t="str">
        <f>"6001202312101123362198"</f>
        <v>6001202312101123362198</v>
      </c>
      <c r="C141" s="5" t="s">
        <v>5</v>
      </c>
      <c r="D141" s="5" t="str">
        <f>"吴英隆"</f>
        <v>吴英隆</v>
      </c>
    </row>
    <row r="142" spans="1:4" ht="24" customHeight="1">
      <c r="A142" s="4">
        <v>139</v>
      </c>
      <c r="B142" s="5" t="str">
        <f>"6001202312112353159017"</f>
        <v>6001202312112353159017</v>
      </c>
      <c r="C142" s="5" t="s">
        <v>5</v>
      </c>
      <c r="D142" s="5" t="str">
        <f>"陈慧萍"</f>
        <v>陈慧萍</v>
      </c>
    </row>
    <row r="143" spans="1:4" ht="24" customHeight="1">
      <c r="A143" s="4">
        <v>140</v>
      </c>
      <c r="B143" s="5" t="str">
        <f>"6001202312120840399249"</f>
        <v>6001202312120840399249</v>
      </c>
      <c r="C143" s="5" t="s">
        <v>5</v>
      </c>
      <c r="D143" s="5" t="str">
        <f>"许美丹"</f>
        <v>许美丹</v>
      </c>
    </row>
    <row r="144" spans="1:4" ht="24" customHeight="1">
      <c r="A144" s="4">
        <v>141</v>
      </c>
      <c r="B144" s="5" t="str">
        <f>"6001202312112304398894"</f>
        <v>6001202312112304398894</v>
      </c>
      <c r="C144" s="5" t="s">
        <v>5</v>
      </c>
      <c r="D144" s="5" t="str">
        <f>"符少霞"</f>
        <v>符少霞</v>
      </c>
    </row>
    <row r="145" spans="1:4" ht="24" customHeight="1">
      <c r="A145" s="4">
        <v>142</v>
      </c>
      <c r="B145" s="5" t="str">
        <f>"6001202312111748247543"</f>
        <v>6001202312111748247543</v>
      </c>
      <c r="C145" s="5" t="s">
        <v>5</v>
      </c>
      <c r="D145" s="5" t="str">
        <f>"王康强"</f>
        <v>王康强</v>
      </c>
    </row>
    <row r="146" spans="1:4" ht="24" customHeight="1">
      <c r="A146" s="4">
        <v>143</v>
      </c>
      <c r="B146" s="5" t="str">
        <f>"6001202312111743557529"</f>
        <v>6001202312111743557529</v>
      </c>
      <c r="C146" s="5" t="s">
        <v>5</v>
      </c>
      <c r="D146" s="5" t="str">
        <f>"刘健"</f>
        <v>刘健</v>
      </c>
    </row>
    <row r="147" spans="1:4" ht="24" customHeight="1">
      <c r="A147" s="4">
        <v>144</v>
      </c>
      <c r="B147" s="5" t="str">
        <f>"6001202312121017549690"</f>
        <v>6001202312121017549690</v>
      </c>
      <c r="C147" s="5" t="s">
        <v>5</v>
      </c>
      <c r="D147" s="5" t="str">
        <f>"翁陈鑫"</f>
        <v>翁陈鑫</v>
      </c>
    </row>
    <row r="148" spans="1:4" ht="24" customHeight="1">
      <c r="A148" s="4">
        <v>145</v>
      </c>
      <c r="B148" s="5" t="str">
        <f>"600120231206092232143"</f>
        <v>600120231206092232143</v>
      </c>
      <c r="C148" s="5" t="s">
        <v>6</v>
      </c>
      <c r="D148" s="5" t="str">
        <f>"高丽"</f>
        <v>高丽</v>
      </c>
    </row>
    <row r="149" spans="1:4" ht="24" customHeight="1">
      <c r="A149" s="4">
        <v>146</v>
      </c>
      <c r="B149" s="5" t="str">
        <f>"600120231206091711138"</f>
        <v>600120231206091711138</v>
      </c>
      <c r="C149" s="5" t="s">
        <v>6</v>
      </c>
      <c r="D149" s="5" t="str">
        <f>"陈伟妍"</f>
        <v>陈伟妍</v>
      </c>
    </row>
    <row r="150" spans="1:4" ht="24" customHeight="1">
      <c r="A150" s="4">
        <v>147</v>
      </c>
      <c r="B150" s="5" t="str">
        <f>"600120231206090251123"</f>
        <v>600120231206090251123</v>
      </c>
      <c r="C150" s="5" t="s">
        <v>6</v>
      </c>
      <c r="D150" s="5" t="str">
        <f>"温淑岚"</f>
        <v>温淑岚</v>
      </c>
    </row>
    <row r="151" spans="1:4" ht="24" customHeight="1">
      <c r="A151" s="4">
        <v>148</v>
      </c>
      <c r="B151" s="5" t="str">
        <f>"600120231206094218159"</f>
        <v>600120231206094218159</v>
      </c>
      <c r="C151" s="5" t="s">
        <v>6</v>
      </c>
      <c r="D151" s="5" t="str">
        <f>"李群"</f>
        <v>李群</v>
      </c>
    </row>
    <row r="152" spans="1:4" ht="24" customHeight="1">
      <c r="A152" s="4">
        <v>149</v>
      </c>
      <c r="B152" s="5" t="str">
        <f>"600120231206103517191"</f>
        <v>600120231206103517191</v>
      </c>
      <c r="C152" s="5" t="s">
        <v>6</v>
      </c>
      <c r="D152" s="5" t="str">
        <f>"蔡萌"</f>
        <v>蔡萌</v>
      </c>
    </row>
    <row r="153" spans="1:4" ht="24" customHeight="1">
      <c r="A153" s="4">
        <v>150</v>
      </c>
      <c r="B153" s="5" t="str">
        <f>"600120231206102828187"</f>
        <v>600120231206102828187</v>
      </c>
      <c r="C153" s="5" t="s">
        <v>6</v>
      </c>
      <c r="D153" s="5" t="str">
        <f>"陈带明"</f>
        <v>陈带明</v>
      </c>
    </row>
    <row r="154" spans="1:4" ht="24" customHeight="1">
      <c r="A154" s="4">
        <v>151</v>
      </c>
      <c r="B154" s="5" t="str">
        <f>"600120231206113129216"</f>
        <v>600120231206113129216</v>
      </c>
      <c r="C154" s="5" t="s">
        <v>6</v>
      </c>
      <c r="D154" s="5" t="str">
        <f>"钟小珍"</f>
        <v>钟小珍</v>
      </c>
    </row>
    <row r="155" spans="1:4" ht="24" customHeight="1">
      <c r="A155" s="4">
        <v>152</v>
      </c>
      <c r="B155" s="5" t="str">
        <f>"600120231206123523250"</f>
        <v>600120231206123523250</v>
      </c>
      <c r="C155" s="5" t="s">
        <v>6</v>
      </c>
      <c r="D155" s="5" t="str">
        <f>"钟良妃"</f>
        <v>钟良妃</v>
      </c>
    </row>
    <row r="156" spans="1:4" ht="24" customHeight="1">
      <c r="A156" s="4">
        <v>153</v>
      </c>
      <c r="B156" s="5" t="str">
        <f>"600120231206115729231"</f>
        <v>600120231206115729231</v>
      </c>
      <c r="C156" s="5" t="s">
        <v>6</v>
      </c>
      <c r="D156" s="5" t="str">
        <f>"黄莉"</f>
        <v>黄莉</v>
      </c>
    </row>
    <row r="157" spans="1:4" ht="24" customHeight="1">
      <c r="A157" s="4">
        <v>154</v>
      </c>
      <c r="B157" s="5" t="str">
        <f>"600120231206133516261"</f>
        <v>600120231206133516261</v>
      </c>
      <c r="C157" s="5" t="s">
        <v>6</v>
      </c>
      <c r="D157" s="5" t="str">
        <f>"林露琴"</f>
        <v>林露琴</v>
      </c>
    </row>
    <row r="158" spans="1:4" ht="24" customHeight="1">
      <c r="A158" s="4">
        <v>155</v>
      </c>
      <c r="B158" s="5" t="str">
        <f>"600120231206150526289"</f>
        <v>600120231206150526289</v>
      </c>
      <c r="C158" s="5" t="s">
        <v>6</v>
      </c>
      <c r="D158" s="5" t="str">
        <f>"谭琼洋"</f>
        <v>谭琼洋</v>
      </c>
    </row>
    <row r="159" spans="1:4" ht="24" customHeight="1">
      <c r="A159" s="4">
        <v>156</v>
      </c>
      <c r="B159" s="5" t="str">
        <f>"600120231206105727204"</f>
        <v>600120231206105727204</v>
      </c>
      <c r="C159" s="5" t="s">
        <v>6</v>
      </c>
      <c r="D159" s="5" t="str">
        <f>"秦栏娟"</f>
        <v>秦栏娟</v>
      </c>
    </row>
    <row r="160" spans="1:4" ht="24" customHeight="1">
      <c r="A160" s="4">
        <v>157</v>
      </c>
      <c r="B160" s="5" t="str">
        <f>"600120231206153350303"</f>
        <v>600120231206153350303</v>
      </c>
      <c r="C160" s="5" t="s">
        <v>6</v>
      </c>
      <c r="D160" s="5" t="str">
        <f>"符年丽"</f>
        <v>符年丽</v>
      </c>
    </row>
    <row r="161" spans="1:4" ht="24" customHeight="1">
      <c r="A161" s="4">
        <v>158</v>
      </c>
      <c r="B161" s="5" t="str">
        <f>"600120231206160810320"</f>
        <v>600120231206160810320</v>
      </c>
      <c r="C161" s="5" t="s">
        <v>6</v>
      </c>
      <c r="D161" s="5" t="str">
        <f>"罗欣"</f>
        <v>罗欣</v>
      </c>
    </row>
    <row r="162" spans="1:4" ht="24" customHeight="1">
      <c r="A162" s="4">
        <v>159</v>
      </c>
      <c r="B162" s="5" t="str">
        <f>"600120231206111913214"</f>
        <v>600120231206111913214</v>
      </c>
      <c r="C162" s="5" t="s">
        <v>6</v>
      </c>
      <c r="D162" s="5" t="str">
        <f>"徐卉"</f>
        <v>徐卉</v>
      </c>
    </row>
    <row r="163" spans="1:4" ht="24" customHeight="1">
      <c r="A163" s="4">
        <v>160</v>
      </c>
      <c r="B163" s="5" t="str">
        <f>"600120231206125458257"</f>
        <v>600120231206125458257</v>
      </c>
      <c r="C163" s="5" t="s">
        <v>6</v>
      </c>
      <c r="D163" s="5" t="str">
        <f>"张莹"</f>
        <v>张莹</v>
      </c>
    </row>
    <row r="164" spans="1:4" ht="24" customHeight="1">
      <c r="A164" s="4">
        <v>161</v>
      </c>
      <c r="B164" s="5" t="str">
        <f>"600120231206174608355"</f>
        <v>600120231206174608355</v>
      </c>
      <c r="C164" s="5" t="s">
        <v>6</v>
      </c>
      <c r="D164" s="5" t="str">
        <f>"陈会"</f>
        <v>陈会</v>
      </c>
    </row>
    <row r="165" spans="1:4" ht="24" customHeight="1">
      <c r="A165" s="4">
        <v>162</v>
      </c>
      <c r="B165" s="5" t="str">
        <f>"600120231206163611330"</f>
        <v>600120231206163611330</v>
      </c>
      <c r="C165" s="5" t="s">
        <v>6</v>
      </c>
      <c r="D165" s="5" t="str">
        <f>"黄琼哗"</f>
        <v>黄琼哗</v>
      </c>
    </row>
    <row r="166" spans="1:4" ht="24" customHeight="1">
      <c r="A166" s="4">
        <v>163</v>
      </c>
      <c r="B166" s="5" t="str">
        <f>"600120231206182501363"</f>
        <v>600120231206182501363</v>
      </c>
      <c r="C166" s="5" t="s">
        <v>6</v>
      </c>
      <c r="D166" s="5" t="str">
        <f>"冼则莹"</f>
        <v>冼则莹</v>
      </c>
    </row>
    <row r="167" spans="1:4" ht="24" customHeight="1">
      <c r="A167" s="4">
        <v>164</v>
      </c>
      <c r="B167" s="5" t="str">
        <f>"600120231206182107362"</f>
        <v>600120231206182107362</v>
      </c>
      <c r="C167" s="5" t="s">
        <v>6</v>
      </c>
      <c r="D167" s="5" t="str">
        <f>"汤博芬"</f>
        <v>汤博芬</v>
      </c>
    </row>
    <row r="168" spans="1:4" ht="24" customHeight="1">
      <c r="A168" s="4">
        <v>165</v>
      </c>
      <c r="B168" s="5" t="str">
        <f>"600120231206165530338"</f>
        <v>600120231206165530338</v>
      </c>
      <c r="C168" s="5" t="s">
        <v>6</v>
      </c>
      <c r="D168" s="5" t="str">
        <f>"杨迪淇"</f>
        <v>杨迪淇</v>
      </c>
    </row>
    <row r="169" spans="1:4" ht="24" customHeight="1">
      <c r="A169" s="4">
        <v>166</v>
      </c>
      <c r="B169" s="5" t="str">
        <f>"600120231206183927369"</f>
        <v>600120231206183927369</v>
      </c>
      <c r="C169" s="5" t="s">
        <v>6</v>
      </c>
      <c r="D169" s="5" t="str">
        <f>"王芳婷"</f>
        <v>王芳婷</v>
      </c>
    </row>
    <row r="170" spans="1:4" ht="24" customHeight="1">
      <c r="A170" s="4">
        <v>167</v>
      </c>
      <c r="B170" s="5" t="str">
        <f>"600120231206101326177"</f>
        <v>600120231206101326177</v>
      </c>
      <c r="C170" s="5" t="s">
        <v>6</v>
      </c>
      <c r="D170" s="5" t="str">
        <f>"严景洲"</f>
        <v>严景洲</v>
      </c>
    </row>
    <row r="171" spans="1:4" ht="24" customHeight="1">
      <c r="A171" s="4">
        <v>168</v>
      </c>
      <c r="B171" s="5" t="str">
        <f>"600120231206114143225"</f>
        <v>600120231206114143225</v>
      </c>
      <c r="C171" s="5" t="s">
        <v>6</v>
      </c>
      <c r="D171" s="5" t="str">
        <f>"王金玳"</f>
        <v>王金玳</v>
      </c>
    </row>
    <row r="172" spans="1:4" ht="24" customHeight="1">
      <c r="A172" s="4">
        <v>169</v>
      </c>
      <c r="B172" s="5" t="str">
        <f>"600120231206192542378"</f>
        <v>600120231206192542378</v>
      </c>
      <c r="C172" s="5" t="s">
        <v>6</v>
      </c>
      <c r="D172" s="5" t="str">
        <f>"符敏燕"</f>
        <v>符敏燕</v>
      </c>
    </row>
    <row r="173" spans="1:4" ht="24" customHeight="1">
      <c r="A173" s="4">
        <v>170</v>
      </c>
      <c r="B173" s="5" t="str">
        <f>"600120231206190959372"</f>
        <v>600120231206190959372</v>
      </c>
      <c r="C173" s="5" t="s">
        <v>6</v>
      </c>
      <c r="D173" s="5" t="str">
        <f>"杨金花"</f>
        <v>杨金花</v>
      </c>
    </row>
    <row r="174" spans="1:4" ht="24" customHeight="1">
      <c r="A174" s="4">
        <v>171</v>
      </c>
      <c r="B174" s="5" t="str">
        <f>"600120231206203441396"</f>
        <v>600120231206203441396</v>
      </c>
      <c r="C174" s="5" t="s">
        <v>6</v>
      </c>
      <c r="D174" s="5" t="str">
        <f>"符霜豪"</f>
        <v>符霜豪</v>
      </c>
    </row>
    <row r="175" spans="1:4" ht="24" customHeight="1">
      <c r="A175" s="4">
        <v>172</v>
      </c>
      <c r="B175" s="5" t="str">
        <f>"600120231206104707200"</f>
        <v>600120231206104707200</v>
      </c>
      <c r="C175" s="5" t="s">
        <v>6</v>
      </c>
      <c r="D175" s="5" t="str">
        <f>"桂海蓉"</f>
        <v>桂海蓉</v>
      </c>
    </row>
    <row r="176" spans="1:4" ht="24" customHeight="1">
      <c r="A176" s="4">
        <v>173</v>
      </c>
      <c r="B176" s="5" t="str">
        <f>"600120231206222016423"</f>
        <v>600120231206222016423</v>
      </c>
      <c r="C176" s="5" t="s">
        <v>6</v>
      </c>
      <c r="D176" s="5" t="str">
        <f>"苏代"</f>
        <v>苏代</v>
      </c>
    </row>
    <row r="177" spans="1:4" ht="24" customHeight="1">
      <c r="A177" s="4">
        <v>174</v>
      </c>
      <c r="B177" s="5" t="str">
        <f>"600120231206121302236"</f>
        <v>600120231206121302236</v>
      </c>
      <c r="C177" s="5" t="s">
        <v>6</v>
      </c>
      <c r="D177" s="5" t="str">
        <f>"张海妍"</f>
        <v>张海妍</v>
      </c>
    </row>
    <row r="178" spans="1:4" ht="24" customHeight="1">
      <c r="A178" s="4">
        <v>175</v>
      </c>
      <c r="B178" s="5" t="str">
        <f>"600120231207093405477"</f>
        <v>600120231207093405477</v>
      </c>
      <c r="C178" s="5" t="s">
        <v>6</v>
      </c>
      <c r="D178" s="5" t="str">
        <f>"王青"</f>
        <v>王青</v>
      </c>
    </row>
    <row r="179" spans="1:4" ht="24" customHeight="1">
      <c r="A179" s="4">
        <v>176</v>
      </c>
      <c r="B179" s="5" t="str">
        <f>"600120231207093757479"</f>
        <v>600120231207093757479</v>
      </c>
      <c r="C179" s="5" t="s">
        <v>6</v>
      </c>
      <c r="D179" s="5" t="str">
        <f>"陈秋月"</f>
        <v>陈秋月</v>
      </c>
    </row>
    <row r="180" spans="1:4" ht="24" customHeight="1">
      <c r="A180" s="4">
        <v>177</v>
      </c>
      <c r="B180" s="5" t="str">
        <f>"600120231206120004233"</f>
        <v>600120231206120004233</v>
      </c>
      <c r="C180" s="5" t="s">
        <v>6</v>
      </c>
      <c r="D180" s="5" t="str">
        <f>"王一蓓"</f>
        <v>王一蓓</v>
      </c>
    </row>
    <row r="181" spans="1:4" ht="24" customHeight="1">
      <c r="A181" s="4">
        <v>178</v>
      </c>
      <c r="B181" s="5" t="str">
        <f>"600120231206154137306"</f>
        <v>600120231206154137306</v>
      </c>
      <c r="C181" s="5" t="s">
        <v>6</v>
      </c>
      <c r="D181" s="5" t="str">
        <f>"方竹"</f>
        <v>方竹</v>
      </c>
    </row>
    <row r="182" spans="1:4" ht="24" customHeight="1">
      <c r="A182" s="4">
        <v>179</v>
      </c>
      <c r="B182" s="5" t="str">
        <f>"600120231206201541392"</f>
        <v>600120231206201541392</v>
      </c>
      <c r="C182" s="5" t="s">
        <v>6</v>
      </c>
      <c r="D182" s="5" t="str">
        <f>"王妹福"</f>
        <v>王妹福</v>
      </c>
    </row>
    <row r="183" spans="1:4" ht="24" customHeight="1">
      <c r="A183" s="4">
        <v>180</v>
      </c>
      <c r="B183" s="5" t="str">
        <f>"600120231207131826539"</f>
        <v>600120231207131826539</v>
      </c>
      <c r="C183" s="5" t="s">
        <v>6</v>
      </c>
      <c r="D183" s="5" t="str">
        <f>"殷礼惠"</f>
        <v>殷礼惠</v>
      </c>
    </row>
    <row r="184" spans="1:4" ht="24" customHeight="1">
      <c r="A184" s="4">
        <v>181</v>
      </c>
      <c r="B184" s="5" t="str">
        <f>"600120231207125438532"</f>
        <v>600120231207125438532</v>
      </c>
      <c r="C184" s="5" t="s">
        <v>6</v>
      </c>
      <c r="D184" s="5" t="str">
        <f>"黄菲菲"</f>
        <v>黄菲菲</v>
      </c>
    </row>
    <row r="185" spans="1:4" ht="24" customHeight="1">
      <c r="A185" s="4">
        <v>182</v>
      </c>
      <c r="B185" s="5" t="str">
        <f>"600120231207103750494"</f>
        <v>600120231207103750494</v>
      </c>
      <c r="C185" s="5" t="s">
        <v>6</v>
      </c>
      <c r="D185" s="5" t="str">
        <f>"黄允"</f>
        <v>黄允</v>
      </c>
    </row>
    <row r="186" spans="1:4" ht="24" customHeight="1">
      <c r="A186" s="4">
        <v>183</v>
      </c>
      <c r="B186" s="5" t="str">
        <f>"600120231207155338582"</f>
        <v>600120231207155338582</v>
      </c>
      <c r="C186" s="5" t="s">
        <v>6</v>
      </c>
      <c r="D186" s="5" t="str">
        <f>"吴井爱"</f>
        <v>吴井爱</v>
      </c>
    </row>
    <row r="187" spans="1:4" ht="24" customHeight="1">
      <c r="A187" s="4">
        <v>184</v>
      </c>
      <c r="B187" s="5" t="str">
        <f>"600120231207154309578"</f>
        <v>600120231207154309578</v>
      </c>
      <c r="C187" s="5" t="s">
        <v>6</v>
      </c>
      <c r="D187" s="5" t="str">
        <f>"李婷"</f>
        <v>李婷</v>
      </c>
    </row>
    <row r="188" spans="1:4" ht="24" customHeight="1">
      <c r="A188" s="4">
        <v>185</v>
      </c>
      <c r="B188" s="5" t="str">
        <f>"600120231207144711555"</f>
        <v>600120231207144711555</v>
      </c>
      <c r="C188" s="5" t="s">
        <v>6</v>
      </c>
      <c r="D188" s="5" t="str">
        <f>"林晓瑜"</f>
        <v>林晓瑜</v>
      </c>
    </row>
    <row r="189" spans="1:4" ht="24" customHeight="1">
      <c r="A189" s="4">
        <v>186</v>
      </c>
      <c r="B189" s="5" t="str">
        <f>"600120231207162103591"</f>
        <v>600120231207162103591</v>
      </c>
      <c r="C189" s="5" t="s">
        <v>6</v>
      </c>
      <c r="D189" s="5" t="str">
        <f>"郑博爱"</f>
        <v>郑博爱</v>
      </c>
    </row>
    <row r="190" spans="1:4" ht="24" customHeight="1">
      <c r="A190" s="4">
        <v>187</v>
      </c>
      <c r="B190" s="5" t="str">
        <f>"600120231207094443482"</f>
        <v>600120231207094443482</v>
      </c>
      <c r="C190" s="5" t="s">
        <v>6</v>
      </c>
      <c r="D190" s="5" t="str">
        <f>"刘芳燕"</f>
        <v>刘芳燕</v>
      </c>
    </row>
    <row r="191" spans="1:4" ht="24" customHeight="1">
      <c r="A191" s="4">
        <v>188</v>
      </c>
      <c r="B191" s="5" t="str">
        <f>"600120231207201250642"</f>
        <v>600120231207201250642</v>
      </c>
      <c r="C191" s="5" t="s">
        <v>6</v>
      </c>
      <c r="D191" s="5" t="str">
        <f>"符莹红"</f>
        <v>符莹红</v>
      </c>
    </row>
    <row r="192" spans="1:4" ht="24" customHeight="1">
      <c r="A192" s="4">
        <v>189</v>
      </c>
      <c r="B192" s="5" t="str">
        <f>"600120231206225904432"</f>
        <v>600120231206225904432</v>
      </c>
      <c r="C192" s="5" t="s">
        <v>6</v>
      </c>
      <c r="D192" s="5" t="str">
        <f>"陈娟娟"</f>
        <v>陈娟娟</v>
      </c>
    </row>
    <row r="193" spans="1:4" ht="24" customHeight="1">
      <c r="A193" s="4">
        <v>190</v>
      </c>
      <c r="B193" s="5" t="str">
        <f>"600120231207232930683"</f>
        <v>600120231207232930683</v>
      </c>
      <c r="C193" s="5" t="s">
        <v>6</v>
      </c>
      <c r="D193" s="5" t="str">
        <f>"文小辣"</f>
        <v>文小辣</v>
      </c>
    </row>
    <row r="194" spans="1:4" ht="24" customHeight="1">
      <c r="A194" s="4">
        <v>191</v>
      </c>
      <c r="B194" s="5" t="str">
        <f>"600120231207103233493"</f>
        <v>600120231207103233493</v>
      </c>
      <c r="C194" s="5" t="s">
        <v>6</v>
      </c>
      <c r="D194" s="5" t="str">
        <f>"陈珊珊"</f>
        <v>陈珊珊</v>
      </c>
    </row>
    <row r="195" spans="1:4" ht="24" customHeight="1">
      <c r="A195" s="4">
        <v>192</v>
      </c>
      <c r="B195" s="5" t="str">
        <f>"600120231207173417613"</f>
        <v>600120231207173417613</v>
      </c>
      <c r="C195" s="5" t="s">
        <v>6</v>
      </c>
      <c r="D195" s="5" t="str">
        <f>"李玉弘"</f>
        <v>李玉弘</v>
      </c>
    </row>
    <row r="196" spans="1:4" ht="24" customHeight="1">
      <c r="A196" s="4">
        <v>193</v>
      </c>
      <c r="B196" s="5" t="str">
        <f>"600120231207153936574"</f>
        <v>600120231207153936574</v>
      </c>
      <c r="C196" s="5" t="s">
        <v>6</v>
      </c>
      <c r="D196" s="5" t="str">
        <f>"吴亭"</f>
        <v>吴亭</v>
      </c>
    </row>
    <row r="197" spans="1:4" ht="24" customHeight="1">
      <c r="A197" s="4">
        <v>194</v>
      </c>
      <c r="B197" s="5" t="str">
        <f>"600120231208093513719"</f>
        <v>600120231208093513719</v>
      </c>
      <c r="C197" s="5" t="s">
        <v>6</v>
      </c>
      <c r="D197" s="5" t="str">
        <f>"洪莹"</f>
        <v>洪莹</v>
      </c>
    </row>
    <row r="198" spans="1:4" ht="24" customHeight="1">
      <c r="A198" s="4">
        <v>195</v>
      </c>
      <c r="B198" s="5" t="str">
        <f>"600120231208101914738"</f>
        <v>600120231208101914738</v>
      </c>
      <c r="C198" s="5" t="s">
        <v>6</v>
      </c>
      <c r="D198" s="5" t="str">
        <f>"许多标"</f>
        <v>许多标</v>
      </c>
    </row>
    <row r="199" spans="1:4" ht="24" customHeight="1">
      <c r="A199" s="4">
        <v>196</v>
      </c>
      <c r="B199" s="5" t="str">
        <f>"600120231208100612730"</f>
        <v>600120231208100612730</v>
      </c>
      <c r="C199" s="5" t="s">
        <v>6</v>
      </c>
      <c r="D199" s="5" t="str">
        <f>"莫春梅"</f>
        <v>莫春梅</v>
      </c>
    </row>
    <row r="200" spans="1:4" ht="24" customHeight="1">
      <c r="A200" s="4">
        <v>197</v>
      </c>
      <c r="B200" s="5" t="str">
        <f>"600120231208140327828"</f>
        <v>600120231208140327828</v>
      </c>
      <c r="C200" s="5" t="s">
        <v>6</v>
      </c>
      <c r="D200" s="5" t="str">
        <f>"曾万英"</f>
        <v>曾万英</v>
      </c>
    </row>
    <row r="201" spans="1:4" ht="24" customHeight="1">
      <c r="A201" s="4">
        <v>198</v>
      </c>
      <c r="B201" s="5" t="str">
        <f>"600120231207095343485"</f>
        <v>600120231207095343485</v>
      </c>
      <c r="C201" s="5" t="s">
        <v>6</v>
      </c>
      <c r="D201" s="5" t="str">
        <f>"王妍"</f>
        <v>王妍</v>
      </c>
    </row>
    <row r="202" spans="1:4" ht="24" customHeight="1">
      <c r="A202" s="4">
        <v>199</v>
      </c>
      <c r="B202" s="5" t="str">
        <f>"600120231208160231889"</f>
        <v>600120231208160231889</v>
      </c>
      <c r="C202" s="5" t="s">
        <v>6</v>
      </c>
      <c r="D202" s="5" t="str">
        <f>"郑梅娃"</f>
        <v>郑梅娃</v>
      </c>
    </row>
    <row r="203" spans="1:4" ht="24" customHeight="1">
      <c r="A203" s="4">
        <v>200</v>
      </c>
      <c r="B203" s="5" t="str">
        <f>"600120231208160934894"</f>
        <v>600120231208160934894</v>
      </c>
      <c r="C203" s="5" t="s">
        <v>6</v>
      </c>
      <c r="D203" s="5" t="str">
        <f>"罗文泽"</f>
        <v>罗文泽</v>
      </c>
    </row>
    <row r="204" spans="1:4" ht="24" customHeight="1">
      <c r="A204" s="4">
        <v>201</v>
      </c>
      <c r="B204" s="5" t="str">
        <f>"600120231208110413757"</f>
        <v>600120231208110413757</v>
      </c>
      <c r="C204" s="5" t="s">
        <v>6</v>
      </c>
      <c r="D204" s="5" t="str">
        <f>"陆国欣"</f>
        <v>陆国欣</v>
      </c>
    </row>
    <row r="205" spans="1:4" ht="24" customHeight="1">
      <c r="A205" s="4">
        <v>202</v>
      </c>
      <c r="B205" s="5" t="str">
        <f>"600120231206225700431"</f>
        <v>600120231206225700431</v>
      </c>
      <c r="C205" s="5" t="s">
        <v>6</v>
      </c>
      <c r="D205" s="5" t="str">
        <f>"蔡孙妹"</f>
        <v>蔡孙妹</v>
      </c>
    </row>
    <row r="206" spans="1:4" ht="24" customHeight="1">
      <c r="A206" s="4">
        <v>203</v>
      </c>
      <c r="B206" s="5" t="str">
        <f>"600120231208172500938"</f>
        <v>600120231208172500938</v>
      </c>
      <c r="C206" s="5" t="s">
        <v>6</v>
      </c>
      <c r="D206" s="5" t="str">
        <f>"陈小妹"</f>
        <v>陈小妹</v>
      </c>
    </row>
    <row r="207" spans="1:4" ht="24" customHeight="1">
      <c r="A207" s="4">
        <v>204</v>
      </c>
      <c r="B207" s="5" t="str">
        <f>"600120231208094945722"</f>
        <v>600120231208094945722</v>
      </c>
      <c r="C207" s="5" t="s">
        <v>6</v>
      </c>
      <c r="D207" s="5" t="str">
        <f>"李海莉"</f>
        <v>李海莉</v>
      </c>
    </row>
    <row r="208" spans="1:4" ht="24" customHeight="1">
      <c r="A208" s="4">
        <v>205</v>
      </c>
      <c r="B208" s="5" t="str">
        <f>"600120231208183824965"</f>
        <v>600120231208183824965</v>
      </c>
      <c r="C208" s="5" t="s">
        <v>6</v>
      </c>
      <c r="D208" s="5" t="str">
        <f>"颜煜"</f>
        <v>颜煜</v>
      </c>
    </row>
    <row r="209" spans="1:4" ht="24" customHeight="1">
      <c r="A209" s="4">
        <v>206</v>
      </c>
      <c r="B209" s="5" t="str">
        <f>"600120231208192833981"</f>
        <v>600120231208192833981</v>
      </c>
      <c r="C209" s="5" t="s">
        <v>6</v>
      </c>
      <c r="D209" s="5" t="str">
        <f>"魏婷婷"</f>
        <v>魏婷婷</v>
      </c>
    </row>
    <row r="210" spans="1:4" ht="24" customHeight="1">
      <c r="A210" s="4">
        <v>207</v>
      </c>
      <c r="B210" s="5" t="str">
        <f>"600120231208192209979"</f>
        <v>600120231208192209979</v>
      </c>
      <c r="C210" s="5" t="s">
        <v>6</v>
      </c>
      <c r="D210" s="5" t="str">
        <f>"苏云珍"</f>
        <v>苏云珍</v>
      </c>
    </row>
    <row r="211" spans="1:4" ht="24" customHeight="1">
      <c r="A211" s="4">
        <v>208</v>
      </c>
      <c r="B211" s="5" t="str">
        <f>"600120231208193857986"</f>
        <v>600120231208193857986</v>
      </c>
      <c r="C211" s="5" t="s">
        <v>6</v>
      </c>
      <c r="D211" s="5" t="str">
        <f>"王小萍"</f>
        <v>王小萍</v>
      </c>
    </row>
    <row r="212" spans="1:4" ht="24" customHeight="1">
      <c r="A212" s="4">
        <v>209</v>
      </c>
      <c r="B212" s="5" t="str">
        <f>"6001202312090015361053"</f>
        <v>6001202312090015361053</v>
      </c>
      <c r="C212" s="5" t="s">
        <v>6</v>
      </c>
      <c r="D212" s="5" t="str">
        <f>"陈亚亲"</f>
        <v>陈亚亲</v>
      </c>
    </row>
    <row r="213" spans="1:4" ht="24" customHeight="1">
      <c r="A213" s="4">
        <v>210</v>
      </c>
      <c r="B213" s="5" t="str">
        <f>"6001202312090906531070"</f>
        <v>6001202312090906531070</v>
      </c>
      <c r="C213" s="5" t="s">
        <v>6</v>
      </c>
      <c r="D213" s="5" t="str">
        <f>"陈逸荞"</f>
        <v>陈逸荞</v>
      </c>
    </row>
    <row r="214" spans="1:4" ht="24" customHeight="1">
      <c r="A214" s="4">
        <v>211</v>
      </c>
      <c r="B214" s="5" t="str">
        <f>"6001202312091056011103"</f>
        <v>6001202312091056011103</v>
      </c>
      <c r="C214" s="5" t="s">
        <v>6</v>
      </c>
      <c r="D214" s="5" t="str">
        <f>"符燕丽"</f>
        <v>符燕丽</v>
      </c>
    </row>
    <row r="215" spans="1:4" ht="24" customHeight="1">
      <c r="A215" s="4">
        <v>212</v>
      </c>
      <c r="B215" s="5" t="str">
        <f>"6001202312091225471129"</f>
        <v>6001202312091225471129</v>
      </c>
      <c r="C215" s="5" t="s">
        <v>6</v>
      </c>
      <c r="D215" s="5" t="str">
        <f>"许慧婷"</f>
        <v>许慧婷</v>
      </c>
    </row>
    <row r="216" spans="1:4" ht="24" customHeight="1">
      <c r="A216" s="4">
        <v>213</v>
      </c>
      <c r="B216" s="5" t="str">
        <f>"6001202312091708231191"</f>
        <v>6001202312091708231191</v>
      </c>
      <c r="C216" s="5" t="s">
        <v>6</v>
      </c>
      <c r="D216" s="5" t="str">
        <f>"梁嘉懿"</f>
        <v>梁嘉懿</v>
      </c>
    </row>
    <row r="217" spans="1:4" ht="24" customHeight="1">
      <c r="A217" s="4">
        <v>214</v>
      </c>
      <c r="B217" s="5" t="str">
        <f>"6001202312092001281224"</f>
        <v>6001202312092001281224</v>
      </c>
      <c r="C217" s="5" t="s">
        <v>6</v>
      </c>
      <c r="D217" s="5" t="str">
        <f>"张建萍"</f>
        <v>张建萍</v>
      </c>
    </row>
    <row r="218" spans="1:4" ht="24" customHeight="1">
      <c r="A218" s="4">
        <v>215</v>
      </c>
      <c r="B218" s="5" t="str">
        <f>"6001202312091624321187"</f>
        <v>6001202312091624321187</v>
      </c>
      <c r="C218" s="5" t="s">
        <v>6</v>
      </c>
      <c r="D218" s="5" t="str">
        <f>"吴谢苗"</f>
        <v>吴谢苗</v>
      </c>
    </row>
    <row r="219" spans="1:4" ht="24" customHeight="1">
      <c r="A219" s="4">
        <v>216</v>
      </c>
      <c r="B219" s="5" t="str">
        <f>"6001202312092317141286"</f>
        <v>6001202312092317141286</v>
      </c>
      <c r="C219" s="5" t="s">
        <v>6</v>
      </c>
      <c r="D219" s="5" t="str">
        <f>"冯雪蓉"</f>
        <v>冯雪蓉</v>
      </c>
    </row>
    <row r="220" spans="1:4" ht="24" customHeight="1">
      <c r="A220" s="4">
        <v>217</v>
      </c>
      <c r="B220" s="5" t="str">
        <f>"600120231208102634740"</f>
        <v>600120231208102634740</v>
      </c>
      <c r="C220" s="5" t="s">
        <v>6</v>
      </c>
      <c r="D220" s="5" t="str">
        <f>"王瑶青"</f>
        <v>王瑶青</v>
      </c>
    </row>
    <row r="221" spans="1:4" ht="24" customHeight="1">
      <c r="A221" s="4">
        <v>218</v>
      </c>
      <c r="B221" s="5" t="str">
        <f>"6001202312101308022592"</f>
        <v>6001202312101308022592</v>
      </c>
      <c r="C221" s="5" t="s">
        <v>6</v>
      </c>
      <c r="D221" s="5" t="str">
        <f>"黄金菊"</f>
        <v>黄金菊</v>
      </c>
    </row>
    <row r="222" spans="1:4" ht="24" customHeight="1">
      <c r="A222" s="4">
        <v>219</v>
      </c>
      <c r="B222" s="5" t="str">
        <f>"6001202312101319382643"</f>
        <v>6001202312101319382643</v>
      </c>
      <c r="C222" s="5" t="s">
        <v>6</v>
      </c>
      <c r="D222" s="5" t="str">
        <f>"黄美雅"</f>
        <v>黄美雅</v>
      </c>
    </row>
    <row r="223" spans="1:4" ht="24" customHeight="1">
      <c r="A223" s="4">
        <v>220</v>
      </c>
      <c r="B223" s="5" t="str">
        <f>"6001202312101652093422"</f>
        <v>6001202312101652093422</v>
      </c>
      <c r="C223" s="5" t="s">
        <v>6</v>
      </c>
      <c r="D223" s="5" t="str">
        <f>"陈秀珍"</f>
        <v>陈秀珍</v>
      </c>
    </row>
    <row r="224" spans="1:4" ht="24" customHeight="1">
      <c r="A224" s="4">
        <v>221</v>
      </c>
      <c r="B224" s="5" t="str">
        <f>"6001202312101642593383"</f>
        <v>6001202312101642593383</v>
      </c>
      <c r="C224" s="5" t="s">
        <v>6</v>
      </c>
      <c r="D224" s="5" t="str">
        <f>"蔡美彩"</f>
        <v>蔡美彩</v>
      </c>
    </row>
    <row r="225" spans="1:4" ht="24" customHeight="1">
      <c r="A225" s="4">
        <v>222</v>
      </c>
      <c r="B225" s="5" t="str">
        <f>"6001202312101932193928"</f>
        <v>6001202312101932193928</v>
      </c>
      <c r="C225" s="5" t="s">
        <v>6</v>
      </c>
      <c r="D225" s="5" t="str">
        <f>"王清丽"</f>
        <v>王清丽</v>
      </c>
    </row>
    <row r="226" spans="1:4" ht="24" customHeight="1">
      <c r="A226" s="4">
        <v>223</v>
      </c>
      <c r="B226" s="5" t="str">
        <f>"6001202312091511471165"</f>
        <v>6001202312091511471165</v>
      </c>
      <c r="C226" s="5" t="s">
        <v>6</v>
      </c>
      <c r="D226" s="5" t="str">
        <f>"邓培蕊"</f>
        <v>邓培蕊</v>
      </c>
    </row>
    <row r="227" spans="1:4" ht="24" customHeight="1">
      <c r="A227" s="4">
        <v>224</v>
      </c>
      <c r="B227" s="5" t="str">
        <f>"600120231207182614623"</f>
        <v>600120231207182614623</v>
      </c>
      <c r="C227" s="5" t="s">
        <v>6</v>
      </c>
      <c r="D227" s="5" t="str">
        <f>"刘静"</f>
        <v>刘静</v>
      </c>
    </row>
    <row r="228" spans="1:4" ht="24" customHeight="1">
      <c r="A228" s="4">
        <v>225</v>
      </c>
      <c r="B228" s="5" t="str">
        <f>"600120231206113828221"</f>
        <v>600120231206113828221</v>
      </c>
      <c r="C228" s="5" t="s">
        <v>6</v>
      </c>
      <c r="D228" s="5" t="str">
        <f>"符莉英"</f>
        <v>符莉英</v>
      </c>
    </row>
    <row r="229" spans="1:4" ht="24" customHeight="1">
      <c r="A229" s="4">
        <v>226</v>
      </c>
      <c r="B229" s="5" t="str">
        <f>"6001202312102059264242"</f>
        <v>6001202312102059264242</v>
      </c>
      <c r="C229" s="5" t="s">
        <v>6</v>
      </c>
      <c r="D229" s="5" t="str">
        <f>"李相"</f>
        <v>李相</v>
      </c>
    </row>
    <row r="230" spans="1:4" ht="24" customHeight="1">
      <c r="A230" s="4">
        <v>227</v>
      </c>
      <c r="B230" s="5" t="str">
        <f>"6001202312102248334605"</f>
        <v>6001202312102248334605</v>
      </c>
      <c r="C230" s="5" t="s">
        <v>6</v>
      </c>
      <c r="D230" s="5" t="str">
        <f>"梁焕春"</f>
        <v>梁焕春</v>
      </c>
    </row>
    <row r="231" spans="1:4" ht="24" customHeight="1">
      <c r="A231" s="4">
        <v>228</v>
      </c>
      <c r="B231" s="5" t="str">
        <f>"6001202312102350554721"</f>
        <v>6001202312102350554721</v>
      </c>
      <c r="C231" s="5" t="s">
        <v>6</v>
      </c>
      <c r="D231" s="5" t="str">
        <f>"江颖"</f>
        <v>江颖</v>
      </c>
    </row>
    <row r="232" spans="1:4" ht="24" customHeight="1">
      <c r="A232" s="4">
        <v>229</v>
      </c>
      <c r="B232" s="5" t="str">
        <f>"600120231206110703208"</f>
        <v>600120231206110703208</v>
      </c>
      <c r="C232" s="5" t="s">
        <v>6</v>
      </c>
      <c r="D232" s="5" t="str">
        <f>"陈姣姣"</f>
        <v>陈姣姣</v>
      </c>
    </row>
    <row r="233" spans="1:4" ht="24" customHeight="1">
      <c r="A233" s="4">
        <v>230</v>
      </c>
      <c r="B233" s="5" t="str">
        <f>"600120231207172115609"</f>
        <v>600120231207172115609</v>
      </c>
      <c r="C233" s="5" t="s">
        <v>6</v>
      </c>
      <c r="D233" s="5" t="str">
        <f>"邢雪喜"</f>
        <v>邢雪喜</v>
      </c>
    </row>
    <row r="234" spans="1:4" ht="24" customHeight="1">
      <c r="A234" s="4">
        <v>231</v>
      </c>
      <c r="B234" s="5" t="str">
        <f>"6001202312110840194907"</f>
        <v>6001202312110840194907</v>
      </c>
      <c r="C234" s="5" t="s">
        <v>6</v>
      </c>
      <c r="D234" s="5" t="str">
        <f>"张桂妹"</f>
        <v>张桂妹</v>
      </c>
    </row>
    <row r="235" spans="1:4" ht="24" customHeight="1">
      <c r="A235" s="4">
        <v>232</v>
      </c>
      <c r="B235" s="5" t="str">
        <f>"6001202312110905375039"</f>
        <v>6001202312110905375039</v>
      </c>
      <c r="C235" s="5" t="s">
        <v>6</v>
      </c>
      <c r="D235" s="5" t="str">
        <f>"王碧丽"</f>
        <v>王碧丽</v>
      </c>
    </row>
    <row r="236" spans="1:4" ht="24" customHeight="1">
      <c r="A236" s="4">
        <v>233</v>
      </c>
      <c r="B236" s="5" t="str">
        <f>"6001202312110928205203"</f>
        <v>6001202312110928205203</v>
      </c>
      <c r="C236" s="5" t="s">
        <v>6</v>
      </c>
      <c r="D236" s="5" t="str">
        <f>"洪桂蓉"</f>
        <v>洪桂蓉</v>
      </c>
    </row>
    <row r="237" spans="1:4" ht="24" customHeight="1">
      <c r="A237" s="4">
        <v>234</v>
      </c>
      <c r="B237" s="5" t="str">
        <f>"6001202312111002545429"</f>
        <v>6001202312111002545429</v>
      </c>
      <c r="C237" s="5" t="s">
        <v>6</v>
      </c>
      <c r="D237" s="5" t="str">
        <f>"符舒琪"</f>
        <v>符舒琪</v>
      </c>
    </row>
    <row r="238" spans="1:4" ht="24" customHeight="1">
      <c r="A238" s="4">
        <v>235</v>
      </c>
      <c r="B238" s="5" t="str">
        <f>"6001202312101612523283"</f>
        <v>6001202312101612523283</v>
      </c>
      <c r="C238" s="5" t="s">
        <v>6</v>
      </c>
      <c r="D238" s="5" t="str">
        <f>"唐水清"</f>
        <v>唐水清</v>
      </c>
    </row>
    <row r="239" spans="1:4" ht="24" customHeight="1">
      <c r="A239" s="4">
        <v>236</v>
      </c>
      <c r="B239" s="5" t="str">
        <f>"6001202312111056305756"</f>
        <v>6001202312111056305756</v>
      </c>
      <c r="C239" s="5" t="s">
        <v>6</v>
      </c>
      <c r="D239" s="5" t="str">
        <f>"陈蕾"</f>
        <v>陈蕾</v>
      </c>
    </row>
    <row r="240" spans="1:4" ht="24" customHeight="1">
      <c r="A240" s="4">
        <v>237</v>
      </c>
      <c r="B240" s="5" t="str">
        <f>"6001202312111203306116"</f>
        <v>6001202312111203306116</v>
      </c>
      <c r="C240" s="5" t="s">
        <v>6</v>
      </c>
      <c r="D240" s="5" t="str">
        <f>"黄垂青"</f>
        <v>黄垂青</v>
      </c>
    </row>
    <row r="241" spans="1:4" ht="24" customHeight="1">
      <c r="A241" s="4">
        <v>238</v>
      </c>
      <c r="B241" s="5" t="str">
        <f>"6001202312111225576190"</f>
        <v>6001202312111225576190</v>
      </c>
      <c r="C241" s="5" t="s">
        <v>6</v>
      </c>
      <c r="D241" s="5" t="str">
        <f>"王小妹"</f>
        <v>王小妹</v>
      </c>
    </row>
    <row r="242" spans="1:4" ht="24" customHeight="1">
      <c r="A242" s="4">
        <v>239</v>
      </c>
      <c r="B242" s="5" t="str">
        <f>"6001202312111014405490"</f>
        <v>6001202312111014405490</v>
      </c>
      <c r="C242" s="5" t="s">
        <v>6</v>
      </c>
      <c r="D242" s="5" t="str">
        <f>"余建翠"</f>
        <v>余建翠</v>
      </c>
    </row>
    <row r="243" spans="1:4" ht="24" customHeight="1">
      <c r="A243" s="4">
        <v>240</v>
      </c>
      <c r="B243" s="5" t="str">
        <f>"6001202312111258046326"</f>
        <v>6001202312111258046326</v>
      </c>
      <c r="C243" s="5" t="s">
        <v>6</v>
      </c>
      <c r="D243" s="5" t="str">
        <f>"王燕"</f>
        <v>王燕</v>
      </c>
    </row>
    <row r="244" spans="1:4" ht="24" customHeight="1">
      <c r="A244" s="4">
        <v>241</v>
      </c>
      <c r="B244" s="5" t="str">
        <f>"6001202312111249126287"</f>
        <v>6001202312111249126287</v>
      </c>
      <c r="C244" s="5" t="s">
        <v>6</v>
      </c>
      <c r="D244" s="5" t="str">
        <f>"陈有宇"</f>
        <v>陈有宇</v>
      </c>
    </row>
    <row r="245" spans="1:4" ht="24" customHeight="1">
      <c r="A245" s="4">
        <v>242</v>
      </c>
      <c r="B245" s="5" t="str">
        <f>"6001202312110814024814"</f>
        <v>6001202312110814024814</v>
      </c>
      <c r="C245" s="5" t="s">
        <v>6</v>
      </c>
      <c r="D245" s="5" t="str">
        <f>"谢芸芸"</f>
        <v>谢芸芸</v>
      </c>
    </row>
    <row r="246" spans="1:4" ht="24" customHeight="1">
      <c r="A246" s="4">
        <v>243</v>
      </c>
      <c r="B246" s="5" t="str">
        <f>"600120231208115815781"</f>
        <v>600120231208115815781</v>
      </c>
      <c r="C246" s="5" t="s">
        <v>6</v>
      </c>
      <c r="D246" s="5" t="str">
        <f>"冯菁菁"</f>
        <v>冯菁菁</v>
      </c>
    </row>
    <row r="247" spans="1:4" ht="24" customHeight="1">
      <c r="A247" s="4">
        <v>244</v>
      </c>
      <c r="B247" s="5" t="str">
        <f>"6001202312111615287140"</f>
        <v>6001202312111615287140</v>
      </c>
      <c r="C247" s="5" t="s">
        <v>6</v>
      </c>
      <c r="D247" s="5" t="str">
        <f>"李祝秀"</f>
        <v>李祝秀</v>
      </c>
    </row>
    <row r="248" spans="1:4" ht="24" customHeight="1">
      <c r="A248" s="4">
        <v>245</v>
      </c>
      <c r="B248" s="5" t="str">
        <f>"6001202312111601307091"</f>
        <v>6001202312111601307091</v>
      </c>
      <c r="C248" s="5" t="s">
        <v>6</v>
      </c>
      <c r="D248" s="5" t="str">
        <f>"莫少雨"</f>
        <v>莫少雨</v>
      </c>
    </row>
    <row r="249" spans="1:4" ht="24" customHeight="1">
      <c r="A249" s="4">
        <v>246</v>
      </c>
      <c r="B249" s="5" t="str">
        <f>"6001202312111623187170"</f>
        <v>6001202312111623187170</v>
      </c>
      <c r="C249" s="5" t="s">
        <v>6</v>
      </c>
      <c r="D249" s="5" t="str">
        <f>"吴漫洪"</f>
        <v>吴漫洪</v>
      </c>
    </row>
    <row r="250" spans="1:4" ht="24" customHeight="1">
      <c r="A250" s="4">
        <v>247</v>
      </c>
      <c r="B250" s="5" t="str">
        <f>"6001202312111644167283"</f>
        <v>6001202312111644167283</v>
      </c>
      <c r="C250" s="5" t="s">
        <v>6</v>
      </c>
      <c r="D250" s="5" t="str">
        <f>"陈龄美"</f>
        <v>陈龄美</v>
      </c>
    </row>
    <row r="251" spans="1:4" ht="24" customHeight="1">
      <c r="A251" s="4">
        <v>248</v>
      </c>
      <c r="B251" s="5" t="str">
        <f>"6001202312111624557181"</f>
        <v>6001202312111624557181</v>
      </c>
      <c r="C251" s="5" t="s">
        <v>6</v>
      </c>
      <c r="D251" s="5" t="str">
        <f>"黎佩"</f>
        <v>黎佩</v>
      </c>
    </row>
    <row r="252" spans="1:4" ht="24" customHeight="1">
      <c r="A252" s="4">
        <v>249</v>
      </c>
      <c r="B252" s="5" t="str">
        <f>"6001202312111648267297"</f>
        <v>6001202312111648267297</v>
      </c>
      <c r="C252" s="5" t="s">
        <v>6</v>
      </c>
      <c r="D252" s="5" t="str">
        <f>"段雨薇"</f>
        <v>段雨薇</v>
      </c>
    </row>
    <row r="253" spans="1:4" ht="24" customHeight="1">
      <c r="A253" s="4">
        <v>250</v>
      </c>
      <c r="B253" s="5" t="str">
        <f>"6001202312111407406552"</f>
        <v>6001202312111407406552</v>
      </c>
      <c r="C253" s="5" t="s">
        <v>6</v>
      </c>
      <c r="D253" s="5" t="str">
        <f>"王琳"</f>
        <v>王琳</v>
      </c>
    </row>
    <row r="254" spans="1:4" ht="24" customHeight="1">
      <c r="A254" s="4">
        <v>251</v>
      </c>
      <c r="B254" s="5" t="str">
        <f>"6001202312110848524949"</f>
        <v>6001202312110848524949</v>
      </c>
      <c r="C254" s="5" t="s">
        <v>6</v>
      </c>
      <c r="D254" s="5" t="str">
        <f>"王莉漫"</f>
        <v>王莉漫</v>
      </c>
    </row>
    <row r="255" spans="1:4" ht="24" customHeight="1">
      <c r="A255" s="4">
        <v>252</v>
      </c>
      <c r="B255" s="5" t="str">
        <f>"6001202312111731507471"</f>
        <v>6001202312111731507471</v>
      </c>
      <c r="C255" s="5" t="s">
        <v>6</v>
      </c>
      <c r="D255" s="5" t="str">
        <f>"叶江岚"</f>
        <v>叶江岚</v>
      </c>
    </row>
    <row r="256" spans="1:4" ht="24" customHeight="1">
      <c r="A256" s="4">
        <v>253</v>
      </c>
      <c r="B256" s="5" t="str">
        <f>"6001202312111131205981"</f>
        <v>6001202312111131205981</v>
      </c>
      <c r="C256" s="5" t="s">
        <v>6</v>
      </c>
      <c r="D256" s="5" t="str">
        <f>"邓永馨"</f>
        <v>邓永馨</v>
      </c>
    </row>
    <row r="257" spans="1:4" ht="24" customHeight="1">
      <c r="A257" s="4">
        <v>254</v>
      </c>
      <c r="B257" s="5" t="str">
        <f>"6001202312111637487246"</f>
        <v>6001202312111637487246</v>
      </c>
      <c r="C257" s="5" t="s">
        <v>6</v>
      </c>
      <c r="D257" s="5" t="str">
        <f>"吴小妹"</f>
        <v>吴小妹</v>
      </c>
    </row>
    <row r="258" spans="1:4" ht="24" customHeight="1">
      <c r="A258" s="4">
        <v>255</v>
      </c>
      <c r="B258" s="5" t="str">
        <f>"6001202312111848317769"</f>
        <v>6001202312111848317769</v>
      </c>
      <c r="C258" s="5" t="s">
        <v>6</v>
      </c>
      <c r="D258" s="5" t="str">
        <f>"卢传芬"</f>
        <v>卢传芬</v>
      </c>
    </row>
    <row r="259" spans="1:4" ht="24" customHeight="1">
      <c r="A259" s="4">
        <v>256</v>
      </c>
      <c r="B259" s="5" t="str">
        <f>"6001202312111500316772"</f>
        <v>6001202312111500316772</v>
      </c>
      <c r="C259" s="5" t="s">
        <v>6</v>
      </c>
      <c r="D259" s="5" t="str">
        <f>"符雪丹"</f>
        <v>符雪丹</v>
      </c>
    </row>
    <row r="260" spans="1:4" ht="24" customHeight="1">
      <c r="A260" s="4">
        <v>257</v>
      </c>
      <c r="B260" s="5" t="str">
        <f>"600120231208195844991"</f>
        <v>600120231208195844991</v>
      </c>
      <c r="C260" s="5" t="s">
        <v>6</v>
      </c>
      <c r="D260" s="5" t="str">
        <f>"李小静"</f>
        <v>李小静</v>
      </c>
    </row>
    <row r="261" spans="1:4" ht="24" customHeight="1">
      <c r="A261" s="4">
        <v>258</v>
      </c>
      <c r="B261" s="5" t="str">
        <f>"6001202312102204214475"</f>
        <v>6001202312102204214475</v>
      </c>
      <c r="C261" s="5" t="s">
        <v>6</v>
      </c>
      <c r="D261" s="5" t="str">
        <f>"唐善鹏"</f>
        <v>唐善鹏</v>
      </c>
    </row>
    <row r="262" spans="1:4" ht="24" customHeight="1">
      <c r="A262" s="4">
        <v>259</v>
      </c>
      <c r="B262" s="5" t="str">
        <f>"6001202312112127008499"</f>
        <v>6001202312112127008499</v>
      </c>
      <c r="C262" s="5" t="s">
        <v>6</v>
      </c>
      <c r="D262" s="5" t="str">
        <f>"符谷丹"</f>
        <v>符谷丹</v>
      </c>
    </row>
    <row r="263" spans="1:4" ht="24" customHeight="1">
      <c r="A263" s="4">
        <v>260</v>
      </c>
      <c r="B263" s="5" t="str">
        <f>"600120231206212211411"</f>
        <v>600120231206212211411</v>
      </c>
      <c r="C263" s="5" t="s">
        <v>6</v>
      </c>
      <c r="D263" s="5" t="str">
        <f>"欧琳琳"</f>
        <v>欧琳琳</v>
      </c>
    </row>
    <row r="264" spans="1:4" ht="24" customHeight="1">
      <c r="A264" s="4">
        <v>261</v>
      </c>
      <c r="B264" s="5" t="str">
        <f>"6001202312112209558694"</f>
        <v>6001202312112209558694</v>
      </c>
      <c r="C264" s="5" t="s">
        <v>6</v>
      </c>
      <c r="D264" s="5" t="str">
        <f>"黄美琪"</f>
        <v>黄美琪</v>
      </c>
    </row>
    <row r="265" spans="1:4" ht="24" customHeight="1">
      <c r="A265" s="4">
        <v>262</v>
      </c>
      <c r="B265" s="5" t="str">
        <f>"6001202312112227498756"</f>
        <v>6001202312112227498756</v>
      </c>
      <c r="C265" s="5" t="s">
        <v>6</v>
      </c>
      <c r="D265" s="5" t="str">
        <f>"李倩"</f>
        <v>李倩</v>
      </c>
    </row>
    <row r="266" spans="1:4" ht="24" customHeight="1">
      <c r="A266" s="4">
        <v>263</v>
      </c>
      <c r="B266" s="5" t="str">
        <f>"6001202312101710073484"</f>
        <v>6001202312101710073484</v>
      </c>
      <c r="C266" s="5" t="s">
        <v>6</v>
      </c>
      <c r="D266" s="5" t="str">
        <f>"陈秋男"</f>
        <v>陈秋男</v>
      </c>
    </row>
    <row r="267" spans="1:4" ht="24" customHeight="1">
      <c r="A267" s="4">
        <v>264</v>
      </c>
      <c r="B267" s="5" t="str">
        <f>"6001202312112230598771"</f>
        <v>6001202312112230598771</v>
      </c>
      <c r="C267" s="5" t="s">
        <v>6</v>
      </c>
      <c r="D267" s="5" t="str">
        <f>"李暖"</f>
        <v>李暖</v>
      </c>
    </row>
    <row r="268" spans="1:4" ht="24" customHeight="1">
      <c r="A268" s="4">
        <v>265</v>
      </c>
      <c r="B268" s="5" t="str">
        <f>"6001202312112339238993"</f>
        <v>6001202312112339238993</v>
      </c>
      <c r="C268" s="5" t="s">
        <v>6</v>
      </c>
      <c r="D268" s="5" t="str">
        <f>"符吉南"</f>
        <v>符吉南</v>
      </c>
    </row>
    <row r="269" spans="1:4" ht="24" customHeight="1">
      <c r="A269" s="4">
        <v>266</v>
      </c>
      <c r="B269" s="5" t="str">
        <f>"6001202312120115359108"</f>
        <v>6001202312120115359108</v>
      </c>
      <c r="C269" s="5" t="s">
        <v>6</v>
      </c>
      <c r="D269" s="5" t="str">
        <f>"蒙超莹"</f>
        <v>蒙超莹</v>
      </c>
    </row>
    <row r="270" spans="1:4" ht="24" customHeight="1">
      <c r="A270" s="4">
        <v>267</v>
      </c>
      <c r="B270" s="5" t="str">
        <f>"600120231207164117598"</f>
        <v>600120231207164117598</v>
      </c>
      <c r="C270" s="5" t="s">
        <v>6</v>
      </c>
      <c r="D270" s="5" t="str">
        <f>"邢晖"</f>
        <v>邢晖</v>
      </c>
    </row>
    <row r="271" spans="1:4" ht="24" customHeight="1">
      <c r="A271" s="4">
        <v>268</v>
      </c>
      <c r="B271" s="5" t="str">
        <f>"6001202312120924029432"</f>
        <v>6001202312120924029432</v>
      </c>
      <c r="C271" s="5" t="s">
        <v>6</v>
      </c>
      <c r="D271" s="5" t="str">
        <f>"陈紫馨"</f>
        <v>陈紫馨</v>
      </c>
    </row>
    <row r="272" spans="1:4" ht="24" customHeight="1">
      <c r="A272" s="4">
        <v>269</v>
      </c>
      <c r="B272" s="5" t="str">
        <f>"6001202312121033499755"</f>
        <v>6001202312121033499755</v>
      </c>
      <c r="C272" s="5" t="s">
        <v>6</v>
      </c>
      <c r="D272" s="5" t="str">
        <f>"郑斌云"</f>
        <v>郑斌云</v>
      </c>
    </row>
    <row r="273" spans="1:4" ht="24" customHeight="1">
      <c r="A273" s="4">
        <v>270</v>
      </c>
      <c r="B273" s="5" t="str">
        <f>"6001202312092051081242"</f>
        <v>6001202312092051081242</v>
      </c>
      <c r="C273" s="5" t="s">
        <v>6</v>
      </c>
      <c r="D273" s="5" t="str">
        <f>"廖春梅"</f>
        <v>廖春梅</v>
      </c>
    </row>
    <row r="274" spans="1:4" ht="24" customHeight="1">
      <c r="A274" s="4">
        <v>271</v>
      </c>
      <c r="B274" s="5" t="str">
        <f>"6001202312121046069816"</f>
        <v>6001202312121046069816</v>
      </c>
      <c r="C274" s="5" t="s">
        <v>6</v>
      </c>
      <c r="D274" s="5" t="str">
        <f>"黄向"</f>
        <v>黄向</v>
      </c>
    </row>
    <row r="275" spans="1:4" ht="24" customHeight="1">
      <c r="A275" s="4">
        <v>272</v>
      </c>
      <c r="B275" s="5" t="str">
        <f>"6001202312121038269779"</f>
        <v>6001202312121038269779</v>
      </c>
      <c r="C275" s="5" t="s">
        <v>6</v>
      </c>
      <c r="D275" s="5" t="str">
        <f>"李诗静"</f>
        <v>李诗静</v>
      </c>
    </row>
    <row r="276" spans="1:4" ht="24" customHeight="1">
      <c r="A276" s="4">
        <v>273</v>
      </c>
      <c r="B276" s="5" t="str">
        <f>"60012023121211273110041"</f>
        <v>60012023121211273110041</v>
      </c>
      <c r="C276" s="5" t="s">
        <v>6</v>
      </c>
      <c r="D276" s="5" t="str">
        <f>"邝琼容"</f>
        <v>邝琼容</v>
      </c>
    </row>
    <row r="277" spans="1:4" ht="24" customHeight="1">
      <c r="A277" s="4">
        <v>274</v>
      </c>
      <c r="B277" s="5" t="str">
        <f>"60012023121211325310062"</f>
        <v>60012023121211325310062</v>
      </c>
      <c r="C277" s="5" t="s">
        <v>6</v>
      </c>
      <c r="D277" s="5" t="str">
        <f>"林青"</f>
        <v>林青</v>
      </c>
    </row>
    <row r="278" spans="1:4" ht="24" customHeight="1">
      <c r="A278" s="4">
        <v>275</v>
      </c>
      <c r="B278" s="5" t="str">
        <f>"600120231206091138132"</f>
        <v>600120231206091138132</v>
      </c>
      <c r="C278" s="5" t="s">
        <v>7</v>
      </c>
      <c r="D278" s="5" t="str">
        <f>"王敏"</f>
        <v>王敏</v>
      </c>
    </row>
    <row r="279" spans="1:4" ht="24" customHeight="1">
      <c r="A279" s="4">
        <v>276</v>
      </c>
      <c r="B279" s="5" t="str">
        <f>"600120231206090716128"</f>
        <v>600120231206090716128</v>
      </c>
      <c r="C279" s="5" t="s">
        <v>7</v>
      </c>
      <c r="D279" s="5" t="str">
        <f>"黎慧琼"</f>
        <v>黎慧琼</v>
      </c>
    </row>
    <row r="280" spans="1:4" ht="24" customHeight="1">
      <c r="A280" s="4">
        <v>277</v>
      </c>
      <c r="B280" s="5" t="str">
        <f>"600120231206094205158"</f>
        <v>600120231206094205158</v>
      </c>
      <c r="C280" s="5" t="s">
        <v>7</v>
      </c>
      <c r="D280" s="5" t="str">
        <f>"王晓梅"</f>
        <v>王晓梅</v>
      </c>
    </row>
    <row r="281" spans="1:4" ht="24" customHeight="1">
      <c r="A281" s="4">
        <v>278</v>
      </c>
      <c r="B281" s="5" t="str">
        <f>"600120231206092845148"</f>
        <v>600120231206092845148</v>
      </c>
      <c r="C281" s="5" t="s">
        <v>7</v>
      </c>
      <c r="D281" s="5" t="str">
        <f>"陈首憎"</f>
        <v>陈首憎</v>
      </c>
    </row>
    <row r="282" spans="1:4" ht="24" customHeight="1">
      <c r="A282" s="4">
        <v>279</v>
      </c>
      <c r="B282" s="5" t="str">
        <f>"600120231206113844222"</f>
        <v>600120231206113844222</v>
      </c>
      <c r="C282" s="5" t="s">
        <v>7</v>
      </c>
      <c r="D282" s="5" t="str">
        <f>"王家宇"</f>
        <v>王家宇</v>
      </c>
    </row>
    <row r="283" spans="1:4" ht="24" customHeight="1">
      <c r="A283" s="4">
        <v>280</v>
      </c>
      <c r="B283" s="5" t="str">
        <f>"600120231206122638243"</f>
        <v>600120231206122638243</v>
      </c>
      <c r="C283" s="5" t="s">
        <v>7</v>
      </c>
      <c r="D283" s="5" t="str">
        <f>"卢红月"</f>
        <v>卢红月</v>
      </c>
    </row>
    <row r="284" spans="1:4" ht="24" customHeight="1">
      <c r="A284" s="4">
        <v>281</v>
      </c>
      <c r="B284" s="5" t="str">
        <f>"600120231206101756180"</f>
        <v>600120231206101756180</v>
      </c>
      <c r="C284" s="5" t="s">
        <v>7</v>
      </c>
      <c r="D284" s="5" t="str">
        <f>"邱优"</f>
        <v>邱优</v>
      </c>
    </row>
    <row r="285" spans="1:4" ht="24" customHeight="1">
      <c r="A285" s="4">
        <v>282</v>
      </c>
      <c r="B285" s="5" t="str">
        <f>"600120231206090132121"</f>
        <v>600120231206090132121</v>
      </c>
      <c r="C285" s="5" t="s">
        <v>7</v>
      </c>
      <c r="D285" s="5" t="str">
        <f>"梁安泽"</f>
        <v>梁安泽</v>
      </c>
    </row>
    <row r="286" spans="1:4" ht="24" customHeight="1">
      <c r="A286" s="4">
        <v>283</v>
      </c>
      <c r="B286" s="5" t="str">
        <f>"600120231206153805304"</f>
        <v>600120231206153805304</v>
      </c>
      <c r="C286" s="5" t="s">
        <v>7</v>
      </c>
      <c r="D286" s="5" t="str">
        <f>"李寒"</f>
        <v>李寒</v>
      </c>
    </row>
    <row r="287" spans="1:4" ht="24" customHeight="1">
      <c r="A287" s="4">
        <v>284</v>
      </c>
      <c r="B287" s="5" t="str">
        <f>"600120231206161341322"</f>
        <v>600120231206161341322</v>
      </c>
      <c r="C287" s="5" t="s">
        <v>7</v>
      </c>
      <c r="D287" s="5" t="str">
        <f>"胡欣雨"</f>
        <v>胡欣雨</v>
      </c>
    </row>
    <row r="288" spans="1:4" ht="24" customHeight="1">
      <c r="A288" s="4">
        <v>285</v>
      </c>
      <c r="B288" s="5" t="str">
        <f>"600120231206161917324"</f>
        <v>600120231206161917324</v>
      </c>
      <c r="C288" s="5" t="s">
        <v>7</v>
      </c>
      <c r="D288" s="5" t="str">
        <f>"符兰爱"</f>
        <v>符兰爱</v>
      </c>
    </row>
    <row r="289" spans="1:4" ht="24" customHeight="1">
      <c r="A289" s="4">
        <v>286</v>
      </c>
      <c r="B289" s="5" t="str">
        <f>"600120231206164649335"</f>
        <v>600120231206164649335</v>
      </c>
      <c r="C289" s="5" t="s">
        <v>7</v>
      </c>
      <c r="D289" s="5" t="str">
        <f>"符丽菲"</f>
        <v>符丽菲</v>
      </c>
    </row>
    <row r="290" spans="1:4" ht="24" customHeight="1">
      <c r="A290" s="4">
        <v>287</v>
      </c>
      <c r="B290" s="5" t="str">
        <f>"600120231206144116274"</f>
        <v>600120231206144116274</v>
      </c>
      <c r="C290" s="5" t="s">
        <v>7</v>
      </c>
      <c r="D290" s="5" t="str">
        <f>"李静姣"</f>
        <v>李静姣</v>
      </c>
    </row>
    <row r="291" spans="1:4" ht="24" customHeight="1">
      <c r="A291" s="4">
        <v>288</v>
      </c>
      <c r="B291" s="5" t="str">
        <f>"600120231206093624155"</f>
        <v>600120231206093624155</v>
      </c>
      <c r="C291" s="5" t="s">
        <v>7</v>
      </c>
      <c r="D291" s="5" t="str">
        <f>"凌奕伟"</f>
        <v>凌奕伟</v>
      </c>
    </row>
    <row r="292" spans="1:4" ht="24" customHeight="1">
      <c r="A292" s="4">
        <v>289</v>
      </c>
      <c r="B292" s="5" t="str">
        <f>"600120231207082158451"</f>
        <v>600120231207082158451</v>
      </c>
      <c r="C292" s="5" t="s">
        <v>7</v>
      </c>
      <c r="D292" s="5" t="str">
        <f>"林元超"</f>
        <v>林元超</v>
      </c>
    </row>
    <row r="293" spans="1:4" ht="24" customHeight="1">
      <c r="A293" s="4">
        <v>290</v>
      </c>
      <c r="B293" s="5" t="str">
        <f>"600120231207140929545"</f>
        <v>600120231207140929545</v>
      </c>
      <c r="C293" s="5" t="s">
        <v>7</v>
      </c>
      <c r="D293" s="5" t="str">
        <f>"唐传良"</f>
        <v>唐传良</v>
      </c>
    </row>
    <row r="294" spans="1:4" ht="24" customHeight="1">
      <c r="A294" s="4">
        <v>291</v>
      </c>
      <c r="B294" s="5" t="str">
        <f>"600120231207145725557"</f>
        <v>600120231207145725557</v>
      </c>
      <c r="C294" s="5" t="s">
        <v>7</v>
      </c>
      <c r="D294" s="5" t="str">
        <f>"邢孔芸"</f>
        <v>邢孔芸</v>
      </c>
    </row>
    <row r="295" spans="1:4" ht="24" customHeight="1">
      <c r="A295" s="4">
        <v>292</v>
      </c>
      <c r="B295" s="5" t="str">
        <f>"600120231207151225564"</f>
        <v>600120231207151225564</v>
      </c>
      <c r="C295" s="5" t="s">
        <v>7</v>
      </c>
      <c r="D295" s="5" t="str">
        <f>"张英杏"</f>
        <v>张英杏</v>
      </c>
    </row>
    <row r="296" spans="1:4" ht="24" customHeight="1">
      <c r="A296" s="4">
        <v>293</v>
      </c>
      <c r="B296" s="5" t="str">
        <f>"600120231207153350572"</f>
        <v>600120231207153350572</v>
      </c>
      <c r="C296" s="5" t="s">
        <v>7</v>
      </c>
      <c r="D296" s="5" t="str">
        <f>"王军欢"</f>
        <v>王军欢</v>
      </c>
    </row>
    <row r="297" spans="1:4" ht="24" customHeight="1">
      <c r="A297" s="4">
        <v>294</v>
      </c>
      <c r="B297" s="5" t="str">
        <f>"600120231207174751617"</f>
        <v>600120231207174751617</v>
      </c>
      <c r="C297" s="5" t="s">
        <v>7</v>
      </c>
      <c r="D297" s="5" t="str">
        <f>"黎玉花"</f>
        <v>黎玉花</v>
      </c>
    </row>
    <row r="298" spans="1:4" ht="24" customHeight="1">
      <c r="A298" s="4">
        <v>295</v>
      </c>
      <c r="B298" s="5" t="str">
        <f>"600120231207192935633"</f>
        <v>600120231207192935633</v>
      </c>
      <c r="C298" s="5" t="s">
        <v>7</v>
      </c>
      <c r="D298" s="5" t="str">
        <f>"黄玲妹"</f>
        <v>黄玲妹</v>
      </c>
    </row>
    <row r="299" spans="1:4" ht="24" customHeight="1">
      <c r="A299" s="4">
        <v>296</v>
      </c>
      <c r="B299" s="5" t="str">
        <f>"600120231207211621652"</f>
        <v>600120231207211621652</v>
      </c>
      <c r="C299" s="5" t="s">
        <v>7</v>
      </c>
      <c r="D299" s="5" t="str">
        <f>"周潮敏"</f>
        <v>周潮敏</v>
      </c>
    </row>
    <row r="300" spans="1:4" ht="24" customHeight="1">
      <c r="A300" s="4">
        <v>297</v>
      </c>
      <c r="B300" s="5" t="str">
        <f>"600120231207220340665"</f>
        <v>600120231207220340665</v>
      </c>
      <c r="C300" s="5" t="s">
        <v>7</v>
      </c>
      <c r="D300" s="5" t="str">
        <f>"符传雄"</f>
        <v>符传雄</v>
      </c>
    </row>
    <row r="301" spans="1:4" ht="24" customHeight="1">
      <c r="A301" s="4">
        <v>298</v>
      </c>
      <c r="B301" s="5" t="str">
        <f>"600120231208084031703"</f>
        <v>600120231208084031703</v>
      </c>
      <c r="C301" s="5" t="s">
        <v>7</v>
      </c>
      <c r="D301" s="5" t="str">
        <f>"王元乾"</f>
        <v>王元乾</v>
      </c>
    </row>
    <row r="302" spans="1:4" ht="24" customHeight="1">
      <c r="A302" s="4">
        <v>299</v>
      </c>
      <c r="B302" s="5" t="str">
        <f>"600120231208095910727"</f>
        <v>600120231208095910727</v>
      </c>
      <c r="C302" s="5" t="s">
        <v>7</v>
      </c>
      <c r="D302" s="5" t="str">
        <f>"麦琪琪"</f>
        <v>麦琪琪</v>
      </c>
    </row>
    <row r="303" spans="1:4" ht="24" customHeight="1">
      <c r="A303" s="4">
        <v>300</v>
      </c>
      <c r="B303" s="5" t="str">
        <f>"600120231208163030909"</f>
        <v>600120231208163030909</v>
      </c>
      <c r="C303" s="5" t="s">
        <v>7</v>
      </c>
      <c r="D303" s="5" t="str">
        <f>"刘雯馨"</f>
        <v>刘雯馨</v>
      </c>
    </row>
    <row r="304" spans="1:4" ht="24" customHeight="1">
      <c r="A304" s="4">
        <v>301</v>
      </c>
      <c r="B304" s="5" t="str">
        <f>"6001202312091030501093"</f>
        <v>6001202312091030501093</v>
      </c>
      <c r="C304" s="5" t="s">
        <v>7</v>
      </c>
      <c r="D304" s="5" t="str">
        <f>"唐小蜓"</f>
        <v>唐小蜓</v>
      </c>
    </row>
    <row r="305" spans="1:4" ht="24" customHeight="1">
      <c r="A305" s="4">
        <v>302</v>
      </c>
      <c r="B305" s="5" t="str">
        <f>"6001202312091213201125"</f>
        <v>6001202312091213201125</v>
      </c>
      <c r="C305" s="5" t="s">
        <v>7</v>
      </c>
      <c r="D305" s="5" t="str">
        <f>"吴正昊"</f>
        <v>吴正昊</v>
      </c>
    </row>
    <row r="306" spans="1:4" ht="24" customHeight="1">
      <c r="A306" s="4">
        <v>303</v>
      </c>
      <c r="B306" s="5" t="str">
        <f>"600120231207165647602"</f>
        <v>600120231207165647602</v>
      </c>
      <c r="C306" s="5" t="s">
        <v>7</v>
      </c>
      <c r="D306" s="5" t="str">
        <f>"王一锦"</f>
        <v>王一锦</v>
      </c>
    </row>
    <row r="307" spans="1:4" ht="24" customHeight="1">
      <c r="A307" s="4">
        <v>304</v>
      </c>
      <c r="B307" s="5" t="str">
        <f>"600120231208092642716"</f>
        <v>600120231208092642716</v>
      </c>
      <c r="C307" s="5" t="s">
        <v>7</v>
      </c>
      <c r="D307" s="5" t="str">
        <f>"梁对子"</f>
        <v>梁对子</v>
      </c>
    </row>
    <row r="308" spans="1:4" ht="24" customHeight="1">
      <c r="A308" s="4">
        <v>305</v>
      </c>
      <c r="B308" s="5" t="str">
        <f>"600120231206100105171"</f>
        <v>600120231206100105171</v>
      </c>
      <c r="C308" s="5" t="s">
        <v>7</v>
      </c>
      <c r="D308" s="5" t="str">
        <f>"纪新杨"</f>
        <v>纪新杨</v>
      </c>
    </row>
    <row r="309" spans="1:4" ht="24" customHeight="1">
      <c r="A309" s="4">
        <v>306</v>
      </c>
      <c r="B309" s="5" t="str">
        <f>"600120231208192332980"</f>
        <v>600120231208192332980</v>
      </c>
      <c r="C309" s="5" t="s">
        <v>7</v>
      </c>
      <c r="D309" s="5" t="str">
        <f>"孙泰秋"</f>
        <v>孙泰秋</v>
      </c>
    </row>
    <row r="310" spans="1:4" ht="24" customHeight="1">
      <c r="A310" s="4">
        <v>307</v>
      </c>
      <c r="B310" s="5" t="str">
        <f>"6001202312090927321080"</f>
        <v>6001202312090927321080</v>
      </c>
      <c r="C310" s="5" t="s">
        <v>7</v>
      </c>
      <c r="D310" s="5" t="str">
        <f>"陈彩莹"</f>
        <v>陈彩莹</v>
      </c>
    </row>
    <row r="311" spans="1:4" ht="24" customHeight="1">
      <c r="A311" s="4">
        <v>308</v>
      </c>
      <c r="B311" s="5" t="str">
        <f>"6001202312101635433362"</f>
        <v>6001202312101635433362</v>
      </c>
      <c r="C311" s="5" t="s">
        <v>7</v>
      </c>
      <c r="D311" s="5" t="str">
        <f>"洪仕特"</f>
        <v>洪仕特</v>
      </c>
    </row>
    <row r="312" spans="1:4" ht="24" customHeight="1">
      <c r="A312" s="4">
        <v>309</v>
      </c>
      <c r="B312" s="5" t="str">
        <f>"6001202312101932083927"</f>
        <v>6001202312101932083927</v>
      </c>
      <c r="C312" s="5" t="s">
        <v>7</v>
      </c>
      <c r="D312" s="5" t="str">
        <f>"王乙如"</f>
        <v>王乙如</v>
      </c>
    </row>
    <row r="313" spans="1:4" ht="24" customHeight="1">
      <c r="A313" s="4">
        <v>310</v>
      </c>
      <c r="B313" s="5" t="str">
        <f>"6001202312102122304318"</f>
        <v>6001202312102122304318</v>
      </c>
      <c r="C313" s="5" t="s">
        <v>7</v>
      </c>
      <c r="D313" s="5" t="str">
        <f>"符亚娜"</f>
        <v>符亚娜</v>
      </c>
    </row>
    <row r="314" spans="1:4" ht="24" customHeight="1">
      <c r="A314" s="4">
        <v>311</v>
      </c>
      <c r="B314" s="5" t="str">
        <f>"6001202312092144081261"</f>
        <v>6001202312092144081261</v>
      </c>
      <c r="C314" s="5" t="s">
        <v>7</v>
      </c>
      <c r="D314" s="5" t="str">
        <f>"王佳娜"</f>
        <v>王佳娜</v>
      </c>
    </row>
    <row r="315" spans="1:4" ht="24" customHeight="1">
      <c r="A315" s="4">
        <v>312</v>
      </c>
      <c r="B315" s="5" t="str">
        <f>"6001202312102345354715"</f>
        <v>6001202312102345354715</v>
      </c>
      <c r="C315" s="5" t="s">
        <v>7</v>
      </c>
      <c r="D315" s="5" t="str">
        <f>"王德丽"</f>
        <v>王德丽</v>
      </c>
    </row>
    <row r="316" spans="1:4" ht="24" customHeight="1">
      <c r="A316" s="4">
        <v>313</v>
      </c>
      <c r="B316" s="5" t="str">
        <f>"600120231207181309620"</f>
        <v>600120231207181309620</v>
      </c>
      <c r="C316" s="5" t="s">
        <v>7</v>
      </c>
      <c r="D316" s="5" t="str">
        <f>"王海珠"</f>
        <v>王海珠</v>
      </c>
    </row>
    <row r="317" spans="1:4" ht="24" customHeight="1">
      <c r="A317" s="4">
        <v>314</v>
      </c>
      <c r="B317" s="5" t="str">
        <f>"6001202312082325461046"</f>
        <v>6001202312082325461046</v>
      </c>
      <c r="C317" s="5" t="s">
        <v>7</v>
      </c>
      <c r="D317" s="5" t="str">
        <f>"郑引凰"</f>
        <v>郑引凰</v>
      </c>
    </row>
    <row r="318" spans="1:4" ht="24" customHeight="1">
      <c r="A318" s="4">
        <v>315</v>
      </c>
      <c r="B318" s="5" t="str">
        <f>"6001202312110900215007"</f>
        <v>6001202312110900215007</v>
      </c>
      <c r="C318" s="5" t="s">
        <v>7</v>
      </c>
      <c r="D318" s="5" t="str">
        <f>"李有茂"</f>
        <v>李有茂</v>
      </c>
    </row>
    <row r="319" spans="1:4" ht="24" customHeight="1">
      <c r="A319" s="4">
        <v>316</v>
      </c>
      <c r="B319" s="5" t="str">
        <f>"6001202312110843424919"</f>
        <v>6001202312110843424919</v>
      </c>
      <c r="C319" s="5" t="s">
        <v>7</v>
      </c>
      <c r="D319" s="5" t="str">
        <f>"梅秀兰"</f>
        <v>梅秀兰</v>
      </c>
    </row>
    <row r="320" spans="1:4" ht="24" customHeight="1">
      <c r="A320" s="4">
        <v>317</v>
      </c>
      <c r="B320" s="5" t="str">
        <f>"6001202312110923305168"</f>
        <v>6001202312110923305168</v>
      </c>
      <c r="C320" s="5" t="s">
        <v>7</v>
      </c>
      <c r="D320" s="5" t="str">
        <f>"陈海斌"</f>
        <v>陈海斌</v>
      </c>
    </row>
    <row r="321" spans="1:4" ht="24" customHeight="1">
      <c r="A321" s="4">
        <v>318</v>
      </c>
      <c r="B321" s="5" t="str">
        <f>"6001202312111029125593"</f>
        <v>6001202312111029125593</v>
      </c>
      <c r="C321" s="5" t="s">
        <v>7</v>
      </c>
      <c r="D321" s="5" t="str">
        <f>"邢惠媚"</f>
        <v>邢惠媚</v>
      </c>
    </row>
    <row r="322" spans="1:4" ht="24" customHeight="1">
      <c r="A322" s="4">
        <v>319</v>
      </c>
      <c r="B322" s="5" t="str">
        <f>"6001202312101416542861"</f>
        <v>6001202312101416542861</v>
      </c>
      <c r="C322" s="5" t="s">
        <v>7</v>
      </c>
      <c r="D322" s="5" t="str">
        <f>"彭博伟"</f>
        <v>彭博伟</v>
      </c>
    </row>
    <row r="323" spans="1:4" ht="24" customHeight="1">
      <c r="A323" s="4">
        <v>320</v>
      </c>
      <c r="B323" s="5" t="str">
        <f>"6001202312110905465041"</f>
        <v>6001202312110905465041</v>
      </c>
      <c r="C323" s="5" t="s">
        <v>7</v>
      </c>
      <c r="D323" s="5" t="str">
        <f>"何壮高"</f>
        <v>何壮高</v>
      </c>
    </row>
    <row r="324" spans="1:4" ht="24" customHeight="1">
      <c r="A324" s="4">
        <v>321</v>
      </c>
      <c r="B324" s="5" t="str">
        <f>"6001202312111222536181"</f>
        <v>6001202312111222536181</v>
      </c>
      <c r="C324" s="5" t="s">
        <v>7</v>
      </c>
      <c r="D324" s="5" t="str">
        <f>"林娅"</f>
        <v>林娅</v>
      </c>
    </row>
    <row r="325" spans="1:4" ht="24" customHeight="1">
      <c r="A325" s="4">
        <v>322</v>
      </c>
      <c r="B325" s="5" t="str">
        <f>"600120231208143916848"</f>
        <v>600120231208143916848</v>
      </c>
      <c r="C325" s="5" t="s">
        <v>7</v>
      </c>
      <c r="D325" s="5" t="str">
        <f>"周兰"</f>
        <v>周兰</v>
      </c>
    </row>
    <row r="326" spans="1:4" ht="24" customHeight="1">
      <c r="A326" s="4">
        <v>323</v>
      </c>
      <c r="B326" s="5" t="str">
        <f>"600120231208160149888"</f>
        <v>600120231208160149888</v>
      </c>
      <c r="C326" s="5" t="s">
        <v>7</v>
      </c>
      <c r="D326" s="5" t="str">
        <f>"张思琳"</f>
        <v>张思琳</v>
      </c>
    </row>
    <row r="327" spans="1:4" ht="24" customHeight="1">
      <c r="A327" s="4">
        <v>324</v>
      </c>
      <c r="B327" s="5" t="str">
        <f>"6001202312111633217218"</f>
        <v>6001202312111633217218</v>
      </c>
      <c r="C327" s="5" t="s">
        <v>7</v>
      </c>
      <c r="D327" s="5" t="str">
        <f>"黄有莲"</f>
        <v>黄有莲</v>
      </c>
    </row>
    <row r="328" spans="1:4" ht="24" customHeight="1">
      <c r="A328" s="4">
        <v>325</v>
      </c>
      <c r="B328" s="5" t="str">
        <f>"6001202312111409596557"</f>
        <v>6001202312111409596557</v>
      </c>
      <c r="C328" s="5" t="s">
        <v>7</v>
      </c>
      <c r="D328" s="5" t="str">
        <f>"陈柳惠"</f>
        <v>陈柳惠</v>
      </c>
    </row>
    <row r="329" spans="1:4" ht="24" customHeight="1">
      <c r="A329" s="4">
        <v>326</v>
      </c>
      <c r="B329" s="5" t="str">
        <f>"6001202312111718247418"</f>
        <v>6001202312111718247418</v>
      </c>
      <c r="C329" s="5" t="s">
        <v>7</v>
      </c>
      <c r="D329" s="5" t="str">
        <f>"李顺美"</f>
        <v>李顺美</v>
      </c>
    </row>
    <row r="330" spans="1:4" ht="24" customHeight="1">
      <c r="A330" s="4">
        <v>327</v>
      </c>
      <c r="B330" s="5" t="str">
        <f>"6001202312111726037452"</f>
        <v>6001202312111726037452</v>
      </c>
      <c r="C330" s="5" t="s">
        <v>7</v>
      </c>
      <c r="D330" s="5" t="str">
        <f>"王菲"</f>
        <v>王菲</v>
      </c>
    </row>
    <row r="331" spans="1:4" ht="24" customHeight="1">
      <c r="A331" s="4">
        <v>328</v>
      </c>
      <c r="B331" s="5" t="str">
        <f>"6001202312111857267808"</f>
        <v>6001202312111857267808</v>
      </c>
      <c r="C331" s="5" t="s">
        <v>7</v>
      </c>
      <c r="D331" s="5" t="str">
        <f>"陈绵丹"</f>
        <v>陈绵丹</v>
      </c>
    </row>
    <row r="332" spans="1:4" ht="24" customHeight="1">
      <c r="A332" s="4">
        <v>329</v>
      </c>
      <c r="B332" s="5" t="str">
        <f>"6001202312111507336809"</f>
        <v>6001202312111507336809</v>
      </c>
      <c r="C332" s="5" t="s">
        <v>7</v>
      </c>
      <c r="D332" s="5" t="str">
        <f>"林建娥"</f>
        <v>林建娥</v>
      </c>
    </row>
    <row r="333" spans="1:4" ht="24" customHeight="1">
      <c r="A333" s="4">
        <v>330</v>
      </c>
      <c r="B333" s="5" t="str">
        <f>"6001202312092351031290"</f>
        <v>6001202312092351031290</v>
      </c>
      <c r="C333" s="5" t="s">
        <v>7</v>
      </c>
      <c r="D333" s="5" t="str">
        <f>"陈育霖"</f>
        <v>陈育霖</v>
      </c>
    </row>
    <row r="334" spans="1:4" ht="24" customHeight="1">
      <c r="A334" s="4">
        <v>331</v>
      </c>
      <c r="B334" s="5" t="str">
        <f>"6001202312102324214679"</f>
        <v>6001202312102324214679</v>
      </c>
      <c r="C334" s="5" t="s">
        <v>7</v>
      </c>
      <c r="D334" s="5" t="str">
        <f>"陈燕腊"</f>
        <v>陈燕腊</v>
      </c>
    </row>
    <row r="335" spans="1:4" ht="24" customHeight="1">
      <c r="A335" s="4">
        <v>332</v>
      </c>
      <c r="B335" s="5" t="str">
        <f>"6001202312112232078776"</f>
        <v>6001202312112232078776</v>
      </c>
      <c r="C335" s="5" t="s">
        <v>7</v>
      </c>
      <c r="D335" s="5" t="str">
        <f>"郭惠锦"</f>
        <v>郭惠锦</v>
      </c>
    </row>
    <row r="336" spans="1:4" ht="24" customHeight="1">
      <c r="A336" s="4">
        <v>333</v>
      </c>
      <c r="B336" s="5" t="str">
        <f>"6001202312112218528719"</f>
        <v>6001202312112218528719</v>
      </c>
      <c r="C336" s="5" t="s">
        <v>7</v>
      </c>
      <c r="D336" s="5" t="str">
        <f>"邓华怡"</f>
        <v>邓华怡</v>
      </c>
    </row>
    <row r="337" spans="1:4" ht="24" customHeight="1">
      <c r="A337" s="4">
        <v>334</v>
      </c>
      <c r="B337" s="5" t="str">
        <f>"6001202312112255048848"</f>
        <v>6001202312112255048848</v>
      </c>
      <c r="C337" s="5" t="s">
        <v>7</v>
      </c>
      <c r="D337" s="5" t="str">
        <f>"陈立淑"</f>
        <v>陈立淑</v>
      </c>
    </row>
    <row r="338" spans="1:4" ht="24" customHeight="1">
      <c r="A338" s="4">
        <v>335</v>
      </c>
      <c r="B338" s="5" t="str">
        <f>"6001202312102334104699"</f>
        <v>6001202312102334104699</v>
      </c>
      <c r="C338" s="5" t="s">
        <v>7</v>
      </c>
      <c r="D338" s="5" t="str">
        <f>"邱雪莲"</f>
        <v>邱雪莲</v>
      </c>
    </row>
    <row r="339" spans="1:4" ht="24" customHeight="1">
      <c r="A339" s="4">
        <v>336</v>
      </c>
      <c r="B339" s="5" t="str">
        <f>"600120231207111118511"</f>
        <v>600120231207111118511</v>
      </c>
      <c r="C339" s="5" t="s">
        <v>7</v>
      </c>
      <c r="D339" s="5" t="str">
        <f>"郭金萍"</f>
        <v>郭金萍</v>
      </c>
    </row>
    <row r="340" spans="1:4" ht="24" customHeight="1">
      <c r="A340" s="4">
        <v>337</v>
      </c>
      <c r="B340" s="5" t="str">
        <f>"6001202312110027514744"</f>
        <v>6001202312110027514744</v>
      </c>
      <c r="C340" s="5" t="s">
        <v>7</v>
      </c>
      <c r="D340" s="5" t="str">
        <f>"陈鸿文"</f>
        <v>陈鸿文</v>
      </c>
    </row>
    <row r="341" spans="1:4" ht="24" customHeight="1">
      <c r="A341" s="4">
        <v>338</v>
      </c>
      <c r="B341" s="5" t="str">
        <f>"6001202312111921227929"</f>
        <v>6001202312111921227929</v>
      </c>
      <c r="C341" s="5" t="s">
        <v>7</v>
      </c>
      <c r="D341" s="5" t="str">
        <f>"庄雪芬"</f>
        <v>庄雪芬</v>
      </c>
    </row>
    <row r="342" spans="1:4" ht="24" customHeight="1">
      <c r="A342" s="4">
        <v>339</v>
      </c>
      <c r="B342" s="5" t="str">
        <f>"6001202312120850149274"</f>
        <v>6001202312120850149274</v>
      </c>
      <c r="C342" s="5" t="s">
        <v>7</v>
      </c>
      <c r="D342" s="5" t="str">
        <f>"羊丽丽"</f>
        <v>羊丽丽</v>
      </c>
    </row>
    <row r="343" spans="1:4" ht="24" customHeight="1">
      <c r="A343" s="4">
        <v>340</v>
      </c>
      <c r="B343" s="5" t="str">
        <f>"6001202312121014029667"</f>
        <v>6001202312121014029667</v>
      </c>
      <c r="C343" s="5" t="s">
        <v>7</v>
      </c>
      <c r="D343" s="5" t="str">
        <f>"高花"</f>
        <v>高花</v>
      </c>
    </row>
    <row r="344" spans="1:4" ht="24" customHeight="1">
      <c r="A344" s="4">
        <v>341</v>
      </c>
      <c r="B344" s="5" t="str">
        <f>"600120231206093147150"</f>
        <v>600120231206093147150</v>
      </c>
      <c r="C344" s="5" t="s">
        <v>8</v>
      </c>
      <c r="D344" s="5" t="str">
        <f>"王金丹"</f>
        <v>王金丹</v>
      </c>
    </row>
    <row r="345" spans="1:4" ht="24" customHeight="1">
      <c r="A345" s="4">
        <v>342</v>
      </c>
      <c r="B345" s="5" t="str">
        <f>"600120231206104445199"</f>
        <v>600120231206104445199</v>
      </c>
      <c r="C345" s="5" t="s">
        <v>8</v>
      </c>
      <c r="D345" s="5" t="str">
        <f>"洪雅"</f>
        <v>洪雅</v>
      </c>
    </row>
    <row r="346" spans="1:4" ht="24" customHeight="1">
      <c r="A346" s="4">
        <v>343</v>
      </c>
      <c r="B346" s="5" t="str">
        <f>"600120231206104221197"</f>
        <v>600120231206104221197</v>
      </c>
      <c r="C346" s="5" t="s">
        <v>8</v>
      </c>
      <c r="D346" s="5" t="str">
        <f>"王惠敏"</f>
        <v>王惠敏</v>
      </c>
    </row>
    <row r="347" spans="1:4" ht="24" customHeight="1">
      <c r="A347" s="4">
        <v>344</v>
      </c>
      <c r="B347" s="5" t="str">
        <f>"600120231206144215275"</f>
        <v>600120231206144215275</v>
      </c>
      <c r="C347" s="5" t="s">
        <v>8</v>
      </c>
      <c r="D347" s="5" t="str">
        <f>"羊冬盖"</f>
        <v>羊冬盖</v>
      </c>
    </row>
    <row r="348" spans="1:4" ht="24" customHeight="1">
      <c r="A348" s="4">
        <v>345</v>
      </c>
      <c r="B348" s="5" t="str">
        <f>"600120231206201047391"</f>
        <v>600120231206201047391</v>
      </c>
      <c r="C348" s="5" t="s">
        <v>8</v>
      </c>
      <c r="D348" s="5" t="str">
        <f>"唐涛"</f>
        <v>唐涛</v>
      </c>
    </row>
    <row r="349" spans="1:4" ht="24" customHeight="1">
      <c r="A349" s="4">
        <v>346</v>
      </c>
      <c r="B349" s="5" t="str">
        <f>"600120231206200102386"</f>
        <v>600120231206200102386</v>
      </c>
      <c r="C349" s="5" t="s">
        <v>8</v>
      </c>
      <c r="D349" s="5" t="str">
        <f>"张其召"</f>
        <v>张其召</v>
      </c>
    </row>
    <row r="350" spans="1:4" ht="24" customHeight="1">
      <c r="A350" s="4">
        <v>347</v>
      </c>
      <c r="B350" s="5" t="str">
        <f>"600120231206194441385"</f>
        <v>600120231206194441385</v>
      </c>
      <c r="C350" s="5" t="s">
        <v>8</v>
      </c>
      <c r="D350" s="5" t="str">
        <f>"王菘"</f>
        <v>王菘</v>
      </c>
    </row>
    <row r="351" spans="1:4" ht="24" customHeight="1">
      <c r="A351" s="4">
        <v>348</v>
      </c>
      <c r="B351" s="5" t="str">
        <f>"600120231206162949329"</f>
        <v>600120231206162949329</v>
      </c>
      <c r="C351" s="5" t="s">
        <v>8</v>
      </c>
      <c r="D351" s="5" t="str">
        <f>"王海丽"</f>
        <v>王海丽</v>
      </c>
    </row>
    <row r="352" spans="1:4" ht="24" customHeight="1">
      <c r="A352" s="4">
        <v>349</v>
      </c>
      <c r="B352" s="5" t="str">
        <f>"600120231206210611402"</f>
        <v>600120231206210611402</v>
      </c>
      <c r="C352" s="5" t="s">
        <v>8</v>
      </c>
      <c r="D352" s="5" t="str">
        <f>"蔡小璐"</f>
        <v>蔡小璐</v>
      </c>
    </row>
    <row r="353" spans="1:4" ht="24" customHeight="1">
      <c r="A353" s="4">
        <v>350</v>
      </c>
      <c r="B353" s="5" t="str">
        <f>"600120231207093551478"</f>
        <v>600120231207093551478</v>
      </c>
      <c r="C353" s="5" t="s">
        <v>8</v>
      </c>
      <c r="D353" s="5" t="str">
        <f>"谭火芸"</f>
        <v>谭火芸</v>
      </c>
    </row>
    <row r="354" spans="1:4" ht="24" customHeight="1">
      <c r="A354" s="4">
        <v>351</v>
      </c>
      <c r="B354" s="5" t="str">
        <f>"600120231206171047348"</f>
        <v>600120231206171047348</v>
      </c>
      <c r="C354" s="5" t="s">
        <v>8</v>
      </c>
      <c r="D354" s="5" t="str">
        <f>"林敏敏"</f>
        <v>林敏敏</v>
      </c>
    </row>
    <row r="355" spans="1:4" ht="24" customHeight="1">
      <c r="A355" s="4">
        <v>352</v>
      </c>
      <c r="B355" s="5" t="str">
        <f>"600120231206105933206"</f>
        <v>600120231206105933206</v>
      </c>
      <c r="C355" s="5" t="s">
        <v>8</v>
      </c>
      <c r="D355" s="5" t="str">
        <f>"庄璐"</f>
        <v>庄璐</v>
      </c>
    </row>
    <row r="356" spans="1:4" ht="24" customHeight="1">
      <c r="A356" s="4">
        <v>353</v>
      </c>
      <c r="B356" s="5" t="str">
        <f>"600120231207205520648"</f>
        <v>600120231207205520648</v>
      </c>
      <c r="C356" s="5" t="s">
        <v>8</v>
      </c>
      <c r="D356" s="5" t="str">
        <f>"黎木养"</f>
        <v>黎木养</v>
      </c>
    </row>
    <row r="357" spans="1:4" ht="24" customHeight="1">
      <c r="A357" s="4">
        <v>354</v>
      </c>
      <c r="B357" s="5" t="str">
        <f>"600120231207224520678"</f>
        <v>600120231207224520678</v>
      </c>
      <c r="C357" s="5" t="s">
        <v>8</v>
      </c>
      <c r="D357" s="5" t="str">
        <f>"陈江"</f>
        <v>陈江</v>
      </c>
    </row>
    <row r="358" spans="1:4" ht="24" customHeight="1">
      <c r="A358" s="4">
        <v>355</v>
      </c>
      <c r="B358" s="5" t="str">
        <f>"600120231208091838712"</f>
        <v>600120231208091838712</v>
      </c>
      <c r="C358" s="5" t="s">
        <v>8</v>
      </c>
      <c r="D358" s="5" t="str">
        <f>"符裕珍"</f>
        <v>符裕珍</v>
      </c>
    </row>
    <row r="359" spans="1:4" ht="24" customHeight="1">
      <c r="A359" s="4">
        <v>356</v>
      </c>
      <c r="B359" s="5" t="str">
        <f>"600120231206174344354"</f>
        <v>600120231206174344354</v>
      </c>
      <c r="C359" s="5" t="s">
        <v>8</v>
      </c>
      <c r="D359" s="5" t="str">
        <f>"周美君"</f>
        <v>周美君</v>
      </c>
    </row>
    <row r="360" spans="1:4" ht="24" customHeight="1">
      <c r="A360" s="4">
        <v>357</v>
      </c>
      <c r="B360" s="5" t="str">
        <f>"600120231208182829964"</f>
        <v>600120231208182829964</v>
      </c>
      <c r="C360" s="5" t="s">
        <v>8</v>
      </c>
      <c r="D360" s="5" t="str">
        <f>"袁萍"</f>
        <v>袁萍</v>
      </c>
    </row>
    <row r="361" spans="1:4" ht="24" customHeight="1">
      <c r="A361" s="4">
        <v>358</v>
      </c>
      <c r="B361" s="5" t="str">
        <f>"600120231208182529963"</f>
        <v>600120231208182529963</v>
      </c>
      <c r="C361" s="5" t="s">
        <v>8</v>
      </c>
      <c r="D361" s="5" t="str">
        <f>"林心怡"</f>
        <v>林心怡</v>
      </c>
    </row>
    <row r="362" spans="1:4" ht="24" customHeight="1">
      <c r="A362" s="4">
        <v>359</v>
      </c>
      <c r="B362" s="5" t="str">
        <f>"600120231208181735961"</f>
        <v>600120231208181735961</v>
      </c>
      <c r="C362" s="5" t="s">
        <v>8</v>
      </c>
      <c r="D362" s="5" t="str">
        <f>"曾小慧"</f>
        <v>曾小慧</v>
      </c>
    </row>
    <row r="363" spans="1:4" ht="24" customHeight="1">
      <c r="A363" s="4">
        <v>360</v>
      </c>
      <c r="B363" s="5" t="str">
        <f>"600120231208190817975"</f>
        <v>600120231208190817975</v>
      </c>
      <c r="C363" s="5" t="s">
        <v>8</v>
      </c>
      <c r="D363" s="5" t="str">
        <f>"许华平"</f>
        <v>许华平</v>
      </c>
    </row>
    <row r="364" spans="1:4" ht="24" customHeight="1">
      <c r="A364" s="4">
        <v>361</v>
      </c>
      <c r="B364" s="5" t="str">
        <f>"6001202312082123181014"</f>
        <v>6001202312082123181014</v>
      </c>
      <c r="C364" s="5" t="s">
        <v>8</v>
      </c>
      <c r="D364" s="5" t="str">
        <f>"符卓翠"</f>
        <v>符卓翠</v>
      </c>
    </row>
    <row r="365" spans="1:4" ht="24" customHeight="1">
      <c r="A365" s="4">
        <v>362</v>
      </c>
      <c r="B365" s="5" t="str">
        <f>"600120231206101923182"</f>
        <v>600120231206101923182</v>
      </c>
      <c r="C365" s="5" t="s">
        <v>8</v>
      </c>
      <c r="D365" s="5" t="str">
        <f>"姚甜甜"</f>
        <v>姚甜甜</v>
      </c>
    </row>
    <row r="366" spans="1:4" ht="24" customHeight="1">
      <c r="A366" s="4">
        <v>363</v>
      </c>
      <c r="B366" s="5" t="str">
        <f>"6001202312090028351056"</f>
        <v>6001202312090028351056</v>
      </c>
      <c r="C366" s="5" t="s">
        <v>8</v>
      </c>
      <c r="D366" s="5" t="str">
        <f>"麦小琴"</f>
        <v>麦小琴</v>
      </c>
    </row>
    <row r="367" spans="1:4" ht="24" customHeight="1">
      <c r="A367" s="4">
        <v>364</v>
      </c>
      <c r="B367" s="5" t="str">
        <f>"6001202312091523341166"</f>
        <v>6001202312091523341166</v>
      </c>
      <c r="C367" s="5" t="s">
        <v>8</v>
      </c>
      <c r="D367" s="5" t="str">
        <f>"杨兰芝"</f>
        <v>杨兰芝</v>
      </c>
    </row>
    <row r="368" spans="1:4" ht="24" customHeight="1">
      <c r="A368" s="4">
        <v>365</v>
      </c>
      <c r="B368" s="5" t="str">
        <f>"6001202312091749091199"</f>
        <v>6001202312091749091199</v>
      </c>
      <c r="C368" s="5" t="s">
        <v>8</v>
      </c>
      <c r="D368" s="5" t="str">
        <f>"刘伯映"</f>
        <v>刘伯映</v>
      </c>
    </row>
    <row r="369" spans="1:4" ht="24" customHeight="1">
      <c r="A369" s="4">
        <v>366</v>
      </c>
      <c r="B369" s="5" t="str">
        <f>"6001202312091903391214"</f>
        <v>6001202312091903391214</v>
      </c>
      <c r="C369" s="5" t="s">
        <v>8</v>
      </c>
      <c r="D369" s="5" t="str">
        <f>"谢青彤"</f>
        <v>谢青彤</v>
      </c>
    </row>
    <row r="370" spans="1:4" ht="24" customHeight="1">
      <c r="A370" s="4">
        <v>367</v>
      </c>
      <c r="B370" s="5" t="str">
        <f>"6001202312091944481222"</f>
        <v>6001202312091944481222</v>
      </c>
      <c r="C370" s="5" t="s">
        <v>8</v>
      </c>
      <c r="D370" s="5" t="str">
        <f>"王乃威"</f>
        <v>王乃威</v>
      </c>
    </row>
    <row r="371" spans="1:4" ht="24" customHeight="1">
      <c r="A371" s="4">
        <v>368</v>
      </c>
      <c r="B371" s="5" t="str">
        <f>"6001202312100950401702"</f>
        <v>6001202312100950401702</v>
      </c>
      <c r="C371" s="5" t="s">
        <v>8</v>
      </c>
      <c r="D371" s="5" t="str">
        <f>"袁乙方"</f>
        <v>袁乙方</v>
      </c>
    </row>
    <row r="372" spans="1:4" ht="24" customHeight="1">
      <c r="A372" s="4">
        <v>369</v>
      </c>
      <c r="B372" s="5" t="str">
        <f>"6001202312101620013313"</f>
        <v>6001202312101620013313</v>
      </c>
      <c r="C372" s="5" t="s">
        <v>8</v>
      </c>
      <c r="D372" s="5" t="str">
        <f>"郑佳丽"</f>
        <v>郑佳丽</v>
      </c>
    </row>
    <row r="373" spans="1:4" ht="24" customHeight="1">
      <c r="A373" s="4">
        <v>370</v>
      </c>
      <c r="B373" s="5" t="str">
        <f>"6001202312102201364468"</f>
        <v>6001202312102201364468</v>
      </c>
      <c r="C373" s="5" t="s">
        <v>8</v>
      </c>
      <c r="D373" s="5" t="str">
        <f>"王莹莹"</f>
        <v>王莹莹</v>
      </c>
    </row>
    <row r="374" spans="1:4" ht="24" customHeight="1">
      <c r="A374" s="4">
        <v>371</v>
      </c>
      <c r="B374" s="5" t="str">
        <f>"600120231206164650336"</f>
        <v>600120231206164650336</v>
      </c>
      <c r="C374" s="5" t="s">
        <v>8</v>
      </c>
      <c r="D374" s="5" t="str">
        <f>"孙慧珍"</f>
        <v>孙慧珍</v>
      </c>
    </row>
    <row r="375" spans="1:4" ht="24" customHeight="1">
      <c r="A375" s="4">
        <v>372</v>
      </c>
      <c r="B375" s="5" t="str">
        <f>"6001202312110838514899"</f>
        <v>6001202312110838514899</v>
      </c>
      <c r="C375" s="5" t="s">
        <v>8</v>
      </c>
      <c r="D375" s="5" t="str">
        <f>"唐燕萍"</f>
        <v>唐燕萍</v>
      </c>
    </row>
    <row r="376" spans="1:4" ht="24" customHeight="1">
      <c r="A376" s="4">
        <v>373</v>
      </c>
      <c r="B376" s="5" t="str">
        <f>"6001202312091826411208"</f>
        <v>6001202312091826411208</v>
      </c>
      <c r="C376" s="5" t="s">
        <v>8</v>
      </c>
      <c r="D376" s="5" t="str">
        <f>"谢林海"</f>
        <v>谢林海</v>
      </c>
    </row>
    <row r="377" spans="1:4" ht="24" customHeight="1">
      <c r="A377" s="4">
        <v>374</v>
      </c>
      <c r="B377" s="5" t="str">
        <f>"6001202312110842004912"</f>
        <v>6001202312110842004912</v>
      </c>
      <c r="C377" s="5" t="s">
        <v>8</v>
      </c>
      <c r="D377" s="5" t="str">
        <f>"王筱"</f>
        <v>王筱</v>
      </c>
    </row>
    <row r="378" spans="1:4" ht="24" customHeight="1">
      <c r="A378" s="4">
        <v>375</v>
      </c>
      <c r="B378" s="5" t="str">
        <f>"600120231208173313941"</f>
        <v>600120231208173313941</v>
      </c>
      <c r="C378" s="5" t="s">
        <v>8</v>
      </c>
      <c r="D378" s="5" t="str">
        <f>"林天雄"</f>
        <v>林天雄</v>
      </c>
    </row>
    <row r="379" spans="1:4" ht="24" customHeight="1">
      <c r="A379" s="4">
        <v>376</v>
      </c>
      <c r="B379" s="5" t="str">
        <f>"6001202312111327366424"</f>
        <v>6001202312111327366424</v>
      </c>
      <c r="C379" s="5" t="s">
        <v>8</v>
      </c>
      <c r="D379" s="5" t="str">
        <f>"钟国霞"</f>
        <v>钟国霞</v>
      </c>
    </row>
    <row r="380" spans="1:4" ht="24" customHeight="1">
      <c r="A380" s="4">
        <v>377</v>
      </c>
      <c r="B380" s="5" t="str">
        <f>"600120231206211507407"</f>
        <v>600120231206211507407</v>
      </c>
      <c r="C380" s="5" t="s">
        <v>8</v>
      </c>
      <c r="D380" s="5" t="str">
        <f>"周学逢"</f>
        <v>周学逢</v>
      </c>
    </row>
    <row r="381" spans="1:4" ht="24" customHeight="1">
      <c r="A381" s="4">
        <v>378</v>
      </c>
      <c r="B381" s="5" t="str">
        <f>"6001202312110905045033"</f>
        <v>6001202312110905045033</v>
      </c>
      <c r="C381" s="5" t="s">
        <v>8</v>
      </c>
      <c r="D381" s="5" t="str">
        <f>"黄小楠"</f>
        <v>黄小楠</v>
      </c>
    </row>
    <row r="382" spans="1:4" ht="24" customHeight="1">
      <c r="A382" s="4">
        <v>379</v>
      </c>
      <c r="B382" s="5" t="str">
        <f>"6001202312111555347069"</f>
        <v>6001202312111555347069</v>
      </c>
      <c r="C382" s="5" t="s">
        <v>8</v>
      </c>
      <c r="D382" s="5" t="str">
        <f>"张昕"</f>
        <v>张昕</v>
      </c>
    </row>
    <row r="383" spans="1:4" ht="24" customHeight="1">
      <c r="A383" s="4">
        <v>380</v>
      </c>
      <c r="B383" s="5" t="str">
        <f>"6001202312111653247326"</f>
        <v>6001202312111653247326</v>
      </c>
      <c r="C383" s="5" t="s">
        <v>8</v>
      </c>
      <c r="D383" s="5" t="str">
        <f>"江晓"</f>
        <v>江晓</v>
      </c>
    </row>
    <row r="384" spans="1:4" ht="24" customHeight="1">
      <c r="A384" s="4">
        <v>381</v>
      </c>
      <c r="B384" s="5" t="str">
        <f>"6001202312111948228057"</f>
        <v>6001202312111948228057</v>
      </c>
      <c r="C384" s="5" t="s">
        <v>8</v>
      </c>
      <c r="D384" s="5" t="str">
        <f>"蔡飘飘"</f>
        <v>蔡飘飘</v>
      </c>
    </row>
    <row r="385" spans="1:4" ht="24" customHeight="1">
      <c r="A385" s="4">
        <v>382</v>
      </c>
      <c r="B385" s="5" t="str">
        <f>"6001202312111534146962"</f>
        <v>6001202312111534146962</v>
      </c>
      <c r="C385" s="5" t="s">
        <v>8</v>
      </c>
      <c r="D385" s="5" t="str">
        <f>"林香"</f>
        <v>林香</v>
      </c>
    </row>
    <row r="386" spans="1:4" ht="24" customHeight="1">
      <c r="A386" s="4">
        <v>383</v>
      </c>
      <c r="B386" s="5" t="str">
        <f>"600120231208165355924"</f>
        <v>600120231208165355924</v>
      </c>
      <c r="C386" s="5" t="s">
        <v>8</v>
      </c>
      <c r="D386" s="5" t="str">
        <f>"吴小芬"</f>
        <v>吴小芬</v>
      </c>
    </row>
    <row r="387" spans="1:4" ht="24" customHeight="1">
      <c r="A387" s="4">
        <v>384</v>
      </c>
      <c r="B387" s="5" t="str">
        <f>"6001202312112125468494"</f>
        <v>6001202312112125468494</v>
      </c>
      <c r="C387" s="5" t="s">
        <v>8</v>
      </c>
      <c r="D387" s="5" t="str">
        <f>"李玉妹"</f>
        <v>李玉妹</v>
      </c>
    </row>
    <row r="388" spans="1:4" ht="24" customHeight="1">
      <c r="A388" s="4">
        <v>385</v>
      </c>
      <c r="B388" s="5" t="str">
        <f>"6001202312110019434738"</f>
        <v>6001202312110019434738</v>
      </c>
      <c r="C388" s="5" t="s">
        <v>8</v>
      </c>
      <c r="D388" s="5" t="str">
        <f>"李玟"</f>
        <v>李玟</v>
      </c>
    </row>
    <row r="389" spans="1:4" ht="24" customHeight="1">
      <c r="A389" s="4">
        <v>386</v>
      </c>
      <c r="B389" s="5" t="str">
        <f>"6001202312112206418683"</f>
        <v>6001202312112206418683</v>
      </c>
      <c r="C389" s="5" t="s">
        <v>8</v>
      </c>
      <c r="D389" s="5" t="str">
        <f>"黄海霞"</f>
        <v>黄海霞</v>
      </c>
    </row>
    <row r="390" spans="1:4" ht="24" customHeight="1">
      <c r="A390" s="4">
        <v>387</v>
      </c>
      <c r="B390" s="5" t="str">
        <f>"6001202312112246128830"</f>
        <v>6001202312112246128830</v>
      </c>
      <c r="C390" s="5" t="s">
        <v>8</v>
      </c>
      <c r="D390" s="5" t="str">
        <f>"刘恩辰"</f>
        <v>刘恩辰</v>
      </c>
    </row>
    <row r="391" spans="1:4" ht="24" customHeight="1">
      <c r="A391" s="4">
        <v>388</v>
      </c>
      <c r="B391" s="5" t="str">
        <f>"6001202312112335378984"</f>
        <v>6001202312112335378984</v>
      </c>
      <c r="C391" s="5" t="s">
        <v>8</v>
      </c>
      <c r="D391" s="5" t="str">
        <f>"林小琪"</f>
        <v>林小琪</v>
      </c>
    </row>
    <row r="392" spans="1:4" ht="24" customHeight="1">
      <c r="A392" s="4">
        <v>389</v>
      </c>
      <c r="B392" s="5" t="str">
        <f>"6001202312120056349102"</f>
        <v>6001202312120056349102</v>
      </c>
      <c r="C392" s="5" t="s">
        <v>8</v>
      </c>
      <c r="D392" s="5" t="str">
        <f>"陈丽平"</f>
        <v>陈丽平</v>
      </c>
    </row>
    <row r="393" spans="1:4" ht="24" customHeight="1">
      <c r="A393" s="4">
        <v>390</v>
      </c>
      <c r="B393" s="5" t="str">
        <f>"6001202312120055559099"</f>
        <v>6001202312120055559099</v>
      </c>
      <c r="C393" s="5" t="s">
        <v>8</v>
      </c>
      <c r="D393" s="5" t="str">
        <f>"吴丹琴"</f>
        <v>吴丹琴</v>
      </c>
    </row>
    <row r="394" spans="1:4" ht="24" customHeight="1">
      <c r="A394" s="4">
        <v>391</v>
      </c>
      <c r="B394" s="5" t="str">
        <f>"6001202312090815291063"</f>
        <v>6001202312090815291063</v>
      </c>
      <c r="C394" s="5" t="s">
        <v>8</v>
      </c>
      <c r="D394" s="5" t="str">
        <f>"刘莹"</f>
        <v>刘莹</v>
      </c>
    </row>
    <row r="395" spans="1:4" ht="24" customHeight="1">
      <c r="A395" s="4">
        <v>392</v>
      </c>
      <c r="B395" s="5" t="str">
        <f>"6001202312121002429611"</f>
        <v>6001202312121002429611</v>
      </c>
      <c r="C395" s="5" t="s">
        <v>8</v>
      </c>
      <c r="D395" s="5" t="str">
        <f>"符琼连"</f>
        <v>符琼连</v>
      </c>
    </row>
    <row r="396" spans="1:4" ht="24" customHeight="1">
      <c r="A396" s="4">
        <v>393</v>
      </c>
      <c r="B396" s="5" t="str">
        <f>"6001202312121107099924"</f>
        <v>6001202312121107099924</v>
      </c>
      <c r="C396" s="5" t="s">
        <v>8</v>
      </c>
      <c r="D396" s="5" t="str">
        <f>"王巧婷"</f>
        <v>王巧婷</v>
      </c>
    </row>
    <row r="397" spans="1:4" ht="24" customHeight="1">
      <c r="A397" s="4">
        <v>394</v>
      </c>
      <c r="B397" s="5" t="str">
        <f>"6001202312120947389541"</f>
        <v>6001202312120947389541</v>
      </c>
      <c r="C397" s="5" t="s">
        <v>8</v>
      </c>
      <c r="D397" s="5" t="str">
        <f>"曾小云"</f>
        <v>曾小云</v>
      </c>
    </row>
    <row r="398" spans="1:4" ht="24" customHeight="1">
      <c r="A398" s="4">
        <v>395</v>
      </c>
      <c r="B398" s="5" t="str">
        <f>"600120231206091234135"</f>
        <v>600120231206091234135</v>
      </c>
      <c r="C398" s="5" t="s">
        <v>9</v>
      </c>
      <c r="D398" s="5" t="str">
        <f>"赵成榜"</f>
        <v>赵成榜</v>
      </c>
    </row>
    <row r="399" spans="1:4" ht="24" customHeight="1">
      <c r="A399" s="4">
        <v>396</v>
      </c>
      <c r="B399" s="5" t="str">
        <f>"600120231206114303227"</f>
        <v>600120231206114303227</v>
      </c>
      <c r="C399" s="5" t="s">
        <v>9</v>
      </c>
      <c r="D399" s="5" t="str">
        <f>"袁艳敏"</f>
        <v>袁艳敏</v>
      </c>
    </row>
    <row r="400" spans="1:4" ht="24" customHeight="1">
      <c r="A400" s="4">
        <v>397</v>
      </c>
      <c r="B400" s="5" t="str">
        <f>"600120231206090252124"</f>
        <v>600120231206090252124</v>
      </c>
      <c r="C400" s="5" t="s">
        <v>9</v>
      </c>
      <c r="D400" s="5" t="str">
        <f>"冯学畅"</f>
        <v>冯学畅</v>
      </c>
    </row>
    <row r="401" spans="1:4" ht="24" customHeight="1">
      <c r="A401" s="4">
        <v>398</v>
      </c>
      <c r="B401" s="5" t="str">
        <f>"600120231206114737230"</f>
        <v>600120231206114737230</v>
      </c>
      <c r="C401" s="5" t="s">
        <v>9</v>
      </c>
      <c r="D401" s="5" t="str">
        <f>"郭教惕"</f>
        <v>郭教惕</v>
      </c>
    </row>
    <row r="402" spans="1:4" ht="24" customHeight="1">
      <c r="A402" s="4">
        <v>399</v>
      </c>
      <c r="B402" s="5" t="str">
        <f>"600120231206122438242"</f>
        <v>600120231206122438242</v>
      </c>
      <c r="C402" s="5" t="s">
        <v>9</v>
      </c>
      <c r="D402" s="5" t="str">
        <f>"符海交"</f>
        <v>符海交</v>
      </c>
    </row>
    <row r="403" spans="1:4" ht="24" customHeight="1">
      <c r="A403" s="4">
        <v>400</v>
      </c>
      <c r="B403" s="5" t="str">
        <f>"600120231206092408144"</f>
        <v>600120231206092408144</v>
      </c>
      <c r="C403" s="5" t="s">
        <v>9</v>
      </c>
      <c r="D403" s="5" t="str">
        <f>"林方威"</f>
        <v>林方威</v>
      </c>
    </row>
    <row r="404" spans="1:4" ht="24" customHeight="1">
      <c r="A404" s="4">
        <v>401</v>
      </c>
      <c r="B404" s="5" t="str">
        <f>"600120231206120838234"</f>
        <v>600120231206120838234</v>
      </c>
      <c r="C404" s="5" t="s">
        <v>9</v>
      </c>
      <c r="D404" s="5" t="str">
        <f>"刘巡"</f>
        <v>刘巡</v>
      </c>
    </row>
    <row r="405" spans="1:4" ht="24" customHeight="1">
      <c r="A405" s="4">
        <v>402</v>
      </c>
      <c r="B405" s="5" t="str">
        <f>"600120231206202139393"</f>
        <v>600120231206202139393</v>
      </c>
      <c r="C405" s="5" t="s">
        <v>9</v>
      </c>
      <c r="D405" s="5" t="str">
        <f>"黄家泽"</f>
        <v>黄家泽</v>
      </c>
    </row>
    <row r="406" spans="1:4" ht="24" customHeight="1">
      <c r="A406" s="4">
        <v>403</v>
      </c>
      <c r="B406" s="5" t="str">
        <f>"600120231206092653147"</f>
        <v>600120231206092653147</v>
      </c>
      <c r="C406" s="5" t="s">
        <v>9</v>
      </c>
      <c r="D406" s="5" t="str">
        <f>"张键"</f>
        <v>张键</v>
      </c>
    </row>
    <row r="407" spans="1:4" ht="24" customHeight="1">
      <c r="A407" s="4">
        <v>404</v>
      </c>
      <c r="B407" s="5" t="str">
        <f>"600120231206223017426"</f>
        <v>600120231206223017426</v>
      </c>
      <c r="C407" s="5" t="s">
        <v>9</v>
      </c>
      <c r="D407" s="5" t="str">
        <f>"李应珠"</f>
        <v>李应珠</v>
      </c>
    </row>
    <row r="408" spans="1:4" ht="24" customHeight="1">
      <c r="A408" s="4">
        <v>405</v>
      </c>
      <c r="B408" s="5" t="str">
        <f>"600120231207092252473"</f>
        <v>600120231207092252473</v>
      </c>
      <c r="C408" s="5" t="s">
        <v>9</v>
      </c>
      <c r="D408" s="5" t="str">
        <f>"董林杰"</f>
        <v>董林杰</v>
      </c>
    </row>
    <row r="409" spans="1:4" ht="24" customHeight="1">
      <c r="A409" s="4">
        <v>406</v>
      </c>
      <c r="B409" s="5" t="str">
        <f>"600120231207110819510"</f>
        <v>600120231207110819510</v>
      </c>
      <c r="C409" s="5" t="s">
        <v>9</v>
      </c>
      <c r="D409" s="5" t="str">
        <f>"云惟祝"</f>
        <v>云惟祝</v>
      </c>
    </row>
    <row r="410" spans="1:4" ht="24" customHeight="1">
      <c r="A410" s="4">
        <v>407</v>
      </c>
      <c r="B410" s="5" t="str">
        <f>"600120231206091217134"</f>
        <v>600120231206091217134</v>
      </c>
      <c r="C410" s="5" t="s">
        <v>9</v>
      </c>
      <c r="D410" s="5" t="str">
        <f>"韦传魁"</f>
        <v>韦传魁</v>
      </c>
    </row>
    <row r="411" spans="1:4" ht="24" customHeight="1">
      <c r="A411" s="4">
        <v>408</v>
      </c>
      <c r="B411" s="5" t="str">
        <f>"600120231207143852550"</f>
        <v>600120231207143852550</v>
      </c>
      <c r="C411" s="5" t="s">
        <v>9</v>
      </c>
      <c r="D411" s="5" t="str">
        <f>"陈奕森"</f>
        <v>陈奕森</v>
      </c>
    </row>
    <row r="412" spans="1:4" ht="24" customHeight="1">
      <c r="A412" s="4">
        <v>409</v>
      </c>
      <c r="B412" s="5" t="str">
        <f>"600120231207163048594"</f>
        <v>600120231207163048594</v>
      </c>
      <c r="C412" s="5" t="s">
        <v>9</v>
      </c>
      <c r="D412" s="5" t="str">
        <f>"麦健峰"</f>
        <v>麦健峰</v>
      </c>
    </row>
    <row r="413" spans="1:4" ht="24" customHeight="1">
      <c r="A413" s="4">
        <v>410</v>
      </c>
      <c r="B413" s="5" t="str">
        <f>"600120231207152609570"</f>
        <v>600120231207152609570</v>
      </c>
      <c r="C413" s="5" t="s">
        <v>9</v>
      </c>
      <c r="D413" s="5" t="str">
        <f>"苏燕妮"</f>
        <v>苏燕妮</v>
      </c>
    </row>
    <row r="414" spans="1:4" ht="24" customHeight="1">
      <c r="A414" s="4">
        <v>411</v>
      </c>
      <c r="B414" s="5" t="str">
        <f>"600120231207205624649"</f>
        <v>600120231207205624649</v>
      </c>
      <c r="C414" s="5" t="s">
        <v>9</v>
      </c>
      <c r="D414" s="5" t="str">
        <f>"李海南"</f>
        <v>李海南</v>
      </c>
    </row>
    <row r="415" spans="1:4" ht="24" customHeight="1">
      <c r="A415" s="4">
        <v>412</v>
      </c>
      <c r="B415" s="5" t="str">
        <f>"600120231207220359667"</f>
        <v>600120231207220359667</v>
      </c>
      <c r="C415" s="5" t="s">
        <v>9</v>
      </c>
      <c r="D415" s="5" t="str">
        <f>"王儒沉"</f>
        <v>王儒沉</v>
      </c>
    </row>
    <row r="416" spans="1:4" ht="24" customHeight="1">
      <c r="A416" s="4">
        <v>413</v>
      </c>
      <c r="B416" s="5" t="str">
        <f>"600120231208012502691"</f>
        <v>600120231208012502691</v>
      </c>
      <c r="C416" s="5" t="s">
        <v>9</v>
      </c>
      <c r="D416" s="5" t="str">
        <f>"高泽琼"</f>
        <v>高泽琼</v>
      </c>
    </row>
    <row r="417" spans="1:4" ht="24" customHeight="1">
      <c r="A417" s="4">
        <v>414</v>
      </c>
      <c r="B417" s="5" t="str">
        <f>"600120231208014459692"</f>
        <v>600120231208014459692</v>
      </c>
      <c r="C417" s="5" t="s">
        <v>9</v>
      </c>
      <c r="D417" s="5" t="str">
        <f>"王文标"</f>
        <v>王文标</v>
      </c>
    </row>
    <row r="418" spans="1:4" ht="24" customHeight="1">
      <c r="A418" s="4">
        <v>415</v>
      </c>
      <c r="B418" s="5" t="str">
        <f>"600120231207084227459"</f>
        <v>600120231207084227459</v>
      </c>
      <c r="C418" s="5" t="s">
        <v>9</v>
      </c>
      <c r="D418" s="5" t="str">
        <f>"符大树"</f>
        <v>符大树</v>
      </c>
    </row>
    <row r="419" spans="1:4" ht="24" customHeight="1">
      <c r="A419" s="4">
        <v>416</v>
      </c>
      <c r="B419" s="5" t="str">
        <f>"600120231208091213710"</f>
        <v>600120231208091213710</v>
      </c>
      <c r="C419" s="5" t="s">
        <v>9</v>
      </c>
      <c r="D419" s="5" t="str">
        <f>"冉翔"</f>
        <v>冉翔</v>
      </c>
    </row>
    <row r="420" spans="1:4" ht="24" customHeight="1">
      <c r="A420" s="4">
        <v>417</v>
      </c>
      <c r="B420" s="5" t="str">
        <f>"600120231208105142751"</f>
        <v>600120231208105142751</v>
      </c>
      <c r="C420" s="5" t="s">
        <v>9</v>
      </c>
      <c r="D420" s="5" t="str">
        <f>"陈嘉健"</f>
        <v>陈嘉健</v>
      </c>
    </row>
    <row r="421" spans="1:4" ht="24" customHeight="1">
      <c r="A421" s="4">
        <v>418</v>
      </c>
      <c r="B421" s="5" t="str">
        <f>"600120231208113809774"</f>
        <v>600120231208113809774</v>
      </c>
      <c r="C421" s="5" t="s">
        <v>9</v>
      </c>
      <c r="D421" s="5" t="str">
        <f>"王国伟"</f>
        <v>王国伟</v>
      </c>
    </row>
    <row r="422" spans="1:4" ht="24" customHeight="1">
      <c r="A422" s="4">
        <v>419</v>
      </c>
      <c r="B422" s="5" t="str">
        <f>"600120231206164228333"</f>
        <v>600120231206164228333</v>
      </c>
      <c r="C422" s="5" t="s">
        <v>9</v>
      </c>
      <c r="D422" s="5" t="str">
        <f>"郭永君"</f>
        <v>郭永君</v>
      </c>
    </row>
    <row r="423" spans="1:4" ht="24" customHeight="1">
      <c r="A423" s="4">
        <v>420</v>
      </c>
      <c r="B423" s="5" t="str">
        <f>"600120231208143616844"</f>
        <v>600120231208143616844</v>
      </c>
      <c r="C423" s="5" t="s">
        <v>9</v>
      </c>
      <c r="D423" s="5" t="str">
        <f>"何文华"</f>
        <v>何文华</v>
      </c>
    </row>
    <row r="424" spans="1:4" ht="24" customHeight="1">
      <c r="A424" s="4">
        <v>421</v>
      </c>
      <c r="B424" s="5" t="str">
        <f>"600120231206161017321"</f>
        <v>600120231206161017321</v>
      </c>
      <c r="C424" s="5" t="s">
        <v>9</v>
      </c>
      <c r="D424" s="5" t="str">
        <f>"蔡笃锦"</f>
        <v>蔡笃锦</v>
      </c>
    </row>
    <row r="425" spans="1:4" ht="24" customHeight="1">
      <c r="A425" s="4">
        <v>422</v>
      </c>
      <c r="B425" s="5" t="str">
        <f>"600120231207093213476"</f>
        <v>600120231207093213476</v>
      </c>
      <c r="C425" s="5" t="s">
        <v>9</v>
      </c>
      <c r="D425" s="5" t="str">
        <f>"杨忠飞"</f>
        <v>杨忠飞</v>
      </c>
    </row>
    <row r="426" spans="1:4" ht="24" customHeight="1">
      <c r="A426" s="4">
        <v>423</v>
      </c>
      <c r="B426" s="5" t="str">
        <f>"600120231206231835434"</f>
        <v>600120231206231835434</v>
      </c>
      <c r="C426" s="5" t="s">
        <v>9</v>
      </c>
      <c r="D426" s="5" t="str">
        <f>"颜区飞"</f>
        <v>颜区飞</v>
      </c>
    </row>
    <row r="427" spans="1:4" ht="24" customHeight="1">
      <c r="A427" s="4">
        <v>424</v>
      </c>
      <c r="B427" s="5" t="str">
        <f>"600120231208193249984"</f>
        <v>600120231208193249984</v>
      </c>
      <c r="C427" s="5" t="s">
        <v>9</v>
      </c>
      <c r="D427" s="5" t="str">
        <f>"陈进影"</f>
        <v>陈进影</v>
      </c>
    </row>
    <row r="428" spans="1:4" ht="24" customHeight="1">
      <c r="A428" s="4">
        <v>425</v>
      </c>
      <c r="B428" s="5" t="str">
        <f>"6001202312082100091006"</f>
        <v>6001202312082100091006</v>
      </c>
      <c r="C428" s="5" t="s">
        <v>9</v>
      </c>
      <c r="D428" s="5" t="str">
        <f>"王海云"</f>
        <v>王海云</v>
      </c>
    </row>
    <row r="429" spans="1:4" ht="24" customHeight="1">
      <c r="A429" s="4">
        <v>426</v>
      </c>
      <c r="B429" s="5" t="str">
        <f>"6001202312091057231104"</f>
        <v>6001202312091057231104</v>
      </c>
      <c r="C429" s="5" t="s">
        <v>9</v>
      </c>
      <c r="D429" s="5" t="str">
        <f>"林晓慧"</f>
        <v>林晓慧</v>
      </c>
    </row>
    <row r="430" spans="1:4" ht="24" customHeight="1">
      <c r="A430" s="4">
        <v>427</v>
      </c>
      <c r="B430" s="5" t="str">
        <f>"600120231208143850847"</f>
        <v>600120231208143850847</v>
      </c>
      <c r="C430" s="5" t="s">
        <v>9</v>
      </c>
      <c r="D430" s="5" t="str">
        <f>"陆精"</f>
        <v>陆精</v>
      </c>
    </row>
    <row r="431" spans="1:4" ht="24" customHeight="1">
      <c r="A431" s="4">
        <v>428</v>
      </c>
      <c r="B431" s="5" t="str">
        <f>"6001202312100857221471"</f>
        <v>6001202312100857221471</v>
      </c>
      <c r="C431" s="5" t="s">
        <v>9</v>
      </c>
      <c r="D431" s="5" t="str">
        <f>"黄辅委"</f>
        <v>黄辅委</v>
      </c>
    </row>
    <row r="432" spans="1:4" ht="24" customHeight="1">
      <c r="A432" s="4">
        <v>429</v>
      </c>
      <c r="B432" s="5" t="str">
        <f>"6001202312101029321910"</f>
        <v>6001202312101029321910</v>
      </c>
      <c r="C432" s="5" t="s">
        <v>9</v>
      </c>
      <c r="D432" s="5" t="str">
        <f>"符宗专"</f>
        <v>符宗专</v>
      </c>
    </row>
    <row r="433" spans="1:4" ht="24" customHeight="1">
      <c r="A433" s="4">
        <v>430</v>
      </c>
      <c r="B433" s="5" t="str">
        <f>"600120231206210716404"</f>
        <v>600120231206210716404</v>
      </c>
      <c r="C433" s="5" t="s">
        <v>9</v>
      </c>
      <c r="D433" s="5" t="str">
        <f>"孟开贵"</f>
        <v>孟开贵</v>
      </c>
    </row>
    <row r="434" spans="1:4" ht="24" customHeight="1">
      <c r="A434" s="4">
        <v>431</v>
      </c>
      <c r="B434" s="5" t="str">
        <f>"6001202312101118532179"</f>
        <v>6001202312101118532179</v>
      </c>
      <c r="C434" s="5" t="s">
        <v>9</v>
      </c>
      <c r="D434" s="5" t="str">
        <f>"符仕颖"</f>
        <v>符仕颖</v>
      </c>
    </row>
    <row r="435" spans="1:4" ht="24" customHeight="1">
      <c r="A435" s="4">
        <v>432</v>
      </c>
      <c r="B435" s="5" t="str">
        <f>"600120231208081921697"</f>
        <v>600120231208081921697</v>
      </c>
      <c r="C435" s="5" t="s">
        <v>9</v>
      </c>
      <c r="D435" s="5" t="str">
        <f>"李高辉"</f>
        <v>李高辉</v>
      </c>
    </row>
    <row r="436" spans="1:4" ht="24" customHeight="1">
      <c r="A436" s="4">
        <v>433</v>
      </c>
      <c r="B436" s="5" t="str">
        <f>"6001202312102139504383"</f>
        <v>6001202312102139504383</v>
      </c>
      <c r="C436" s="5" t="s">
        <v>9</v>
      </c>
      <c r="D436" s="5" t="str">
        <f>"胡井龙"</f>
        <v>胡井龙</v>
      </c>
    </row>
    <row r="437" spans="1:4" ht="24" customHeight="1">
      <c r="A437" s="4">
        <v>434</v>
      </c>
      <c r="B437" s="5" t="str">
        <f>"600120231206123845251"</f>
        <v>600120231206123845251</v>
      </c>
      <c r="C437" s="5" t="s">
        <v>9</v>
      </c>
      <c r="D437" s="5" t="str">
        <f>"黄朝华"</f>
        <v>黄朝华</v>
      </c>
    </row>
    <row r="438" spans="1:4" ht="24" customHeight="1">
      <c r="A438" s="4">
        <v>435</v>
      </c>
      <c r="B438" s="5" t="str">
        <f>"600120231206235933440"</f>
        <v>600120231206235933440</v>
      </c>
      <c r="C438" s="5" t="s">
        <v>9</v>
      </c>
      <c r="D438" s="5" t="str">
        <f>"范炜杰"</f>
        <v>范炜杰</v>
      </c>
    </row>
    <row r="439" spans="1:4" ht="24" customHeight="1">
      <c r="A439" s="4">
        <v>436</v>
      </c>
      <c r="B439" s="5" t="str">
        <f>"6001202312091259191135"</f>
        <v>6001202312091259191135</v>
      </c>
      <c r="C439" s="5" t="s">
        <v>9</v>
      </c>
      <c r="D439" s="5" t="str">
        <f>"王文伟"</f>
        <v>王文伟</v>
      </c>
    </row>
    <row r="440" spans="1:4" ht="24" customHeight="1">
      <c r="A440" s="4">
        <v>437</v>
      </c>
      <c r="B440" s="5" t="str">
        <f>"6001202312111125145941"</f>
        <v>6001202312111125145941</v>
      </c>
      <c r="C440" s="5" t="s">
        <v>9</v>
      </c>
      <c r="D440" s="5" t="str">
        <f>"林先鸿"</f>
        <v>林先鸿</v>
      </c>
    </row>
    <row r="441" spans="1:4" ht="24" customHeight="1">
      <c r="A441" s="4">
        <v>438</v>
      </c>
      <c r="B441" s="5" t="str">
        <f>"600120231208110145756"</f>
        <v>600120231208110145756</v>
      </c>
      <c r="C441" s="5" t="s">
        <v>9</v>
      </c>
      <c r="D441" s="5" t="str">
        <f>"陈小库"</f>
        <v>陈小库</v>
      </c>
    </row>
    <row r="442" spans="1:4" ht="24" customHeight="1">
      <c r="A442" s="4">
        <v>439</v>
      </c>
      <c r="B442" s="5" t="str">
        <f>"6001202312111711277390"</f>
        <v>6001202312111711277390</v>
      </c>
      <c r="C442" s="5" t="s">
        <v>9</v>
      </c>
      <c r="D442" s="5" t="str">
        <f>"林寿呈"</f>
        <v>林寿呈</v>
      </c>
    </row>
    <row r="443" spans="1:4" ht="24" customHeight="1">
      <c r="A443" s="4">
        <v>440</v>
      </c>
      <c r="B443" s="5" t="str">
        <f>"6001202312111720437430"</f>
        <v>6001202312111720437430</v>
      </c>
      <c r="C443" s="5" t="s">
        <v>9</v>
      </c>
      <c r="D443" s="5" t="str">
        <f>"陈德勤"</f>
        <v>陈德勤</v>
      </c>
    </row>
    <row r="444" spans="1:4" ht="24" customHeight="1">
      <c r="A444" s="4">
        <v>441</v>
      </c>
      <c r="B444" s="5" t="str">
        <f>"600120231206211627408"</f>
        <v>600120231206211627408</v>
      </c>
      <c r="C444" s="5" t="s">
        <v>9</v>
      </c>
      <c r="D444" s="5" t="str">
        <f>"陈怀超"</f>
        <v>陈怀超</v>
      </c>
    </row>
    <row r="445" spans="1:4" ht="24" customHeight="1">
      <c r="A445" s="4">
        <v>442</v>
      </c>
      <c r="B445" s="5" t="str">
        <f>"6001202312111802397598"</f>
        <v>6001202312111802397598</v>
      </c>
      <c r="C445" s="5" t="s">
        <v>9</v>
      </c>
      <c r="D445" s="5" t="str">
        <f>"郑鹏涛"</f>
        <v>郑鹏涛</v>
      </c>
    </row>
    <row r="446" spans="1:4" ht="24" customHeight="1">
      <c r="A446" s="4">
        <v>443</v>
      </c>
      <c r="B446" s="5" t="str">
        <f>"6001202312111818497656"</f>
        <v>6001202312111818497656</v>
      </c>
      <c r="C446" s="5" t="s">
        <v>9</v>
      </c>
      <c r="D446" s="5" t="str">
        <f>"陈井兰"</f>
        <v>陈井兰</v>
      </c>
    </row>
    <row r="447" spans="1:4" ht="24" customHeight="1">
      <c r="A447" s="4">
        <v>444</v>
      </c>
      <c r="B447" s="5" t="str">
        <f>"6001202312112023518231"</f>
        <v>6001202312112023518231</v>
      </c>
      <c r="C447" s="5" t="s">
        <v>9</v>
      </c>
      <c r="D447" s="5" t="str">
        <f>"许环龙"</f>
        <v>许环龙</v>
      </c>
    </row>
    <row r="448" spans="1:4" ht="24" customHeight="1">
      <c r="A448" s="4">
        <v>445</v>
      </c>
      <c r="B448" s="5" t="str">
        <f>"6001202312100023231293"</f>
        <v>6001202312100023231293</v>
      </c>
      <c r="C448" s="5" t="s">
        <v>9</v>
      </c>
      <c r="D448" s="5" t="str">
        <f>"洪柳英"</f>
        <v>洪柳英</v>
      </c>
    </row>
    <row r="449" spans="1:4" ht="24" customHeight="1">
      <c r="A449" s="4">
        <v>446</v>
      </c>
      <c r="B449" s="5" t="str">
        <f>"600120231207084947466"</f>
        <v>600120231207084947466</v>
      </c>
      <c r="C449" s="5" t="s">
        <v>9</v>
      </c>
      <c r="D449" s="5" t="str">
        <f>"王振雄"</f>
        <v>王振雄</v>
      </c>
    </row>
    <row r="450" spans="1:4" ht="24" customHeight="1">
      <c r="A450" s="4">
        <v>447</v>
      </c>
      <c r="B450" s="5" t="str">
        <f>"6001202312091501511163"</f>
        <v>6001202312091501511163</v>
      </c>
      <c r="C450" s="5" t="s">
        <v>9</v>
      </c>
      <c r="D450" s="5" t="str">
        <f>"张昌彦"</f>
        <v>张昌彦</v>
      </c>
    </row>
    <row r="451" spans="1:4" ht="24" customHeight="1">
      <c r="A451" s="4">
        <v>448</v>
      </c>
      <c r="B451" s="5" t="str">
        <f>"6001202312111845397755"</f>
        <v>6001202312111845397755</v>
      </c>
      <c r="C451" s="5" t="s">
        <v>9</v>
      </c>
      <c r="D451" s="5" t="str">
        <f>"符喜驾"</f>
        <v>符喜驾</v>
      </c>
    </row>
    <row r="452" spans="1:4" ht="24" customHeight="1">
      <c r="A452" s="4">
        <v>449</v>
      </c>
      <c r="B452" s="5" t="str">
        <f>"60012023121211582910176"</f>
        <v>60012023121211582910176</v>
      </c>
      <c r="C452" s="5" t="s">
        <v>9</v>
      </c>
      <c r="D452" s="5" t="str">
        <f>"黎肇富"</f>
        <v>黎肇富</v>
      </c>
    </row>
    <row r="453" spans="1:4" ht="24" customHeight="1">
      <c r="A453" s="4">
        <v>450</v>
      </c>
      <c r="B453" s="5" t="str">
        <f>"600120231206091925141"</f>
        <v>600120231206091925141</v>
      </c>
      <c r="C453" s="5" t="s">
        <v>10</v>
      </c>
      <c r="D453" s="5" t="str">
        <f>"黎健柳"</f>
        <v>黎健柳</v>
      </c>
    </row>
    <row r="454" spans="1:4" ht="24" customHeight="1">
      <c r="A454" s="4">
        <v>451</v>
      </c>
      <c r="B454" s="5" t="str">
        <f>"600120231206114109224"</f>
        <v>600120231206114109224</v>
      </c>
      <c r="C454" s="5" t="s">
        <v>10</v>
      </c>
      <c r="D454" s="5" t="str">
        <f>"林菲"</f>
        <v>林菲</v>
      </c>
    </row>
    <row r="455" spans="1:4" ht="24" customHeight="1">
      <c r="A455" s="4">
        <v>452</v>
      </c>
      <c r="B455" s="5" t="str">
        <f>"600120231206154957312"</f>
        <v>600120231206154957312</v>
      </c>
      <c r="C455" s="5" t="s">
        <v>10</v>
      </c>
      <c r="D455" s="5" t="str">
        <f>"罗芬"</f>
        <v>罗芬</v>
      </c>
    </row>
    <row r="456" spans="1:4" ht="24" customHeight="1">
      <c r="A456" s="4">
        <v>453</v>
      </c>
      <c r="B456" s="5" t="str">
        <f>"600120231206155011313"</f>
        <v>600120231206155011313</v>
      </c>
      <c r="C456" s="5" t="s">
        <v>10</v>
      </c>
      <c r="D456" s="5" t="str">
        <f>"劳启芳"</f>
        <v>劳启芳</v>
      </c>
    </row>
    <row r="457" spans="1:4" ht="24" customHeight="1">
      <c r="A457" s="4">
        <v>454</v>
      </c>
      <c r="B457" s="5" t="str">
        <f>"600120231206170502344"</f>
        <v>600120231206170502344</v>
      </c>
      <c r="C457" s="5" t="s">
        <v>10</v>
      </c>
      <c r="D457" s="5" t="str">
        <f>"黎少莲"</f>
        <v>黎少莲</v>
      </c>
    </row>
    <row r="458" spans="1:4" ht="24" customHeight="1">
      <c r="A458" s="4">
        <v>455</v>
      </c>
      <c r="B458" s="5" t="str">
        <f>"600120231206154151308"</f>
        <v>600120231206154151308</v>
      </c>
      <c r="C458" s="5" t="s">
        <v>10</v>
      </c>
      <c r="D458" s="5" t="str">
        <f>"李小慧"</f>
        <v>李小慧</v>
      </c>
    </row>
    <row r="459" spans="1:4" ht="24" customHeight="1">
      <c r="A459" s="4">
        <v>456</v>
      </c>
      <c r="B459" s="5" t="str">
        <f>"600120231206224654429"</f>
        <v>600120231206224654429</v>
      </c>
      <c r="C459" s="5" t="s">
        <v>10</v>
      </c>
      <c r="D459" s="5" t="str">
        <f>"王琼雪"</f>
        <v>王琼雪</v>
      </c>
    </row>
    <row r="460" spans="1:4" ht="24" customHeight="1">
      <c r="A460" s="4">
        <v>457</v>
      </c>
      <c r="B460" s="5" t="str">
        <f>"600120231206231938435"</f>
        <v>600120231206231938435</v>
      </c>
      <c r="C460" s="5" t="s">
        <v>10</v>
      </c>
      <c r="D460" s="5" t="str">
        <f>"黄雅妮"</f>
        <v>黄雅妮</v>
      </c>
    </row>
    <row r="461" spans="1:4" ht="24" customHeight="1">
      <c r="A461" s="4">
        <v>458</v>
      </c>
      <c r="B461" s="5" t="str">
        <f>"600120231207094459483"</f>
        <v>600120231207094459483</v>
      </c>
      <c r="C461" s="5" t="s">
        <v>10</v>
      </c>
      <c r="D461" s="5" t="str">
        <f>"徐英娜"</f>
        <v>徐英娜</v>
      </c>
    </row>
    <row r="462" spans="1:4" ht="24" customHeight="1">
      <c r="A462" s="4">
        <v>459</v>
      </c>
      <c r="B462" s="5" t="str">
        <f>"600120231207081515447"</f>
        <v>600120231207081515447</v>
      </c>
      <c r="C462" s="5" t="s">
        <v>10</v>
      </c>
      <c r="D462" s="5" t="str">
        <f>"陈丽华"</f>
        <v>陈丽华</v>
      </c>
    </row>
    <row r="463" spans="1:4" ht="24" customHeight="1">
      <c r="A463" s="4">
        <v>460</v>
      </c>
      <c r="B463" s="5" t="str">
        <f>"600120231207135517543"</f>
        <v>600120231207135517543</v>
      </c>
      <c r="C463" s="5" t="s">
        <v>10</v>
      </c>
      <c r="D463" s="5" t="str">
        <f>"谢安娜"</f>
        <v>谢安娜</v>
      </c>
    </row>
    <row r="464" spans="1:4" ht="24" customHeight="1">
      <c r="A464" s="4">
        <v>461</v>
      </c>
      <c r="B464" s="5" t="str">
        <f>"600120231207160257585"</f>
        <v>600120231207160257585</v>
      </c>
      <c r="C464" s="5" t="s">
        <v>10</v>
      </c>
      <c r="D464" s="5" t="str">
        <f>"陈保金"</f>
        <v>陈保金</v>
      </c>
    </row>
    <row r="465" spans="1:4" ht="24" customHeight="1">
      <c r="A465" s="4">
        <v>462</v>
      </c>
      <c r="B465" s="5" t="str">
        <f>"600120231208100054728"</f>
        <v>600120231208100054728</v>
      </c>
      <c r="C465" s="5" t="s">
        <v>10</v>
      </c>
      <c r="D465" s="5" t="str">
        <f>"王芸"</f>
        <v>王芸</v>
      </c>
    </row>
    <row r="466" spans="1:4" ht="24" customHeight="1">
      <c r="A466" s="4">
        <v>463</v>
      </c>
      <c r="B466" s="5" t="str">
        <f>"600120231208101850737"</f>
        <v>600120231208101850737</v>
      </c>
      <c r="C466" s="5" t="s">
        <v>10</v>
      </c>
      <c r="D466" s="5" t="str">
        <f>"杨晨"</f>
        <v>杨晨</v>
      </c>
    </row>
    <row r="467" spans="1:4" ht="24" customHeight="1">
      <c r="A467" s="4">
        <v>464</v>
      </c>
      <c r="B467" s="5" t="str">
        <f>"600120231208134200825"</f>
        <v>600120231208134200825</v>
      </c>
      <c r="C467" s="5" t="s">
        <v>10</v>
      </c>
      <c r="D467" s="5" t="str">
        <f>"郑玉滢"</f>
        <v>郑玉滢</v>
      </c>
    </row>
    <row r="468" spans="1:4" ht="24" customHeight="1">
      <c r="A468" s="4">
        <v>465</v>
      </c>
      <c r="B468" s="5" t="str">
        <f>"600120231208153130875"</f>
        <v>600120231208153130875</v>
      </c>
      <c r="C468" s="5" t="s">
        <v>10</v>
      </c>
      <c r="D468" s="5" t="str">
        <f>"郑荣英"</f>
        <v>郑荣英</v>
      </c>
    </row>
    <row r="469" spans="1:4" ht="24" customHeight="1">
      <c r="A469" s="4">
        <v>466</v>
      </c>
      <c r="B469" s="5" t="str">
        <f>"600120231208144113849"</f>
        <v>600120231208144113849</v>
      </c>
      <c r="C469" s="5" t="s">
        <v>10</v>
      </c>
      <c r="D469" s="5" t="str">
        <f>"冼小惠"</f>
        <v>冼小惠</v>
      </c>
    </row>
    <row r="470" spans="1:4" ht="24" customHeight="1">
      <c r="A470" s="4">
        <v>467</v>
      </c>
      <c r="B470" s="5" t="str">
        <f>"600120231206194243384"</f>
        <v>600120231206194243384</v>
      </c>
      <c r="C470" s="5" t="s">
        <v>10</v>
      </c>
      <c r="D470" s="5" t="str">
        <f>"符海媚"</f>
        <v>符海媚</v>
      </c>
    </row>
    <row r="471" spans="1:4" ht="24" customHeight="1">
      <c r="A471" s="4">
        <v>468</v>
      </c>
      <c r="B471" s="5" t="str">
        <f>"6001202312100528481300"</f>
        <v>6001202312100528481300</v>
      </c>
      <c r="C471" s="5" t="s">
        <v>10</v>
      </c>
      <c r="D471" s="5" t="str">
        <f>"王一桔"</f>
        <v>王一桔</v>
      </c>
    </row>
    <row r="472" spans="1:4" ht="24" customHeight="1">
      <c r="A472" s="4">
        <v>469</v>
      </c>
      <c r="B472" s="5" t="str">
        <f>"6001202312101608113269"</f>
        <v>6001202312101608113269</v>
      </c>
      <c r="C472" s="5" t="s">
        <v>10</v>
      </c>
      <c r="D472" s="5" t="str">
        <f>"邱星鑫"</f>
        <v>邱星鑫</v>
      </c>
    </row>
    <row r="473" spans="1:4" ht="24" customHeight="1">
      <c r="A473" s="4">
        <v>470</v>
      </c>
      <c r="B473" s="5" t="str">
        <f>"6001202312101929563917"</f>
        <v>6001202312101929563917</v>
      </c>
      <c r="C473" s="5" t="s">
        <v>10</v>
      </c>
      <c r="D473" s="5" t="str">
        <f>"吴笛源"</f>
        <v>吴笛源</v>
      </c>
    </row>
    <row r="474" spans="1:4" ht="24" customHeight="1">
      <c r="A474" s="4">
        <v>471</v>
      </c>
      <c r="B474" s="5" t="str">
        <f>"6001202312110905045034"</f>
        <v>6001202312110905045034</v>
      </c>
      <c r="C474" s="5" t="s">
        <v>10</v>
      </c>
      <c r="D474" s="5" t="str">
        <f>"何雯雯"</f>
        <v>何雯雯</v>
      </c>
    </row>
    <row r="475" spans="1:4" ht="24" customHeight="1">
      <c r="A475" s="4">
        <v>472</v>
      </c>
      <c r="B475" s="5" t="str">
        <f>"6001202312110935255248"</f>
        <v>6001202312110935255248</v>
      </c>
      <c r="C475" s="5" t="s">
        <v>10</v>
      </c>
      <c r="D475" s="5" t="str">
        <f>"刘莲妹"</f>
        <v>刘莲妹</v>
      </c>
    </row>
    <row r="476" spans="1:4" ht="24" customHeight="1">
      <c r="A476" s="4">
        <v>473</v>
      </c>
      <c r="B476" s="5" t="str">
        <f>"6001202312100907311513"</f>
        <v>6001202312100907311513</v>
      </c>
      <c r="C476" s="5" t="s">
        <v>10</v>
      </c>
      <c r="D476" s="5" t="str">
        <f>"林海燕"</f>
        <v>林海燕</v>
      </c>
    </row>
    <row r="477" spans="1:4" ht="24" customHeight="1">
      <c r="A477" s="4">
        <v>474</v>
      </c>
      <c r="B477" s="5" t="str">
        <f>"6001202312111800077586"</f>
        <v>6001202312111800077586</v>
      </c>
      <c r="C477" s="5" t="s">
        <v>10</v>
      </c>
      <c r="D477" s="5" t="str">
        <f>"王英"</f>
        <v>王英</v>
      </c>
    </row>
    <row r="478" spans="1:4" ht="24" customHeight="1">
      <c r="A478" s="4">
        <v>475</v>
      </c>
      <c r="B478" s="5" t="str">
        <f>"600120231206122930246"</f>
        <v>600120231206122930246</v>
      </c>
      <c r="C478" s="5" t="s">
        <v>10</v>
      </c>
      <c r="D478" s="5" t="str">
        <f>"劳健妍"</f>
        <v>劳健妍</v>
      </c>
    </row>
    <row r="479" spans="1:4" ht="24" customHeight="1">
      <c r="A479" s="4">
        <v>476</v>
      </c>
      <c r="B479" s="5" t="str">
        <f>"6001202312112346119008"</f>
        <v>6001202312112346119008</v>
      </c>
      <c r="C479" s="5" t="s">
        <v>10</v>
      </c>
      <c r="D479" s="5" t="str">
        <f>"王素映"</f>
        <v>王素映</v>
      </c>
    </row>
    <row r="480" spans="1:4" ht="24" customHeight="1">
      <c r="A480" s="4">
        <v>477</v>
      </c>
      <c r="B480" s="5" t="str">
        <f>"6001202312112326088965"</f>
        <v>6001202312112326088965</v>
      </c>
      <c r="C480" s="5" t="s">
        <v>10</v>
      </c>
      <c r="D480" s="5" t="str">
        <f>"李海棉"</f>
        <v>李海棉</v>
      </c>
    </row>
    <row r="481" spans="1:4" ht="24" customHeight="1">
      <c r="A481" s="4">
        <v>478</v>
      </c>
      <c r="B481" s="5" t="str">
        <f>"6001202312111415566584"</f>
        <v>6001202312111415566584</v>
      </c>
      <c r="C481" s="5" t="s">
        <v>10</v>
      </c>
      <c r="D481" s="5" t="str">
        <f>"林琳"</f>
        <v>林琳</v>
      </c>
    </row>
    <row r="482" spans="1:4" ht="24" customHeight="1">
      <c r="A482" s="4">
        <v>479</v>
      </c>
      <c r="B482" s="5" t="str">
        <f>"6001202312120943549525"</f>
        <v>6001202312120943549525</v>
      </c>
      <c r="C482" s="5" t="s">
        <v>10</v>
      </c>
      <c r="D482" s="5" t="str">
        <f>"韩亦菲"</f>
        <v>韩亦菲</v>
      </c>
    </row>
    <row r="483" spans="1:4" ht="24" customHeight="1">
      <c r="A483" s="4">
        <v>480</v>
      </c>
      <c r="B483" s="5" t="str">
        <f>"6001202312120836419238"</f>
        <v>6001202312120836419238</v>
      </c>
      <c r="C483" s="5" t="s">
        <v>10</v>
      </c>
      <c r="D483" s="5" t="str">
        <f>"方意岑"</f>
        <v>方意岑</v>
      </c>
    </row>
    <row r="484" spans="1:4" ht="24" customHeight="1">
      <c r="A484" s="4">
        <v>481</v>
      </c>
      <c r="B484" s="5" t="str">
        <f>"6001202312120951369559"</f>
        <v>6001202312120951369559</v>
      </c>
      <c r="C484" s="5" t="s">
        <v>10</v>
      </c>
      <c r="D484" s="5" t="str">
        <f>"符琳瑜"</f>
        <v>符琳瑜</v>
      </c>
    </row>
    <row r="485" spans="1:4" ht="24" customHeight="1">
      <c r="A485" s="4">
        <v>482</v>
      </c>
      <c r="B485" s="5" t="str">
        <f>"6001202312121107369927"</f>
        <v>6001202312121107369927</v>
      </c>
      <c r="C485" s="5" t="s">
        <v>10</v>
      </c>
      <c r="D485" s="5" t="str">
        <f>"符海琳"</f>
        <v>符海琳</v>
      </c>
    </row>
    <row r="486" spans="1:4" ht="24" customHeight="1">
      <c r="A486" s="4">
        <v>483</v>
      </c>
      <c r="B486" s="5" t="str">
        <f>"6001202312120041149088"</f>
        <v>6001202312120041149088</v>
      </c>
      <c r="C486" s="5" t="s">
        <v>10</v>
      </c>
      <c r="D486" s="5" t="str">
        <f>"裴荣悦"</f>
        <v>裴荣悦</v>
      </c>
    </row>
    <row r="487" spans="1:4" ht="24" customHeight="1">
      <c r="A487" s="4">
        <v>484</v>
      </c>
      <c r="B487" s="5" t="str">
        <f>"600120231206154138307"</f>
        <v>600120231206154138307</v>
      </c>
      <c r="C487" s="5" t="s">
        <v>11</v>
      </c>
      <c r="D487" s="5" t="str">
        <f>"李小晶"</f>
        <v>李小晶</v>
      </c>
    </row>
    <row r="488" spans="1:4" ht="24" customHeight="1">
      <c r="A488" s="4">
        <v>485</v>
      </c>
      <c r="B488" s="5" t="str">
        <f>"600120231206161341323"</f>
        <v>600120231206161341323</v>
      </c>
      <c r="C488" s="5" t="s">
        <v>11</v>
      </c>
      <c r="D488" s="5" t="str">
        <f>"王秀雯"</f>
        <v>王秀雯</v>
      </c>
    </row>
    <row r="489" spans="1:4" ht="24" customHeight="1">
      <c r="A489" s="4">
        <v>486</v>
      </c>
      <c r="B489" s="5" t="str">
        <f>"600120231207130035535"</f>
        <v>600120231207130035535</v>
      </c>
      <c r="C489" s="5" t="s">
        <v>11</v>
      </c>
      <c r="D489" s="5" t="str">
        <f>"陈思凯"</f>
        <v>陈思凯</v>
      </c>
    </row>
    <row r="490" spans="1:4" ht="24" customHeight="1">
      <c r="A490" s="4">
        <v>487</v>
      </c>
      <c r="B490" s="5" t="str">
        <f>"600120231207212654654"</f>
        <v>600120231207212654654</v>
      </c>
      <c r="C490" s="5" t="s">
        <v>11</v>
      </c>
      <c r="D490" s="5" t="str">
        <f>"严岚梅"</f>
        <v>严岚梅</v>
      </c>
    </row>
    <row r="491" spans="1:4" ht="24" customHeight="1">
      <c r="A491" s="4">
        <v>488</v>
      </c>
      <c r="B491" s="5" t="str">
        <f>"600120231207223512675"</f>
        <v>600120231207223512675</v>
      </c>
      <c r="C491" s="5" t="s">
        <v>11</v>
      </c>
      <c r="D491" s="5" t="str">
        <f>"王欣仪"</f>
        <v>王欣仪</v>
      </c>
    </row>
    <row r="492" spans="1:4" ht="24" customHeight="1">
      <c r="A492" s="4">
        <v>489</v>
      </c>
      <c r="B492" s="5" t="str">
        <f>"600120231208104406750"</f>
        <v>600120231208104406750</v>
      </c>
      <c r="C492" s="5" t="s">
        <v>11</v>
      </c>
      <c r="D492" s="5" t="str">
        <f>"李昕"</f>
        <v>李昕</v>
      </c>
    </row>
    <row r="493" spans="1:4" ht="24" customHeight="1">
      <c r="A493" s="4">
        <v>490</v>
      </c>
      <c r="B493" s="5" t="str">
        <f>"600120231208152506873"</f>
        <v>600120231208152506873</v>
      </c>
      <c r="C493" s="5" t="s">
        <v>11</v>
      </c>
      <c r="D493" s="5" t="str">
        <f>"王闰玉"</f>
        <v>王闰玉</v>
      </c>
    </row>
    <row r="494" spans="1:4" ht="24" customHeight="1">
      <c r="A494" s="4">
        <v>491</v>
      </c>
      <c r="B494" s="5" t="str">
        <f>"6001202312082301121039"</f>
        <v>6001202312082301121039</v>
      </c>
      <c r="C494" s="5" t="s">
        <v>11</v>
      </c>
      <c r="D494" s="5" t="str">
        <f>"王海玲"</f>
        <v>王海玲</v>
      </c>
    </row>
    <row r="495" spans="1:4" ht="24" customHeight="1">
      <c r="A495" s="4">
        <v>492</v>
      </c>
      <c r="B495" s="5" t="str">
        <f>"6001202312090003241050"</f>
        <v>6001202312090003241050</v>
      </c>
      <c r="C495" s="5" t="s">
        <v>11</v>
      </c>
      <c r="D495" s="5" t="str">
        <f>"黄凯茵"</f>
        <v>黄凯茵</v>
      </c>
    </row>
    <row r="496" spans="1:4" ht="24" customHeight="1">
      <c r="A496" s="4">
        <v>493</v>
      </c>
      <c r="B496" s="5" t="str">
        <f>"600120231207181715622"</f>
        <v>600120231207181715622</v>
      </c>
      <c r="C496" s="5" t="s">
        <v>11</v>
      </c>
      <c r="D496" s="5" t="str">
        <f>"李杏"</f>
        <v>李杏</v>
      </c>
    </row>
    <row r="497" spans="1:4" ht="24" customHeight="1">
      <c r="A497" s="4">
        <v>494</v>
      </c>
      <c r="B497" s="5" t="str">
        <f>"6001202312101414032848"</f>
        <v>6001202312101414032848</v>
      </c>
      <c r="C497" s="5" t="s">
        <v>11</v>
      </c>
      <c r="D497" s="5" t="str">
        <f>"王春晓"</f>
        <v>王春晓</v>
      </c>
    </row>
    <row r="498" spans="1:4" ht="24" customHeight="1">
      <c r="A498" s="4">
        <v>495</v>
      </c>
      <c r="B498" s="5" t="str">
        <f>"6001202312102057334235"</f>
        <v>6001202312102057334235</v>
      </c>
      <c r="C498" s="5" t="s">
        <v>11</v>
      </c>
      <c r="D498" s="5" t="str">
        <f>"林世豪"</f>
        <v>林世豪</v>
      </c>
    </row>
    <row r="499" spans="1:4" ht="24" customHeight="1">
      <c r="A499" s="4">
        <v>496</v>
      </c>
      <c r="B499" s="5" t="str">
        <f>"6001202312111251086297"</f>
        <v>6001202312111251086297</v>
      </c>
      <c r="C499" s="5" t="s">
        <v>11</v>
      </c>
      <c r="D499" s="5" t="str">
        <f>"容智莲"</f>
        <v>容智莲</v>
      </c>
    </row>
    <row r="500" spans="1:4" ht="24" customHeight="1">
      <c r="A500" s="4">
        <v>497</v>
      </c>
      <c r="B500" s="5" t="str">
        <f>"6001202312111406146545"</f>
        <v>6001202312111406146545</v>
      </c>
      <c r="C500" s="5" t="s">
        <v>11</v>
      </c>
      <c r="D500" s="5" t="str">
        <f>"许榕峨"</f>
        <v>许榕峨</v>
      </c>
    </row>
    <row r="501" spans="1:4" ht="24" customHeight="1">
      <c r="A501" s="4">
        <v>498</v>
      </c>
      <c r="B501" s="5" t="str">
        <f>"6001202312111143506035"</f>
        <v>6001202312111143506035</v>
      </c>
      <c r="C501" s="5" t="s">
        <v>11</v>
      </c>
      <c r="D501" s="5" t="str">
        <f>"王侨源"</f>
        <v>王侨源</v>
      </c>
    </row>
    <row r="502" spans="1:4" ht="24" customHeight="1">
      <c r="A502" s="4">
        <v>499</v>
      </c>
      <c r="B502" s="5" t="str">
        <f>"6001202312111531376942"</f>
        <v>6001202312111531376942</v>
      </c>
      <c r="C502" s="5" t="s">
        <v>11</v>
      </c>
      <c r="D502" s="5" t="str">
        <f>"符文荟"</f>
        <v>符文荟</v>
      </c>
    </row>
    <row r="503" spans="1:4" ht="24" customHeight="1">
      <c r="A503" s="4">
        <v>500</v>
      </c>
      <c r="B503" s="5" t="str">
        <f>"6001202312111814487633"</f>
        <v>6001202312111814487633</v>
      </c>
      <c r="C503" s="5" t="s">
        <v>11</v>
      </c>
      <c r="D503" s="5" t="str">
        <f>"符运松"</f>
        <v>符运松</v>
      </c>
    </row>
    <row r="504" spans="1:4" ht="24" customHeight="1">
      <c r="A504" s="4">
        <v>501</v>
      </c>
      <c r="B504" s="5" t="str">
        <f>"6001202312112017188198"</f>
        <v>6001202312112017188198</v>
      </c>
      <c r="C504" s="5" t="s">
        <v>11</v>
      </c>
      <c r="D504" s="5" t="str">
        <f>"李双灼"</f>
        <v>李双灼</v>
      </c>
    </row>
    <row r="505" spans="1:4" ht="24" customHeight="1">
      <c r="A505" s="4">
        <v>502</v>
      </c>
      <c r="B505" s="5" t="str">
        <f>"6001202312112125158492"</f>
        <v>6001202312112125158492</v>
      </c>
      <c r="C505" s="5" t="s">
        <v>11</v>
      </c>
      <c r="D505" s="5" t="str">
        <f>"梁盈盈"</f>
        <v>梁盈盈</v>
      </c>
    </row>
    <row r="506" spans="1:4" ht="24" customHeight="1">
      <c r="A506" s="4">
        <v>503</v>
      </c>
      <c r="B506" s="5" t="str">
        <f>"6001202312112346269009"</f>
        <v>6001202312112346269009</v>
      </c>
      <c r="C506" s="5" t="s">
        <v>11</v>
      </c>
      <c r="D506" s="5" t="str">
        <f>"邓如环"</f>
        <v>邓如环</v>
      </c>
    </row>
    <row r="507" spans="1:4" ht="24" customHeight="1">
      <c r="A507" s="4">
        <v>504</v>
      </c>
      <c r="B507" s="5" t="str">
        <f>"6001202312120028319080"</f>
        <v>6001202312120028319080</v>
      </c>
      <c r="C507" s="5" t="s">
        <v>11</v>
      </c>
      <c r="D507" s="5" t="str">
        <f>"梁颖"</f>
        <v>梁颖</v>
      </c>
    </row>
    <row r="508" spans="1:4" ht="24" customHeight="1">
      <c r="A508" s="4">
        <v>505</v>
      </c>
      <c r="B508" s="5" t="str">
        <f>"6001202312121014229669"</f>
        <v>6001202312121014229669</v>
      </c>
      <c r="C508" s="5" t="s">
        <v>11</v>
      </c>
      <c r="D508" s="5" t="str">
        <f>"陈丹女"</f>
        <v>陈丹女</v>
      </c>
    </row>
    <row r="509" spans="1:4" ht="24" customHeight="1">
      <c r="A509" s="4">
        <v>506</v>
      </c>
      <c r="B509" s="5" t="str">
        <f>"600120231207142614548"</f>
        <v>600120231207142614548</v>
      </c>
      <c r="C509" s="5" t="s">
        <v>12</v>
      </c>
      <c r="D509" s="5" t="str">
        <f>"曾根生"</f>
        <v>曾根生</v>
      </c>
    </row>
    <row r="510" spans="1:4" ht="24" customHeight="1">
      <c r="A510" s="4">
        <v>507</v>
      </c>
      <c r="B510" s="5" t="str">
        <f>"600120231207234024684"</f>
        <v>600120231207234024684</v>
      </c>
      <c r="C510" s="5" t="s">
        <v>12</v>
      </c>
      <c r="D510" s="5" t="str">
        <f>"于宇"</f>
        <v>于宇</v>
      </c>
    </row>
    <row r="511" spans="1:4" ht="24" customHeight="1">
      <c r="A511" s="4">
        <v>508</v>
      </c>
      <c r="B511" s="5" t="str">
        <f>"600120231208121800793"</f>
        <v>600120231208121800793</v>
      </c>
      <c r="C511" s="5" t="s">
        <v>12</v>
      </c>
      <c r="D511" s="5" t="str">
        <f>"陈泽宇"</f>
        <v>陈泽宇</v>
      </c>
    </row>
    <row r="512" spans="1:4" ht="24" customHeight="1">
      <c r="A512" s="4">
        <v>509</v>
      </c>
      <c r="B512" s="5" t="str">
        <f>"6001202312091336011145"</f>
        <v>6001202312091336011145</v>
      </c>
      <c r="C512" s="5" t="s">
        <v>12</v>
      </c>
      <c r="D512" s="5" t="str">
        <f>"王明海"</f>
        <v>王明海</v>
      </c>
    </row>
    <row r="513" spans="1:4" ht="24" customHeight="1">
      <c r="A513" s="4">
        <v>510</v>
      </c>
      <c r="B513" s="5" t="str">
        <f>"6001202312111234046232"</f>
        <v>6001202312111234046232</v>
      </c>
      <c r="C513" s="5" t="s">
        <v>12</v>
      </c>
      <c r="D513" s="5" t="str">
        <f>"陈大进"</f>
        <v>陈大进</v>
      </c>
    </row>
    <row r="514" spans="1:4" ht="24" customHeight="1">
      <c r="A514" s="4">
        <v>511</v>
      </c>
      <c r="B514" s="5" t="str">
        <f>"6001202312111258546330"</f>
        <v>6001202312111258546330</v>
      </c>
      <c r="C514" s="5" t="s">
        <v>12</v>
      </c>
      <c r="D514" s="5" t="str">
        <f>"王莉"</f>
        <v>王莉</v>
      </c>
    </row>
    <row r="515" spans="1:4" ht="24" customHeight="1">
      <c r="A515" s="4">
        <v>512</v>
      </c>
      <c r="B515" s="5" t="str">
        <f>"6001202312120811299183"</f>
        <v>6001202312120811299183</v>
      </c>
      <c r="C515" s="5" t="s">
        <v>12</v>
      </c>
      <c r="D515" s="5" t="str">
        <f>"冯秋梅"</f>
        <v>冯秋梅</v>
      </c>
    </row>
    <row r="516" spans="1:4" ht="24" customHeight="1">
      <c r="A516" s="4">
        <v>513</v>
      </c>
      <c r="B516" s="5" t="str">
        <f>"6001202312120911519369"</f>
        <v>6001202312120911519369</v>
      </c>
      <c r="C516" s="5" t="s">
        <v>12</v>
      </c>
      <c r="D516" s="5" t="str">
        <f>"万火玉"</f>
        <v>万火玉</v>
      </c>
    </row>
    <row r="517" spans="1:4" ht="24" customHeight="1">
      <c r="A517" s="4">
        <v>514</v>
      </c>
      <c r="B517" s="5" t="str">
        <f>"6001202312111450206730"</f>
        <v>6001202312111450206730</v>
      </c>
      <c r="C517" s="5" t="s">
        <v>12</v>
      </c>
      <c r="D517" s="5" t="str">
        <f>"王鹏"</f>
        <v>王鹏</v>
      </c>
    </row>
    <row r="518" spans="1:4" ht="24" customHeight="1">
      <c r="A518" s="4">
        <v>515</v>
      </c>
      <c r="B518" s="5" t="str">
        <f>"600120231206165533339"</f>
        <v>600120231206165533339</v>
      </c>
      <c r="C518" s="5" t="s">
        <v>12</v>
      </c>
      <c r="D518" s="5" t="str">
        <f>"邓华太"</f>
        <v>邓华太</v>
      </c>
    </row>
    <row r="519" spans="1:4" ht="24" customHeight="1">
      <c r="A519" s="4">
        <v>516</v>
      </c>
      <c r="B519" s="5" t="str">
        <f>"600120231206113716220"</f>
        <v>600120231206113716220</v>
      </c>
      <c r="C519" s="5" t="s">
        <v>13</v>
      </c>
      <c r="D519" s="5" t="str">
        <f>"黄宏华"</f>
        <v>黄宏华</v>
      </c>
    </row>
    <row r="520" spans="1:4" ht="24" customHeight="1">
      <c r="A520" s="4">
        <v>517</v>
      </c>
      <c r="B520" s="5" t="str">
        <f>"600120231206145923286"</f>
        <v>600120231206145923286</v>
      </c>
      <c r="C520" s="5" t="s">
        <v>13</v>
      </c>
      <c r="D520" s="5" t="str">
        <f>"彭夏芳"</f>
        <v>彭夏芳</v>
      </c>
    </row>
    <row r="521" spans="1:4" ht="24" customHeight="1">
      <c r="A521" s="4">
        <v>518</v>
      </c>
      <c r="B521" s="5" t="str">
        <f>"600120231206170208343"</f>
        <v>600120231206170208343</v>
      </c>
      <c r="C521" s="5" t="s">
        <v>13</v>
      </c>
      <c r="D521" s="5" t="str">
        <f>"薛阳阳"</f>
        <v>薛阳阳</v>
      </c>
    </row>
    <row r="522" spans="1:4" ht="24" customHeight="1">
      <c r="A522" s="4">
        <v>519</v>
      </c>
      <c r="B522" s="5" t="str">
        <f>"600120231206173414353"</f>
        <v>600120231206173414353</v>
      </c>
      <c r="C522" s="5" t="s">
        <v>13</v>
      </c>
      <c r="D522" s="5" t="str">
        <f>"林宝芸"</f>
        <v>林宝芸</v>
      </c>
    </row>
    <row r="523" spans="1:4" ht="24" customHeight="1">
      <c r="A523" s="4">
        <v>520</v>
      </c>
      <c r="B523" s="5" t="str">
        <f>"600120231206205806399"</f>
        <v>600120231206205806399</v>
      </c>
      <c r="C523" s="5" t="s">
        <v>13</v>
      </c>
      <c r="D523" s="5" t="str">
        <f>"林师"</f>
        <v>林师</v>
      </c>
    </row>
    <row r="524" spans="1:4" ht="24" customHeight="1">
      <c r="A524" s="4">
        <v>521</v>
      </c>
      <c r="B524" s="5" t="str">
        <f>"600120231207100731486"</f>
        <v>600120231207100731486</v>
      </c>
      <c r="C524" s="5" t="s">
        <v>13</v>
      </c>
      <c r="D524" s="5" t="str">
        <f>"郭玉芬"</f>
        <v>郭玉芬</v>
      </c>
    </row>
    <row r="525" spans="1:4" ht="24" customHeight="1">
      <c r="A525" s="4">
        <v>522</v>
      </c>
      <c r="B525" s="5" t="str">
        <f>"600120231207101435490"</f>
        <v>600120231207101435490</v>
      </c>
      <c r="C525" s="5" t="s">
        <v>13</v>
      </c>
      <c r="D525" s="5" t="str">
        <f>"何柳女"</f>
        <v>何柳女</v>
      </c>
    </row>
    <row r="526" spans="1:4" ht="24" customHeight="1">
      <c r="A526" s="4">
        <v>523</v>
      </c>
      <c r="B526" s="5" t="str">
        <f>"600120231207152106567"</f>
        <v>600120231207152106567</v>
      </c>
      <c r="C526" s="5" t="s">
        <v>13</v>
      </c>
      <c r="D526" s="5" t="str">
        <f>"谭秋盈"</f>
        <v>谭秋盈</v>
      </c>
    </row>
    <row r="527" spans="1:4" ht="24" customHeight="1">
      <c r="A527" s="4">
        <v>524</v>
      </c>
      <c r="B527" s="5" t="str">
        <f>"600120231208111916767"</f>
        <v>600120231208111916767</v>
      </c>
      <c r="C527" s="5" t="s">
        <v>13</v>
      </c>
      <c r="D527" s="5" t="str">
        <f>"谢继梅"</f>
        <v>谢继梅</v>
      </c>
    </row>
    <row r="528" spans="1:4" ht="24" customHeight="1">
      <c r="A528" s="4">
        <v>525</v>
      </c>
      <c r="B528" s="5" t="str">
        <f>"600120231208123509803"</f>
        <v>600120231208123509803</v>
      </c>
      <c r="C528" s="5" t="s">
        <v>13</v>
      </c>
      <c r="D528" s="5" t="str">
        <f>"蔡佳秀"</f>
        <v>蔡佳秀</v>
      </c>
    </row>
    <row r="529" spans="1:4" ht="24" customHeight="1">
      <c r="A529" s="4">
        <v>526</v>
      </c>
      <c r="B529" s="5" t="str">
        <f>"600120231208165643926"</f>
        <v>600120231208165643926</v>
      </c>
      <c r="C529" s="5" t="s">
        <v>13</v>
      </c>
      <c r="D529" s="5" t="str">
        <f>"林超"</f>
        <v>林超</v>
      </c>
    </row>
    <row r="530" spans="1:4" ht="24" customHeight="1">
      <c r="A530" s="4">
        <v>527</v>
      </c>
      <c r="B530" s="5" t="str">
        <f>"6001202312082156511021"</f>
        <v>6001202312082156511021</v>
      </c>
      <c r="C530" s="5" t="s">
        <v>13</v>
      </c>
      <c r="D530" s="5" t="str">
        <f>"吴奠珍"</f>
        <v>吴奠珍</v>
      </c>
    </row>
    <row r="531" spans="1:4" ht="24" customHeight="1">
      <c r="A531" s="4">
        <v>528</v>
      </c>
      <c r="B531" s="5" t="str">
        <f>"600120231207221833670"</f>
        <v>600120231207221833670</v>
      </c>
      <c r="C531" s="5" t="s">
        <v>13</v>
      </c>
      <c r="D531" s="5" t="str">
        <f>"杨平碗"</f>
        <v>杨平碗</v>
      </c>
    </row>
    <row r="532" spans="1:4" ht="24" customHeight="1">
      <c r="A532" s="4">
        <v>529</v>
      </c>
      <c r="B532" s="5" t="str">
        <f>"6001202312091218501127"</f>
        <v>6001202312091218501127</v>
      </c>
      <c r="C532" s="5" t="s">
        <v>13</v>
      </c>
      <c r="D532" s="5" t="str">
        <f>"钟璐娜"</f>
        <v>钟璐娜</v>
      </c>
    </row>
    <row r="533" spans="1:4" ht="24" customHeight="1">
      <c r="A533" s="4">
        <v>530</v>
      </c>
      <c r="B533" s="5" t="str">
        <f>"6001202312101110322128"</f>
        <v>6001202312101110322128</v>
      </c>
      <c r="C533" s="5" t="s">
        <v>13</v>
      </c>
      <c r="D533" s="5" t="str">
        <f>"叶华梅"</f>
        <v>叶华梅</v>
      </c>
    </row>
    <row r="534" spans="1:4" ht="24" customHeight="1">
      <c r="A534" s="4">
        <v>531</v>
      </c>
      <c r="B534" s="5" t="str">
        <f>"6001202312101102512080"</f>
        <v>6001202312101102512080</v>
      </c>
      <c r="C534" s="5" t="s">
        <v>13</v>
      </c>
      <c r="D534" s="5" t="str">
        <f>"林娜妃"</f>
        <v>林娜妃</v>
      </c>
    </row>
    <row r="535" spans="1:4" ht="24" customHeight="1">
      <c r="A535" s="4">
        <v>532</v>
      </c>
      <c r="B535" s="5" t="str">
        <f>"6001202312101726033532"</f>
        <v>6001202312101726033532</v>
      </c>
      <c r="C535" s="5" t="s">
        <v>13</v>
      </c>
      <c r="D535" s="5" t="str">
        <f>"王芳妹"</f>
        <v>王芳妹</v>
      </c>
    </row>
    <row r="536" spans="1:4" ht="24" customHeight="1">
      <c r="A536" s="4">
        <v>533</v>
      </c>
      <c r="B536" s="5" t="str">
        <f>"600120231208172049935"</f>
        <v>600120231208172049935</v>
      </c>
      <c r="C536" s="5" t="s">
        <v>13</v>
      </c>
      <c r="D536" s="5" t="str">
        <f>"陆小曼"</f>
        <v>陆小曼</v>
      </c>
    </row>
    <row r="537" spans="1:4" ht="24" customHeight="1">
      <c r="A537" s="4">
        <v>534</v>
      </c>
      <c r="B537" s="5" t="str">
        <f>"600120231207144925556"</f>
        <v>600120231207144925556</v>
      </c>
      <c r="C537" s="5" t="s">
        <v>13</v>
      </c>
      <c r="D537" s="5" t="str">
        <f>"陈美"</f>
        <v>陈美</v>
      </c>
    </row>
    <row r="538" spans="1:4" ht="24" customHeight="1">
      <c r="A538" s="4">
        <v>535</v>
      </c>
      <c r="B538" s="5" t="str">
        <f>"6001202312101159292362"</f>
        <v>6001202312101159292362</v>
      </c>
      <c r="C538" s="5" t="s">
        <v>13</v>
      </c>
      <c r="D538" s="5" t="str">
        <f>"韦美竹"</f>
        <v>韦美竹</v>
      </c>
    </row>
    <row r="539" spans="1:4" ht="24" customHeight="1">
      <c r="A539" s="4">
        <v>536</v>
      </c>
      <c r="B539" s="5" t="str">
        <f>"6001202312111629257207"</f>
        <v>6001202312111629257207</v>
      </c>
      <c r="C539" s="5" t="s">
        <v>13</v>
      </c>
      <c r="D539" s="5" t="str">
        <f>"刘婉欣"</f>
        <v>刘婉欣</v>
      </c>
    </row>
    <row r="540" spans="1:4" ht="24" customHeight="1">
      <c r="A540" s="4">
        <v>537</v>
      </c>
      <c r="B540" s="5" t="str">
        <f>"6001202312111726377455"</f>
        <v>6001202312111726377455</v>
      </c>
      <c r="C540" s="5" t="s">
        <v>13</v>
      </c>
      <c r="D540" s="5" t="str">
        <f>"林壹茹"</f>
        <v>林壹茹</v>
      </c>
    </row>
    <row r="541" spans="1:4" ht="24" customHeight="1">
      <c r="A541" s="4">
        <v>538</v>
      </c>
      <c r="B541" s="5" t="str">
        <f>"6001202312111801317595"</f>
        <v>6001202312111801317595</v>
      </c>
      <c r="C541" s="5" t="s">
        <v>13</v>
      </c>
      <c r="D541" s="5" t="str">
        <f>"桂小孟"</f>
        <v>桂小孟</v>
      </c>
    </row>
    <row r="542" spans="1:4" ht="24" customHeight="1">
      <c r="A542" s="4">
        <v>539</v>
      </c>
      <c r="B542" s="5" t="str">
        <f>"600120231208122953799"</f>
        <v>600120231208122953799</v>
      </c>
      <c r="C542" s="5" t="s">
        <v>13</v>
      </c>
      <c r="D542" s="5" t="str">
        <f>"陈德静"</f>
        <v>陈德静</v>
      </c>
    </row>
    <row r="543" spans="1:4" ht="24" customHeight="1">
      <c r="A543" s="4">
        <v>540</v>
      </c>
      <c r="B543" s="5" t="str">
        <f>"6001202312111512116836"</f>
        <v>6001202312111512116836</v>
      </c>
      <c r="C543" s="5" t="s">
        <v>13</v>
      </c>
      <c r="D543" s="5" t="str">
        <f>"陈欢"</f>
        <v>陈欢</v>
      </c>
    </row>
    <row r="544" spans="1:4" ht="24" customHeight="1">
      <c r="A544" s="4">
        <v>541</v>
      </c>
      <c r="B544" s="5" t="str">
        <f>"6001202312102249054607"</f>
        <v>6001202312102249054607</v>
      </c>
      <c r="C544" s="5" t="s">
        <v>13</v>
      </c>
      <c r="D544" s="5" t="str">
        <f>"周雯静"</f>
        <v>周雯静</v>
      </c>
    </row>
    <row r="545" spans="1:4" ht="24" customHeight="1">
      <c r="A545" s="4">
        <v>542</v>
      </c>
      <c r="B545" s="5" t="str">
        <f>"6001202312120954149572"</f>
        <v>6001202312120954149572</v>
      </c>
      <c r="C545" s="5" t="s">
        <v>13</v>
      </c>
      <c r="D545" s="5" t="str">
        <f>"李引妃"</f>
        <v>李引妃</v>
      </c>
    </row>
    <row r="546" spans="1:4" ht="24" customHeight="1">
      <c r="A546" s="4">
        <v>543</v>
      </c>
      <c r="B546" s="5" t="str">
        <f>"600120231206094451160"</f>
        <v>600120231206094451160</v>
      </c>
      <c r="C546" s="5" t="s">
        <v>14</v>
      </c>
      <c r="D546" s="5" t="str">
        <f>"陈梅"</f>
        <v>陈梅</v>
      </c>
    </row>
    <row r="547" spans="1:4" ht="24" customHeight="1">
      <c r="A547" s="4">
        <v>544</v>
      </c>
      <c r="B547" s="5" t="str">
        <f>"600120231206112701215"</f>
        <v>600120231206112701215</v>
      </c>
      <c r="C547" s="5" t="s">
        <v>14</v>
      </c>
      <c r="D547" s="5" t="str">
        <f>"黄雪琴"</f>
        <v>黄雪琴</v>
      </c>
    </row>
    <row r="548" spans="1:4" ht="24" customHeight="1">
      <c r="A548" s="4">
        <v>545</v>
      </c>
      <c r="B548" s="5" t="str">
        <f>"600120231206145246281"</f>
        <v>600120231206145246281</v>
      </c>
      <c r="C548" s="5" t="s">
        <v>14</v>
      </c>
      <c r="D548" s="5" t="str">
        <f>"王发辉"</f>
        <v>王发辉</v>
      </c>
    </row>
    <row r="549" spans="1:4" ht="24" customHeight="1">
      <c r="A549" s="4">
        <v>546</v>
      </c>
      <c r="B549" s="5" t="str">
        <f>"600120231206154433310"</f>
        <v>600120231206154433310</v>
      </c>
      <c r="C549" s="5" t="s">
        <v>14</v>
      </c>
      <c r="D549" s="5" t="str">
        <f>"陈善娟"</f>
        <v>陈善娟</v>
      </c>
    </row>
    <row r="550" spans="1:4" ht="24" customHeight="1">
      <c r="A550" s="4">
        <v>547</v>
      </c>
      <c r="B550" s="5" t="str">
        <f>"600120231206150838291"</f>
        <v>600120231206150838291</v>
      </c>
      <c r="C550" s="5" t="s">
        <v>14</v>
      </c>
      <c r="D550" s="5" t="str">
        <f>"王小云"</f>
        <v>王小云</v>
      </c>
    </row>
    <row r="551" spans="1:4" ht="24" customHeight="1">
      <c r="A551" s="4">
        <v>548</v>
      </c>
      <c r="B551" s="5" t="str">
        <f>"600120231206192511377"</f>
        <v>600120231206192511377</v>
      </c>
      <c r="C551" s="5" t="s">
        <v>14</v>
      </c>
      <c r="D551" s="5" t="str">
        <f>"翁云惠"</f>
        <v>翁云惠</v>
      </c>
    </row>
    <row r="552" spans="1:4" ht="24" customHeight="1">
      <c r="A552" s="4">
        <v>549</v>
      </c>
      <c r="B552" s="5" t="str">
        <f>"600120231206200856390"</f>
        <v>600120231206200856390</v>
      </c>
      <c r="C552" s="5" t="s">
        <v>14</v>
      </c>
      <c r="D552" s="5" t="str">
        <f>"黄志灵"</f>
        <v>黄志灵</v>
      </c>
    </row>
    <row r="553" spans="1:4" ht="24" customHeight="1">
      <c r="A553" s="4">
        <v>550</v>
      </c>
      <c r="B553" s="5" t="str">
        <f>"600120231207084545461"</f>
        <v>600120231207084545461</v>
      </c>
      <c r="C553" s="5" t="s">
        <v>14</v>
      </c>
      <c r="D553" s="5" t="str">
        <f>"吴带秀"</f>
        <v>吴带秀</v>
      </c>
    </row>
    <row r="554" spans="1:4" ht="24" customHeight="1">
      <c r="A554" s="4">
        <v>551</v>
      </c>
      <c r="B554" s="5" t="str">
        <f>"600120231206163755331"</f>
        <v>600120231206163755331</v>
      </c>
      <c r="C554" s="5" t="s">
        <v>14</v>
      </c>
      <c r="D554" s="5" t="str">
        <f>"符雨萌"</f>
        <v>符雨萌</v>
      </c>
    </row>
    <row r="555" spans="1:4" ht="24" customHeight="1">
      <c r="A555" s="4">
        <v>552</v>
      </c>
      <c r="B555" s="5" t="str">
        <f>"600120231207115318520"</f>
        <v>600120231207115318520</v>
      </c>
      <c r="C555" s="5" t="s">
        <v>14</v>
      </c>
      <c r="D555" s="5" t="str">
        <f>"符丽莉"</f>
        <v>符丽莉</v>
      </c>
    </row>
    <row r="556" spans="1:4" ht="24" customHeight="1">
      <c r="A556" s="4">
        <v>553</v>
      </c>
      <c r="B556" s="5" t="str">
        <f>"600120231207150142559"</f>
        <v>600120231207150142559</v>
      </c>
      <c r="C556" s="5" t="s">
        <v>14</v>
      </c>
      <c r="D556" s="5" t="str">
        <f>"钟金丹"</f>
        <v>钟金丹</v>
      </c>
    </row>
    <row r="557" spans="1:4" ht="24" customHeight="1">
      <c r="A557" s="4">
        <v>554</v>
      </c>
      <c r="B557" s="5" t="str">
        <f>"600120231207160024584"</f>
        <v>600120231207160024584</v>
      </c>
      <c r="C557" s="5" t="s">
        <v>14</v>
      </c>
      <c r="D557" s="5" t="str">
        <f>"吴兰"</f>
        <v>吴兰</v>
      </c>
    </row>
    <row r="558" spans="1:4" ht="24" customHeight="1">
      <c r="A558" s="4">
        <v>555</v>
      </c>
      <c r="B558" s="5" t="str">
        <f>"600120231206171732350"</f>
        <v>600120231206171732350</v>
      </c>
      <c r="C558" s="5" t="s">
        <v>14</v>
      </c>
      <c r="D558" s="5" t="str">
        <f>"麦娜"</f>
        <v>麦娜</v>
      </c>
    </row>
    <row r="559" spans="1:4" ht="24" customHeight="1">
      <c r="A559" s="4">
        <v>556</v>
      </c>
      <c r="B559" s="5" t="str">
        <f>"600120231207225551680"</f>
        <v>600120231207225551680</v>
      </c>
      <c r="C559" s="5" t="s">
        <v>14</v>
      </c>
      <c r="D559" s="5" t="str">
        <f>"黄许英"</f>
        <v>黄许英</v>
      </c>
    </row>
    <row r="560" spans="1:4" ht="24" customHeight="1">
      <c r="A560" s="4">
        <v>557</v>
      </c>
      <c r="B560" s="5" t="str">
        <f>"600120231207234201685"</f>
        <v>600120231207234201685</v>
      </c>
      <c r="C560" s="5" t="s">
        <v>14</v>
      </c>
      <c r="D560" s="5" t="str">
        <f>"林子琪"</f>
        <v>林子琪</v>
      </c>
    </row>
    <row r="561" spans="1:4" ht="24" customHeight="1">
      <c r="A561" s="4">
        <v>558</v>
      </c>
      <c r="B561" s="5" t="str">
        <f>"600120231208103043743"</f>
        <v>600120231208103043743</v>
      </c>
      <c r="C561" s="5" t="s">
        <v>14</v>
      </c>
      <c r="D561" s="5" t="str">
        <f>"毛泽秋"</f>
        <v>毛泽秋</v>
      </c>
    </row>
    <row r="562" spans="1:4" ht="24" customHeight="1">
      <c r="A562" s="4">
        <v>559</v>
      </c>
      <c r="B562" s="5" t="str">
        <f>"600120231208110046752"</f>
        <v>600120231208110046752</v>
      </c>
      <c r="C562" s="5" t="s">
        <v>14</v>
      </c>
      <c r="D562" s="5" t="str">
        <f>"黄国玲"</f>
        <v>黄国玲</v>
      </c>
    </row>
    <row r="563" spans="1:4" ht="24" customHeight="1">
      <c r="A563" s="4">
        <v>560</v>
      </c>
      <c r="B563" s="5" t="str">
        <f>"600120231208165321923"</f>
        <v>600120231208165321923</v>
      </c>
      <c r="C563" s="5" t="s">
        <v>14</v>
      </c>
      <c r="D563" s="5" t="str">
        <f>"王秋燕"</f>
        <v>王秋燕</v>
      </c>
    </row>
    <row r="564" spans="1:4" ht="24" customHeight="1">
      <c r="A564" s="4">
        <v>561</v>
      </c>
      <c r="B564" s="5" t="str">
        <f>"600120231208164023912"</f>
        <v>600120231208164023912</v>
      </c>
      <c r="C564" s="5" t="s">
        <v>14</v>
      </c>
      <c r="D564" s="5" t="str">
        <f>"羊长芳"</f>
        <v>羊长芳</v>
      </c>
    </row>
    <row r="565" spans="1:4" ht="24" customHeight="1">
      <c r="A565" s="4">
        <v>562</v>
      </c>
      <c r="B565" s="5" t="str">
        <f>"600120231208165159922"</f>
        <v>600120231208165159922</v>
      </c>
      <c r="C565" s="5" t="s">
        <v>14</v>
      </c>
      <c r="D565" s="5" t="str">
        <f>"李婷"</f>
        <v>李婷</v>
      </c>
    </row>
    <row r="566" spans="1:4" ht="24" customHeight="1">
      <c r="A566" s="4">
        <v>563</v>
      </c>
      <c r="B566" s="5" t="str">
        <f>"600120231208174653949"</f>
        <v>600120231208174653949</v>
      </c>
      <c r="C566" s="5" t="s">
        <v>14</v>
      </c>
      <c r="D566" s="5" t="str">
        <f>"林娟"</f>
        <v>林娟</v>
      </c>
    </row>
    <row r="567" spans="1:4" ht="24" customHeight="1">
      <c r="A567" s="4">
        <v>564</v>
      </c>
      <c r="B567" s="5" t="str">
        <f>"600120231208172640939"</f>
        <v>600120231208172640939</v>
      </c>
      <c r="C567" s="5" t="s">
        <v>14</v>
      </c>
      <c r="D567" s="5" t="str">
        <f>"庞广灵"</f>
        <v>庞广灵</v>
      </c>
    </row>
    <row r="568" spans="1:4" ht="24" customHeight="1">
      <c r="A568" s="4">
        <v>565</v>
      </c>
      <c r="B568" s="5" t="str">
        <f>"600120231207230159681"</f>
        <v>600120231207230159681</v>
      </c>
      <c r="C568" s="5" t="s">
        <v>14</v>
      </c>
      <c r="D568" s="5" t="str">
        <f>"张在花"</f>
        <v>张在花</v>
      </c>
    </row>
    <row r="569" spans="1:4" ht="24" customHeight="1">
      <c r="A569" s="4">
        <v>566</v>
      </c>
      <c r="B569" s="5" t="str">
        <f>"6001202312082224091029"</f>
        <v>6001202312082224091029</v>
      </c>
      <c r="C569" s="5" t="s">
        <v>14</v>
      </c>
      <c r="D569" s="5" t="str">
        <f>"李鹏"</f>
        <v>李鹏</v>
      </c>
    </row>
    <row r="570" spans="1:4" ht="24" customHeight="1">
      <c r="A570" s="4">
        <v>567</v>
      </c>
      <c r="B570" s="5" t="str">
        <f>"6001202312090116241058"</f>
        <v>6001202312090116241058</v>
      </c>
      <c r="C570" s="5" t="s">
        <v>14</v>
      </c>
      <c r="D570" s="5" t="str">
        <f>"吴坤胄"</f>
        <v>吴坤胄</v>
      </c>
    </row>
    <row r="571" spans="1:4" ht="24" customHeight="1">
      <c r="A571" s="4">
        <v>568</v>
      </c>
      <c r="B571" s="5" t="str">
        <f>"6001202312092051301243"</f>
        <v>6001202312092051301243</v>
      </c>
      <c r="C571" s="5" t="s">
        <v>14</v>
      </c>
      <c r="D571" s="5" t="str">
        <f>"宋少萍"</f>
        <v>宋少萍</v>
      </c>
    </row>
    <row r="572" spans="1:4" ht="24" customHeight="1">
      <c r="A572" s="4">
        <v>569</v>
      </c>
      <c r="B572" s="5" t="str">
        <f>"6001202312101116372166"</f>
        <v>6001202312101116372166</v>
      </c>
      <c r="C572" s="5" t="s">
        <v>14</v>
      </c>
      <c r="D572" s="5" t="str">
        <f>"梁嘉金"</f>
        <v>梁嘉金</v>
      </c>
    </row>
    <row r="573" spans="1:4" ht="24" customHeight="1">
      <c r="A573" s="4">
        <v>570</v>
      </c>
      <c r="B573" s="5" t="str">
        <f>"6001202312101420082880"</f>
        <v>6001202312101420082880</v>
      </c>
      <c r="C573" s="5" t="s">
        <v>14</v>
      </c>
      <c r="D573" s="5" t="str">
        <f>"王艳"</f>
        <v>王艳</v>
      </c>
    </row>
    <row r="574" spans="1:4" ht="24" customHeight="1">
      <c r="A574" s="4">
        <v>571</v>
      </c>
      <c r="B574" s="5" t="str">
        <f>"600120231206232137436"</f>
        <v>600120231206232137436</v>
      </c>
      <c r="C574" s="5" t="s">
        <v>14</v>
      </c>
      <c r="D574" s="5" t="str">
        <f>"吴小梅"</f>
        <v>吴小梅</v>
      </c>
    </row>
    <row r="575" spans="1:4" ht="24" customHeight="1">
      <c r="A575" s="4">
        <v>572</v>
      </c>
      <c r="B575" s="5" t="str">
        <f>"6001202312101720493514"</f>
        <v>6001202312101720493514</v>
      </c>
      <c r="C575" s="5" t="s">
        <v>14</v>
      </c>
      <c r="D575" s="5" t="str">
        <f>"赵衍珥"</f>
        <v>赵衍珥</v>
      </c>
    </row>
    <row r="576" spans="1:4" ht="24" customHeight="1">
      <c r="A576" s="4">
        <v>573</v>
      </c>
      <c r="B576" s="5" t="str">
        <f>"6001202312102024334131"</f>
        <v>6001202312102024334131</v>
      </c>
      <c r="C576" s="5" t="s">
        <v>14</v>
      </c>
      <c r="D576" s="5" t="str">
        <f>"陈晓敏"</f>
        <v>陈晓敏</v>
      </c>
    </row>
    <row r="577" spans="1:4" ht="24" customHeight="1">
      <c r="A577" s="4">
        <v>574</v>
      </c>
      <c r="B577" s="5" t="str">
        <f>"6001202312102249324609"</f>
        <v>6001202312102249324609</v>
      </c>
      <c r="C577" s="5" t="s">
        <v>14</v>
      </c>
      <c r="D577" s="5" t="str">
        <f>"吴锋"</f>
        <v>吴锋</v>
      </c>
    </row>
    <row r="578" spans="1:4" ht="24" customHeight="1">
      <c r="A578" s="4">
        <v>575</v>
      </c>
      <c r="B578" s="5" t="str">
        <f>"600120231206125204256"</f>
        <v>600120231206125204256</v>
      </c>
      <c r="C578" s="5" t="s">
        <v>14</v>
      </c>
      <c r="D578" s="5" t="str">
        <f>"王健汝"</f>
        <v>王健汝</v>
      </c>
    </row>
    <row r="579" spans="1:4" ht="24" customHeight="1">
      <c r="A579" s="4">
        <v>576</v>
      </c>
      <c r="B579" s="5" t="str">
        <f>"600120231207092859474"</f>
        <v>600120231207092859474</v>
      </c>
      <c r="C579" s="5" t="s">
        <v>14</v>
      </c>
      <c r="D579" s="5" t="str">
        <f>"梁惠霖"</f>
        <v>梁惠霖</v>
      </c>
    </row>
    <row r="580" spans="1:4" ht="24" customHeight="1">
      <c r="A580" s="4">
        <v>577</v>
      </c>
      <c r="B580" s="5" t="str">
        <f>"6001202312111006115449"</f>
        <v>6001202312111006115449</v>
      </c>
      <c r="C580" s="5" t="s">
        <v>14</v>
      </c>
      <c r="D580" s="5" t="str">
        <f>"邓颖"</f>
        <v>邓颖</v>
      </c>
    </row>
    <row r="581" spans="1:4" ht="24" customHeight="1">
      <c r="A581" s="4">
        <v>578</v>
      </c>
      <c r="B581" s="5" t="str">
        <f>"6001202312091159491118"</f>
        <v>6001202312091159491118</v>
      </c>
      <c r="C581" s="5" t="s">
        <v>14</v>
      </c>
      <c r="D581" s="5" t="str">
        <f>"陈莹"</f>
        <v>陈莹</v>
      </c>
    </row>
    <row r="582" spans="1:4" ht="24" customHeight="1">
      <c r="A582" s="4">
        <v>579</v>
      </c>
      <c r="B582" s="5" t="str">
        <f>"6001202312111310586363"</f>
        <v>6001202312111310586363</v>
      </c>
      <c r="C582" s="5" t="s">
        <v>14</v>
      </c>
      <c r="D582" s="5" t="str">
        <f>"何凤婷"</f>
        <v>何凤婷</v>
      </c>
    </row>
    <row r="583" spans="1:4" ht="24" customHeight="1">
      <c r="A583" s="4">
        <v>580</v>
      </c>
      <c r="B583" s="5" t="str">
        <f>"6001202312111140116020"</f>
        <v>6001202312111140116020</v>
      </c>
      <c r="C583" s="5" t="s">
        <v>14</v>
      </c>
      <c r="D583" s="5" t="str">
        <f>"林永教"</f>
        <v>林永教</v>
      </c>
    </row>
    <row r="584" spans="1:4" ht="24" customHeight="1">
      <c r="A584" s="4">
        <v>581</v>
      </c>
      <c r="B584" s="5" t="str">
        <f>"6001202312111551237047"</f>
        <v>6001202312111551237047</v>
      </c>
      <c r="C584" s="5" t="s">
        <v>14</v>
      </c>
      <c r="D584" s="5" t="str">
        <f>"林霞"</f>
        <v>林霞</v>
      </c>
    </row>
    <row r="585" spans="1:4" ht="24" customHeight="1">
      <c r="A585" s="4">
        <v>582</v>
      </c>
      <c r="B585" s="5" t="str">
        <f>"6001202312111602487096"</f>
        <v>6001202312111602487096</v>
      </c>
      <c r="C585" s="5" t="s">
        <v>14</v>
      </c>
      <c r="D585" s="5" t="str">
        <f>"章玲"</f>
        <v>章玲</v>
      </c>
    </row>
    <row r="586" spans="1:4" ht="24" customHeight="1">
      <c r="A586" s="4">
        <v>583</v>
      </c>
      <c r="B586" s="5" t="str">
        <f>"600120231207110815509"</f>
        <v>600120231207110815509</v>
      </c>
      <c r="C586" s="5" t="s">
        <v>14</v>
      </c>
      <c r="D586" s="5" t="str">
        <f>"陈梅莉"</f>
        <v>陈梅莉</v>
      </c>
    </row>
    <row r="587" spans="1:4" ht="24" customHeight="1">
      <c r="A587" s="4">
        <v>584</v>
      </c>
      <c r="B587" s="5" t="str">
        <f>"6001202312120908089353"</f>
        <v>6001202312120908089353</v>
      </c>
      <c r="C587" s="5" t="s">
        <v>14</v>
      </c>
      <c r="D587" s="5" t="str">
        <f>"符芮帆"</f>
        <v>符芮帆</v>
      </c>
    </row>
    <row r="588" spans="1:4" ht="24" customHeight="1">
      <c r="A588" s="4">
        <v>585</v>
      </c>
      <c r="B588" s="5" t="str">
        <f>"6001202312112324518961"</f>
        <v>6001202312112324518961</v>
      </c>
      <c r="C588" s="5" t="s">
        <v>14</v>
      </c>
      <c r="D588" s="5" t="str">
        <f>"陆发荣"</f>
        <v>陆发荣</v>
      </c>
    </row>
    <row r="589" spans="1:4" ht="24" customHeight="1">
      <c r="A589" s="4">
        <v>586</v>
      </c>
      <c r="B589" s="5" t="str">
        <f>"6001202312121045219813"</f>
        <v>6001202312121045219813</v>
      </c>
      <c r="C589" s="5" t="s">
        <v>14</v>
      </c>
      <c r="D589" s="5" t="str">
        <f>"杨艳芳"</f>
        <v>杨艳芳</v>
      </c>
    </row>
    <row r="590" spans="1:4" ht="24" customHeight="1">
      <c r="A590" s="4">
        <v>587</v>
      </c>
      <c r="B590" s="5" t="str">
        <f>"600120231207104226497"</f>
        <v>600120231207104226497</v>
      </c>
      <c r="C590" s="5" t="s">
        <v>15</v>
      </c>
      <c r="D590" s="5" t="str">
        <f>"符英玲"</f>
        <v>符英玲</v>
      </c>
    </row>
    <row r="591" spans="1:4" ht="24" customHeight="1">
      <c r="A591" s="4">
        <v>588</v>
      </c>
      <c r="B591" s="5" t="str">
        <f>"600120231207104720500"</f>
        <v>600120231207104720500</v>
      </c>
      <c r="C591" s="5" t="s">
        <v>15</v>
      </c>
      <c r="D591" s="5" t="str">
        <f>"罗星雨"</f>
        <v>罗星雨</v>
      </c>
    </row>
    <row r="592" spans="1:4" ht="24" customHeight="1">
      <c r="A592" s="4">
        <v>589</v>
      </c>
      <c r="B592" s="5" t="str">
        <f>"6001202312101709103480"</f>
        <v>6001202312101709103480</v>
      </c>
      <c r="C592" s="5" t="s">
        <v>15</v>
      </c>
      <c r="D592" s="5" t="str">
        <f>"符晓寒"</f>
        <v>符晓寒</v>
      </c>
    </row>
    <row r="593" spans="1:4" ht="24" customHeight="1">
      <c r="A593" s="4">
        <v>590</v>
      </c>
      <c r="B593" s="5" t="str">
        <f>"6001202312101833463722"</f>
        <v>6001202312101833463722</v>
      </c>
      <c r="C593" s="5" t="s">
        <v>15</v>
      </c>
      <c r="D593" s="5" t="str">
        <f>"邱雪"</f>
        <v>邱雪</v>
      </c>
    </row>
    <row r="594" spans="1:4" ht="24" customHeight="1">
      <c r="A594" s="4">
        <v>591</v>
      </c>
      <c r="B594" s="5" t="str">
        <f>"600120231208164339914"</f>
        <v>600120231208164339914</v>
      </c>
      <c r="C594" s="5" t="s">
        <v>15</v>
      </c>
      <c r="D594" s="5" t="str">
        <f>"陈凤焕"</f>
        <v>陈凤焕</v>
      </c>
    </row>
    <row r="595" spans="1:4" ht="24" customHeight="1">
      <c r="A595" s="4">
        <v>592</v>
      </c>
      <c r="B595" s="5" t="str">
        <f>"6001202312111206386125"</f>
        <v>6001202312111206386125</v>
      </c>
      <c r="C595" s="5" t="s">
        <v>15</v>
      </c>
      <c r="D595" s="5" t="str">
        <f>"林丽婷"</f>
        <v>林丽婷</v>
      </c>
    </row>
    <row r="596" spans="1:4" ht="24" customHeight="1">
      <c r="A596" s="4">
        <v>593</v>
      </c>
      <c r="B596" s="5" t="str">
        <f>"6001202312120056339101"</f>
        <v>6001202312120056339101</v>
      </c>
      <c r="C596" s="5" t="s">
        <v>15</v>
      </c>
      <c r="D596" s="5" t="str">
        <f>"陈小鸿"</f>
        <v>陈小鸿</v>
      </c>
    </row>
    <row r="597" spans="1:4" ht="24" customHeight="1">
      <c r="A597" s="4">
        <v>594</v>
      </c>
      <c r="B597" s="5" t="str">
        <f>"600120231206095102162"</f>
        <v>600120231206095102162</v>
      </c>
      <c r="C597" s="5" t="s">
        <v>16</v>
      </c>
      <c r="D597" s="5" t="str">
        <f>"周静静"</f>
        <v>周静静</v>
      </c>
    </row>
    <row r="598" spans="1:4" ht="24" customHeight="1">
      <c r="A598" s="4">
        <v>595</v>
      </c>
      <c r="B598" s="5" t="str">
        <f>"600120231206233724439"</f>
        <v>600120231206233724439</v>
      </c>
      <c r="C598" s="5" t="s">
        <v>16</v>
      </c>
      <c r="D598" s="5" t="str">
        <f>"符明凯"</f>
        <v>符明凯</v>
      </c>
    </row>
    <row r="599" spans="1:4" ht="24" customHeight="1">
      <c r="A599" s="4">
        <v>596</v>
      </c>
      <c r="B599" s="5" t="str">
        <f>"600120231207223033673"</f>
        <v>600120231207223033673</v>
      </c>
      <c r="C599" s="5" t="s">
        <v>16</v>
      </c>
      <c r="D599" s="5" t="str">
        <f>"黄晓倩"</f>
        <v>黄晓倩</v>
      </c>
    </row>
    <row r="600" spans="1:4" ht="24" customHeight="1">
      <c r="A600" s="4">
        <v>597</v>
      </c>
      <c r="B600" s="5" t="str">
        <f>"6001202312082053371005"</f>
        <v>6001202312082053371005</v>
      </c>
      <c r="C600" s="5" t="s">
        <v>16</v>
      </c>
      <c r="D600" s="5" t="str">
        <f>"符燕威"</f>
        <v>符燕威</v>
      </c>
    </row>
    <row r="601" spans="1:4" ht="24" customHeight="1">
      <c r="A601" s="4">
        <v>598</v>
      </c>
      <c r="B601" s="5" t="str">
        <f>"6001202312111553507062"</f>
        <v>6001202312111553507062</v>
      </c>
      <c r="C601" s="5" t="s">
        <v>16</v>
      </c>
      <c r="D601" s="5" t="str">
        <f>"王朝"</f>
        <v>王朝</v>
      </c>
    </row>
    <row r="602" spans="1:4" ht="24" customHeight="1">
      <c r="A602" s="4">
        <v>599</v>
      </c>
      <c r="B602" s="5" t="str">
        <f>"6001202312102240224582"</f>
        <v>6001202312102240224582</v>
      </c>
      <c r="C602" s="5" t="s">
        <v>16</v>
      </c>
      <c r="D602" s="5" t="str">
        <f>"谭脂尹"</f>
        <v>谭脂尹</v>
      </c>
    </row>
    <row r="603" spans="1:4" ht="24" customHeight="1">
      <c r="A603" s="4">
        <v>600</v>
      </c>
      <c r="B603" s="5" t="str">
        <f>"6001202312111848407770"</f>
        <v>6001202312111848407770</v>
      </c>
      <c r="C603" s="5" t="s">
        <v>16</v>
      </c>
      <c r="D603" s="5" t="str">
        <f>"董英怀"</f>
        <v>董英怀</v>
      </c>
    </row>
    <row r="604" spans="1:4" ht="24" customHeight="1">
      <c r="A604" s="4">
        <v>601</v>
      </c>
      <c r="B604" s="5" t="str">
        <f>"6001202312120950489552"</f>
        <v>6001202312120950489552</v>
      </c>
      <c r="C604" s="5" t="s">
        <v>16</v>
      </c>
      <c r="D604" s="5" t="str">
        <f>"吴淑雯"</f>
        <v>吴淑雯</v>
      </c>
    </row>
    <row r="605" spans="1:4" ht="24" customHeight="1">
      <c r="A605" s="4">
        <v>602</v>
      </c>
      <c r="B605" s="5" t="str">
        <f>"6001202312121015389677"</f>
        <v>6001202312121015389677</v>
      </c>
      <c r="C605" s="5" t="s">
        <v>16</v>
      </c>
      <c r="D605" s="5" t="str">
        <f>"颜光钰"</f>
        <v>颜光钰</v>
      </c>
    </row>
    <row r="606" spans="1:4" ht="24" customHeight="1">
      <c r="A606" s="4">
        <v>603</v>
      </c>
      <c r="B606" s="5" t="str">
        <f>"600120231206092503146"</f>
        <v>600120231206092503146</v>
      </c>
      <c r="C606" s="5" t="s">
        <v>17</v>
      </c>
      <c r="D606" s="5" t="str">
        <f>"罗志林"</f>
        <v>罗志林</v>
      </c>
    </row>
    <row r="607" spans="1:4" ht="24" customHeight="1">
      <c r="A607" s="4">
        <v>604</v>
      </c>
      <c r="B607" s="5" t="str">
        <f>"600120231206094056157"</f>
        <v>600120231206094056157</v>
      </c>
      <c r="C607" s="5" t="s">
        <v>17</v>
      </c>
      <c r="D607" s="5" t="str">
        <f>"杨瑜"</f>
        <v>杨瑜</v>
      </c>
    </row>
    <row r="608" spans="1:4" ht="24" customHeight="1">
      <c r="A608" s="4">
        <v>605</v>
      </c>
      <c r="B608" s="5" t="str">
        <f>"600120231206114703229"</f>
        <v>600120231206114703229</v>
      </c>
      <c r="C608" s="5" t="s">
        <v>17</v>
      </c>
      <c r="D608" s="5" t="str">
        <f>"方铝玲"</f>
        <v>方铝玲</v>
      </c>
    </row>
    <row r="609" spans="1:4" ht="24" customHeight="1">
      <c r="A609" s="4">
        <v>606</v>
      </c>
      <c r="B609" s="5" t="str">
        <f>"600120231206151824295"</f>
        <v>600120231206151824295</v>
      </c>
      <c r="C609" s="5" t="s">
        <v>17</v>
      </c>
      <c r="D609" s="5" t="str">
        <f>"黄杏丁"</f>
        <v>黄杏丁</v>
      </c>
    </row>
    <row r="610" spans="1:4" ht="24" customHeight="1">
      <c r="A610" s="4">
        <v>607</v>
      </c>
      <c r="B610" s="5" t="str">
        <f>"600120231206173328352"</f>
        <v>600120231206173328352</v>
      </c>
      <c r="C610" s="5" t="s">
        <v>17</v>
      </c>
      <c r="D610" s="5" t="str">
        <f>"朱行佳"</f>
        <v>朱行佳</v>
      </c>
    </row>
    <row r="611" spans="1:4" ht="24" customHeight="1">
      <c r="A611" s="4">
        <v>608</v>
      </c>
      <c r="B611" s="5" t="str">
        <f>"600120231206095312165"</f>
        <v>600120231206095312165</v>
      </c>
      <c r="C611" s="5" t="s">
        <v>17</v>
      </c>
      <c r="D611" s="5" t="str">
        <f>"李泽章"</f>
        <v>李泽章</v>
      </c>
    </row>
    <row r="612" spans="1:4" ht="24" customHeight="1">
      <c r="A612" s="4">
        <v>609</v>
      </c>
      <c r="B612" s="5" t="str">
        <f>"600120231206154422309"</f>
        <v>600120231206154422309</v>
      </c>
      <c r="C612" s="5" t="s">
        <v>17</v>
      </c>
      <c r="D612" s="5" t="str">
        <f>"陈春金"</f>
        <v>陈春金</v>
      </c>
    </row>
    <row r="613" spans="1:4" ht="24" customHeight="1">
      <c r="A613" s="4">
        <v>610</v>
      </c>
      <c r="B613" s="5" t="str">
        <f>"600120231206193309380"</f>
        <v>600120231206193309380</v>
      </c>
      <c r="C613" s="5" t="s">
        <v>17</v>
      </c>
      <c r="D613" s="5" t="str">
        <f>"曾露"</f>
        <v>曾露</v>
      </c>
    </row>
    <row r="614" spans="1:4" ht="24" customHeight="1">
      <c r="A614" s="4">
        <v>611</v>
      </c>
      <c r="B614" s="5" t="str">
        <f>"600120231206223820428"</f>
        <v>600120231206223820428</v>
      </c>
      <c r="C614" s="5" t="s">
        <v>17</v>
      </c>
      <c r="D614" s="5" t="str">
        <f>"邢燕"</f>
        <v>邢燕</v>
      </c>
    </row>
    <row r="615" spans="1:4" ht="24" customHeight="1">
      <c r="A615" s="4">
        <v>612</v>
      </c>
      <c r="B615" s="5" t="str">
        <f>"600120231206134327262"</f>
        <v>600120231206134327262</v>
      </c>
      <c r="C615" s="5" t="s">
        <v>17</v>
      </c>
      <c r="D615" s="5" t="str">
        <f>"符含萍"</f>
        <v>符含萍</v>
      </c>
    </row>
    <row r="616" spans="1:4" ht="24" customHeight="1">
      <c r="A616" s="4">
        <v>613</v>
      </c>
      <c r="B616" s="5" t="str">
        <f>"600120231207100956487"</f>
        <v>600120231207100956487</v>
      </c>
      <c r="C616" s="5" t="s">
        <v>17</v>
      </c>
      <c r="D616" s="5" t="str">
        <f>"程小燕"</f>
        <v>程小燕</v>
      </c>
    </row>
    <row r="617" spans="1:4" ht="24" customHeight="1">
      <c r="A617" s="4">
        <v>614</v>
      </c>
      <c r="B617" s="5" t="str">
        <f>"600120231207111524512"</f>
        <v>600120231207111524512</v>
      </c>
      <c r="C617" s="5" t="s">
        <v>17</v>
      </c>
      <c r="D617" s="5" t="str">
        <f>"陈妮"</f>
        <v>陈妮</v>
      </c>
    </row>
    <row r="618" spans="1:4" ht="24" customHeight="1">
      <c r="A618" s="4">
        <v>615</v>
      </c>
      <c r="B618" s="5" t="str">
        <f>"600120231206160026317"</f>
        <v>600120231206160026317</v>
      </c>
      <c r="C618" s="5" t="s">
        <v>17</v>
      </c>
      <c r="D618" s="5" t="str">
        <f>"黎基敏"</f>
        <v>黎基敏</v>
      </c>
    </row>
    <row r="619" spans="1:4" ht="24" customHeight="1">
      <c r="A619" s="4">
        <v>616</v>
      </c>
      <c r="B619" s="5" t="str">
        <f>"600120231207085038467"</f>
        <v>600120231207085038467</v>
      </c>
      <c r="C619" s="5" t="s">
        <v>17</v>
      </c>
      <c r="D619" s="5" t="str">
        <f>"周小兰"</f>
        <v>周小兰</v>
      </c>
    </row>
    <row r="620" spans="1:4" ht="24" customHeight="1">
      <c r="A620" s="4">
        <v>617</v>
      </c>
      <c r="B620" s="5" t="str">
        <f>"600120231206210945406"</f>
        <v>600120231206210945406</v>
      </c>
      <c r="C620" s="5" t="s">
        <v>17</v>
      </c>
      <c r="D620" s="5" t="str">
        <f>"谭慧艳"</f>
        <v>谭慧艳</v>
      </c>
    </row>
    <row r="621" spans="1:4" ht="24" customHeight="1">
      <c r="A621" s="4">
        <v>618</v>
      </c>
      <c r="B621" s="5" t="str">
        <f>"600120231206170009342"</f>
        <v>600120231206170009342</v>
      </c>
      <c r="C621" s="5" t="s">
        <v>17</v>
      </c>
      <c r="D621" s="5" t="str">
        <f>"陈木萍"</f>
        <v>陈木萍</v>
      </c>
    </row>
    <row r="622" spans="1:4" ht="24" customHeight="1">
      <c r="A622" s="4">
        <v>619</v>
      </c>
      <c r="B622" s="5" t="str">
        <f>"600120231206194239383"</f>
        <v>600120231206194239383</v>
      </c>
      <c r="C622" s="5" t="s">
        <v>17</v>
      </c>
      <c r="D622" s="5" t="str">
        <f>"何芬"</f>
        <v>何芬</v>
      </c>
    </row>
    <row r="623" spans="1:4" ht="24" customHeight="1">
      <c r="A623" s="4">
        <v>620</v>
      </c>
      <c r="B623" s="5" t="str">
        <f>"600120231207214516661"</f>
        <v>600120231207214516661</v>
      </c>
      <c r="C623" s="5" t="s">
        <v>17</v>
      </c>
      <c r="D623" s="5" t="str">
        <f>"钟晓明"</f>
        <v>钟晓明</v>
      </c>
    </row>
    <row r="624" spans="1:4" ht="24" customHeight="1">
      <c r="A624" s="4">
        <v>621</v>
      </c>
      <c r="B624" s="5" t="str">
        <f>"600120231207155128581"</f>
        <v>600120231207155128581</v>
      </c>
      <c r="C624" s="5" t="s">
        <v>17</v>
      </c>
      <c r="D624" s="5" t="str">
        <f>"林英"</f>
        <v>林英</v>
      </c>
    </row>
    <row r="625" spans="1:4" ht="24" customHeight="1">
      <c r="A625" s="4">
        <v>622</v>
      </c>
      <c r="B625" s="5" t="str">
        <f>"600120231208091737711"</f>
        <v>600120231208091737711</v>
      </c>
      <c r="C625" s="5" t="s">
        <v>17</v>
      </c>
      <c r="D625" s="5" t="str">
        <f>"林雯"</f>
        <v>林雯</v>
      </c>
    </row>
    <row r="626" spans="1:4" ht="24" customHeight="1">
      <c r="A626" s="4">
        <v>623</v>
      </c>
      <c r="B626" s="5" t="str">
        <f>"600120231208092747717"</f>
        <v>600120231208092747717</v>
      </c>
      <c r="C626" s="5" t="s">
        <v>17</v>
      </c>
      <c r="D626" s="5" t="str">
        <f>"董美妤"</f>
        <v>董美妤</v>
      </c>
    </row>
    <row r="627" spans="1:4" ht="24" customHeight="1">
      <c r="A627" s="4">
        <v>624</v>
      </c>
      <c r="B627" s="5" t="str">
        <f>"600120231208100947733"</f>
        <v>600120231208100947733</v>
      </c>
      <c r="C627" s="5" t="s">
        <v>17</v>
      </c>
      <c r="D627" s="5" t="str">
        <f>"王卫玲"</f>
        <v>王卫玲</v>
      </c>
    </row>
    <row r="628" spans="1:4" ht="24" customHeight="1">
      <c r="A628" s="4">
        <v>625</v>
      </c>
      <c r="B628" s="5" t="str">
        <f>"600120231208122939798"</f>
        <v>600120231208122939798</v>
      </c>
      <c r="C628" s="5" t="s">
        <v>17</v>
      </c>
      <c r="D628" s="5" t="str">
        <f>"梅海英"</f>
        <v>梅海英</v>
      </c>
    </row>
    <row r="629" spans="1:4" ht="24" customHeight="1">
      <c r="A629" s="4">
        <v>626</v>
      </c>
      <c r="B629" s="5" t="str">
        <f>"600120231208123039801"</f>
        <v>600120231208123039801</v>
      </c>
      <c r="C629" s="5" t="s">
        <v>17</v>
      </c>
      <c r="D629" s="5" t="str">
        <f>"洪莉燕"</f>
        <v>洪莉燕</v>
      </c>
    </row>
    <row r="630" spans="1:4" ht="24" customHeight="1">
      <c r="A630" s="4">
        <v>627</v>
      </c>
      <c r="B630" s="5" t="str">
        <f>"600120231208115019777"</f>
        <v>600120231208115019777</v>
      </c>
      <c r="C630" s="5" t="s">
        <v>17</v>
      </c>
      <c r="D630" s="5" t="str">
        <f>"何家鹏"</f>
        <v>何家鹏</v>
      </c>
    </row>
    <row r="631" spans="1:4" ht="24" customHeight="1">
      <c r="A631" s="4">
        <v>628</v>
      </c>
      <c r="B631" s="5" t="str">
        <f>"600120231208173754944"</f>
        <v>600120231208173754944</v>
      </c>
      <c r="C631" s="5" t="s">
        <v>17</v>
      </c>
      <c r="D631" s="5" t="str">
        <f>"郑青见"</f>
        <v>郑青见</v>
      </c>
    </row>
    <row r="632" spans="1:4" ht="24" customHeight="1">
      <c r="A632" s="4">
        <v>629</v>
      </c>
      <c r="B632" s="5" t="str">
        <f>"600120231207111626513"</f>
        <v>600120231207111626513</v>
      </c>
      <c r="C632" s="5" t="s">
        <v>17</v>
      </c>
      <c r="D632" s="5" t="str">
        <f>"符玉芬"</f>
        <v>符玉芬</v>
      </c>
    </row>
    <row r="633" spans="1:4" ht="24" customHeight="1">
      <c r="A633" s="4">
        <v>630</v>
      </c>
      <c r="B633" s="5" t="str">
        <f>"6001202312082228011031"</f>
        <v>6001202312082228011031</v>
      </c>
      <c r="C633" s="5" t="s">
        <v>17</v>
      </c>
      <c r="D633" s="5" t="str">
        <f>"张名娟"</f>
        <v>张名娟</v>
      </c>
    </row>
    <row r="634" spans="1:4" ht="24" customHeight="1">
      <c r="A634" s="4">
        <v>631</v>
      </c>
      <c r="B634" s="5" t="str">
        <f>"6001202312090008241052"</f>
        <v>6001202312090008241052</v>
      </c>
      <c r="C634" s="5" t="s">
        <v>17</v>
      </c>
      <c r="D634" s="5" t="str">
        <f>"王彩玉"</f>
        <v>王彩玉</v>
      </c>
    </row>
    <row r="635" spans="1:4" ht="24" customHeight="1">
      <c r="A635" s="4">
        <v>632</v>
      </c>
      <c r="B635" s="5" t="str">
        <f>"6001202312090912371073"</f>
        <v>6001202312090912371073</v>
      </c>
      <c r="C635" s="5" t="s">
        <v>17</v>
      </c>
      <c r="D635" s="5" t="str">
        <f>"黄玉"</f>
        <v>黄玉</v>
      </c>
    </row>
    <row r="636" spans="1:4" ht="24" customHeight="1">
      <c r="A636" s="4">
        <v>633</v>
      </c>
      <c r="B636" s="5" t="str">
        <f>"6001202312091532261169"</f>
        <v>6001202312091532261169</v>
      </c>
      <c r="C636" s="5" t="s">
        <v>17</v>
      </c>
      <c r="D636" s="5" t="str">
        <f>"廖小娴"</f>
        <v>廖小娴</v>
      </c>
    </row>
    <row r="637" spans="1:4" ht="24" customHeight="1">
      <c r="A637" s="4">
        <v>634</v>
      </c>
      <c r="B637" s="5" t="str">
        <f>"6001202312091213411126"</f>
        <v>6001202312091213411126</v>
      </c>
      <c r="C637" s="5" t="s">
        <v>17</v>
      </c>
      <c r="D637" s="5" t="str">
        <f>"陈月维"</f>
        <v>陈月维</v>
      </c>
    </row>
    <row r="638" spans="1:4" ht="24" customHeight="1">
      <c r="A638" s="4">
        <v>635</v>
      </c>
      <c r="B638" s="5" t="str">
        <f>"6001202312091149111117"</f>
        <v>6001202312091149111117</v>
      </c>
      <c r="C638" s="5" t="s">
        <v>17</v>
      </c>
      <c r="D638" s="5" t="str">
        <f>"徐彤"</f>
        <v>徐彤</v>
      </c>
    </row>
    <row r="639" spans="1:4" ht="24" customHeight="1">
      <c r="A639" s="4">
        <v>636</v>
      </c>
      <c r="B639" s="5" t="str">
        <f>"6001202312092042531238"</f>
        <v>6001202312092042531238</v>
      </c>
      <c r="C639" s="5" t="s">
        <v>17</v>
      </c>
      <c r="D639" s="5" t="str">
        <f>"林晓娜"</f>
        <v>林晓娜</v>
      </c>
    </row>
    <row r="640" spans="1:4" ht="24" customHeight="1">
      <c r="A640" s="4">
        <v>637</v>
      </c>
      <c r="B640" s="5" t="str">
        <f>"6001202312102109204273"</f>
        <v>6001202312102109204273</v>
      </c>
      <c r="C640" s="5" t="s">
        <v>17</v>
      </c>
      <c r="D640" s="5" t="str">
        <f>"莫启燕"</f>
        <v>莫启燕</v>
      </c>
    </row>
    <row r="641" spans="1:4" ht="24" customHeight="1">
      <c r="A641" s="4">
        <v>638</v>
      </c>
      <c r="B641" s="5" t="str">
        <f>"600120231207193853635"</f>
        <v>600120231207193853635</v>
      </c>
      <c r="C641" s="5" t="s">
        <v>17</v>
      </c>
      <c r="D641" s="5" t="str">
        <f>"张芳梅"</f>
        <v>张芳梅</v>
      </c>
    </row>
    <row r="642" spans="1:4" ht="24" customHeight="1">
      <c r="A642" s="4">
        <v>639</v>
      </c>
      <c r="B642" s="5" t="str">
        <f>"6001202312111158166099"</f>
        <v>6001202312111158166099</v>
      </c>
      <c r="C642" s="5" t="s">
        <v>17</v>
      </c>
      <c r="D642" s="5" t="str">
        <f>"李翼桃"</f>
        <v>李翼桃</v>
      </c>
    </row>
    <row r="643" spans="1:4" ht="24" customHeight="1">
      <c r="A643" s="4">
        <v>640</v>
      </c>
      <c r="B643" s="5" t="str">
        <f>"6001202312102322234671"</f>
        <v>6001202312102322234671</v>
      </c>
      <c r="C643" s="5" t="s">
        <v>17</v>
      </c>
      <c r="D643" s="5" t="str">
        <f>"王雨柔"</f>
        <v>王雨柔</v>
      </c>
    </row>
    <row r="644" spans="1:4" ht="24" customHeight="1">
      <c r="A644" s="4">
        <v>641</v>
      </c>
      <c r="B644" s="5" t="str">
        <f>"6001202312111256476320"</f>
        <v>6001202312111256476320</v>
      </c>
      <c r="C644" s="5" t="s">
        <v>17</v>
      </c>
      <c r="D644" s="5" t="str">
        <f>"吉春列"</f>
        <v>吉春列</v>
      </c>
    </row>
    <row r="645" spans="1:4" ht="24" customHeight="1">
      <c r="A645" s="4">
        <v>642</v>
      </c>
      <c r="B645" s="5" t="str">
        <f>"600120231207124519530"</f>
        <v>600120231207124519530</v>
      </c>
      <c r="C645" s="5" t="s">
        <v>17</v>
      </c>
      <c r="D645" s="5" t="str">
        <f>"谢国渊"</f>
        <v>谢国渊</v>
      </c>
    </row>
    <row r="646" spans="1:4" ht="24" customHeight="1">
      <c r="A646" s="4">
        <v>643</v>
      </c>
      <c r="B646" s="5" t="str">
        <f>"6001202312111236586244"</f>
        <v>6001202312111236586244</v>
      </c>
      <c r="C646" s="5" t="s">
        <v>17</v>
      </c>
      <c r="D646" s="5" t="str">
        <f>"李英莲"</f>
        <v>李英莲</v>
      </c>
    </row>
    <row r="647" spans="1:4" ht="24" customHeight="1">
      <c r="A647" s="4">
        <v>644</v>
      </c>
      <c r="B647" s="5" t="str">
        <f>"600120231206103750194"</f>
        <v>600120231206103750194</v>
      </c>
      <c r="C647" s="5" t="s">
        <v>17</v>
      </c>
      <c r="D647" s="5" t="str">
        <f>"苏真"</f>
        <v>苏真</v>
      </c>
    </row>
    <row r="648" spans="1:4" ht="24" customHeight="1">
      <c r="A648" s="4">
        <v>645</v>
      </c>
      <c r="B648" s="5" t="str">
        <f>"6001202312111619217158"</f>
        <v>6001202312111619217158</v>
      </c>
      <c r="C648" s="5" t="s">
        <v>17</v>
      </c>
      <c r="D648" s="5" t="str">
        <f>"蔡小瑜"</f>
        <v>蔡小瑜</v>
      </c>
    </row>
    <row r="649" spans="1:4" ht="24" customHeight="1">
      <c r="A649" s="4">
        <v>646</v>
      </c>
      <c r="B649" s="5" t="str">
        <f>"6001202312111636047233"</f>
        <v>6001202312111636047233</v>
      </c>
      <c r="C649" s="5" t="s">
        <v>17</v>
      </c>
      <c r="D649" s="5" t="str">
        <f>"吴蔓"</f>
        <v>吴蔓</v>
      </c>
    </row>
    <row r="650" spans="1:4" ht="24" customHeight="1">
      <c r="A650" s="4">
        <v>647</v>
      </c>
      <c r="B650" s="5" t="str">
        <f>"6001202312111735427488"</f>
        <v>6001202312111735427488</v>
      </c>
      <c r="C650" s="5" t="s">
        <v>17</v>
      </c>
      <c r="D650" s="5" t="str">
        <f>"符丽莹"</f>
        <v>符丽莹</v>
      </c>
    </row>
    <row r="651" spans="1:4" ht="24" customHeight="1">
      <c r="A651" s="4">
        <v>648</v>
      </c>
      <c r="B651" s="5" t="str">
        <f>"6001202312111625557184"</f>
        <v>6001202312111625557184</v>
      </c>
      <c r="C651" s="5" t="s">
        <v>17</v>
      </c>
      <c r="D651" s="5" t="str">
        <f>"吴丽玲"</f>
        <v>吴丽玲</v>
      </c>
    </row>
    <row r="652" spans="1:4" ht="24" customHeight="1">
      <c r="A652" s="4">
        <v>649</v>
      </c>
      <c r="B652" s="5" t="str">
        <f>"6001202312111048295714"</f>
        <v>6001202312111048295714</v>
      </c>
      <c r="C652" s="5" t="s">
        <v>17</v>
      </c>
      <c r="D652" s="5" t="str">
        <f>"黄佳谊"</f>
        <v>黄佳谊</v>
      </c>
    </row>
    <row r="653" spans="1:4" ht="24" customHeight="1">
      <c r="A653" s="4">
        <v>650</v>
      </c>
      <c r="B653" s="5" t="str">
        <f>"6001202312111959118115"</f>
        <v>6001202312111959118115</v>
      </c>
      <c r="C653" s="5" t="s">
        <v>17</v>
      </c>
      <c r="D653" s="5" t="str">
        <f>"叶虹艳"</f>
        <v>叶虹艳</v>
      </c>
    </row>
    <row r="654" spans="1:4" ht="24" customHeight="1">
      <c r="A654" s="4">
        <v>651</v>
      </c>
      <c r="B654" s="5" t="str">
        <f>"6001202312112108308428"</f>
        <v>6001202312112108308428</v>
      </c>
      <c r="C654" s="5" t="s">
        <v>17</v>
      </c>
      <c r="D654" s="5" t="str">
        <f>"吴淑玲"</f>
        <v>吴淑玲</v>
      </c>
    </row>
    <row r="655" spans="1:4" ht="24" customHeight="1">
      <c r="A655" s="4">
        <v>652</v>
      </c>
      <c r="B655" s="5" t="str">
        <f>"6001202312112130388516"</f>
        <v>6001202312112130388516</v>
      </c>
      <c r="C655" s="5" t="s">
        <v>17</v>
      </c>
      <c r="D655" s="5" t="str">
        <f>"许毅光"</f>
        <v>许毅光</v>
      </c>
    </row>
    <row r="656" spans="1:4" ht="24" customHeight="1">
      <c r="A656" s="4">
        <v>653</v>
      </c>
      <c r="B656" s="5" t="str">
        <f>"6001202312112112228439"</f>
        <v>6001202312112112228439</v>
      </c>
      <c r="C656" s="5" t="s">
        <v>17</v>
      </c>
      <c r="D656" s="5" t="str">
        <f>"吴亚琴"</f>
        <v>吴亚琴</v>
      </c>
    </row>
    <row r="657" spans="1:4" ht="24" customHeight="1">
      <c r="A657" s="4">
        <v>654</v>
      </c>
      <c r="B657" s="5" t="str">
        <f>"6001202312112141168588"</f>
        <v>6001202312112141168588</v>
      </c>
      <c r="C657" s="5" t="s">
        <v>17</v>
      </c>
      <c r="D657" s="5" t="str">
        <f>"余碧卉"</f>
        <v>余碧卉</v>
      </c>
    </row>
    <row r="658" spans="1:4" ht="24" customHeight="1">
      <c r="A658" s="4">
        <v>655</v>
      </c>
      <c r="B658" s="5" t="str">
        <f>"6001202312111735027485"</f>
        <v>6001202312111735027485</v>
      </c>
      <c r="C658" s="5" t="s">
        <v>17</v>
      </c>
      <c r="D658" s="5" t="str">
        <f>"吴原榕"</f>
        <v>吴原榕</v>
      </c>
    </row>
    <row r="659" spans="1:4" ht="24" customHeight="1">
      <c r="A659" s="4">
        <v>656</v>
      </c>
      <c r="B659" s="5" t="str">
        <f>"6001202312110851494966"</f>
        <v>6001202312110851494966</v>
      </c>
      <c r="C659" s="5" t="s">
        <v>17</v>
      </c>
      <c r="D659" s="5" t="str">
        <f>"宋方霞"</f>
        <v>宋方霞</v>
      </c>
    </row>
    <row r="660" spans="1:4" ht="24" customHeight="1">
      <c r="A660" s="4">
        <v>657</v>
      </c>
      <c r="B660" s="5" t="str">
        <f>"6001202312112032238275"</f>
        <v>6001202312112032238275</v>
      </c>
      <c r="C660" s="5" t="s">
        <v>17</v>
      </c>
      <c r="D660" s="5" t="str">
        <f>"林婧娇"</f>
        <v>林婧娇</v>
      </c>
    </row>
    <row r="661" spans="1:4" ht="24" customHeight="1">
      <c r="A661" s="4">
        <v>658</v>
      </c>
      <c r="B661" s="5" t="str">
        <f>"6001202312120729309155"</f>
        <v>6001202312120729309155</v>
      </c>
      <c r="C661" s="5" t="s">
        <v>17</v>
      </c>
      <c r="D661" s="5" t="str">
        <f>"王祺定"</f>
        <v>王祺定</v>
      </c>
    </row>
    <row r="662" spans="1:4" ht="24" customHeight="1">
      <c r="A662" s="4">
        <v>659</v>
      </c>
      <c r="B662" s="5" t="str">
        <f>"6001202312112102088391"</f>
        <v>6001202312112102088391</v>
      </c>
      <c r="C662" s="5" t="s">
        <v>17</v>
      </c>
      <c r="D662" s="5" t="str">
        <f>"吴莹莹"</f>
        <v>吴莹莹</v>
      </c>
    </row>
    <row r="663" spans="1:4" ht="24" customHeight="1">
      <c r="A663" s="4">
        <v>660</v>
      </c>
      <c r="B663" s="5" t="str">
        <f>"6001202312120923079426"</f>
        <v>6001202312120923079426</v>
      </c>
      <c r="C663" s="5" t="s">
        <v>17</v>
      </c>
      <c r="D663" s="5" t="str">
        <f>"王柏仙"</f>
        <v>王柏仙</v>
      </c>
    </row>
    <row r="664" spans="1:4" ht="24" customHeight="1">
      <c r="A664" s="4">
        <v>661</v>
      </c>
      <c r="B664" s="5" t="str">
        <f>"6001202312120938489501"</f>
        <v>6001202312120938489501</v>
      </c>
      <c r="C664" s="5" t="s">
        <v>17</v>
      </c>
      <c r="D664" s="5" t="str">
        <f>"黄小燕"</f>
        <v>黄小燕</v>
      </c>
    </row>
    <row r="665" spans="1:4" ht="24" customHeight="1">
      <c r="A665" s="4">
        <v>662</v>
      </c>
      <c r="B665" s="5" t="str">
        <f>"6001202312121007459634"</f>
        <v>6001202312121007459634</v>
      </c>
      <c r="C665" s="5" t="s">
        <v>17</v>
      </c>
      <c r="D665" s="5" t="str">
        <f>"许彩熊"</f>
        <v>许彩熊</v>
      </c>
    </row>
    <row r="666" spans="1:4" ht="24" customHeight="1">
      <c r="A666" s="4">
        <v>663</v>
      </c>
      <c r="B666" s="5" t="str">
        <f>"6001202312111936387996"</f>
        <v>6001202312111936387996</v>
      </c>
      <c r="C666" s="5" t="s">
        <v>17</v>
      </c>
      <c r="D666" s="5" t="str">
        <f>"李香妮"</f>
        <v>李香妮</v>
      </c>
    </row>
    <row r="667" spans="1:4" ht="24" customHeight="1">
      <c r="A667" s="4">
        <v>664</v>
      </c>
      <c r="B667" s="5" t="str">
        <f>"6001202312110017174736"</f>
        <v>6001202312110017174736</v>
      </c>
      <c r="C667" s="5" t="s">
        <v>17</v>
      </c>
      <c r="D667" s="5" t="str">
        <f>"郭圣汝"</f>
        <v>郭圣汝</v>
      </c>
    </row>
    <row r="668" spans="1:4" ht="24" customHeight="1">
      <c r="A668" s="4">
        <v>665</v>
      </c>
      <c r="B668" s="5" t="str">
        <f>"6001202312121047459824"</f>
        <v>6001202312121047459824</v>
      </c>
      <c r="C668" s="5" t="s">
        <v>17</v>
      </c>
      <c r="D668" s="5" t="str">
        <f>"张斯沁"</f>
        <v>张斯沁</v>
      </c>
    </row>
    <row r="669" spans="1:4" ht="24" customHeight="1">
      <c r="A669" s="4">
        <v>666</v>
      </c>
      <c r="B669" s="5" t="str">
        <f>"6001202312120934399479"</f>
        <v>6001202312120934399479</v>
      </c>
      <c r="C669" s="5" t="s">
        <v>17</v>
      </c>
      <c r="D669" s="5" t="str">
        <f>"周晶晶"</f>
        <v>周晶晶</v>
      </c>
    </row>
    <row r="670" spans="1:4" ht="24" customHeight="1">
      <c r="A670" s="4">
        <v>667</v>
      </c>
      <c r="B670" s="5" t="str">
        <f>"600120231206103157189"</f>
        <v>600120231206103157189</v>
      </c>
      <c r="C670" s="5" t="s">
        <v>18</v>
      </c>
      <c r="D670" s="5" t="str">
        <f>"李运睿"</f>
        <v>李运睿</v>
      </c>
    </row>
    <row r="671" spans="1:4" ht="24" customHeight="1">
      <c r="A671" s="4">
        <v>668</v>
      </c>
      <c r="B671" s="5" t="str">
        <f>"600120231206110854209"</f>
        <v>600120231206110854209</v>
      </c>
      <c r="C671" s="5" t="s">
        <v>18</v>
      </c>
      <c r="D671" s="5" t="str">
        <f>"羊文龙"</f>
        <v>羊文龙</v>
      </c>
    </row>
    <row r="672" spans="1:4" ht="24" customHeight="1">
      <c r="A672" s="4">
        <v>669</v>
      </c>
      <c r="B672" s="5" t="str">
        <f>"600120231206105153201"</f>
        <v>600120231206105153201</v>
      </c>
      <c r="C672" s="5" t="s">
        <v>18</v>
      </c>
      <c r="D672" s="5" t="str">
        <f>"陈峥嵘"</f>
        <v>陈峥嵘</v>
      </c>
    </row>
    <row r="673" spans="1:4" ht="24" customHeight="1">
      <c r="A673" s="4">
        <v>670</v>
      </c>
      <c r="B673" s="5" t="str">
        <f>"600120231206160252319"</f>
        <v>600120231206160252319</v>
      </c>
      <c r="C673" s="5" t="s">
        <v>18</v>
      </c>
      <c r="D673" s="5" t="str">
        <f>"戴俄海"</f>
        <v>戴俄海</v>
      </c>
    </row>
    <row r="674" spans="1:4" ht="24" customHeight="1">
      <c r="A674" s="4">
        <v>671</v>
      </c>
      <c r="B674" s="5" t="str">
        <f>"600120231206171045347"</f>
        <v>600120231206171045347</v>
      </c>
      <c r="C674" s="5" t="s">
        <v>18</v>
      </c>
      <c r="D674" s="5" t="str">
        <f>"黄镜澄"</f>
        <v>黄镜澄</v>
      </c>
    </row>
    <row r="675" spans="1:4" ht="24" customHeight="1">
      <c r="A675" s="4">
        <v>672</v>
      </c>
      <c r="B675" s="5" t="str">
        <f>"600120231207090046468"</f>
        <v>600120231207090046468</v>
      </c>
      <c r="C675" s="5" t="s">
        <v>18</v>
      </c>
      <c r="D675" s="5" t="str">
        <f>"钟福群"</f>
        <v>钟福群</v>
      </c>
    </row>
    <row r="676" spans="1:4" ht="24" customHeight="1">
      <c r="A676" s="4">
        <v>673</v>
      </c>
      <c r="B676" s="5" t="str">
        <f>"600120231207221506669"</f>
        <v>600120231207221506669</v>
      </c>
      <c r="C676" s="5" t="s">
        <v>18</v>
      </c>
      <c r="D676" s="5" t="str">
        <f>"冯琳"</f>
        <v>冯琳</v>
      </c>
    </row>
    <row r="677" spans="1:4" ht="24" customHeight="1">
      <c r="A677" s="4">
        <v>674</v>
      </c>
      <c r="B677" s="5" t="str">
        <f>"600120231208162040902"</f>
        <v>600120231208162040902</v>
      </c>
      <c r="C677" s="5" t="s">
        <v>18</v>
      </c>
      <c r="D677" s="5" t="str">
        <f>"王先清"</f>
        <v>王先清</v>
      </c>
    </row>
    <row r="678" spans="1:4" ht="24" customHeight="1">
      <c r="A678" s="4">
        <v>675</v>
      </c>
      <c r="B678" s="5" t="str">
        <f>"6001202312091210591124"</f>
        <v>6001202312091210591124</v>
      </c>
      <c r="C678" s="5" t="s">
        <v>18</v>
      </c>
      <c r="D678" s="5" t="str">
        <f>"简天泽"</f>
        <v>简天泽</v>
      </c>
    </row>
    <row r="679" spans="1:4" ht="24" customHeight="1">
      <c r="A679" s="4">
        <v>676</v>
      </c>
      <c r="B679" s="5" t="str">
        <f>"6001202312111511576834"</f>
        <v>6001202312111511576834</v>
      </c>
      <c r="C679" s="5" t="s">
        <v>18</v>
      </c>
      <c r="D679" s="5" t="str">
        <f>"曾春花"</f>
        <v>曾春花</v>
      </c>
    </row>
    <row r="680" spans="1:4" ht="24" customHeight="1">
      <c r="A680" s="4">
        <v>677</v>
      </c>
      <c r="B680" s="5" t="str">
        <f>"6001202312082336081047"</f>
        <v>6001202312082336081047</v>
      </c>
      <c r="C680" s="5" t="s">
        <v>18</v>
      </c>
      <c r="D680" s="5" t="str">
        <f>"蔡夫盛"</f>
        <v>蔡夫盛</v>
      </c>
    </row>
    <row r="681" spans="1:4" ht="24" customHeight="1">
      <c r="A681" s="4">
        <v>678</v>
      </c>
      <c r="B681" s="5" t="str">
        <f>"6001202312111917467909"</f>
        <v>6001202312111917467909</v>
      </c>
      <c r="C681" s="5" t="s">
        <v>18</v>
      </c>
      <c r="D681" s="5" t="str">
        <f>"蒙钟政"</f>
        <v>蒙钟政</v>
      </c>
    </row>
    <row r="682" spans="1:4" ht="24" customHeight="1">
      <c r="A682" s="4">
        <v>679</v>
      </c>
      <c r="B682" s="5" t="str">
        <f>"600120231208142505838"</f>
        <v>600120231208142505838</v>
      </c>
      <c r="C682" s="5" t="s">
        <v>18</v>
      </c>
      <c r="D682" s="5" t="str">
        <f>"胡宇辰"</f>
        <v>胡宇辰</v>
      </c>
    </row>
    <row r="683" spans="1:4" ht="24" customHeight="1">
      <c r="A683" s="4">
        <v>680</v>
      </c>
      <c r="B683" s="5" t="str">
        <f>"6001202312120843499262"</f>
        <v>6001202312120843499262</v>
      </c>
      <c r="C683" s="5" t="s">
        <v>18</v>
      </c>
      <c r="D683" s="5" t="str">
        <f>"黄兹炳"</f>
        <v>黄兹炳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王晓彬</cp:lastModifiedBy>
  <dcterms:created xsi:type="dcterms:W3CDTF">2023-12-12T09:06:56Z</dcterms:created>
  <dcterms:modified xsi:type="dcterms:W3CDTF">2023-12-12T12:07:51Z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EE944DD0CC8D46F18C085DFE6DD6EFCC_13</vt:lpwstr>
  </property>
  <property fmtid="{D5CDD505-2E9C-101B-9397-08002B2CF9AE}" pid="3" name="KSOProductBuildVer">
    <vt:lpwstr>2052-12.1.0.15990</vt:lpwstr>
  </property>
</Properties>
</file>