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_FilterDatabase" localSheetId="0" hidden="1">Sheet1!$A$1:$I$165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<sst xmlns="http://schemas.openxmlformats.org/spreadsheetml/2006/main" count="127" uniqueCount="102">
  <si>
    <t>附件：</t>
  </si>
  <si>
    <t>石首市2023年事业单位第二批人才引进考核人员名单</t>
  </si>
  <si>
    <t>岗位
代码</t>
  </si>
  <si>
    <t>招聘单位</t>
  </si>
  <si>
    <t>调整后
计划数</t>
  </si>
  <si>
    <t>姓名</t>
  </si>
  <si>
    <t>面试成绩</t>
  </si>
  <si>
    <t>面试分数折算后</t>
  </si>
  <si>
    <t>人岗相适分数</t>
  </si>
  <si>
    <t>人岗相适分数折算后</t>
  </si>
  <si>
    <t>综合成绩</t>
  </si>
  <si>
    <t>石首市文学艺术研究院</t>
  </si>
  <si>
    <t>宋兆婧</t>
  </si>
  <si>
    <t>新时代文明实践指导中心</t>
  </si>
  <si>
    <t>方俊杰</t>
  </si>
  <si>
    <t>石首市民族宗教服务中心</t>
  </si>
  <si>
    <t>李冲</t>
  </si>
  <si>
    <t>湖北省工业自动化技师学院</t>
  </si>
  <si>
    <t>张煊</t>
  </si>
  <si>
    <t>曹思雨</t>
  </si>
  <si>
    <t>吴中奎</t>
  </si>
  <si>
    <t>吴梦娜</t>
  </si>
  <si>
    <t>邓泽华</t>
  </si>
  <si>
    <t>程晶</t>
  </si>
  <si>
    <t>石首市发展和改革局价格认定中心</t>
  </si>
  <si>
    <t>张梦珠</t>
  </si>
  <si>
    <t>李宁</t>
  </si>
  <si>
    <t>石首市军粮供应站</t>
  </si>
  <si>
    <t>刘常玉</t>
  </si>
  <si>
    <t>黎歆琪</t>
  </si>
  <si>
    <t>石首市第一中学</t>
  </si>
  <si>
    <t>季贺信子</t>
  </si>
  <si>
    <t>姚文艳</t>
  </si>
  <si>
    <t>王雪芹</t>
  </si>
  <si>
    <t>吕江</t>
  </si>
  <si>
    <t>李络阳</t>
  </si>
  <si>
    <t>石首市南岳高级中学</t>
  </si>
  <si>
    <t>阙隆芳</t>
  </si>
  <si>
    <t>王琪</t>
  </si>
  <si>
    <t>孙玄</t>
  </si>
  <si>
    <t>童媛</t>
  </si>
  <si>
    <t>石首市中小企业服务中心</t>
  </si>
  <si>
    <t>张鑫</t>
  </si>
  <si>
    <t>石首市科技创新服务中心</t>
  </si>
  <si>
    <t>董璐</t>
  </si>
  <si>
    <t>石首市殡葬管理所</t>
  </si>
  <si>
    <t>金娣</t>
  </si>
  <si>
    <t>石首市养老服务指导中心</t>
  </si>
  <si>
    <t>向丽竹</t>
  </si>
  <si>
    <t>魏晓舒</t>
  </si>
  <si>
    <t>石首市国有资产经营服务中心</t>
  </si>
  <si>
    <t>王子萌</t>
  </si>
  <si>
    <t>石首市陆生野生动植物保护站</t>
  </si>
  <si>
    <t>吴勇臻</t>
  </si>
  <si>
    <t>赵楚锋</t>
  </si>
  <si>
    <t>石首市南岳山森林公园管理所</t>
  </si>
  <si>
    <t>王丹丹</t>
  </si>
  <si>
    <t>侯亚楠</t>
  </si>
  <si>
    <t>石首市不动产登记交易中心</t>
  </si>
  <si>
    <t>石首市土地交易中心</t>
  </si>
  <si>
    <t>石首市城建档案馆</t>
  </si>
  <si>
    <t>石首市环境卫生服务中心</t>
  </si>
  <si>
    <t>石首市市政园林服务中心</t>
  </si>
  <si>
    <t>石首市公路建设养护中心</t>
  </si>
  <si>
    <t>石首市灌区服务中心</t>
  </si>
  <si>
    <t>石首市堤防管理总段</t>
  </si>
  <si>
    <t>石首市农业技术培训学校</t>
  </si>
  <si>
    <t>石首市农业技术推广中心</t>
  </si>
  <si>
    <t>石首市蔬菜产业发展中心</t>
  </si>
  <si>
    <t>石首市动物疫病预防控制中心</t>
  </si>
  <si>
    <t>石首市水产技术服务中心</t>
  </si>
  <si>
    <t>石首市洲滩管护中心</t>
  </si>
  <si>
    <t>石首市电子商务服务中心</t>
  </si>
  <si>
    <t>石首市博物馆</t>
  </si>
  <si>
    <t>石首市群众艺术馆</t>
  </si>
  <si>
    <t>石首市人民医院</t>
  </si>
  <si>
    <t>陈丹凤</t>
  </si>
  <si>
    <t>武建飞</t>
  </si>
  <si>
    <t>石首市中医医院</t>
  </si>
  <si>
    <t>程凯</t>
  </si>
  <si>
    <t>石首市减灾备灾服务中心</t>
  </si>
  <si>
    <t>石首数字地震台</t>
  </si>
  <si>
    <t>石首市经济责任审计中心</t>
  </si>
  <si>
    <t>石首市政府投资审计中心</t>
  </si>
  <si>
    <t>石首市个体劳动者私营企业协会联络中心</t>
  </si>
  <si>
    <t>石首市普查中心</t>
  </si>
  <si>
    <t>张紫琦</t>
  </si>
  <si>
    <t>石首市医疗保障服务中心</t>
  </si>
  <si>
    <t>石首市政务服务中心</t>
  </si>
  <si>
    <t>石首市化工园区服务中心</t>
  </si>
  <si>
    <t>石首总工会困难职工帮扶中心</t>
  </si>
  <si>
    <t>唐胜</t>
  </si>
  <si>
    <t>石首市工人文化宫</t>
  </si>
  <si>
    <t>李新磊</t>
  </si>
  <si>
    <t>石首市青少年事务服务中心</t>
  </si>
  <si>
    <t>刘春梅</t>
  </si>
  <si>
    <t>穆鑫瑞</t>
  </si>
  <si>
    <t>中共石首市委党校</t>
  </si>
  <si>
    <t>鲍熠</t>
  </si>
  <si>
    <t>龚磊</t>
  </si>
  <si>
    <t>石首市融媒体中心</t>
  </si>
  <si>
    <t>彭涵熙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</si>
</sst>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166"/>
  <sheetViews>
    <sheetView tabSelected="1" workbookViewId="0">
      <selection activeCell="E3" sqref="E3"/>
    </sheetView>
  </sheetViews>
  <sheetFormatPr defaultColWidth="9" defaultRowHeight="13.5"/>
  <cols>
    <col min="1" max="1" width="7.375" style="2" customWidth="1"/>
    <col min="2" max="2" width="26.875" style="3" customWidth="1"/>
    <col min="3" max="3" width="7" style="2" customWidth="1"/>
    <col min="4" max="4" width="9" style="2"/>
    <col min="5" max="5" width="8.75" style="3" customWidth="1"/>
    <col min="6" max="6" width="9" style="1"/>
    <col min="7" max="7" width="6.75" style="1" customWidth="1"/>
    <col min="8" max="8" width="11" style="1" customWidth="1"/>
    <col min="9" max="9" width="13" style="1" customWidth="1"/>
    <col min="10" max="16384" width="9" style="1"/>
  </cols>
  <sheetData>
    <row r="1" ht="14.25" spans="1:9">
      <c r="A1" s="4" t="s">
        <v>0</v>
      </c>
      <c r="B1" s="5"/>
      <c r="C1" s="4"/>
      <c r="D1" s="4"/>
      <c r="E1" s="5"/>
      <c r="F1" s="4"/>
      <c r="G1" s="4"/>
      <c r="H1" s="4"/>
      <c r="I1" s="4"/>
    </row>
    <row r="2" ht="24" spans="1:9">
      <c r="A2" s="6" t="s">
        <v>1</v>
      </c>
      <c r="B2" s="7"/>
      <c r="C2" s="6"/>
      <c r="D2" s="6"/>
      <c r="E2" s="7"/>
      <c r="F2" s="6"/>
      <c r="G2" s="6"/>
      <c r="H2" s="6"/>
      <c r="I2" s="6"/>
    </row>
    <row r="3" ht="27" spans="1:9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ht="25" customHeight="1" spans="1:9">
      <c r="A4" s="10">
        <v>10101</v>
      </c>
      <c r="B4" s="11" t="s">
        <v>11</v>
      </c>
      <c r="C4" s="10">
        <v>1</v>
      </c>
      <c r="D4" s="10" t="s">
        <v>12</v>
      </c>
      <c r="E4" s="11">
        <v>84.26</v>
      </c>
      <c r="F4" s="10">
        <f>E4*0.8</f>
        <v>67.408</v>
      </c>
      <c r="G4" s="10">
        <v>92.5</v>
      </c>
      <c r="H4" s="10">
        <f>G4*0.2</f>
        <v>18.5</v>
      </c>
      <c r="I4" s="10">
        <f>F4+H4</f>
        <v>85.908</v>
      </c>
    </row>
    <row r="5" spans="1:9">
      <c r="A5" s="10"/>
      <c r="B5" s="11"/>
      <c r="C5" s="10"/>
      <c r="D5" s="10"/>
      <c r="E5" s="11"/>
      <c r="F5" s="10"/>
      <c r="G5" s="10"/>
      <c r="H5" s="10"/>
      <c r="I5" s="10"/>
    </row>
    <row r="6" ht="25" customHeight="1" spans="1:9">
      <c r="A6" s="10">
        <v>10201</v>
      </c>
      <c r="B6" s="11" t="s">
        <v>13</v>
      </c>
      <c r="C6" s="10">
        <v>1</v>
      </c>
      <c r="D6" s="10" t="s">
        <v>14</v>
      </c>
      <c r="E6" s="11">
        <v>85.24</v>
      </c>
      <c r="F6" s="10">
        <f>E6*0.8</f>
        <v>68.192</v>
      </c>
      <c r="G6" s="10">
        <v>92</v>
      </c>
      <c r="H6" s="10">
        <f>G6*0.2</f>
        <v>18.4</v>
      </c>
      <c r="I6" s="10">
        <f>F6+H6</f>
        <v>86.592</v>
      </c>
    </row>
    <row r="7" spans="1:9">
      <c r="A7" s="10"/>
      <c r="B7" s="11"/>
      <c r="C7" s="10"/>
      <c r="D7" s="10"/>
      <c r="E7" s="11"/>
      <c r="F7" s="10"/>
      <c r="G7" s="10"/>
      <c r="H7" s="10"/>
      <c r="I7" s="10"/>
    </row>
    <row r="8" ht="25" customHeight="1" spans="1:9">
      <c r="A8" s="10">
        <v>10301</v>
      </c>
      <c r="B8" s="11" t="s">
        <v>15</v>
      </c>
      <c r="C8" s="10">
        <v>1</v>
      </c>
      <c r="D8" s="10" t="s">
        <v>16</v>
      </c>
      <c r="E8" s="11">
        <v>85.2</v>
      </c>
      <c r="F8" s="10">
        <f>E8*0.8</f>
        <v>68.16</v>
      </c>
      <c r="G8" s="10">
        <v>93</v>
      </c>
      <c r="H8" s="10">
        <f>G8*0.2</f>
        <v>18.6</v>
      </c>
      <c r="I8" s="10">
        <f>F8+H8</f>
        <v>86.76</v>
      </c>
    </row>
    <row r="9" spans="1:9">
      <c r="A9" s="10"/>
      <c r="B9" s="11"/>
      <c r="C9" s="10"/>
      <c r="D9" s="10"/>
      <c r="E9" s="11"/>
      <c r="F9" s="10"/>
      <c r="G9" s="10"/>
      <c r="H9" s="10"/>
      <c r="I9" s="10"/>
    </row>
    <row r="10" ht="25" customHeight="1" spans="1:9">
      <c r="A10" s="12">
        <v>10402</v>
      </c>
      <c r="B10" s="11" t="s">
        <v>17</v>
      </c>
      <c r="C10" s="10">
        <v>1</v>
      </c>
      <c r="D10" s="13" t="s">
        <v>18</v>
      </c>
      <c r="E10" s="11">
        <v>83.4</v>
      </c>
      <c r="F10" s="10">
        <f>E10*0.8</f>
        <v>66.72</v>
      </c>
      <c r="G10" s="10">
        <v>92.5</v>
      </c>
      <c r="H10" s="10">
        <f>G10*0.2</f>
        <v>18.5</v>
      </c>
      <c r="I10" s="10">
        <f>F10+H10</f>
        <v>85.22</v>
      </c>
    </row>
    <row r="11" spans="1:9">
      <c r="A11" s="10"/>
      <c r="B11" s="11"/>
      <c r="C11" s="10"/>
      <c r="D11" s="10"/>
      <c r="E11" s="11"/>
      <c r="F11" s="10"/>
      <c r="G11" s="10"/>
      <c r="H11" s="10"/>
      <c r="I11" s="10"/>
    </row>
    <row r="12" ht="25" customHeight="1" spans="1:9">
      <c r="A12" s="12">
        <v>10403</v>
      </c>
      <c r="B12" s="11" t="s">
        <v>17</v>
      </c>
      <c r="C12" s="10">
        <v>1</v>
      </c>
      <c r="D12" s="12" t="s">
        <v>19</v>
      </c>
      <c r="E12" s="11">
        <v>84.74</v>
      </c>
      <c r="F12" s="10">
        <f>E12*0.8</f>
        <v>67.792</v>
      </c>
      <c r="G12" s="10">
        <v>94.5</v>
      </c>
      <c r="H12" s="10">
        <f>G12*0.2</f>
        <v>18.9</v>
      </c>
      <c r="I12" s="10">
        <f>F12+H12</f>
        <v>86.692</v>
      </c>
    </row>
    <row r="13" spans="1:9">
      <c r="A13" s="10"/>
      <c r="B13" s="11"/>
      <c r="C13" s="10"/>
      <c r="D13" s="10"/>
      <c r="E13" s="11"/>
      <c r="F13" s="10"/>
      <c r="G13" s="10"/>
      <c r="H13" s="10"/>
      <c r="I13" s="10"/>
    </row>
    <row r="14" ht="25" customHeight="1" spans="1:9">
      <c r="A14" s="12">
        <v>10405</v>
      </c>
      <c r="B14" s="11" t="s">
        <v>17</v>
      </c>
      <c r="C14" s="10">
        <v>1</v>
      </c>
      <c r="D14" s="12" t="s">
        <v>20</v>
      </c>
      <c r="E14" s="11">
        <v>86.4</v>
      </c>
      <c r="F14" s="10">
        <f>E14*0.8</f>
        <v>69.12</v>
      </c>
      <c r="G14" s="10">
        <v>96</v>
      </c>
      <c r="H14" s="10">
        <f>G14*0.2</f>
        <v>19.2</v>
      </c>
      <c r="I14" s="10">
        <f>F14+H14</f>
        <v>88.32</v>
      </c>
    </row>
    <row r="15" spans="1:9">
      <c r="A15" s="10"/>
      <c r="B15" s="11"/>
      <c r="C15" s="10"/>
      <c r="D15" s="10"/>
      <c r="E15" s="11"/>
      <c r="F15" s="10"/>
      <c r="G15" s="10"/>
      <c r="H15" s="10"/>
      <c r="I15" s="10"/>
    </row>
    <row r="16" ht="25" customHeight="1" spans="1:9">
      <c r="A16" s="12">
        <v>10406</v>
      </c>
      <c r="B16" s="11" t="s">
        <v>17</v>
      </c>
      <c r="C16" s="10">
        <v>1</v>
      </c>
      <c r="D16" s="12" t="s">
        <v>21</v>
      </c>
      <c r="E16" s="11">
        <v>85.16</v>
      </c>
      <c r="F16" s="10">
        <f>E16*0.8</f>
        <v>68.128</v>
      </c>
      <c r="G16" s="10">
        <v>94.5</v>
      </c>
      <c r="H16" s="10">
        <f>G16*0.2</f>
        <v>18.9</v>
      </c>
      <c r="I16" s="10">
        <f>F16+H16</f>
        <v>87.028</v>
      </c>
    </row>
    <row r="17" spans="1:9">
      <c r="A17" s="10"/>
      <c r="B17" s="11"/>
      <c r="C17" s="10"/>
      <c r="D17" s="10"/>
      <c r="E17" s="11"/>
      <c r="F17" s="10"/>
      <c r="G17" s="10"/>
      <c r="H17" s="10"/>
      <c r="I17" s="10"/>
    </row>
    <row r="18" ht="25" customHeight="1" spans="1:9">
      <c r="A18" s="12">
        <v>10407</v>
      </c>
      <c r="B18" s="11" t="s">
        <v>17</v>
      </c>
      <c r="C18" s="10">
        <v>1</v>
      </c>
      <c r="D18" s="12" t="s">
        <v>22</v>
      </c>
      <c r="E18" s="11">
        <v>86.62</v>
      </c>
      <c r="F18" s="10">
        <f>E18*0.8</f>
        <v>69.296</v>
      </c>
      <c r="G18" s="10">
        <v>92.5</v>
      </c>
      <c r="H18" s="10">
        <f>G18*0.2</f>
        <v>18.5</v>
      </c>
      <c r="I18" s="10">
        <f>F18+H18</f>
        <v>87.796</v>
      </c>
    </row>
    <row r="19" spans="1:9">
      <c r="A19" s="10"/>
      <c r="B19" s="11"/>
      <c r="C19" s="10"/>
      <c r="D19" s="10"/>
      <c r="E19" s="11"/>
      <c r="F19" s="10"/>
      <c r="G19" s="10"/>
      <c r="H19" s="10"/>
      <c r="I19" s="10"/>
    </row>
    <row r="20" ht="25" customHeight="1" spans="1:9">
      <c r="A20" s="12">
        <v>10408</v>
      </c>
      <c r="B20" s="11" t="s">
        <v>17</v>
      </c>
      <c r="C20" s="10">
        <v>1</v>
      </c>
      <c r="D20" s="12" t="s">
        <v>23</v>
      </c>
      <c r="E20" s="11">
        <v>85.12</v>
      </c>
      <c r="F20" s="10">
        <f>E20*0.8</f>
        <v>68.096</v>
      </c>
      <c r="G20" s="10">
        <v>95.5</v>
      </c>
      <c r="H20" s="10">
        <f>G20*0.2</f>
        <v>19.1</v>
      </c>
      <c r="I20" s="10">
        <f>F20+H20</f>
        <v>87.196</v>
      </c>
    </row>
    <row r="21" spans="1:9">
      <c r="A21" s="10"/>
      <c r="B21" s="11"/>
      <c r="C21" s="10"/>
      <c r="D21" s="10"/>
      <c r="E21" s="11"/>
      <c r="F21" s="10"/>
      <c r="G21" s="10"/>
      <c r="H21" s="10"/>
      <c r="I21" s="10"/>
    </row>
    <row r="22" ht="25" customHeight="1" spans="1:9">
      <c r="A22" s="10">
        <v>10501</v>
      </c>
      <c r="B22" s="11" t="s">
        <v>24</v>
      </c>
      <c r="C22" s="10">
        <v>2</v>
      </c>
      <c r="D22" s="10" t="s">
        <v>25</v>
      </c>
      <c r="E22" s="11">
        <v>84.74</v>
      </c>
      <c r="F22" s="10">
        <f>E22*0.8</f>
        <v>67.792</v>
      </c>
      <c r="G22" s="10">
        <v>95</v>
      </c>
      <c r="H22" s="10">
        <f>G22*0.2</f>
        <v>19</v>
      </c>
      <c r="I22" s="10">
        <f>F22+H22</f>
        <v>86.792</v>
      </c>
    </row>
    <row r="23" ht="25" customHeight="1" spans="1:9">
      <c r="A23" s="10">
        <v>10501</v>
      </c>
      <c r="B23" s="11"/>
      <c r="C23" s="10"/>
      <c r="D23" s="10" t="s">
        <v>26</v>
      </c>
      <c r="E23" s="11">
        <v>84.16</v>
      </c>
      <c r="F23" s="10">
        <f>E23*0.8</f>
        <v>67.328</v>
      </c>
      <c r="G23" s="10">
        <v>95</v>
      </c>
      <c r="H23" s="10">
        <f>G23*0.2</f>
        <v>19</v>
      </c>
      <c r="I23" s="10">
        <f>F23+H23</f>
        <v>86.328</v>
      </c>
    </row>
    <row r="24" spans="1:9">
      <c r="A24" s="10"/>
      <c r="B24" s="11"/>
      <c r="C24" s="10"/>
      <c r="D24" s="10"/>
      <c r="E24" s="11"/>
      <c r="F24" s="10"/>
      <c r="G24" s="10"/>
      <c r="H24" s="10"/>
      <c r="I24" s="10"/>
    </row>
    <row r="25" ht="25" customHeight="1" spans="1:9">
      <c r="A25" s="10">
        <v>10601</v>
      </c>
      <c r="B25" s="11" t="s">
        <v>27</v>
      </c>
      <c r="C25" s="10">
        <v>2</v>
      </c>
      <c r="D25" s="10" t="s">
        <v>28</v>
      </c>
      <c r="E25" s="11">
        <v>84.78</v>
      </c>
      <c r="F25" s="10">
        <f>E25*0.8</f>
        <v>67.824</v>
      </c>
      <c r="G25" s="10">
        <v>93</v>
      </c>
      <c r="H25" s="10">
        <f>G25*0.2</f>
        <v>18.6</v>
      </c>
      <c r="I25" s="10">
        <f>F25+H25</f>
        <v>86.424</v>
      </c>
    </row>
    <row r="26" ht="25" customHeight="1" spans="1:9">
      <c r="A26" s="10">
        <v>10601</v>
      </c>
      <c r="B26" s="11"/>
      <c r="C26" s="10"/>
      <c r="D26" s="10" t="s">
        <v>29</v>
      </c>
      <c r="E26" s="11">
        <v>84.72</v>
      </c>
      <c r="F26" s="10">
        <f>E26*0.8</f>
        <v>67.776</v>
      </c>
      <c r="G26" s="10">
        <v>92.5</v>
      </c>
      <c r="H26" s="10">
        <f>G26*0.2</f>
        <v>18.5</v>
      </c>
      <c r="I26" s="10">
        <f>F26+H26</f>
        <v>86.276</v>
      </c>
    </row>
    <row r="27" spans="1:9">
      <c r="A27" s="10"/>
      <c r="B27" s="11"/>
      <c r="C27" s="10"/>
      <c r="D27" s="10"/>
      <c r="E27" s="11"/>
      <c r="F27" s="10"/>
      <c r="G27" s="10"/>
      <c r="H27" s="10"/>
      <c r="I27" s="10"/>
    </row>
    <row r="28" ht="25" customHeight="1" spans="1:9">
      <c r="A28" s="12">
        <v>10701</v>
      </c>
      <c r="B28" s="11" t="s">
        <v>30</v>
      </c>
      <c r="C28" s="10">
        <v>2</v>
      </c>
      <c r="D28" s="12" t="s">
        <v>31</v>
      </c>
      <c r="E28" s="11">
        <v>87.44</v>
      </c>
      <c r="F28" s="10">
        <f t="shared" ref="F28:F31" si="0">E28*0.8</f>
        <v>69.952</v>
      </c>
      <c r="G28" s="10">
        <v>94.5</v>
      </c>
      <c r="H28" s="10">
        <f t="shared" ref="H28:H31" si="1">G28*0.2</f>
        <v>18.9</v>
      </c>
      <c r="I28" s="10">
        <f t="shared" ref="I28:I31" si="2">F28+H28</f>
        <v>88.852</v>
      </c>
    </row>
    <row r="29" ht="25" customHeight="1" spans="1:9">
      <c r="A29" s="12">
        <v>10701</v>
      </c>
      <c r="B29" s="11"/>
      <c r="C29" s="10"/>
      <c r="D29" s="12" t="s">
        <v>32</v>
      </c>
      <c r="E29" s="11">
        <v>83.7</v>
      </c>
      <c r="F29" s="10">
        <f t="shared" si="0"/>
        <v>66.96</v>
      </c>
      <c r="G29" s="10">
        <v>92.5</v>
      </c>
      <c r="H29" s="10">
        <f t="shared" si="1"/>
        <v>18.5</v>
      </c>
      <c r="I29" s="10">
        <f t="shared" si="2"/>
        <v>85.46</v>
      </c>
    </row>
    <row r="30" spans="1:9">
      <c r="A30" s="10"/>
      <c r="B30" s="11"/>
      <c r="C30" s="10"/>
      <c r="D30" s="10"/>
      <c r="E30" s="11"/>
      <c r="F30" s="10"/>
      <c r="G30" s="10"/>
      <c r="H30" s="10"/>
      <c r="I30" s="10"/>
    </row>
    <row r="31" ht="25" customHeight="1" spans="1:9">
      <c r="A31" s="12">
        <v>10703</v>
      </c>
      <c r="B31" s="11" t="s">
        <v>30</v>
      </c>
      <c r="C31" s="10">
        <v>1</v>
      </c>
      <c r="D31" s="12" t="s">
        <v>33</v>
      </c>
      <c r="E31" s="11">
        <v>86.86</v>
      </c>
      <c r="F31" s="10">
        <f t="shared" si="0"/>
        <v>69.488</v>
      </c>
      <c r="G31" s="10">
        <v>94.5</v>
      </c>
      <c r="H31" s="10">
        <f t="shared" si="1"/>
        <v>18.9</v>
      </c>
      <c r="I31" s="10">
        <f t="shared" si="2"/>
        <v>88.388</v>
      </c>
    </row>
    <row r="32" spans="1:9">
      <c r="A32" s="10"/>
      <c r="B32" s="11"/>
      <c r="C32" s="10"/>
      <c r="D32" s="10"/>
      <c r="E32" s="11"/>
      <c r="F32" s="10"/>
      <c r="G32" s="10"/>
      <c r="H32" s="10"/>
      <c r="I32" s="10"/>
    </row>
    <row r="33" ht="25" customHeight="1" spans="1:9">
      <c r="A33" s="12">
        <v>10704</v>
      </c>
      <c r="B33" s="11" t="s">
        <v>30</v>
      </c>
      <c r="C33" s="10">
        <v>1</v>
      </c>
      <c r="D33" s="12" t="s">
        <v>34</v>
      </c>
      <c r="E33" s="11">
        <v>82.42</v>
      </c>
      <c r="F33" s="10">
        <f>E33*0.8</f>
        <v>65.936</v>
      </c>
      <c r="G33" s="10">
        <v>92</v>
      </c>
      <c r="H33" s="10">
        <f>G33*0.2</f>
        <v>18.4</v>
      </c>
      <c r="I33" s="10">
        <f>F33+H33</f>
        <v>84.336</v>
      </c>
    </row>
    <row r="34" spans="1:9">
      <c r="A34" s="10"/>
      <c r="B34" s="11"/>
      <c r="C34" s="10"/>
      <c r="D34" s="10"/>
      <c r="E34" s="11"/>
      <c r="F34" s="10"/>
      <c r="G34" s="10"/>
      <c r="H34" s="10"/>
      <c r="I34" s="10"/>
    </row>
    <row r="35" ht="25" customHeight="1" spans="1:9">
      <c r="A35" s="12">
        <v>10705</v>
      </c>
      <c r="B35" s="11" t="s">
        <v>30</v>
      </c>
      <c r="C35" s="10">
        <v>1</v>
      </c>
      <c r="D35" s="12" t="s">
        <v>35</v>
      </c>
      <c r="E35" s="11">
        <v>84.5</v>
      </c>
      <c r="F35" s="10">
        <f>E35*0.8</f>
        <v>67.6</v>
      </c>
      <c r="G35" s="10">
        <v>94.5</v>
      </c>
      <c r="H35" s="10">
        <f>G35*0.2</f>
        <v>18.9</v>
      </c>
      <c r="I35" s="10">
        <f>F35+H35</f>
        <v>86.5</v>
      </c>
    </row>
    <row r="36" spans="1:9">
      <c r="A36" s="10"/>
      <c r="B36" s="11"/>
      <c r="C36" s="10"/>
      <c r="D36" s="10"/>
      <c r="E36" s="11"/>
      <c r="F36" s="10"/>
      <c r="G36" s="10"/>
      <c r="H36" s="10"/>
      <c r="I36" s="10"/>
    </row>
    <row r="37" s="1" customFormat="1" ht="25" customHeight="1" spans="1:9">
      <c r="A37" s="12">
        <v>10801</v>
      </c>
      <c r="B37" s="11" t="s">
        <v>36</v>
      </c>
      <c r="C37" s="10">
        <v>1</v>
      </c>
      <c r="D37" s="12" t="s">
        <v>37</v>
      </c>
      <c r="E37" s="11">
        <v>83.4</v>
      </c>
      <c r="F37" s="10">
        <f>E37*0.8</f>
        <v>66.72</v>
      </c>
      <c r="G37" s="10">
        <v>94</v>
      </c>
      <c r="H37" s="10">
        <f>G37*0.2</f>
        <v>18.8</v>
      </c>
      <c r="I37" s="10">
        <f>F37+H37</f>
        <v>85.52</v>
      </c>
    </row>
    <row r="38" spans="1:9">
      <c r="A38" s="12"/>
      <c r="B38" s="14"/>
      <c r="C38" s="12"/>
      <c r="D38" s="12"/>
      <c r="E38" s="14"/>
      <c r="F38" s="12"/>
      <c r="G38" s="12"/>
      <c r="H38" s="12"/>
      <c r="I38" s="12"/>
    </row>
    <row r="39" ht="25" customHeight="1" spans="1:9">
      <c r="A39" s="12">
        <v>10802</v>
      </c>
      <c r="B39" s="11" t="s">
        <v>36</v>
      </c>
      <c r="C39" s="10">
        <v>1</v>
      </c>
      <c r="D39" s="12" t="s">
        <v>38</v>
      </c>
      <c r="E39" s="11">
        <v>84.78</v>
      </c>
      <c r="F39" s="10">
        <f>E39*0.8</f>
        <v>67.824</v>
      </c>
      <c r="G39" s="10">
        <v>94.5</v>
      </c>
      <c r="H39" s="10">
        <f>G39*0.2</f>
        <v>18.9</v>
      </c>
      <c r="I39" s="10">
        <f>F39+H39</f>
        <v>86.724</v>
      </c>
    </row>
    <row r="40" spans="1:9">
      <c r="A40" s="12"/>
      <c r="B40" s="14"/>
      <c r="C40" s="12"/>
      <c r="D40" s="12"/>
      <c r="E40" s="14"/>
      <c r="F40" s="12"/>
      <c r="G40" s="12"/>
      <c r="H40" s="12"/>
      <c r="I40" s="12"/>
    </row>
    <row r="41" ht="25" customHeight="1" spans="1:9">
      <c r="A41" s="12">
        <v>10803</v>
      </c>
      <c r="B41" s="11" t="s">
        <v>36</v>
      </c>
      <c r="C41" s="10">
        <v>1</v>
      </c>
      <c r="D41" s="12" t="s">
        <v>39</v>
      </c>
      <c r="E41" s="11">
        <v>83.2</v>
      </c>
      <c r="F41" s="10">
        <f>E41*0.8</f>
        <v>66.56</v>
      </c>
      <c r="G41" s="10">
        <v>95.5</v>
      </c>
      <c r="H41" s="10">
        <f>G41*0.2</f>
        <v>19.1</v>
      </c>
      <c r="I41" s="10">
        <f>F41+H41</f>
        <v>85.66</v>
      </c>
    </row>
    <row r="42" spans="1:9">
      <c r="A42" s="12"/>
      <c r="B42" s="14"/>
      <c r="C42" s="12"/>
      <c r="D42" s="12"/>
      <c r="E42" s="14"/>
      <c r="F42" s="12"/>
      <c r="G42" s="12"/>
      <c r="H42" s="12"/>
      <c r="I42" s="12"/>
    </row>
    <row r="43" ht="25" customHeight="1" spans="1:9">
      <c r="A43" s="12">
        <v>10804</v>
      </c>
      <c r="B43" s="11" t="s">
        <v>36</v>
      </c>
      <c r="C43" s="10">
        <v>1</v>
      </c>
      <c r="D43" s="12" t="s">
        <v>40</v>
      </c>
      <c r="E43" s="11">
        <v>85.62</v>
      </c>
      <c r="F43" s="10">
        <f>E43*0.8</f>
        <v>68.496</v>
      </c>
      <c r="G43" s="10">
        <v>97.5</v>
      </c>
      <c r="H43" s="10">
        <f>G43*0.2</f>
        <v>19.5</v>
      </c>
      <c r="I43" s="10">
        <f>F43+H43</f>
        <v>87.996</v>
      </c>
    </row>
    <row r="44" spans="1:9">
      <c r="A44" s="10"/>
      <c r="B44" s="11"/>
      <c r="C44" s="10"/>
      <c r="D44" s="10"/>
      <c r="E44" s="11"/>
      <c r="F44" s="10"/>
      <c r="G44" s="10"/>
      <c r="H44" s="10"/>
      <c r="I44" s="10"/>
    </row>
    <row r="45" ht="25" customHeight="1" spans="1:9">
      <c r="A45" s="12">
        <v>10901</v>
      </c>
      <c r="B45" s="11" t="s">
        <v>41</v>
      </c>
      <c r="C45" s="10">
        <v>1</v>
      </c>
      <c r="D45" s="12" t="s">
        <v>42</v>
      </c>
      <c r="E45" s="11">
        <v>84</v>
      </c>
      <c r="F45" s="10">
        <f>E45*0.8</f>
        <v>67.2</v>
      </c>
      <c r="G45" s="10">
        <v>92.5</v>
      </c>
      <c r="H45" s="10">
        <f>G45*0.2</f>
        <v>18.5</v>
      </c>
      <c r="I45" s="10">
        <f>F45+H45</f>
        <v>85.7</v>
      </c>
    </row>
    <row r="46" spans="1:9">
      <c r="A46" s="12"/>
      <c r="B46" s="14"/>
      <c r="C46" s="12"/>
      <c r="D46" s="12"/>
      <c r="E46" s="14"/>
      <c r="F46" s="12"/>
      <c r="G46" s="12"/>
      <c r="H46" s="12"/>
      <c r="I46" s="12"/>
    </row>
    <row r="47" ht="25" customHeight="1" spans="1:9">
      <c r="A47" s="12">
        <v>11001</v>
      </c>
      <c r="B47" s="11" t="s">
        <v>43</v>
      </c>
      <c r="C47" s="10">
        <v>1</v>
      </c>
      <c r="D47" s="12" t="s">
        <v>44</v>
      </c>
      <c r="E47" s="11">
        <v>86.34</v>
      </c>
      <c r="F47" s="10">
        <f>E47*0.8</f>
        <v>69.072</v>
      </c>
      <c r="G47" s="10">
        <v>92.5</v>
      </c>
      <c r="H47" s="10">
        <f>G47*0.2</f>
        <v>18.5</v>
      </c>
      <c r="I47" s="10">
        <f>F47+H47</f>
        <v>87.572</v>
      </c>
    </row>
    <row r="48" spans="1:9">
      <c r="A48" s="12"/>
      <c r="B48" s="14"/>
      <c r="C48" s="12"/>
      <c r="D48" s="12"/>
      <c r="E48" s="14"/>
      <c r="F48" s="12"/>
      <c r="G48" s="12"/>
      <c r="H48" s="12"/>
      <c r="I48" s="12"/>
    </row>
    <row r="49" ht="25" customHeight="1" spans="1:9">
      <c r="A49" s="10">
        <v>11101</v>
      </c>
      <c r="B49" s="11" t="s">
        <v>45</v>
      </c>
      <c r="C49" s="10">
        <v>1</v>
      </c>
      <c r="D49" s="10" t="s">
        <v>46</v>
      </c>
      <c r="E49" s="11">
        <v>84.26</v>
      </c>
      <c r="F49" s="10">
        <f>E49*0.8</f>
        <v>67.408</v>
      </c>
      <c r="G49" s="10">
        <v>92.5</v>
      </c>
      <c r="H49" s="10">
        <f>G49*0.2</f>
        <v>18.5</v>
      </c>
      <c r="I49" s="10">
        <f>F49+H49</f>
        <v>85.908</v>
      </c>
    </row>
    <row r="50" spans="1:9">
      <c r="A50" s="10"/>
      <c r="B50" s="11"/>
      <c r="C50" s="10"/>
      <c r="D50" s="10"/>
      <c r="E50" s="11"/>
      <c r="F50" s="10"/>
      <c r="G50" s="10"/>
      <c r="H50" s="10"/>
      <c r="I50" s="10"/>
    </row>
    <row r="51" ht="25" customHeight="1" spans="1:9">
      <c r="A51" s="12">
        <v>11201</v>
      </c>
      <c r="B51" s="11" t="s">
        <v>47</v>
      </c>
      <c r="C51" s="10">
        <v>2</v>
      </c>
      <c r="D51" s="12" t="s">
        <v>48</v>
      </c>
      <c r="E51" s="11">
        <v>83.46</v>
      </c>
      <c r="F51" s="10">
        <f>E51*0.8</f>
        <v>66.768</v>
      </c>
      <c r="G51" s="10">
        <v>92.5</v>
      </c>
      <c r="H51" s="10">
        <f>G51*0.2</f>
        <v>18.5</v>
      </c>
      <c r="I51" s="10">
        <f>F51+H51</f>
        <v>85.268</v>
      </c>
    </row>
    <row r="52" ht="25" customHeight="1" spans="1:9">
      <c r="A52" s="12">
        <v>11201</v>
      </c>
      <c r="B52" s="11"/>
      <c r="C52" s="10"/>
      <c r="D52" s="12" t="s">
        <v>49</v>
      </c>
      <c r="E52" s="11">
        <v>83.38</v>
      </c>
      <c r="F52" s="10">
        <f>E52*0.8</f>
        <v>66.704</v>
      </c>
      <c r="G52" s="10">
        <v>92.5</v>
      </c>
      <c r="H52" s="10">
        <f>G52*0.2</f>
        <v>18.5</v>
      </c>
      <c r="I52" s="10">
        <f>F52+H52</f>
        <v>85.204</v>
      </c>
    </row>
    <row r="53" spans="1:9">
      <c r="A53" s="12"/>
      <c r="B53" s="14"/>
      <c r="C53" s="12"/>
      <c r="D53" s="12"/>
      <c r="E53" s="14"/>
      <c r="F53" s="12"/>
      <c r="G53" s="12"/>
      <c r="H53" s="12"/>
      <c r="I53" s="12"/>
    </row>
    <row r="54" ht="25" customHeight="1" spans="1:9">
      <c r="A54" s="12">
        <v>11301</v>
      </c>
      <c r="B54" s="11" t="s">
        <v>50</v>
      </c>
      <c r="C54" s="10">
        <v>1</v>
      </c>
      <c r="D54" s="12" t="s">
        <v>51</v>
      </c>
      <c r="E54" s="11">
        <v>84.3</v>
      </c>
      <c r="F54" s="10">
        <f>E54*0.8</f>
        <v>67.44</v>
      </c>
      <c r="G54" s="10">
        <v>94.5</v>
      </c>
      <c r="H54" s="10">
        <f>G54*0.2</f>
        <v>18.9</v>
      </c>
      <c r="I54" s="10">
        <f>F54+H54</f>
        <v>86.34</v>
      </c>
    </row>
    <row r="55" spans="1:9">
      <c r="A55" s="12"/>
      <c r="B55" s="14"/>
      <c r="C55" s="12"/>
      <c r="D55" s="12"/>
      <c r="E55" s="14"/>
      <c r="F55" s="12"/>
      <c r="G55" s="12"/>
      <c r="H55" s="12"/>
      <c r="I55" s="12"/>
    </row>
    <row r="56" ht="25" customHeight="1" spans="1:9">
      <c r="A56" s="12">
        <v>11501</v>
      </c>
      <c r="B56" s="11" t="s">
        <v>52</v>
      </c>
      <c r="C56" s="10">
        <v>2</v>
      </c>
      <c r="D56" s="12" t="s">
        <v>53</v>
      </c>
      <c r="E56" s="11">
        <v>83.64</v>
      </c>
      <c r="F56" s="10">
        <f>E56*0.8</f>
        <v>66.912</v>
      </c>
      <c r="G56" s="10">
        <v>93.5</v>
      </c>
      <c r="H56" s="10">
        <f>G56*0.2</f>
        <v>18.7</v>
      </c>
      <c r="I56" s="10">
        <f>F56+H56</f>
        <v>85.612</v>
      </c>
    </row>
    <row r="57" ht="25" customHeight="1" spans="1:9">
      <c r="A57" s="12">
        <v>11501</v>
      </c>
      <c r="B57" s="11"/>
      <c r="C57" s="10"/>
      <c r="D57" s="12" t="s">
        <v>54</v>
      </c>
      <c r="E57" s="11">
        <v>83.1</v>
      </c>
      <c r="F57" s="10">
        <f>E57*0.8</f>
        <v>66.48</v>
      </c>
      <c r="G57" s="10">
        <v>95</v>
      </c>
      <c r="H57" s="10">
        <f>G57*0.2</f>
        <v>19</v>
      </c>
      <c r="I57" s="10">
        <f>F57+H57</f>
        <v>85.48</v>
      </c>
    </row>
    <row r="58" spans="1:9">
      <c r="A58" s="12"/>
      <c r="B58" s="14"/>
      <c r="C58" s="12"/>
      <c r="D58" s="12"/>
      <c r="E58" s="14"/>
      <c r="F58" s="12"/>
      <c r="G58" s="12"/>
      <c r="H58" s="12"/>
      <c r="I58" s="12"/>
    </row>
    <row r="59" ht="25" customHeight="1" spans="1:9">
      <c r="A59" s="12">
        <v>11601</v>
      </c>
      <c r="B59" s="11" t="s">
        <v>55</v>
      </c>
      <c r="C59" s="10">
        <v>1</v>
      </c>
      <c r="D59" s="12" t="s">
        <v>56</v>
      </c>
      <c r="E59" s="11">
        <v>83.52</v>
      </c>
      <c r="F59" s="10">
        <f>E59*0.8</f>
        <v>66.816</v>
      </c>
      <c r="G59" s="10">
        <v>95.5</v>
      </c>
      <c r="H59" s="10">
        <f>G59*0.2</f>
        <v>19.1</v>
      </c>
      <c r="I59" s="10">
        <f>F59+H59</f>
        <v>85.916</v>
      </c>
    </row>
    <row r="60" spans="1:9">
      <c r="A60" s="12"/>
      <c r="B60" s="14"/>
      <c r="C60" s="12"/>
      <c r="D60" s="12"/>
      <c r="E60" s="14"/>
      <c r="F60" s="12"/>
      <c r="G60" s="12"/>
      <c r="H60" s="12"/>
      <c r="I60" s="12"/>
    </row>
    <row r="61" ht="25" customHeight="1" spans="1:9">
      <c r="A61" s="12">
        <v>11602</v>
      </c>
      <c r="B61" s="11" t="s">
        <v>55</v>
      </c>
      <c r="C61" s="10">
        <v>1</v>
      </c>
      <c r="D61" s="12" t="s">
        <v>57</v>
      </c>
      <c r="E61" s="11">
        <v>84.06</v>
      </c>
      <c r="F61" s="10">
        <f>E61*0.8</f>
        <v>67.248</v>
      </c>
      <c r="G61" s="10">
        <v>92.5</v>
      </c>
      <c r="H61" s="10">
        <f>G61*0.2</f>
        <v>18.5</v>
      </c>
      <c r="I61" s="10">
        <f>F61+H61</f>
        <v>85.748</v>
      </c>
    </row>
    <row r="62" spans="1:9">
      <c r="A62" s="12"/>
      <c r="B62" s="14"/>
      <c r="C62" s="12"/>
      <c r="D62" s="12"/>
      <c r="E62" s="14"/>
      <c r="F62" s="12"/>
      <c r="G62" s="12"/>
      <c r="H62" s="12"/>
      <c r="I62" s="12"/>
    </row>
    <row r="63" ht="25" customHeight="1" spans="1:9">
      <c r="A63" s="10" t="str">
        <f>"11701"</f>
        <v>11701</v>
      </c>
      <c r="B63" s="11" t="s">
        <v>58</v>
      </c>
      <c r="C63" s="10">
        <v>1</v>
      </c>
      <c r="D63" s="10" t="str">
        <f>"马聪"</f>
        <v>马聪</v>
      </c>
      <c r="E63" s="15">
        <v>84.5</v>
      </c>
      <c r="F63" s="10">
        <f>E63*0.8</f>
        <v>67.6</v>
      </c>
      <c r="G63" s="10">
        <v>92.5</v>
      </c>
      <c r="H63" s="10">
        <f>G63*0.2</f>
        <v>18.5</v>
      </c>
      <c r="I63" s="10">
        <f>F63+H63</f>
        <v>86.1</v>
      </c>
    </row>
    <row r="64" spans="1:9">
      <c r="A64" s="10"/>
      <c r="B64" s="11"/>
      <c r="C64" s="10"/>
      <c r="D64" s="10"/>
      <c r="E64" s="11"/>
      <c r="F64" s="10"/>
      <c r="G64" s="10"/>
      <c r="H64" s="10"/>
      <c r="I64" s="10"/>
    </row>
    <row r="65" ht="25" customHeight="1" spans="1:9">
      <c r="A65" s="10" t="str">
        <f>"11801"</f>
        <v>11801</v>
      </c>
      <c r="B65" s="11" t="s">
        <v>59</v>
      </c>
      <c r="C65" s="10">
        <v>1</v>
      </c>
      <c r="D65" s="10" t="str">
        <f>"邹惠敏"</f>
        <v>邹惠敏</v>
      </c>
      <c r="E65" s="15">
        <v>83.18</v>
      </c>
      <c r="F65" s="10">
        <f>E65*0.8</f>
        <v>66.544</v>
      </c>
      <c r="G65" s="10">
        <v>93.5</v>
      </c>
      <c r="H65" s="10">
        <f>G65*0.2</f>
        <v>18.7</v>
      </c>
      <c r="I65" s="10">
        <f>F65+H65</f>
        <v>85.244</v>
      </c>
    </row>
    <row r="66" spans="1:9">
      <c r="A66" s="10"/>
      <c r="B66" s="11"/>
      <c r="C66" s="10"/>
      <c r="D66" s="10"/>
      <c r="E66" s="11"/>
      <c r="F66" s="10"/>
      <c r="G66" s="10"/>
      <c r="H66" s="10"/>
      <c r="I66" s="10"/>
    </row>
    <row r="67" ht="25" customHeight="1" spans="1:9">
      <c r="A67" s="10" t="str">
        <f>"12001"</f>
        <v>12001</v>
      </c>
      <c r="B67" s="11" t="s">
        <v>60</v>
      </c>
      <c r="C67" s="10">
        <v>1</v>
      </c>
      <c r="D67" s="10" t="str">
        <f>"孔新元"</f>
        <v>孔新元</v>
      </c>
      <c r="E67" s="15">
        <v>86.18</v>
      </c>
      <c r="F67" s="10">
        <f>E67*0.8</f>
        <v>68.944</v>
      </c>
      <c r="G67" s="10">
        <v>92.5</v>
      </c>
      <c r="H67" s="10">
        <f>G67*0.2</f>
        <v>18.5</v>
      </c>
      <c r="I67" s="10">
        <f>F67+H67</f>
        <v>87.444</v>
      </c>
    </row>
    <row r="68" spans="1:9">
      <c r="A68" s="10"/>
      <c r="B68" s="11"/>
      <c r="C68" s="10"/>
      <c r="D68" s="10"/>
      <c r="E68" s="11"/>
      <c r="F68" s="10"/>
      <c r="G68" s="10"/>
      <c r="H68" s="10"/>
      <c r="I68" s="10"/>
    </row>
    <row r="69" ht="25" customHeight="1" spans="1:9">
      <c r="A69" s="10" t="str">
        <f>"12101"</f>
        <v>12101</v>
      </c>
      <c r="B69" s="11" t="s">
        <v>61</v>
      </c>
      <c r="C69" s="10">
        <v>1</v>
      </c>
      <c r="D69" s="10" t="str">
        <f>"朱欢"</f>
        <v>朱欢</v>
      </c>
      <c r="E69" s="15">
        <v>82.84</v>
      </c>
      <c r="F69" s="10">
        <f>E69*0.8</f>
        <v>66.272</v>
      </c>
      <c r="G69" s="10">
        <v>94.5</v>
      </c>
      <c r="H69" s="10">
        <f>G69*0.2</f>
        <v>18.9</v>
      </c>
      <c r="I69" s="10">
        <f>F69+H69</f>
        <v>85.172</v>
      </c>
    </row>
    <row r="70" spans="1:9">
      <c r="A70" s="10"/>
      <c r="B70" s="11"/>
      <c r="C70" s="10"/>
      <c r="D70" s="10"/>
      <c r="E70" s="11"/>
      <c r="F70" s="10"/>
      <c r="G70" s="10"/>
      <c r="H70" s="10"/>
      <c r="I70" s="10"/>
    </row>
    <row r="71" ht="25" customHeight="1" spans="1:9">
      <c r="A71" s="10" t="str">
        <f>"12102"</f>
        <v>12102</v>
      </c>
      <c r="B71" s="11" t="s">
        <v>61</v>
      </c>
      <c r="C71" s="10">
        <v>1</v>
      </c>
      <c r="D71" s="10" t="str">
        <f>"尚佳"</f>
        <v>尚佳</v>
      </c>
      <c r="E71" s="15">
        <v>85.1</v>
      </c>
      <c r="F71" s="10">
        <f>E71*0.8</f>
        <v>68.08</v>
      </c>
      <c r="G71" s="10">
        <v>93.5</v>
      </c>
      <c r="H71" s="10">
        <f>G71*0.2</f>
        <v>18.7</v>
      </c>
      <c r="I71" s="10">
        <f>F71+H71</f>
        <v>86.78</v>
      </c>
    </row>
    <row r="72" spans="1:9">
      <c r="A72" s="10"/>
      <c r="B72" s="11"/>
      <c r="C72" s="10"/>
      <c r="D72" s="10"/>
      <c r="E72" s="11"/>
      <c r="F72" s="10"/>
      <c r="G72" s="10"/>
      <c r="H72" s="10"/>
      <c r="I72" s="10"/>
    </row>
    <row r="73" ht="25" customHeight="1" spans="1:9">
      <c r="A73" s="10" t="str">
        <f>"12201"</f>
        <v>12201</v>
      </c>
      <c r="B73" s="11" t="s">
        <v>62</v>
      </c>
      <c r="C73" s="10">
        <v>1</v>
      </c>
      <c r="D73" s="10" t="str">
        <f>"张帅"</f>
        <v>张帅</v>
      </c>
      <c r="E73" s="15">
        <v>84.24</v>
      </c>
      <c r="F73" s="10">
        <f>E73*0.8</f>
        <v>67.392</v>
      </c>
      <c r="G73" s="10">
        <v>93.5</v>
      </c>
      <c r="H73" s="10">
        <f>G73*0.2</f>
        <v>18.7</v>
      </c>
      <c r="I73" s="10">
        <f>F73+H73</f>
        <v>86.092</v>
      </c>
    </row>
    <row r="74" spans="1:9">
      <c r="A74" s="10"/>
      <c r="B74" s="11"/>
      <c r="C74" s="10"/>
      <c r="D74" s="10"/>
      <c r="E74" s="11"/>
      <c r="F74" s="10"/>
      <c r="G74" s="10"/>
      <c r="H74" s="10"/>
      <c r="I74" s="10"/>
    </row>
    <row r="75" ht="25" customHeight="1" spans="1:9">
      <c r="A75" s="10" t="str">
        <f>"12301"</f>
        <v>12301</v>
      </c>
      <c r="B75" s="11" t="s">
        <v>63</v>
      </c>
      <c r="C75" s="10">
        <v>3</v>
      </c>
      <c r="D75" s="10" t="str">
        <f>"王业忠"</f>
        <v>王业忠</v>
      </c>
      <c r="E75" s="15">
        <v>84.42</v>
      </c>
      <c r="F75" s="10">
        <f>E75*0.8</f>
        <v>67.536</v>
      </c>
      <c r="G75" s="10">
        <v>95.5</v>
      </c>
      <c r="H75" s="10">
        <f>G75*0.2</f>
        <v>19.1</v>
      </c>
      <c r="I75" s="10">
        <f>F75+H75</f>
        <v>86.636</v>
      </c>
    </row>
    <row r="76" ht="25" customHeight="1" spans="1:9">
      <c r="A76" s="10" t="str">
        <f>"12301"</f>
        <v>12301</v>
      </c>
      <c r="B76" s="11"/>
      <c r="C76" s="10"/>
      <c r="D76" s="10" t="str">
        <f>"陈东升"</f>
        <v>陈东升</v>
      </c>
      <c r="E76" s="15">
        <v>84.02</v>
      </c>
      <c r="F76" s="10">
        <f>E76*0.8</f>
        <v>67.216</v>
      </c>
      <c r="G76" s="10">
        <v>93.5</v>
      </c>
      <c r="H76" s="10">
        <f>G76*0.2</f>
        <v>18.7</v>
      </c>
      <c r="I76" s="10">
        <f>F76+H76</f>
        <v>85.916</v>
      </c>
    </row>
    <row r="77" ht="25" customHeight="1" spans="1:9">
      <c r="A77" s="10" t="str">
        <f>"12301"</f>
        <v>12301</v>
      </c>
      <c r="B77" s="11"/>
      <c r="C77" s="10"/>
      <c r="D77" s="10" t="str">
        <f>"虞虎"</f>
        <v>虞虎</v>
      </c>
      <c r="E77" s="15">
        <v>83.3</v>
      </c>
      <c r="F77" s="10">
        <f>E77*0.8</f>
        <v>66.64</v>
      </c>
      <c r="G77" s="10">
        <v>94</v>
      </c>
      <c r="H77" s="10">
        <f>G77*0.2</f>
        <v>18.8</v>
      </c>
      <c r="I77" s="10">
        <f>F77+H77</f>
        <v>85.44</v>
      </c>
    </row>
    <row r="78" spans="1:9">
      <c r="A78" s="10"/>
      <c r="B78" s="11"/>
      <c r="C78" s="10"/>
      <c r="D78" s="10"/>
      <c r="E78" s="11"/>
      <c r="F78" s="10"/>
      <c r="G78" s="10"/>
      <c r="H78" s="10"/>
      <c r="I78" s="10"/>
    </row>
    <row r="79" ht="25" customHeight="1" spans="1:9">
      <c r="A79" s="10" t="str">
        <f>"12302"</f>
        <v>12302</v>
      </c>
      <c r="B79" s="11" t="s">
        <v>63</v>
      </c>
      <c r="C79" s="10">
        <v>3</v>
      </c>
      <c r="D79" s="10" t="str">
        <f>"黄天发"</f>
        <v>黄天发</v>
      </c>
      <c r="E79" s="15">
        <v>85.86</v>
      </c>
      <c r="F79" s="10">
        <f>E79*0.8</f>
        <v>68.688</v>
      </c>
      <c r="G79" s="10">
        <v>92.5</v>
      </c>
      <c r="H79" s="10">
        <f>G79*0.2</f>
        <v>18.5</v>
      </c>
      <c r="I79" s="10">
        <f>F79+H79</f>
        <v>87.188</v>
      </c>
    </row>
    <row r="80" ht="25" customHeight="1" spans="1:9">
      <c r="A80" s="10" t="str">
        <f>"12302"</f>
        <v>12302</v>
      </c>
      <c r="B80" s="11"/>
      <c r="C80" s="10"/>
      <c r="D80" s="10" t="str">
        <f>"胡海珍"</f>
        <v>胡海珍</v>
      </c>
      <c r="E80" s="15">
        <v>85.5</v>
      </c>
      <c r="F80" s="10">
        <f>E80*0.8</f>
        <v>68.4</v>
      </c>
      <c r="G80" s="10">
        <v>93.5</v>
      </c>
      <c r="H80" s="10">
        <f>G80*0.2</f>
        <v>18.7</v>
      </c>
      <c r="I80" s="10">
        <f>F80+H80</f>
        <v>87.1</v>
      </c>
    </row>
    <row r="81" ht="25" customHeight="1" spans="1:9">
      <c r="A81" s="10" t="str">
        <f>"12302"</f>
        <v>12302</v>
      </c>
      <c r="B81" s="11"/>
      <c r="C81" s="10"/>
      <c r="D81" s="10" t="str">
        <f>"高艳"</f>
        <v>高艳</v>
      </c>
      <c r="E81" s="15">
        <v>85.14</v>
      </c>
      <c r="F81" s="10">
        <f>E81*0.8</f>
        <v>68.112</v>
      </c>
      <c r="G81" s="10">
        <v>93.5</v>
      </c>
      <c r="H81" s="10">
        <f>G81*0.2</f>
        <v>18.7</v>
      </c>
      <c r="I81" s="10">
        <f>F81+H81</f>
        <v>86.812</v>
      </c>
    </row>
    <row r="82" spans="1:9">
      <c r="A82" s="10"/>
      <c r="B82" s="11"/>
      <c r="C82" s="10"/>
      <c r="D82" s="10"/>
      <c r="E82" s="11"/>
      <c r="F82" s="10"/>
      <c r="G82" s="10"/>
      <c r="H82" s="10"/>
      <c r="I82" s="10"/>
    </row>
    <row r="83" ht="25" customHeight="1" spans="1:9">
      <c r="A83" s="10" t="str">
        <f>"12401"</f>
        <v>12401</v>
      </c>
      <c r="B83" s="11" t="s">
        <v>64</v>
      </c>
      <c r="C83" s="10">
        <v>1</v>
      </c>
      <c r="D83" s="10" t="str">
        <f>"张帆"</f>
        <v>张帆</v>
      </c>
      <c r="E83" s="15">
        <v>85.26</v>
      </c>
      <c r="F83" s="10">
        <f>E83*0.8</f>
        <v>68.208</v>
      </c>
      <c r="G83" s="10">
        <v>92.5</v>
      </c>
      <c r="H83" s="10">
        <f>G83*0.2</f>
        <v>18.5</v>
      </c>
      <c r="I83" s="10">
        <f>F83+H83</f>
        <v>86.708</v>
      </c>
    </row>
    <row r="84" spans="1:9">
      <c r="A84" s="10"/>
      <c r="B84" s="11"/>
      <c r="C84" s="10"/>
      <c r="D84" s="10"/>
      <c r="E84" s="11"/>
      <c r="F84" s="10"/>
      <c r="G84" s="10"/>
      <c r="H84" s="10"/>
      <c r="I84" s="10"/>
    </row>
    <row r="85" ht="25" customHeight="1" spans="1:9">
      <c r="A85" s="10" t="str">
        <f>"12501"</f>
        <v>12501</v>
      </c>
      <c r="B85" s="11" t="s">
        <v>65</v>
      </c>
      <c r="C85" s="10">
        <v>1</v>
      </c>
      <c r="D85" s="10" t="str">
        <f>"许伟"</f>
        <v>许伟</v>
      </c>
      <c r="E85" s="15">
        <v>84.28</v>
      </c>
      <c r="F85" s="10">
        <f>E85*0.8</f>
        <v>67.424</v>
      </c>
      <c r="G85" s="10">
        <v>93.5</v>
      </c>
      <c r="H85" s="10">
        <f>G85*0.2</f>
        <v>18.7</v>
      </c>
      <c r="I85" s="10">
        <f>F85+H85</f>
        <v>86.124</v>
      </c>
    </row>
    <row r="86" spans="1:9">
      <c r="A86" s="10"/>
      <c r="B86" s="11"/>
      <c r="C86" s="10"/>
      <c r="D86" s="10"/>
      <c r="E86" s="11"/>
      <c r="F86" s="10"/>
      <c r="G86" s="10"/>
      <c r="H86" s="10"/>
      <c r="I86" s="10"/>
    </row>
    <row r="87" ht="25" customHeight="1" spans="1:9">
      <c r="A87" s="10" t="str">
        <f>"12601"</f>
        <v>12601</v>
      </c>
      <c r="B87" s="11" t="s">
        <v>66</v>
      </c>
      <c r="C87" s="10">
        <v>1</v>
      </c>
      <c r="D87" s="10" t="str">
        <f>"赵泽双"</f>
        <v>赵泽双</v>
      </c>
      <c r="E87" s="15">
        <v>85.56</v>
      </c>
      <c r="F87" s="10">
        <f>E87*0.8</f>
        <v>68.448</v>
      </c>
      <c r="G87" s="10">
        <v>97</v>
      </c>
      <c r="H87" s="10">
        <f>G87*0.2</f>
        <v>19.4</v>
      </c>
      <c r="I87" s="10">
        <f>F87+H87</f>
        <v>87.848</v>
      </c>
    </row>
    <row r="88" spans="1:9">
      <c r="A88" s="10"/>
      <c r="B88" s="11"/>
      <c r="C88" s="10"/>
      <c r="D88" s="10"/>
      <c r="E88" s="11"/>
      <c r="F88" s="10"/>
      <c r="G88" s="10"/>
      <c r="H88" s="10"/>
      <c r="I88" s="10"/>
    </row>
    <row r="89" ht="25" customHeight="1" spans="1:9">
      <c r="A89" s="10" t="str">
        <f>"12701"</f>
        <v>12701</v>
      </c>
      <c r="B89" s="11" t="s">
        <v>67</v>
      </c>
      <c r="C89" s="10">
        <v>1</v>
      </c>
      <c r="D89" s="10" t="str">
        <f>"毛祖元"</f>
        <v>毛祖元</v>
      </c>
      <c r="E89" s="15">
        <v>86.06</v>
      </c>
      <c r="F89" s="10">
        <f>E89*0.8</f>
        <v>68.848</v>
      </c>
      <c r="G89" s="10">
        <v>92.5</v>
      </c>
      <c r="H89" s="10">
        <f>G89*0.2</f>
        <v>18.5</v>
      </c>
      <c r="I89" s="10">
        <f>F89+H89</f>
        <v>87.348</v>
      </c>
    </row>
    <row r="90" spans="1:9">
      <c r="A90" s="10"/>
      <c r="B90" s="11"/>
      <c r="C90" s="10"/>
      <c r="D90" s="10"/>
      <c r="E90" s="11"/>
      <c r="F90" s="10"/>
      <c r="G90" s="10"/>
      <c r="H90" s="10"/>
      <c r="I90" s="10"/>
    </row>
    <row r="91" ht="25" customHeight="1" spans="1:9">
      <c r="A91" s="10" t="str">
        <f t="shared" ref="A91:A93" si="3">"12702"</f>
        <v>12702</v>
      </c>
      <c r="B91" s="11" t="s">
        <v>67</v>
      </c>
      <c r="C91" s="10">
        <v>3</v>
      </c>
      <c r="D91" s="10" t="str">
        <f>"王玉瑞"</f>
        <v>王玉瑞</v>
      </c>
      <c r="E91" s="15">
        <v>85.18</v>
      </c>
      <c r="F91" s="10">
        <f>E91*0.8</f>
        <v>68.144</v>
      </c>
      <c r="G91" s="10">
        <v>95</v>
      </c>
      <c r="H91" s="10">
        <f>G91*0.2</f>
        <v>19</v>
      </c>
      <c r="I91" s="10">
        <f>F91+H91</f>
        <v>87.144</v>
      </c>
    </row>
    <row r="92" ht="25" customHeight="1" spans="1:9">
      <c r="A92" s="10" t="str">
        <f t="shared" si="3"/>
        <v>12702</v>
      </c>
      <c r="B92" s="11"/>
      <c r="C92" s="10"/>
      <c r="D92" s="10" t="str">
        <f>"花润泽"</f>
        <v>花润泽</v>
      </c>
      <c r="E92" s="15">
        <v>84.76</v>
      </c>
      <c r="F92" s="10">
        <f>E92*0.8</f>
        <v>67.808</v>
      </c>
      <c r="G92" s="10">
        <v>95</v>
      </c>
      <c r="H92" s="10">
        <f>G92*0.2</f>
        <v>19</v>
      </c>
      <c r="I92" s="10">
        <f>F92+H92</f>
        <v>86.808</v>
      </c>
    </row>
    <row r="93" ht="25" customHeight="1" spans="1:9">
      <c r="A93" s="10" t="str">
        <f t="shared" si="3"/>
        <v>12702</v>
      </c>
      <c r="B93" s="11"/>
      <c r="C93" s="10"/>
      <c r="D93" s="10" t="str">
        <f>"刘星星"</f>
        <v>刘星星</v>
      </c>
      <c r="E93" s="15">
        <v>83.86</v>
      </c>
      <c r="F93" s="10">
        <f>E93*0.8</f>
        <v>67.088</v>
      </c>
      <c r="G93" s="10">
        <v>95</v>
      </c>
      <c r="H93" s="10">
        <f>G93*0.2</f>
        <v>19</v>
      </c>
      <c r="I93" s="10">
        <f>F93+H93</f>
        <v>86.088</v>
      </c>
    </row>
    <row r="94" spans="1:9">
      <c r="A94" s="10"/>
      <c r="B94" s="11"/>
      <c r="C94" s="10"/>
      <c r="D94" s="10"/>
      <c r="E94" s="11"/>
      <c r="F94" s="10"/>
      <c r="G94" s="10"/>
      <c r="H94" s="10"/>
      <c r="I94" s="10"/>
    </row>
    <row r="95" ht="25" customHeight="1" spans="1:9">
      <c r="A95" s="10" t="str">
        <f>"12801"</f>
        <v>12801</v>
      </c>
      <c r="B95" s="11" t="s">
        <v>68</v>
      </c>
      <c r="C95" s="10">
        <v>1</v>
      </c>
      <c r="D95" s="10" t="str">
        <f>"郑康"</f>
        <v>郑康</v>
      </c>
      <c r="E95" s="15">
        <v>84.88</v>
      </c>
      <c r="F95" s="10">
        <f>E95*0.8</f>
        <v>67.904</v>
      </c>
      <c r="G95" s="10">
        <v>94.5</v>
      </c>
      <c r="H95" s="10">
        <f>G95*0.2</f>
        <v>18.9</v>
      </c>
      <c r="I95" s="10">
        <f>F95+H95</f>
        <v>86.804</v>
      </c>
    </row>
    <row r="96" spans="1:9">
      <c r="A96" s="10"/>
      <c r="B96" s="11"/>
      <c r="C96" s="10"/>
      <c r="D96" s="10"/>
      <c r="E96" s="11"/>
      <c r="F96" s="10"/>
      <c r="G96" s="10"/>
      <c r="H96" s="10"/>
      <c r="I96" s="10"/>
    </row>
    <row r="97" ht="25" customHeight="1" spans="1:9">
      <c r="A97" s="10" t="str">
        <f>"12901"</f>
        <v>12901</v>
      </c>
      <c r="B97" s="11" t="s">
        <v>69</v>
      </c>
      <c r="C97" s="10">
        <v>1</v>
      </c>
      <c r="D97" s="10" t="str">
        <f>"田俊杰"</f>
        <v>田俊杰</v>
      </c>
      <c r="E97" s="15">
        <v>83.56</v>
      </c>
      <c r="F97" s="10">
        <f>E97*0.8</f>
        <v>66.848</v>
      </c>
      <c r="G97" s="10">
        <v>95</v>
      </c>
      <c r="H97" s="10">
        <f>G97*0.2</f>
        <v>19</v>
      </c>
      <c r="I97" s="10">
        <f>F97+H97</f>
        <v>85.848</v>
      </c>
    </row>
    <row r="98" spans="1:9">
      <c r="A98" s="10"/>
      <c r="B98" s="11"/>
      <c r="C98" s="10"/>
      <c r="D98" s="10"/>
      <c r="E98" s="11"/>
      <c r="F98" s="10"/>
      <c r="G98" s="10"/>
      <c r="H98" s="10"/>
      <c r="I98" s="10"/>
    </row>
    <row r="99" ht="25" customHeight="1" spans="1:9">
      <c r="A99" s="10" t="str">
        <f>"13001"</f>
        <v>13001</v>
      </c>
      <c r="B99" s="11" t="s">
        <v>70</v>
      </c>
      <c r="C99" s="10">
        <v>1</v>
      </c>
      <c r="D99" s="10" t="str">
        <f>"卢利霞"</f>
        <v>卢利霞</v>
      </c>
      <c r="E99" s="15">
        <v>84.52</v>
      </c>
      <c r="F99" s="10">
        <f>E99*0.8</f>
        <v>67.616</v>
      </c>
      <c r="G99" s="10">
        <v>93.5</v>
      </c>
      <c r="H99" s="10">
        <f>G99*0.2</f>
        <v>18.7</v>
      </c>
      <c r="I99" s="10">
        <f>F99+H99</f>
        <v>86.316</v>
      </c>
    </row>
    <row r="100" spans="1:9">
      <c r="A100" s="10"/>
      <c r="B100" s="11"/>
      <c r="C100" s="10"/>
      <c r="D100" s="10"/>
      <c r="E100" s="11"/>
      <c r="F100" s="10"/>
      <c r="G100" s="10"/>
      <c r="H100" s="10"/>
      <c r="I100" s="10"/>
    </row>
    <row r="101" ht="25" customHeight="1" spans="1:9">
      <c r="A101" s="10" t="str">
        <f>"13101"</f>
        <v>13101</v>
      </c>
      <c r="B101" s="11" t="s">
        <v>71</v>
      </c>
      <c r="C101" s="10">
        <v>1</v>
      </c>
      <c r="D101" s="10" t="str">
        <f>"付宇奇"</f>
        <v>付宇奇</v>
      </c>
      <c r="E101" s="15">
        <v>84.76</v>
      </c>
      <c r="F101" s="10">
        <f>E101*0.8</f>
        <v>67.808</v>
      </c>
      <c r="G101" s="10">
        <v>94</v>
      </c>
      <c r="H101" s="10">
        <f>G101*0.2</f>
        <v>18.8</v>
      </c>
      <c r="I101" s="10">
        <f>F101+H101</f>
        <v>86.608</v>
      </c>
    </row>
    <row r="102" spans="1:9">
      <c r="A102" s="10"/>
      <c r="B102" s="11"/>
      <c r="C102" s="10"/>
      <c r="D102" s="10"/>
      <c r="E102" s="11"/>
      <c r="F102" s="10"/>
      <c r="G102" s="10"/>
      <c r="H102" s="10"/>
      <c r="I102" s="10"/>
    </row>
    <row r="103" ht="25" customHeight="1" spans="1:9">
      <c r="A103" s="10" t="str">
        <f>"13102"</f>
        <v>13102</v>
      </c>
      <c r="B103" s="16" t="s">
        <v>71</v>
      </c>
      <c r="C103" s="17">
        <v>2</v>
      </c>
      <c r="D103" s="10" t="str">
        <f>"唐媛媛"</f>
        <v>唐媛媛</v>
      </c>
      <c r="E103" s="15">
        <v>85.12</v>
      </c>
      <c r="F103" s="10">
        <f>E103*0.8</f>
        <v>68.096</v>
      </c>
      <c r="G103" s="10">
        <v>95.5</v>
      </c>
      <c r="H103" s="10">
        <f>G103*0.2</f>
        <v>19.1</v>
      </c>
      <c r="I103" s="10">
        <f>F103+H103</f>
        <v>87.196</v>
      </c>
    </row>
    <row r="104" ht="25" customHeight="1" spans="1:9">
      <c r="A104" s="10" t="str">
        <f>"13102"</f>
        <v>13102</v>
      </c>
      <c r="B104" s="18"/>
      <c r="C104" s="19"/>
      <c r="D104" s="10" t="str">
        <f>"雷粤"</f>
        <v>雷粤</v>
      </c>
      <c r="E104" s="15">
        <v>84.8</v>
      </c>
      <c r="F104" s="10">
        <f>E104*0.8</f>
        <v>67.84</v>
      </c>
      <c r="G104" s="10">
        <v>92.5</v>
      </c>
      <c r="H104" s="10">
        <f>G104*0.2</f>
        <v>18.5</v>
      </c>
      <c r="I104" s="10">
        <f>F104+H104</f>
        <v>86.34</v>
      </c>
    </row>
    <row r="105" spans="1:9">
      <c r="A105" s="10"/>
      <c r="B105" s="11"/>
      <c r="C105" s="10"/>
      <c r="D105" s="10"/>
      <c r="E105" s="11"/>
      <c r="F105" s="10"/>
      <c r="G105" s="10"/>
      <c r="H105" s="10"/>
      <c r="I105" s="10"/>
    </row>
    <row r="106" ht="25" customHeight="1" spans="1:9">
      <c r="A106" s="10" t="str">
        <f>"13201"</f>
        <v>13201</v>
      </c>
      <c r="B106" s="11" t="s">
        <v>72</v>
      </c>
      <c r="C106" s="10">
        <v>1</v>
      </c>
      <c r="D106" s="10" t="str">
        <f>"马飞扬"</f>
        <v>马飞扬</v>
      </c>
      <c r="E106" s="15">
        <v>84.18</v>
      </c>
      <c r="F106" s="10">
        <f>E106*0.8</f>
        <v>67.344</v>
      </c>
      <c r="G106" s="10">
        <v>93.5</v>
      </c>
      <c r="H106" s="10">
        <f>G106*0.2</f>
        <v>18.7</v>
      </c>
      <c r="I106" s="10">
        <f>F106+H106</f>
        <v>86.044</v>
      </c>
    </row>
    <row r="107" spans="1:9">
      <c r="A107" s="10"/>
      <c r="B107" s="11"/>
      <c r="C107" s="10"/>
      <c r="D107" s="10"/>
      <c r="E107" s="11"/>
      <c r="F107" s="10"/>
      <c r="G107" s="10"/>
      <c r="H107" s="10"/>
      <c r="I107" s="10"/>
    </row>
    <row r="108" ht="25" customHeight="1" spans="1:9">
      <c r="A108" s="10" t="str">
        <f>"13301"</f>
        <v>13301</v>
      </c>
      <c r="B108" s="11" t="s">
        <v>73</v>
      </c>
      <c r="C108" s="10">
        <v>1</v>
      </c>
      <c r="D108" s="10" t="str">
        <f>"刘琳"</f>
        <v>刘琳</v>
      </c>
      <c r="E108" s="15">
        <v>84.62</v>
      </c>
      <c r="F108" s="10">
        <f>E108*0.8</f>
        <v>67.696</v>
      </c>
      <c r="G108" s="10">
        <v>92.5</v>
      </c>
      <c r="H108" s="10">
        <f>G108*0.2</f>
        <v>18.5</v>
      </c>
      <c r="I108" s="10">
        <f>F108+H108</f>
        <v>86.196</v>
      </c>
    </row>
    <row r="109" spans="1:9">
      <c r="A109" s="10"/>
      <c r="B109" s="11"/>
      <c r="C109" s="10"/>
      <c r="D109" s="10"/>
      <c r="E109" s="11"/>
      <c r="F109" s="10"/>
      <c r="G109" s="10"/>
      <c r="H109" s="10"/>
      <c r="I109" s="10"/>
    </row>
    <row r="110" ht="25" customHeight="1" spans="1:9">
      <c r="A110" s="10" t="str">
        <f>"13302"</f>
        <v>13302</v>
      </c>
      <c r="B110" s="11" t="s">
        <v>73</v>
      </c>
      <c r="C110" s="10">
        <v>1</v>
      </c>
      <c r="D110" s="10" t="str">
        <f>"刘梦潇"</f>
        <v>刘梦潇</v>
      </c>
      <c r="E110" s="15">
        <v>85.36</v>
      </c>
      <c r="F110" s="10">
        <f>E110*0.8</f>
        <v>68.288</v>
      </c>
      <c r="G110" s="10">
        <v>93.5</v>
      </c>
      <c r="H110" s="10">
        <f>G110*0.2</f>
        <v>18.7</v>
      </c>
      <c r="I110" s="10">
        <f>F110+H110</f>
        <v>86.988</v>
      </c>
    </row>
    <row r="111" spans="1:9">
      <c r="A111" s="10"/>
      <c r="B111" s="11"/>
      <c r="C111" s="10"/>
      <c r="D111" s="10"/>
      <c r="E111" s="11"/>
      <c r="F111" s="10"/>
      <c r="G111" s="10"/>
      <c r="H111" s="10"/>
      <c r="I111" s="10"/>
    </row>
    <row r="112" ht="25" customHeight="1" spans="1:9">
      <c r="A112" s="10" t="str">
        <f>"13402"</f>
        <v>13402</v>
      </c>
      <c r="B112" s="11" t="s">
        <v>74</v>
      </c>
      <c r="C112" s="10">
        <v>1</v>
      </c>
      <c r="D112" s="10" t="str">
        <f>"吴文豪"</f>
        <v>吴文豪</v>
      </c>
      <c r="E112" s="15">
        <v>84.62</v>
      </c>
      <c r="F112" s="10">
        <f>E112*0.8</f>
        <v>67.696</v>
      </c>
      <c r="G112" s="10">
        <v>92.5</v>
      </c>
      <c r="H112" s="10">
        <f>G112*0.2</f>
        <v>18.5</v>
      </c>
      <c r="I112" s="10">
        <f>F112+H112</f>
        <v>86.196</v>
      </c>
    </row>
    <row r="113" spans="1:9">
      <c r="A113" s="10"/>
      <c r="B113" s="11"/>
      <c r="C113" s="10"/>
      <c r="D113" s="10"/>
      <c r="E113" s="11"/>
      <c r="F113" s="10"/>
      <c r="G113" s="10"/>
      <c r="H113" s="10"/>
      <c r="I113" s="10"/>
    </row>
    <row r="114" s="1" customFormat="1" ht="25" customHeight="1" spans="1:9">
      <c r="A114" s="12">
        <v>13501</v>
      </c>
      <c r="B114" s="11" t="s">
        <v>75</v>
      </c>
      <c r="C114" s="10">
        <v>1</v>
      </c>
      <c r="D114" s="12" t="s">
        <v>76</v>
      </c>
      <c r="E114" s="11">
        <v>84.58</v>
      </c>
      <c r="F114" s="10">
        <f>E114*0.8</f>
        <v>67.664</v>
      </c>
      <c r="G114" s="10">
        <v>97</v>
      </c>
      <c r="H114" s="10">
        <f>G114*0.2</f>
        <v>19.4</v>
      </c>
      <c r="I114" s="10">
        <f>F114+H114</f>
        <v>87.064</v>
      </c>
    </row>
    <row r="115" spans="1:9">
      <c r="A115" s="12"/>
      <c r="B115" s="14"/>
      <c r="C115" s="12"/>
      <c r="D115" s="12"/>
      <c r="E115" s="14"/>
      <c r="F115" s="12"/>
      <c r="G115" s="12"/>
      <c r="H115" s="12"/>
      <c r="I115" s="12"/>
    </row>
    <row r="116" ht="25" customHeight="1" spans="1:9">
      <c r="A116" s="12">
        <v>13502</v>
      </c>
      <c r="B116" s="11" t="s">
        <v>75</v>
      </c>
      <c r="C116" s="10">
        <v>1</v>
      </c>
      <c r="D116" s="12" t="s">
        <v>77</v>
      </c>
      <c r="E116" s="11">
        <v>81.18</v>
      </c>
      <c r="F116" s="10">
        <f>E116*0.8</f>
        <v>64.944</v>
      </c>
      <c r="G116" s="10">
        <v>92.5</v>
      </c>
      <c r="H116" s="10">
        <f>G116*0.2</f>
        <v>18.5</v>
      </c>
      <c r="I116" s="10">
        <f>F116+H116</f>
        <v>83.444</v>
      </c>
    </row>
    <row r="117" spans="1:9">
      <c r="A117" s="12"/>
      <c r="B117" s="14"/>
      <c r="C117" s="12"/>
      <c r="D117" s="12"/>
      <c r="E117" s="14"/>
      <c r="F117" s="12"/>
      <c r="G117" s="12"/>
      <c r="H117" s="12"/>
      <c r="I117" s="12"/>
    </row>
    <row r="118" s="1" customFormat="1" ht="25" customHeight="1" spans="1:9">
      <c r="A118" s="12">
        <v>13601</v>
      </c>
      <c r="B118" s="11" t="s">
        <v>78</v>
      </c>
      <c r="C118" s="10">
        <v>1</v>
      </c>
      <c r="D118" s="12" t="s">
        <v>79</v>
      </c>
      <c r="E118" s="11">
        <v>84.8</v>
      </c>
      <c r="F118" s="10">
        <f>E118*0.8</f>
        <v>67.84</v>
      </c>
      <c r="G118" s="10">
        <v>92.5</v>
      </c>
      <c r="H118" s="10">
        <f>G118*0.2</f>
        <v>18.5</v>
      </c>
      <c r="I118" s="10">
        <f>F118+H118</f>
        <v>86.34</v>
      </c>
    </row>
    <row r="119" spans="1:9">
      <c r="A119" s="12"/>
      <c r="B119" s="14"/>
      <c r="C119" s="12"/>
      <c r="D119" s="12"/>
      <c r="E119" s="14"/>
      <c r="F119" s="12"/>
      <c r="G119" s="12"/>
      <c r="H119" s="12"/>
      <c r="I119" s="12"/>
    </row>
    <row r="120" ht="25" customHeight="1" spans="1:9">
      <c r="A120" s="10" t="str">
        <f>"13701"</f>
        <v>13701</v>
      </c>
      <c r="B120" s="11" t="s">
        <v>80</v>
      </c>
      <c r="C120" s="10">
        <v>2</v>
      </c>
      <c r="D120" s="10" t="str">
        <f>"龚田李慧"</f>
        <v>龚田李慧</v>
      </c>
      <c r="E120" s="15">
        <v>83.48</v>
      </c>
      <c r="F120" s="10">
        <f>E120*0.8</f>
        <v>66.784</v>
      </c>
      <c r="G120" s="10">
        <v>92.5</v>
      </c>
      <c r="H120" s="10">
        <f>G120*0.2</f>
        <v>18.5</v>
      </c>
      <c r="I120" s="10">
        <f>F120+H120</f>
        <v>85.284</v>
      </c>
    </row>
    <row r="121" ht="25" customHeight="1" spans="1:9">
      <c r="A121" s="10" t="str">
        <f>"13701"</f>
        <v>13701</v>
      </c>
      <c r="B121" s="11"/>
      <c r="C121" s="10"/>
      <c r="D121" s="10" t="str">
        <f>"李诗云"</f>
        <v>李诗云</v>
      </c>
      <c r="E121" s="15">
        <v>83.16</v>
      </c>
      <c r="F121" s="10">
        <f>E121*0.8</f>
        <v>66.528</v>
      </c>
      <c r="G121" s="10">
        <v>93.5</v>
      </c>
      <c r="H121" s="10">
        <f>G121*0.2</f>
        <v>18.7</v>
      </c>
      <c r="I121" s="10">
        <f>F121+H121</f>
        <v>85.228</v>
      </c>
    </row>
    <row r="122" spans="1:9">
      <c r="A122" s="10"/>
      <c r="B122" s="11"/>
      <c r="C122" s="10"/>
      <c r="D122" s="10"/>
      <c r="E122" s="11"/>
      <c r="F122" s="10"/>
      <c r="G122" s="10"/>
      <c r="H122" s="10"/>
      <c r="I122" s="10"/>
    </row>
    <row r="123" ht="25" customHeight="1" spans="1:9">
      <c r="A123" s="10" t="str">
        <f>"13801"</f>
        <v>13801</v>
      </c>
      <c r="B123" s="11" t="s">
        <v>81</v>
      </c>
      <c r="C123" s="10">
        <v>1</v>
      </c>
      <c r="D123" s="10" t="str">
        <f>"王为"</f>
        <v>王为</v>
      </c>
      <c r="E123" s="15">
        <v>83.32</v>
      </c>
      <c r="F123" s="10">
        <f>E123*0.8</f>
        <v>66.656</v>
      </c>
      <c r="G123" s="10">
        <v>95.5</v>
      </c>
      <c r="H123" s="10">
        <f>G123*0.2</f>
        <v>19.1</v>
      </c>
      <c r="I123" s="10">
        <f>F123+H123</f>
        <v>85.756</v>
      </c>
    </row>
    <row r="124" spans="1:9">
      <c r="A124" s="10"/>
      <c r="B124" s="11"/>
      <c r="C124" s="10"/>
      <c r="D124" s="10"/>
      <c r="E124" s="11"/>
      <c r="F124" s="10"/>
      <c r="G124" s="10"/>
      <c r="H124" s="10"/>
      <c r="I124" s="10"/>
    </row>
    <row r="125" ht="25" customHeight="1" spans="1:9">
      <c r="A125" s="10" t="str">
        <f>"13901"</f>
        <v>13901</v>
      </c>
      <c r="B125" s="11" t="s">
        <v>82</v>
      </c>
      <c r="C125" s="10">
        <v>1</v>
      </c>
      <c r="D125" s="10" t="str">
        <f>"李哲"</f>
        <v>李哲</v>
      </c>
      <c r="E125" s="15">
        <v>84</v>
      </c>
      <c r="F125" s="10">
        <f>E125*0.8</f>
        <v>67.2</v>
      </c>
      <c r="G125" s="10">
        <v>94.5</v>
      </c>
      <c r="H125" s="10">
        <f>G125*0.2</f>
        <v>18.9</v>
      </c>
      <c r="I125" s="10">
        <f>F125+H125</f>
        <v>86.1</v>
      </c>
    </row>
    <row r="126" spans="1:9">
      <c r="A126" s="10"/>
      <c r="B126" s="11"/>
      <c r="C126" s="10"/>
      <c r="D126" s="10"/>
      <c r="E126" s="11"/>
      <c r="F126" s="10"/>
      <c r="G126" s="10"/>
      <c r="H126" s="10"/>
      <c r="I126" s="10"/>
    </row>
    <row r="127" ht="25" customHeight="1" spans="1:9">
      <c r="A127" s="10" t="str">
        <f>"13902"</f>
        <v>13902</v>
      </c>
      <c r="B127" s="11" t="s">
        <v>82</v>
      </c>
      <c r="C127" s="10">
        <v>1</v>
      </c>
      <c r="D127" s="10" t="str">
        <f>"吴璋"</f>
        <v>吴璋</v>
      </c>
      <c r="E127" s="15">
        <v>84.78</v>
      </c>
      <c r="F127" s="10">
        <f>E127*0.8</f>
        <v>67.824</v>
      </c>
      <c r="G127" s="10">
        <v>92.5</v>
      </c>
      <c r="H127" s="10">
        <f>G127*0.2</f>
        <v>18.5</v>
      </c>
      <c r="I127" s="10">
        <f>F127+H127</f>
        <v>86.324</v>
      </c>
    </row>
    <row r="128" spans="1:9">
      <c r="A128" s="10"/>
      <c r="B128" s="11"/>
      <c r="C128" s="10"/>
      <c r="D128" s="10"/>
      <c r="E128" s="11"/>
      <c r="F128" s="10"/>
      <c r="G128" s="10"/>
      <c r="H128" s="10"/>
      <c r="I128" s="10"/>
    </row>
    <row r="129" ht="25" customHeight="1" spans="1:9">
      <c r="A129" s="10" t="str">
        <f>"14001"</f>
        <v>14001</v>
      </c>
      <c r="B129" s="11" t="s">
        <v>83</v>
      </c>
      <c r="C129" s="10">
        <v>1</v>
      </c>
      <c r="D129" s="10" t="str">
        <f>"刘雅逸"</f>
        <v>刘雅逸</v>
      </c>
      <c r="E129" s="15">
        <v>84.2</v>
      </c>
      <c r="F129" s="10">
        <f>E129*0.8</f>
        <v>67.36</v>
      </c>
      <c r="G129" s="10">
        <v>95.5</v>
      </c>
      <c r="H129" s="10">
        <f>G129*0.2</f>
        <v>19.1</v>
      </c>
      <c r="I129" s="10">
        <f>F129+H129</f>
        <v>86.46</v>
      </c>
    </row>
    <row r="130" spans="1:9">
      <c r="A130" s="10"/>
      <c r="B130" s="11"/>
      <c r="C130" s="10"/>
      <c r="D130" s="10"/>
      <c r="E130" s="11"/>
      <c r="F130" s="10"/>
      <c r="G130" s="10"/>
      <c r="H130" s="10"/>
      <c r="I130" s="10"/>
    </row>
    <row r="131" ht="25" customHeight="1" spans="1:9">
      <c r="A131" s="10" t="str">
        <f>"14002"</f>
        <v>14002</v>
      </c>
      <c r="B131" s="11" t="s">
        <v>83</v>
      </c>
      <c r="C131" s="10">
        <v>1</v>
      </c>
      <c r="D131" s="10" t="str">
        <f>"刘伟杰"</f>
        <v>刘伟杰</v>
      </c>
      <c r="E131" s="15">
        <v>81.34</v>
      </c>
      <c r="F131" s="10">
        <f>E131*0.8</f>
        <v>65.072</v>
      </c>
      <c r="G131" s="10">
        <v>93</v>
      </c>
      <c r="H131" s="10">
        <f>G131*0.2</f>
        <v>18.6</v>
      </c>
      <c r="I131" s="10">
        <f>F131+H131</f>
        <v>83.672</v>
      </c>
    </row>
    <row r="132" spans="1:9">
      <c r="A132" s="10"/>
      <c r="B132" s="10"/>
      <c r="C132" s="10"/>
      <c r="D132" s="10"/>
      <c r="E132" s="10"/>
      <c r="F132" s="10"/>
      <c r="G132" s="10"/>
      <c r="H132" s="10"/>
      <c r="I132" s="10"/>
    </row>
    <row r="133" ht="25" customHeight="1" spans="1:9">
      <c r="A133" s="10" t="str">
        <f>"14201"</f>
        <v>14201</v>
      </c>
      <c r="B133" s="20" t="s">
        <v>84</v>
      </c>
      <c r="C133" s="10">
        <v>1</v>
      </c>
      <c r="D133" s="10" t="str">
        <f>"李成基"</f>
        <v>李成基</v>
      </c>
      <c r="E133" s="15">
        <v>86.82</v>
      </c>
      <c r="F133" s="10">
        <f>E133*0.8</f>
        <v>69.456</v>
      </c>
      <c r="G133" s="10">
        <v>93.5</v>
      </c>
      <c r="H133" s="10">
        <f>G133*0.2</f>
        <v>18.7</v>
      </c>
      <c r="I133" s="10">
        <f>F133+H133</f>
        <v>88.156</v>
      </c>
    </row>
    <row r="134" spans="1:9">
      <c r="A134" s="10"/>
      <c r="B134" s="11"/>
      <c r="C134" s="10"/>
      <c r="D134" s="10"/>
      <c r="E134" s="11"/>
      <c r="F134" s="10"/>
      <c r="G134" s="10"/>
      <c r="H134" s="10"/>
      <c r="I134" s="10"/>
    </row>
    <row r="135" ht="25" customHeight="1" spans="1:9">
      <c r="A135" s="10">
        <v>14301</v>
      </c>
      <c r="B135" s="11" t="s">
        <v>85</v>
      </c>
      <c r="C135" s="10">
        <v>1</v>
      </c>
      <c r="D135" s="10" t="s">
        <v>86</v>
      </c>
      <c r="E135" s="11">
        <v>81.14</v>
      </c>
      <c r="F135" s="10">
        <f>E135*0.8</f>
        <v>64.912</v>
      </c>
      <c r="G135" s="10">
        <v>92.5</v>
      </c>
      <c r="H135" s="10">
        <f>G135*0.2</f>
        <v>18.5</v>
      </c>
      <c r="I135" s="10">
        <f>F135+H135</f>
        <v>83.412</v>
      </c>
    </row>
    <row r="136" spans="1:9">
      <c r="A136" s="10"/>
      <c r="B136" s="11"/>
      <c r="C136" s="10"/>
      <c r="D136" s="10"/>
      <c r="E136" s="11"/>
      <c r="F136" s="10"/>
      <c r="G136" s="10"/>
      <c r="H136" s="10"/>
      <c r="I136" s="10"/>
    </row>
    <row r="137" ht="25" customHeight="1" spans="1:9">
      <c r="A137" s="10" t="str">
        <f>"14401"</f>
        <v>14401</v>
      </c>
      <c r="B137" s="11" t="s">
        <v>87</v>
      </c>
      <c r="C137" s="10">
        <v>1</v>
      </c>
      <c r="D137" s="10" t="str">
        <f>"刘孟梦"</f>
        <v>刘孟梦</v>
      </c>
      <c r="E137" s="15">
        <v>83.92</v>
      </c>
      <c r="F137" s="10">
        <f>E137*0.8</f>
        <v>67.136</v>
      </c>
      <c r="G137" s="10">
        <v>94</v>
      </c>
      <c r="H137" s="10">
        <f>G137*0.2</f>
        <v>18.8</v>
      </c>
      <c r="I137" s="10">
        <f>F137+H137</f>
        <v>85.936</v>
      </c>
    </row>
    <row r="138" spans="1:9">
      <c r="A138" s="10"/>
      <c r="B138" s="11"/>
      <c r="C138" s="10"/>
      <c r="D138" s="10"/>
      <c r="E138" s="11"/>
      <c r="F138" s="10"/>
      <c r="G138" s="10"/>
      <c r="H138" s="10"/>
      <c r="I138" s="10"/>
    </row>
    <row r="139" ht="25" customHeight="1" spans="1:9">
      <c r="A139" s="10" t="str">
        <f>"14402"</f>
        <v>14402</v>
      </c>
      <c r="B139" s="11" t="s">
        <v>87</v>
      </c>
      <c r="C139" s="10">
        <v>1</v>
      </c>
      <c r="D139" s="10" t="str">
        <f>"姚政"</f>
        <v>姚政</v>
      </c>
      <c r="E139" s="15">
        <v>84.2</v>
      </c>
      <c r="F139" s="10">
        <f>E139*0.8</f>
        <v>67.36</v>
      </c>
      <c r="G139" s="10">
        <v>94.5</v>
      </c>
      <c r="H139" s="10">
        <f>G139*0.2</f>
        <v>18.9</v>
      </c>
      <c r="I139" s="10">
        <f>F139+H139</f>
        <v>86.26</v>
      </c>
    </row>
    <row r="140" spans="1:9">
      <c r="A140" s="10"/>
      <c r="B140" s="11"/>
      <c r="C140" s="10"/>
      <c r="D140" s="10"/>
      <c r="E140" s="11"/>
      <c r="F140" s="10"/>
      <c r="G140" s="10"/>
      <c r="H140" s="10"/>
      <c r="I140" s="10"/>
    </row>
    <row r="141" ht="25" customHeight="1" spans="1:9">
      <c r="A141" s="10" t="str">
        <f>"14502"</f>
        <v>14502</v>
      </c>
      <c r="B141" s="11" t="s">
        <v>88</v>
      </c>
      <c r="C141" s="10">
        <v>1</v>
      </c>
      <c r="D141" s="10" t="str">
        <f>"许诚"</f>
        <v>许诚</v>
      </c>
      <c r="E141" s="15">
        <v>84.36</v>
      </c>
      <c r="F141" s="10">
        <f>E141*0.8</f>
        <v>67.488</v>
      </c>
      <c r="G141" s="10">
        <v>92.5</v>
      </c>
      <c r="H141" s="10">
        <f>G141*0.2</f>
        <v>18.5</v>
      </c>
      <c r="I141" s="10">
        <f>F141+H141</f>
        <v>85.988</v>
      </c>
    </row>
    <row r="142" spans="1:9">
      <c r="A142" s="10"/>
      <c r="B142" s="11"/>
      <c r="C142" s="10"/>
      <c r="D142" s="10"/>
      <c r="E142" s="11"/>
      <c r="F142" s="10"/>
      <c r="G142" s="10"/>
      <c r="H142" s="10"/>
      <c r="I142" s="10"/>
    </row>
    <row r="143" ht="25" customHeight="1" spans="1:9">
      <c r="A143" s="10" t="str">
        <f>"14601"</f>
        <v>14601</v>
      </c>
      <c r="B143" s="11" t="s">
        <v>89</v>
      </c>
      <c r="C143" s="10">
        <v>2</v>
      </c>
      <c r="D143" s="10" t="str">
        <f>"杨子飞"</f>
        <v>杨子飞</v>
      </c>
      <c r="E143" s="15">
        <v>85.1</v>
      </c>
      <c r="F143" s="10">
        <f>E143*0.8</f>
        <v>68.08</v>
      </c>
      <c r="G143" s="10">
        <v>93</v>
      </c>
      <c r="H143" s="10">
        <f>G143*0.2</f>
        <v>18.6</v>
      </c>
      <c r="I143" s="10">
        <f>F143+H143</f>
        <v>86.68</v>
      </c>
    </row>
    <row r="144" ht="25" customHeight="1" spans="1:9">
      <c r="A144" s="10" t="str">
        <f>"14601"</f>
        <v>14601</v>
      </c>
      <c r="B144" s="11"/>
      <c r="C144" s="10"/>
      <c r="D144" s="10" t="str">
        <f>"金晓悦"</f>
        <v>金晓悦</v>
      </c>
      <c r="E144" s="15">
        <v>83.86</v>
      </c>
      <c r="F144" s="10">
        <f>E144*0.8</f>
        <v>67.088</v>
      </c>
      <c r="G144" s="10">
        <v>94</v>
      </c>
      <c r="H144" s="10">
        <f>G144*0.2</f>
        <v>18.8</v>
      </c>
      <c r="I144" s="10">
        <f>F144+H144</f>
        <v>85.888</v>
      </c>
    </row>
    <row r="145" spans="1:9">
      <c r="A145" s="10"/>
      <c r="B145" s="11"/>
      <c r="C145" s="10"/>
      <c r="D145" s="10"/>
      <c r="E145" s="11"/>
      <c r="F145" s="10"/>
      <c r="G145" s="10"/>
      <c r="H145" s="10"/>
      <c r="I145" s="10"/>
    </row>
    <row r="146" ht="25" customHeight="1" spans="1:9">
      <c r="A146" s="10" t="str">
        <f>"14602"</f>
        <v>14602</v>
      </c>
      <c r="B146" s="11" t="s">
        <v>89</v>
      </c>
      <c r="C146" s="10">
        <v>2</v>
      </c>
      <c r="D146" s="10" t="str">
        <f>"平述煌"</f>
        <v>平述煌</v>
      </c>
      <c r="E146" s="15">
        <v>84.44</v>
      </c>
      <c r="F146" s="10">
        <f>E146*0.8</f>
        <v>67.552</v>
      </c>
      <c r="G146" s="10">
        <v>99</v>
      </c>
      <c r="H146" s="10">
        <f>G146*0.2</f>
        <v>19.8</v>
      </c>
      <c r="I146" s="10">
        <f>F146+H146</f>
        <v>87.352</v>
      </c>
    </row>
    <row r="147" ht="25" customHeight="1" spans="1:9">
      <c r="A147" s="10" t="str">
        <f>"14602"</f>
        <v>14602</v>
      </c>
      <c r="B147" s="11"/>
      <c r="C147" s="10"/>
      <c r="D147" s="10" t="str">
        <f>"施辟寅"</f>
        <v>施辟寅</v>
      </c>
      <c r="E147" s="15">
        <v>85.24</v>
      </c>
      <c r="F147" s="10">
        <f>E147*0.8</f>
        <v>68.192</v>
      </c>
      <c r="G147" s="10">
        <v>92</v>
      </c>
      <c r="H147" s="10">
        <f>G147*0.2</f>
        <v>18.4</v>
      </c>
      <c r="I147" s="10">
        <f>F147+H147</f>
        <v>86.592</v>
      </c>
    </row>
    <row r="148" spans="1:9">
      <c r="A148" s="10"/>
      <c r="B148" s="11"/>
      <c r="C148" s="10"/>
      <c r="D148" s="10"/>
      <c r="E148" s="11"/>
      <c r="F148" s="10"/>
      <c r="G148" s="10"/>
      <c r="H148" s="10"/>
      <c r="I148" s="10"/>
    </row>
    <row r="149" ht="25" customHeight="1" spans="1:9">
      <c r="A149" s="10" t="str">
        <f>"14603"</f>
        <v>14603</v>
      </c>
      <c r="B149" s="11" t="s">
        <v>89</v>
      </c>
      <c r="C149" s="10">
        <v>2</v>
      </c>
      <c r="D149" s="10" t="str">
        <f>"艾道迎"</f>
        <v>艾道迎</v>
      </c>
      <c r="E149" s="15">
        <v>82.9</v>
      </c>
      <c r="F149" s="10">
        <f>E149*0.8</f>
        <v>66.32</v>
      </c>
      <c r="G149" s="10">
        <v>92.5</v>
      </c>
      <c r="H149" s="10">
        <f>G149*0.2</f>
        <v>18.5</v>
      </c>
      <c r="I149" s="10">
        <f>F149+H149</f>
        <v>84.82</v>
      </c>
    </row>
    <row r="150" ht="25" customHeight="1" spans="1:9">
      <c r="A150" s="10" t="str">
        <f>"14603"</f>
        <v>14603</v>
      </c>
      <c r="B150" s="11"/>
      <c r="C150" s="10"/>
      <c r="D150" s="10" t="str">
        <f>"秦灿"</f>
        <v>秦灿</v>
      </c>
      <c r="E150" s="15">
        <v>82.62</v>
      </c>
      <c r="F150" s="10">
        <f>E150*0.8</f>
        <v>66.096</v>
      </c>
      <c r="G150" s="10">
        <v>92.5</v>
      </c>
      <c r="H150" s="10">
        <f>G150*0.2</f>
        <v>18.5</v>
      </c>
      <c r="I150" s="10">
        <f>F150+H150</f>
        <v>84.596</v>
      </c>
    </row>
    <row r="151" spans="1:9">
      <c r="A151" s="10"/>
      <c r="B151" s="11"/>
      <c r="C151" s="10"/>
      <c r="D151" s="10"/>
      <c r="E151" s="11"/>
      <c r="F151" s="10"/>
      <c r="G151" s="10"/>
      <c r="H151" s="10"/>
      <c r="I151" s="10"/>
    </row>
    <row r="152" ht="25" customHeight="1" spans="1:9">
      <c r="A152" s="12">
        <v>14701</v>
      </c>
      <c r="B152" s="11" t="s">
        <v>90</v>
      </c>
      <c r="C152" s="10">
        <v>1</v>
      </c>
      <c r="D152" s="12" t="s">
        <v>91</v>
      </c>
      <c r="E152" s="11">
        <v>84.22</v>
      </c>
      <c r="F152" s="10">
        <f>E152*0.8</f>
        <v>67.376</v>
      </c>
      <c r="G152" s="10">
        <v>95</v>
      </c>
      <c r="H152" s="10">
        <f>G152*0.2</f>
        <v>19</v>
      </c>
      <c r="I152" s="10">
        <f>F152+H152</f>
        <v>86.376</v>
      </c>
    </row>
    <row r="153" spans="1:9">
      <c r="A153" s="12"/>
      <c r="B153" s="14"/>
      <c r="C153" s="12"/>
      <c r="D153" s="12"/>
      <c r="E153" s="14"/>
      <c r="F153" s="12"/>
      <c r="G153" s="12"/>
      <c r="H153" s="12"/>
      <c r="I153" s="12"/>
    </row>
    <row r="154" ht="25" customHeight="1" spans="1:9">
      <c r="A154" s="12">
        <v>14801</v>
      </c>
      <c r="B154" s="11" t="s">
        <v>92</v>
      </c>
      <c r="C154" s="10">
        <v>1</v>
      </c>
      <c r="D154" s="12" t="s">
        <v>93</v>
      </c>
      <c r="E154" s="11">
        <v>82.92</v>
      </c>
      <c r="F154" s="10">
        <f>E154*0.8</f>
        <v>66.336</v>
      </c>
      <c r="G154" s="10">
        <v>92</v>
      </c>
      <c r="H154" s="10">
        <f>G154*0.2</f>
        <v>18.4</v>
      </c>
      <c r="I154" s="10">
        <f>F154+H154</f>
        <v>84.736</v>
      </c>
    </row>
    <row r="155" spans="1:9">
      <c r="A155" s="12"/>
      <c r="B155" s="14"/>
      <c r="C155" s="12"/>
      <c r="D155" s="12"/>
      <c r="E155" s="14"/>
      <c r="F155" s="12"/>
      <c r="G155" s="12"/>
      <c r="H155" s="12"/>
      <c r="I155" s="12"/>
    </row>
    <row r="156" ht="25" customHeight="1" spans="1:9">
      <c r="A156" s="12">
        <v>14901</v>
      </c>
      <c r="B156" s="11" t="s">
        <v>94</v>
      </c>
      <c r="C156" s="10">
        <v>1</v>
      </c>
      <c r="D156" s="12" t="s">
        <v>95</v>
      </c>
      <c r="E156" s="11">
        <v>85.12</v>
      </c>
      <c r="F156" s="10">
        <f>E156*0.8</f>
        <v>68.096</v>
      </c>
      <c r="G156" s="10">
        <v>93.5</v>
      </c>
      <c r="H156" s="10">
        <f>G156*0.2</f>
        <v>18.7</v>
      </c>
      <c r="I156" s="10">
        <f>F156+H156</f>
        <v>86.796</v>
      </c>
    </row>
    <row r="157" spans="1:9">
      <c r="A157" s="12"/>
      <c r="B157" s="14"/>
      <c r="C157" s="12"/>
      <c r="D157" s="12"/>
      <c r="E157" s="14"/>
      <c r="F157" s="12"/>
      <c r="G157" s="12"/>
      <c r="H157" s="12"/>
      <c r="I157" s="12"/>
    </row>
    <row r="158" ht="25" customHeight="1" spans="1:9">
      <c r="A158" s="12">
        <v>14902</v>
      </c>
      <c r="B158" s="11" t="s">
        <v>94</v>
      </c>
      <c r="C158" s="10">
        <v>1</v>
      </c>
      <c r="D158" s="12" t="s">
        <v>96</v>
      </c>
      <c r="E158" s="11">
        <v>84.24</v>
      </c>
      <c r="F158" s="10">
        <f>E158*0.8</f>
        <v>67.392</v>
      </c>
      <c r="G158" s="10">
        <v>92.5</v>
      </c>
      <c r="H158" s="10">
        <f>G158*0.2</f>
        <v>18.5</v>
      </c>
      <c r="I158" s="10">
        <f>F158+H158</f>
        <v>85.892</v>
      </c>
    </row>
    <row r="159" spans="1:9">
      <c r="A159" s="12"/>
      <c r="B159" s="14"/>
      <c r="C159" s="12"/>
      <c r="D159" s="12"/>
      <c r="E159" s="14"/>
      <c r="F159" s="12"/>
      <c r="G159" s="12"/>
      <c r="H159" s="12"/>
      <c r="I159" s="12"/>
    </row>
    <row r="160" ht="25" customHeight="1" spans="1:9">
      <c r="A160" s="12">
        <v>15001</v>
      </c>
      <c r="B160" s="11" t="s">
        <v>97</v>
      </c>
      <c r="C160" s="10">
        <v>1</v>
      </c>
      <c r="D160" s="12" t="s">
        <v>98</v>
      </c>
      <c r="E160" s="11">
        <v>84.22</v>
      </c>
      <c r="F160" s="10">
        <f>E160*0.8</f>
        <v>67.376</v>
      </c>
      <c r="G160" s="10">
        <v>92</v>
      </c>
      <c r="H160" s="10">
        <f>G160*0.2</f>
        <v>18.4</v>
      </c>
      <c r="I160" s="10">
        <f>F160+H160</f>
        <v>85.776</v>
      </c>
    </row>
    <row r="161" spans="1:9">
      <c r="A161" s="12"/>
      <c r="B161" s="14"/>
      <c r="C161" s="12"/>
      <c r="D161" s="12"/>
      <c r="E161" s="14"/>
      <c r="F161" s="12"/>
      <c r="G161" s="12"/>
      <c r="H161" s="12"/>
      <c r="I161" s="12"/>
    </row>
    <row r="162" ht="25" customHeight="1" spans="1:9">
      <c r="A162" s="12">
        <v>15002</v>
      </c>
      <c r="B162" s="11" t="s">
        <v>97</v>
      </c>
      <c r="C162" s="10">
        <v>1</v>
      </c>
      <c r="D162" s="12" t="s">
        <v>99</v>
      </c>
      <c r="E162" s="11">
        <v>85.4</v>
      </c>
      <c r="F162" s="10">
        <f>E162*0.8</f>
        <v>68.32</v>
      </c>
      <c r="G162" s="10">
        <v>92.5</v>
      </c>
      <c r="H162" s="10">
        <f>G162*0.2</f>
        <v>18.5</v>
      </c>
      <c r="I162" s="10">
        <f>F162+H162</f>
        <v>86.82</v>
      </c>
    </row>
    <row r="163" spans="1:9">
      <c r="A163" s="12"/>
      <c r="B163" s="14"/>
      <c r="C163" s="12"/>
      <c r="D163" s="12"/>
      <c r="E163" s="14"/>
      <c r="F163" s="12"/>
      <c r="G163" s="12"/>
      <c r="H163" s="12"/>
      <c r="I163" s="12"/>
    </row>
    <row r="164" s="1" customFormat="1" ht="25" customHeight="1" spans="1:9">
      <c r="A164" s="12">
        <v>15101</v>
      </c>
      <c r="B164" s="11" t="s">
        <v>100</v>
      </c>
      <c r="C164" s="10">
        <v>1</v>
      </c>
      <c r="D164" s="12" t="s">
        <v>101</v>
      </c>
      <c r="E164" s="11">
        <v>82.84</v>
      </c>
      <c r="F164" s="10">
        <f>E164*0.8</f>
        <v>66.272</v>
      </c>
      <c r="G164" s="10">
        <v>93</v>
      </c>
      <c r="H164" s="10">
        <f>G164*0.2</f>
        <v>18.6</v>
      </c>
      <c r="I164" s="10">
        <f>F164+H164</f>
        <v>84.872</v>
      </c>
    </row>
    <row r="165" spans="6:9">
      <c r="F165" s="2"/>
      <c r="G165" s="2"/>
      <c r="H165" s="2"/>
      <c r="I165" s="2"/>
    </row>
    <row r="166" spans="3:3">
      <c r="C166" s="21"/>
    </row>
  </sheetData>
  <mergeCells count="99">
    <mergeCell ref="A2:I2"/>
    <mergeCell ref="A5:I5"/>
    <mergeCell ref="A7:I7"/>
    <mergeCell ref="A9:I9"/>
    <mergeCell ref="A11:I11"/>
    <mergeCell ref="A13:I13"/>
    <mergeCell ref="A15:I15"/>
    <mergeCell ref="A17:I17"/>
    <mergeCell ref="A19:I19"/>
    <mergeCell ref="A21:I21"/>
    <mergeCell ref="A24:I24"/>
    <mergeCell ref="A27:I27"/>
    <mergeCell ref="A30:I30"/>
    <mergeCell ref="A32:I32"/>
    <mergeCell ref="A34:I34"/>
    <mergeCell ref="A38:I38"/>
    <mergeCell ref="A40:I40"/>
    <mergeCell ref="A42:I42"/>
    <mergeCell ref="A44:I44"/>
    <mergeCell ref="A46:I46"/>
    <mergeCell ref="A48:I48"/>
    <mergeCell ref="A50:I50"/>
    <mergeCell ref="A53:I53"/>
    <mergeCell ref="A55:I55"/>
    <mergeCell ref="A58:I58"/>
    <mergeCell ref="A60:I60"/>
    <mergeCell ref="A62:I62"/>
    <mergeCell ref="A64:I64"/>
    <mergeCell ref="A66:I66"/>
    <mergeCell ref="A68:I68"/>
    <mergeCell ref="A70:I70"/>
    <mergeCell ref="A72:I72"/>
    <mergeCell ref="A74:I74"/>
    <mergeCell ref="A78:I78"/>
    <mergeCell ref="A82:I82"/>
    <mergeCell ref="A84:I84"/>
    <mergeCell ref="A86:I86"/>
    <mergeCell ref="A88:I88"/>
    <mergeCell ref="A90:I90"/>
    <mergeCell ref="A94:I94"/>
    <mergeCell ref="A96:I96"/>
    <mergeCell ref="A98:I98"/>
    <mergeCell ref="A100:I100"/>
    <mergeCell ref="A102:I102"/>
    <mergeCell ref="A105:I105"/>
    <mergeCell ref="A107:I107"/>
    <mergeCell ref="A109:I109"/>
    <mergeCell ref="A111:I111"/>
    <mergeCell ref="A113:I113"/>
    <mergeCell ref="A115:I115"/>
    <mergeCell ref="A117:I117"/>
    <mergeCell ref="A119:I119"/>
    <mergeCell ref="A122:I122"/>
    <mergeCell ref="A124:I124"/>
    <mergeCell ref="A126:I126"/>
    <mergeCell ref="A128:I128"/>
    <mergeCell ref="A130:I130"/>
    <mergeCell ref="A132:I132"/>
    <mergeCell ref="A134:I134"/>
    <mergeCell ref="A136:I136"/>
    <mergeCell ref="A138:I138"/>
    <mergeCell ref="A140:I140"/>
    <mergeCell ref="A142:I142"/>
    <mergeCell ref="A145:I145"/>
    <mergeCell ref="A148:I148"/>
    <mergeCell ref="A151:I151"/>
    <mergeCell ref="A153:I153"/>
    <mergeCell ref="A155:I155"/>
    <mergeCell ref="A157:I157"/>
    <mergeCell ref="A159:I159"/>
    <mergeCell ref="A161:I161"/>
    <mergeCell ref="A163:I163"/>
    <mergeCell ref="A165:I165"/>
    <mergeCell ref="B22:B23"/>
    <mergeCell ref="B25:B26"/>
    <mergeCell ref="B28:B29"/>
    <mergeCell ref="B51:B52"/>
    <mergeCell ref="B56:B57"/>
    <mergeCell ref="B75:B77"/>
    <mergeCell ref="B79:B81"/>
    <mergeCell ref="B91:B93"/>
    <mergeCell ref="B103:B104"/>
    <mergeCell ref="B120:B121"/>
    <mergeCell ref="B143:B144"/>
    <mergeCell ref="B146:B147"/>
    <mergeCell ref="B149:B150"/>
    <mergeCell ref="C22:C23"/>
    <mergeCell ref="C25:C26"/>
    <mergeCell ref="C28:C29"/>
    <mergeCell ref="C51:C52"/>
    <mergeCell ref="C56:C57"/>
    <mergeCell ref="C75:C77"/>
    <mergeCell ref="C79:C81"/>
    <mergeCell ref="C91:C93"/>
    <mergeCell ref="C103:C104"/>
    <mergeCell ref="C120:C121"/>
    <mergeCell ref="C143:C144"/>
    <mergeCell ref="C146:C147"/>
    <mergeCell ref="C149:C150"/>
  </mergeCells>
  <printOptions horizontalCentered="1"/>
  <pageMargins left="0.357638888888889" right="0.161111111111111" top="0.60625" bottom="0.21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摇曳在风中</cp:lastModifiedBy>
  <dcterms:created xsi:type="dcterms:W3CDTF">2023-11-08T02:59:00Z</dcterms:created>
  <dcterms:modified xsi:type="dcterms:W3CDTF">2023-11-10T01:44:21Z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193B0967F8E94F8097CA5ECB5353EB18_13</vt:lpwstr>
  </property>
  <property fmtid="{D5CDD505-2E9C-101B-9397-08002B2CF9AE}" pid="3" name="KSOReadingLayout">
    <vt:bool>true</vt:bool>
  </property>
  <property fmtid="{D5CDD505-2E9C-101B-9397-08002B2CF9AE}" pid="4" name="KSOProductBuildVer">
    <vt:lpwstr>2052-12.1.0.15712</vt:lpwstr>
  </property>
</Properties>
</file>