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60" activeTab="0"/>
  </bookViews>
  <sheets>
    <sheet name="表" sheetId="1" r:id="rId1"/>
  </sheets>
  <definedNames/>
  <calcPr fullCalcOnLoad="1"/>
</workbook>
</file>

<file path=xl/sharedStrings.xml><?xml version="1.0" encoding="utf-8"?>
<sst xmlns="http://schemas.openxmlformats.org/spreadsheetml/2006/main" count="693" uniqueCount="13">
  <si>
    <t>海南省民族博物馆2023年公开招聘事业编制工作人员资格初审合格并进入笔试人员名单</t>
  </si>
  <si>
    <t>序号</t>
  </si>
  <si>
    <t>报考号</t>
  </si>
  <si>
    <t>报考岗位</t>
  </si>
  <si>
    <t>姓名</t>
  </si>
  <si>
    <t>性别</t>
  </si>
  <si>
    <t>备注</t>
  </si>
  <si>
    <t>0101_文物修复保管（专业技术岗）</t>
  </si>
  <si>
    <t>0102_考古征集（专业技术岗）</t>
  </si>
  <si>
    <t>0103_陈列设计（专业技术岗）</t>
  </si>
  <si>
    <t>0104_档案管理（管理岗）</t>
  </si>
  <si>
    <t>0105_文秘（管理岗）</t>
  </si>
  <si>
    <t>0106_安全保卫（管理岗）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</si>
</sst>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2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4" applyNumberFormat="0" applyAlignment="0" applyProtection="0"/>
    <xf numFmtId="0" fontId="31" fillId="4" borderId="5" applyNumberFormat="0" applyAlignment="0" applyProtection="0"/>
    <xf numFmtId="0" fontId="32" fillId="4" borderId="4" applyNumberFormat="0" applyAlignment="0" applyProtection="0"/>
    <xf numFmtId="0" fontId="33" fillId="5" borderId="6" applyNumberFormat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8" borderId="0" applyNumberFormat="0" applyBorder="0" applyAlignment="0" applyProtection="0"/>
    <xf numFmtId="0" fontId="39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3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35" fillId="0" borderId="9" xfId="0" applyFont="1" applyBorder="1" applyAlignment="1">
      <alignment horizontal="center" vertical="center" wrapText="1"/>
    </xf>
    <xf numFmtId="0" fontId="35" fillId="0" borderId="9" xfId="0" applyFont="1" applyBorder="1" applyAlignment="1">
      <alignment horizontal="center" vertical="center"/>
    </xf>
    <xf numFmtId="0" fontId="35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88"/>
  <sheetViews>
    <sheetView tabSelected="1" zoomScale="130" zoomScaleNormal="130" workbookViewId="0" topLeftCell="A1">
      <pane ySplit="2" topLeftCell="A3" activePane="bottomLeft" state="frozen"/>
      <selection pane="bottomLeft" activeCell="I3" sqref="I3"/>
    </sheetView>
  </sheetViews>
  <sheetFormatPr defaultColWidth="9.00390625" defaultRowHeight="34.5" customHeight="1"/>
  <cols>
    <col min="1" max="1" width="9.00390625" style="2" customWidth="1"/>
    <col min="2" max="2" width="27.140625" style="3" customWidth="1"/>
    <col min="3" max="3" width="33.140625" style="3" customWidth="1"/>
    <col min="4" max="5" width="9.00390625" style="2" customWidth="1"/>
    <col min="6" max="6" width="20.421875" style="3" customWidth="1"/>
    <col min="7" max="16384" width="9.00390625" style="2" customWidth="1"/>
  </cols>
  <sheetData>
    <row r="1" spans="1:6" s="1" customFormat="1" ht="57" customHeight="1">
      <c r="A1" s="4" t="s">
        <v>0</v>
      </c>
      <c r="B1" s="5"/>
      <c r="C1" s="5"/>
      <c r="D1" s="5"/>
      <c r="E1" s="5"/>
      <c r="F1" s="5"/>
    </row>
    <row r="2" spans="1:6" s="1" customFormat="1" ht="34.5" customHeight="1">
      <c r="A2" s="6" t="s">
        <v>1</v>
      </c>
      <c r="B2" s="7" t="s">
        <v>2</v>
      </c>
      <c r="C2" s="7" t="s">
        <v>3</v>
      </c>
      <c r="D2" s="8" t="s">
        <v>4</v>
      </c>
      <c r="E2" s="8" t="s">
        <v>5</v>
      </c>
      <c r="F2" s="7" t="s">
        <v>6</v>
      </c>
    </row>
    <row r="3" spans="1:6" ht="34.5" customHeight="1">
      <c r="A3" s="6">
        <v>1</v>
      </c>
      <c r="B3" s="9" t="str">
        <f>"542620231007092229124455"</f>
        <v>542620231007092229124455</v>
      </c>
      <c r="C3" s="9" t="s">
        <v>7</v>
      </c>
      <c r="D3" s="10" t="str">
        <f>"符达霞"</f>
        <v>符达霞</v>
      </c>
      <c r="E3" s="10" t="str">
        <f>"女"</f>
        <v>女</v>
      </c>
      <c r="F3" s="9"/>
    </row>
    <row r="4" spans="1:6" ht="34.5" customHeight="1">
      <c r="A4" s="6">
        <v>2</v>
      </c>
      <c r="B4" s="9" t="str">
        <f>"542620231007094021124465"</f>
        <v>542620231007094021124465</v>
      </c>
      <c r="C4" s="9" t="s">
        <v>7</v>
      </c>
      <c r="D4" s="10" t="str">
        <f>"文洋"</f>
        <v>文洋</v>
      </c>
      <c r="E4" s="10" t="str">
        <f>"男"</f>
        <v>男</v>
      </c>
      <c r="F4" s="9"/>
    </row>
    <row r="5" spans="1:6" ht="34.5" customHeight="1">
      <c r="A5" s="6">
        <v>3</v>
      </c>
      <c r="B5" s="9" t="str">
        <f>"542620231007114443124513"</f>
        <v>542620231007114443124513</v>
      </c>
      <c r="C5" s="9" t="s">
        <v>7</v>
      </c>
      <c r="D5" s="10" t="str">
        <f>"羊仁刚"</f>
        <v>羊仁刚</v>
      </c>
      <c r="E5" s="10" t="str">
        <f>"男"</f>
        <v>男</v>
      </c>
      <c r="F5" s="9"/>
    </row>
    <row r="6" spans="1:6" ht="34.5" customHeight="1">
      <c r="A6" s="6">
        <v>4</v>
      </c>
      <c r="B6" s="9" t="str">
        <f>"542620231007150700124547"</f>
        <v>542620231007150700124547</v>
      </c>
      <c r="C6" s="9" t="s">
        <v>7</v>
      </c>
      <c r="D6" s="10" t="str">
        <f>"王琪"</f>
        <v>王琪</v>
      </c>
      <c r="E6" s="10" t="str">
        <f>"女"</f>
        <v>女</v>
      </c>
      <c r="F6" s="9"/>
    </row>
    <row r="7" spans="1:6" ht="34.5" customHeight="1">
      <c r="A7" s="6">
        <v>5</v>
      </c>
      <c r="B7" s="9" t="str">
        <f>"542620231007150437124546"</f>
        <v>542620231007150437124546</v>
      </c>
      <c r="C7" s="9" t="s">
        <v>7</v>
      </c>
      <c r="D7" s="10" t="str">
        <f>"曾丽莎"</f>
        <v>曾丽莎</v>
      </c>
      <c r="E7" s="10" t="str">
        <f>"女"</f>
        <v>女</v>
      </c>
      <c r="F7" s="9"/>
    </row>
    <row r="8" spans="1:6" ht="34.5" customHeight="1">
      <c r="A8" s="6">
        <v>6</v>
      </c>
      <c r="B8" s="9" t="str">
        <f>"542620231007112530124509"</f>
        <v>542620231007112530124509</v>
      </c>
      <c r="C8" s="9" t="s">
        <v>7</v>
      </c>
      <c r="D8" s="10" t="str">
        <f>"李立盼"</f>
        <v>李立盼</v>
      </c>
      <c r="E8" s="10" t="str">
        <f>"男"</f>
        <v>男</v>
      </c>
      <c r="F8" s="9"/>
    </row>
    <row r="9" spans="1:6" ht="34.5" customHeight="1">
      <c r="A9" s="6">
        <v>7</v>
      </c>
      <c r="B9" s="9" t="str">
        <f>"542620231007152936124554"</f>
        <v>542620231007152936124554</v>
      </c>
      <c r="C9" s="9" t="s">
        <v>7</v>
      </c>
      <c r="D9" s="10" t="str">
        <f>"吴思慧"</f>
        <v>吴思慧</v>
      </c>
      <c r="E9" s="10" t="str">
        <f>"女"</f>
        <v>女</v>
      </c>
      <c r="F9" s="9"/>
    </row>
    <row r="10" spans="1:6" ht="34.5" customHeight="1">
      <c r="A10" s="6">
        <v>8</v>
      </c>
      <c r="B10" s="9" t="str">
        <f>"542620231007175659124591"</f>
        <v>542620231007175659124591</v>
      </c>
      <c r="C10" s="9" t="s">
        <v>7</v>
      </c>
      <c r="D10" s="10" t="str">
        <f>"李昌辉"</f>
        <v>李昌辉</v>
      </c>
      <c r="E10" s="10" t="str">
        <f>"男"</f>
        <v>男</v>
      </c>
      <c r="F10" s="9"/>
    </row>
    <row r="11" spans="1:6" ht="34.5" customHeight="1">
      <c r="A11" s="6">
        <v>9</v>
      </c>
      <c r="B11" s="9" t="str">
        <f>"542620231007223239124635"</f>
        <v>542620231007223239124635</v>
      </c>
      <c r="C11" s="9" t="s">
        <v>7</v>
      </c>
      <c r="D11" s="10" t="str">
        <f>"马晓筠"</f>
        <v>马晓筠</v>
      </c>
      <c r="E11" s="10" t="str">
        <f aca="true" t="shared" si="0" ref="E11:E28">"女"</f>
        <v>女</v>
      </c>
      <c r="F11" s="9"/>
    </row>
    <row r="12" spans="1:6" ht="34.5" customHeight="1">
      <c r="A12" s="6">
        <v>10</v>
      </c>
      <c r="B12" s="9" t="str">
        <f>"542620231007100048124480"</f>
        <v>542620231007100048124480</v>
      </c>
      <c r="C12" s="9" t="s">
        <v>7</v>
      </c>
      <c r="D12" s="10" t="str">
        <f>"刘英"</f>
        <v>刘英</v>
      </c>
      <c r="E12" s="10" t="str">
        <f t="shared" si="0"/>
        <v>女</v>
      </c>
      <c r="F12" s="9"/>
    </row>
    <row r="13" spans="1:6" ht="34.5" customHeight="1">
      <c r="A13" s="6">
        <v>11</v>
      </c>
      <c r="B13" s="9" t="str">
        <f>"542620231008090136124666"</f>
        <v>542620231008090136124666</v>
      </c>
      <c r="C13" s="9" t="s">
        <v>7</v>
      </c>
      <c r="D13" s="10" t="str">
        <f>"覃月姣"</f>
        <v>覃月姣</v>
      </c>
      <c r="E13" s="10" t="str">
        <f t="shared" si="0"/>
        <v>女</v>
      </c>
      <c r="F13" s="9"/>
    </row>
    <row r="14" spans="1:6" ht="34.5" customHeight="1">
      <c r="A14" s="6">
        <v>12</v>
      </c>
      <c r="B14" s="9" t="str">
        <f>"542620231008094217124678"</f>
        <v>542620231008094217124678</v>
      </c>
      <c r="C14" s="9" t="s">
        <v>7</v>
      </c>
      <c r="D14" s="10" t="str">
        <f>"黄燕"</f>
        <v>黄燕</v>
      </c>
      <c r="E14" s="10" t="str">
        <f t="shared" si="0"/>
        <v>女</v>
      </c>
      <c r="F14" s="9"/>
    </row>
    <row r="15" spans="1:6" ht="34.5" customHeight="1">
      <c r="A15" s="6">
        <v>13</v>
      </c>
      <c r="B15" s="9" t="str">
        <f>"542620231008111256124693"</f>
        <v>542620231008111256124693</v>
      </c>
      <c r="C15" s="9" t="s">
        <v>7</v>
      </c>
      <c r="D15" s="10" t="str">
        <f>"王秀宇"</f>
        <v>王秀宇</v>
      </c>
      <c r="E15" s="10" t="str">
        <f t="shared" si="0"/>
        <v>女</v>
      </c>
      <c r="F15" s="9"/>
    </row>
    <row r="16" spans="1:6" ht="34.5" customHeight="1">
      <c r="A16" s="6">
        <v>14</v>
      </c>
      <c r="B16" s="9" t="str">
        <f>"542620231008154042124730"</f>
        <v>542620231008154042124730</v>
      </c>
      <c r="C16" s="9" t="s">
        <v>7</v>
      </c>
      <c r="D16" s="10" t="str">
        <f>"谭石金"</f>
        <v>谭石金</v>
      </c>
      <c r="E16" s="10" t="str">
        <f t="shared" si="0"/>
        <v>女</v>
      </c>
      <c r="F16" s="9"/>
    </row>
    <row r="17" spans="1:6" ht="34.5" customHeight="1">
      <c r="A17" s="6">
        <v>15</v>
      </c>
      <c r="B17" s="9" t="str">
        <f>"542620231009083133124789"</f>
        <v>542620231009083133124789</v>
      </c>
      <c r="C17" s="9" t="s">
        <v>7</v>
      </c>
      <c r="D17" s="10" t="str">
        <f>"黄婷婷"</f>
        <v>黄婷婷</v>
      </c>
      <c r="E17" s="10" t="str">
        <f t="shared" si="0"/>
        <v>女</v>
      </c>
      <c r="F17" s="9"/>
    </row>
    <row r="18" spans="1:6" ht="34.5" customHeight="1">
      <c r="A18" s="6">
        <v>16</v>
      </c>
      <c r="B18" s="9" t="str">
        <f>"542620231009152646124837"</f>
        <v>542620231009152646124837</v>
      </c>
      <c r="C18" s="9" t="s">
        <v>7</v>
      </c>
      <c r="D18" s="10" t="str">
        <f>"唐楠"</f>
        <v>唐楠</v>
      </c>
      <c r="E18" s="10" t="str">
        <f t="shared" si="0"/>
        <v>女</v>
      </c>
      <c r="F18" s="9"/>
    </row>
    <row r="19" spans="1:6" ht="34.5" customHeight="1">
      <c r="A19" s="6">
        <v>17</v>
      </c>
      <c r="B19" s="9" t="str">
        <f>"542620231009162301124847"</f>
        <v>542620231009162301124847</v>
      </c>
      <c r="C19" s="9" t="s">
        <v>7</v>
      </c>
      <c r="D19" s="10" t="str">
        <f>"杨小燕"</f>
        <v>杨小燕</v>
      </c>
      <c r="E19" s="10" t="str">
        <f t="shared" si="0"/>
        <v>女</v>
      </c>
      <c r="F19" s="9"/>
    </row>
    <row r="20" spans="1:6" ht="34.5" customHeight="1">
      <c r="A20" s="6">
        <v>18</v>
      </c>
      <c r="B20" s="9" t="str">
        <f>"542620231009102943124806"</f>
        <v>542620231009102943124806</v>
      </c>
      <c r="C20" s="9" t="s">
        <v>7</v>
      </c>
      <c r="D20" s="10" t="str">
        <f>"孙丽丽"</f>
        <v>孙丽丽</v>
      </c>
      <c r="E20" s="10" t="str">
        <f t="shared" si="0"/>
        <v>女</v>
      </c>
      <c r="F20" s="9"/>
    </row>
    <row r="21" spans="1:6" ht="34.5" customHeight="1">
      <c r="A21" s="6">
        <v>19</v>
      </c>
      <c r="B21" s="9" t="str">
        <f>"542620231009092518124796"</f>
        <v>542620231009092518124796</v>
      </c>
      <c r="C21" s="9" t="s">
        <v>7</v>
      </c>
      <c r="D21" s="10" t="str">
        <f>"覃梦诗"</f>
        <v>覃梦诗</v>
      </c>
      <c r="E21" s="10" t="str">
        <f t="shared" si="0"/>
        <v>女</v>
      </c>
      <c r="F21" s="9"/>
    </row>
    <row r="22" spans="1:6" ht="34.5" customHeight="1">
      <c r="A22" s="6">
        <v>20</v>
      </c>
      <c r="B22" s="9" t="str">
        <f>"542620231010103106124896"</f>
        <v>542620231010103106124896</v>
      </c>
      <c r="C22" s="9" t="s">
        <v>7</v>
      </c>
      <c r="D22" s="10" t="str">
        <f>"林诗婷"</f>
        <v>林诗婷</v>
      </c>
      <c r="E22" s="10" t="str">
        <f t="shared" si="0"/>
        <v>女</v>
      </c>
      <c r="F22" s="9"/>
    </row>
    <row r="23" spans="1:6" ht="34.5" customHeight="1">
      <c r="A23" s="6">
        <v>21</v>
      </c>
      <c r="B23" s="9" t="str">
        <f>"542620231010155416124925"</f>
        <v>542620231010155416124925</v>
      </c>
      <c r="C23" s="9" t="s">
        <v>7</v>
      </c>
      <c r="D23" s="10" t="str">
        <f>"陈积慧"</f>
        <v>陈积慧</v>
      </c>
      <c r="E23" s="10" t="str">
        <f t="shared" si="0"/>
        <v>女</v>
      </c>
      <c r="F23" s="9"/>
    </row>
    <row r="24" spans="1:6" ht="34.5" customHeight="1">
      <c r="A24" s="6">
        <v>22</v>
      </c>
      <c r="B24" s="9" t="str">
        <f>"542620231010153457124922"</f>
        <v>542620231010153457124922</v>
      </c>
      <c r="C24" s="9" t="s">
        <v>7</v>
      </c>
      <c r="D24" s="10" t="str">
        <f>"范冰冰"</f>
        <v>范冰冰</v>
      </c>
      <c r="E24" s="10" t="str">
        <f t="shared" si="0"/>
        <v>女</v>
      </c>
      <c r="F24" s="9"/>
    </row>
    <row r="25" spans="1:6" ht="34.5" customHeight="1">
      <c r="A25" s="6">
        <v>23</v>
      </c>
      <c r="B25" s="9" t="str">
        <f>"542620231010115533124907"</f>
        <v>542620231010115533124907</v>
      </c>
      <c r="C25" s="9" t="s">
        <v>7</v>
      </c>
      <c r="D25" s="10" t="str">
        <f>"陈鸿文"</f>
        <v>陈鸿文</v>
      </c>
      <c r="E25" s="10" t="str">
        <f t="shared" si="0"/>
        <v>女</v>
      </c>
      <c r="F25" s="9"/>
    </row>
    <row r="26" spans="1:6" ht="34.5" customHeight="1">
      <c r="A26" s="6">
        <v>24</v>
      </c>
      <c r="B26" s="9" t="str">
        <f>"542620231010195159124951"</f>
        <v>542620231010195159124951</v>
      </c>
      <c r="C26" s="9" t="s">
        <v>7</v>
      </c>
      <c r="D26" s="10" t="str">
        <f>"姜海恋"</f>
        <v>姜海恋</v>
      </c>
      <c r="E26" s="10" t="str">
        <f t="shared" si="0"/>
        <v>女</v>
      </c>
      <c r="F26" s="9"/>
    </row>
    <row r="27" spans="1:6" ht="34.5" customHeight="1">
      <c r="A27" s="6">
        <v>25</v>
      </c>
      <c r="B27" s="9" t="str">
        <f>"542620231010201659124952"</f>
        <v>542620231010201659124952</v>
      </c>
      <c r="C27" s="9" t="s">
        <v>7</v>
      </c>
      <c r="D27" s="10" t="str">
        <f>"王琦仙"</f>
        <v>王琦仙</v>
      </c>
      <c r="E27" s="10" t="str">
        <f t="shared" si="0"/>
        <v>女</v>
      </c>
      <c r="F27" s="9"/>
    </row>
    <row r="28" spans="1:6" ht="34.5" customHeight="1">
      <c r="A28" s="6">
        <v>26</v>
      </c>
      <c r="B28" s="9" t="str">
        <f>"542620231010211503124955"</f>
        <v>542620231010211503124955</v>
      </c>
      <c r="C28" s="9" t="s">
        <v>7</v>
      </c>
      <c r="D28" s="10" t="str">
        <f>"符秋益"</f>
        <v>符秋益</v>
      </c>
      <c r="E28" s="10" t="str">
        <f t="shared" si="0"/>
        <v>女</v>
      </c>
      <c r="F28" s="9"/>
    </row>
    <row r="29" spans="1:6" ht="34.5" customHeight="1">
      <c r="A29" s="6">
        <v>27</v>
      </c>
      <c r="B29" s="9" t="str">
        <f>"542620231010094018124893"</f>
        <v>542620231010094018124893</v>
      </c>
      <c r="C29" s="9" t="s">
        <v>7</v>
      </c>
      <c r="D29" s="10" t="str">
        <f>"张冰涵"</f>
        <v>张冰涵</v>
      </c>
      <c r="E29" s="10" t="str">
        <f>"男"</f>
        <v>男</v>
      </c>
      <c r="F29" s="9"/>
    </row>
    <row r="30" spans="1:6" ht="34.5" customHeight="1">
      <c r="A30" s="6">
        <v>28</v>
      </c>
      <c r="B30" s="9" t="str">
        <f>"542620231011175927125036"</f>
        <v>542620231011175927125036</v>
      </c>
      <c r="C30" s="9" t="s">
        <v>7</v>
      </c>
      <c r="D30" s="10" t="str">
        <f>"黎玉花"</f>
        <v>黎玉花</v>
      </c>
      <c r="E30" s="10" t="str">
        <f>"女"</f>
        <v>女</v>
      </c>
      <c r="F30" s="9"/>
    </row>
    <row r="31" spans="1:6" ht="34.5" customHeight="1">
      <c r="A31" s="6">
        <v>29</v>
      </c>
      <c r="B31" s="9" t="str">
        <f>"542620231011121604125004"</f>
        <v>542620231011121604125004</v>
      </c>
      <c r="C31" s="9" t="s">
        <v>7</v>
      </c>
      <c r="D31" s="10" t="str">
        <f>"王秋燕"</f>
        <v>王秋燕</v>
      </c>
      <c r="E31" s="10" t="str">
        <f>"女"</f>
        <v>女</v>
      </c>
      <c r="F31" s="9"/>
    </row>
    <row r="32" spans="1:6" ht="34.5" customHeight="1">
      <c r="A32" s="6">
        <v>30</v>
      </c>
      <c r="B32" s="9" t="str">
        <f>"542620231011192024125042"</f>
        <v>542620231011192024125042</v>
      </c>
      <c r="C32" s="9" t="s">
        <v>7</v>
      </c>
      <c r="D32" s="10" t="str">
        <f>"许昭华"</f>
        <v>许昭华</v>
      </c>
      <c r="E32" s="10" t="str">
        <f>"男"</f>
        <v>男</v>
      </c>
      <c r="F32" s="9"/>
    </row>
    <row r="33" spans="1:6" ht="34.5" customHeight="1">
      <c r="A33" s="6">
        <v>31</v>
      </c>
      <c r="B33" s="9" t="str">
        <f>"542620231012090455125070"</f>
        <v>542620231012090455125070</v>
      </c>
      <c r="C33" s="9" t="s">
        <v>7</v>
      </c>
      <c r="D33" s="10" t="str">
        <f>"李绘冠"</f>
        <v>李绘冠</v>
      </c>
      <c r="E33" s="10" t="str">
        <f>"男"</f>
        <v>男</v>
      </c>
      <c r="F33" s="9"/>
    </row>
    <row r="34" spans="1:6" ht="34.5" customHeight="1">
      <c r="A34" s="6">
        <v>32</v>
      </c>
      <c r="B34" s="9" t="str">
        <f>"542620231011100310124987"</f>
        <v>542620231011100310124987</v>
      </c>
      <c r="C34" s="9" t="s">
        <v>7</v>
      </c>
      <c r="D34" s="10" t="str">
        <f>"陈昕昕"</f>
        <v>陈昕昕</v>
      </c>
      <c r="E34" s="10" t="str">
        <f>"女"</f>
        <v>女</v>
      </c>
      <c r="F34" s="9"/>
    </row>
    <row r="35" spans="1:6" ht="34.5" customHeight="1">
      <c r="A35" s="6">
        <v>33</v>
      </c>
      <c r="B35" s="9" t="str">
        <f>"542620231012111313125082"</f>
        <v>542620231012111313125082</v>
      </c>
      <c r="C35" s="9" t="s">
        <v>7</v>
      </c>
      <c r="D35" s="10" t="str">
        <f>"林海霞"</f>
        <v>林海霞</v>
      </c>
      <c r="E35" s="10" t="str">
        <f>"女"</f>
        <v>女</v>
      </c>
      <c r="F35" s="9"/>
    </row>
    <row r="36" spans="1:6" ht="34.5" customHeight="1">
      <c r="A36" s="6">
        <v>34</v>
      </c>
      <c r="B36" s="9" t="str">
        <f>"542620231012164809125107"</f>
        <v>542620231012164809125107</v>
      </c>
      <c r="C36" s="9" t="s">
        <v>7</v>
      </c>
      <c r="D36" s="10" t="str">
        <f>"吴基庆"</f>
        <v>吴基庆</v>
      </c>
      <c r="E36" s="10" t="str">
        <f>"男"</f>
        <v>男</v>
      </c>
      <c r="F36" s="9"/>
    </row>
    <row r="37" spans="1:6" ht="34.5" customHeight="1">
      <c r="A37" s="6">
        <v>35</v>
      </c>
      <c r="B37" s="9" t="str">
        <f>"542620231012211637125126"</f>
        <v>542620231012211637125126</v>
      </c>
      <c r="C37" s="9" t="s">
        <v>7</v>
      </c>
      <c r="D37" s="10" t="str">
        <f>"王佳娜"</f>
        <v>王佳娜</v>
      </c>
      <c r="E37" s="10" t="str">
        <f>"女"</f>
        <v>女</v>
      </c>
      <c r="F37" s="9"/>
    </row>
    <row r="38" spans="1:6" ht="34.5" customHeight="1">
      <c r="A38" s="6">
        <v>36</v>
      </c>
      <c r="B38" s="9" t="str">
        <f>"542620231012221940125130"</f>
        <v>542620231012221940125130</v>
      </c>
      <c r="C38" s="9" t="s">
        <v>7</v>
      </c>
      <c r="D38" s="10" t="str">
        <f>"高苗苗"</f>
        <v>高苗苗</v>
      </c>
      <c r="E38" s="10" t="str">
        <f>"女"</f>
        <v>女</v>
      </c>
      <c r="F38" s="9"/>
    </row>
    <row r="39" spans="1:6" ht="34.5" customHeight="1">
      <c r="A39" s="6">
        <v>37</v>
      </c>
      <c r="B39" s="9" t="str">
        <f>"542620231013001138125138"</f>
        <v>542620231013001138125138</v>
      </c>
      <c r="C39" s="9" t="s">
        <v>7</v>
      </c>
      <c r="D39" s="10" t="str">
        <f>"梁骏琳"</f>
        <v>梁骏琳</v>
      </c>
      <c r="E39" s="10" t="str">
        <f>"男"</f>
        <v>男</v>
      </c>
      <c r="F39" s="9"/>
    </row>
    <row r="40" spans="1:6" ht="34.5" customHeight="1">
      <c r="A40" s="6">
        <v>38</v>
      </c>
      <c r="B40" s="9" t="str">
        <f>"542620231013110700125147"</f>
        <v>542620231013110700125147</v>
      </c>
      <c r="C40" s="9" t="s">
        <v>7</v>
      </c>
      <c r="D40" s="10" t="str">
        <f>"陈静莹"</f>
        <v>陈静莹</v>
      </c>
      <c r="E40" s="10" t="str">
        <f>"女"</f>
        <v>女</v>
      </c>
      <c r="F40" s="9"/>
    </row>
    <row r="41" spans="1:6" ht="34.5" customHeight="1">
      <c r="A41" s="6">
        <v>39</v>
      </c>
      <c r="B41" s="9" t="str">
        <f>"542620231013114158125154"</f>
        <v>542620231013114158125154</v>
      </c>
      <c r="C41" s="9" t="s">
        <v>7</v>
      </c>
      <c r="D41" s="10" t="str">
        <f>"王德丽"</f>
        <v>王德丽</v>
      </c>
      <c r="E41" s="10" t="str">
        <f>"女"</f>
        <v>女</v>
      </c>
      <c r="F41" s="9"/>
    </row>
    <row r="42" spans="1:6" ht="34.5" customHeight="1">
      <c r="A42" s="6">
        <v>40</v>
      </c>
      <c r="B42" s="9" t="str">
        <f>"542620231008124342124710"</f>
        <v>542620231008124342124710</v>
      </c>
      <c r="C42" s="9" t="s">
        <v>7</v>
      </c>
      <c r="D42" s="10" t="str">
        <f>"郭教选"</f>
        <v>郭教选</v>
      </c>
      <c r="E42" s="10" t="str">
        <f>"男"</f>
        <v>男</v>
      </c>
      <c r="F42" s="9"/>
    </row>
    <row r="43" spans="1:6" ht="34.5" customHeight="1">
      <c r="A43" s="6">
        <v>41</v>
      </c>
      <c r="B43" s="9" t="str">
        <f>"542620231013162349125177"</f>
        <v>542620231013162349125177</v>
      </c>
      <c r="C43" s="9" t="s">
        <v>7</v>
      </c>
      <c r="D43" s="10" t="str">
        <f>"李彦祺"</f>
        <v>李彦祺</v>
      </c>
      <c r="E43" s="10" t="str">
        <f>"女"</f>
        <v>女</v>
      </c>
      <c r="F43" s="9"/>
    </row>
    <row r="44" spans="1:6" ht="34.5" customHeight="1">
      <c r="A44" s="6">
        <v>42</v>
      </c>
      <c r="B44" s="9" t="str">
        <f>"542620231013214958125190"</f>
        <v>542620231013214958125190</v>
      </c>
      <c r="C44" s="9" t="s">
        <v>7</v>
      </c>
      <c r="D44" s="10" t="str">
        <f>"章书遥"</f>
        <v>章书遥</v>
      </c>
      <c r="E44" s="10" t="str">
        <f>"女"</f>
        <v>女</v>
      </c>
      <c r="F44" s="9"/>
    </row>
    <row r="45" spans="1:6" ht="34.5" customHeight="1">
      <c r="A45" s="6">
        <v>43</v>
      </c>
      <c r="B45" s="9" t="str">
        <f>"542620231013224047125192"</f>
        <v>542620231013224047125192</v>
      </c>
      <c r="C45" s="9" t="s">
        <v>7</v>
      </c>
      <c r="D45" s="10" t="str">
        <f>"麦琳慧"</f>
        <v>麦琳慧</v>
      </c>
      <c r="E45" s="10" t="str">
        <f>"女"</f>
        <v>女</v>
      </c>
      <c r="F45" s="9"/>
    </row>
    <row r="46" spans="1:6" ht="34.5" customHeight="1">
      <c r="A46" s="6">
        <v>44</v>
      </c>
      <c r="B46" s="9" t="str">
        <f>"542620231010211820124957"</f>
        <v>542620231010211820124957</v>
      </c>
      <c r="C46" s="9" t="s">
        <v>7</v>
      </c>
      <c r="D46" s="10" t="str">
        <f>"张顺威"</f>
        <v>张顺威</v>
      </c>
      <c r="E46" s="10" t="str">
        <f>"男"</f>
        <v>男</v>
      </c>
      <c r="F46" s="9"/>
    </row>
    <row r="47" spans="1:6" ht="34.5" customHeight="1">
      <c r="A47" s="6">
        <v>45</v>
      </c>
      <c r="B47" s="9" t="str">
        <f>"542620231014193516125212"</f>
        <v>542620231014193516125212</v>
      </c>
      <c r="C47" s="9" t="s">
        <v>7</v>
      </c>
      <c r="D47" s="10" t="str">
        <f>"吴多泓"</f>
        <v>吴多泓</v>
      </c>
      <c r="E47" s="10" t="str">
        <f>"男"</f>
        <v>男</v>
      </c>
      <c r="F47" s="9"/>
    </row>
    <row r="48" spans="1:6" ht="34.5" customHeight="1">
      <c r="A48" s="6">
        <v>46</v>
      </c>
      <c r="B48" s="9" t="str">
        <f>"542620231015071344125225"</f>
        <v>542620231015071344125225</v>
      </c>
      <c r="C48" s="9" t="s">
        <v>7</v>
      </c>
      <c r="D48" s="10" t="str">
        <f>"麦琪琪"</f>
        <v>麦琪琪</v>
      </c>
      <c r="E48" s="10" t="str">
        <f>"女"</f>
        <v>女</v>
      </c>
      <c r="F48" s="9"/>
    </row>
    <row r="49" spans="1:6" ht="34.5" customHeight="1">
      <c r="A49" s="6">
        <v>47</v>
      </c>
      <c r="B49" s="9" t="str">
        <f>"542620231015191652125259"</f>
        <v>542620231015191652125259</v>
      </c>
      <c r="C49" s="9" t="s">
        <v>7</v>
      </c>
      <c r="D49" s="10" t="str">
        <f>"王彩岚"</f>
        <v>王彩岚</v>
      </c>
      <c r="E49" s="10" t="str">
        <f>"女"</f>
        <v>女</v>
      </c>
      <c r="F49" s="9"/>
    </row>
    <row r="50" spans="1:6" ht="34.5" customHeight="1">
      <c r="A50" s="6">
        <v>48</v>
      </c>
      <c r="B50" s="9" t="str">
        <f>"542620231015202934125266"</f>
        <v>542620231015202934125266</v>
      </c>
      <c r="C50" s="9" t="s">
        <v>7</v>
      </c>
      <c r="D50" s="10" t="str">
        <f>"麦正青"</f>
        <v>麦正青</v>
      </c>
      <c r="E50" s="10" t="str">
        <f>"女"</f>
        <v>女</v>
      </c>
      <c r="F50" s="9"/>
    </row>
    <row r="51" spans="1:6" ht="34.5" customHeight="1">
      <c r="A51" s="6">
        <v>49</v>
      </c>
      <c r="B51" s="9" t="str">
        <f>"542620231015220450125276"</f>
        <v>542620231015220450125276</v>
      </c>
      <c r="C51" s="9" t="s">
        <v>7</v>
      </c>
      <c r="D51" s="10" t="str">
        <f>"郑志伟"</f>
        <v>郑志伟</v>
      </c>
      <c r="E51" s="10" t="str">
        <f>"男"</f>
        <v>男</v>
      </c>
      <c r="F51" s="9"/>
    </row>
    <row r="52" spans="1:6" ht="34.5" customHeight="1">
      <c r="A52" s="6">
        <v>50</v>
      </c>
      <c r="B52" s="9" t="str">
        <f>"542620231012172858125113"</f>
        <v>542620231012172858125113</v>
      </c>
      <c r="C52" s="9" t="s">
        <v>7</v>
      </c>
      <c r="D52" s="10" t="str">
        <f>"王元乾"</f>
        <v>王元乾</v>
      </c>
      <c r="E52" s="10" t="str">
        <f aca="true" t="shared" si="1" ref="E52:E61">"女"</f>
        <v>女</v>
      </c>
      <c r="F52" s="9"/>
    </row>
    <row r="53" spans="1:6" ht="34.5" customHeight="1">
      <c r="A53" s="6">
        <v>51</v>
      </c>
      <c r="B53" s="9" t="str">
        <f>"542620231016090833125300"</f>
        <v>542620231016090833125300</v>
      </c>
      <c r="C53" s="9" t="s">
        <v>7</v>
      </c>
      <c r="D53" s="10" t="str">
        <f>"林婷婷"</f>
        <v>林婷婷</v>
      </c>
      <c r="E53" s="10" t="str">
        <f t="shared" si="1"/>
        <v>女</v>
      </c>
      <c r="F53" s="9"/>
    </row>
    <row r="54" spans="1:6" ht="34.5" customHeight="1">
      <c r="A54" s="6">
        <v>52</v>
      </c>
      <c r="B54" s="9" t="str">
        <f>"542620231016122548125330"</f>
        <v>542620231016122548125330</v>
      </c>
      <c r="C54" s="9" t="s">
        <v>7</v>
      </c>
      <c r="D54" s="10" t="str">
        <f>"羊有菊"</f>
        <v>羊有菊</v>
      </c>
      <c r="E54" s="10" t="str">
        <f t="shared" si="1"/>
        <v>女</v>
      </c>
      <c r="F54" s="9"/>
    </row>
    <row r="55" spans="1:6" ht="34.5" customHeight="1">
      <c r="A55" s="6">
        <v>53</v>
      </c>
      <c r="B55" s="9" t="str">
        <f>"542620231014212556125215"</f>
        <v>542620231014212556125215</v>
      </c>
      <c r="C55" s="9" t="s">
        <v>7</v>
      </c>
      <c r="D55" s="10" t="str">
        <f>"张晶"</f>
        <v>张晶</v>
      </c>
      <c r="E55" s="10" t="str">
        <f t="shared" si="1"/>
        <v>女</v>
      </c>
      <c r="F55" s="9"/>
    </row>
    <row r="56" spans="1:6" ht="34.5" customHeight="1">
      <c r="A56" s="6">
        <v>54</v>
      </c>
      <c r="B56" s="9" t="str">
        <f>"542620231016132133125336"</f>
        <v>542620231016132133125336</v>
      </c>
      <c r="C56" s="9" t="s">
        <v>7</v>
      </c>
      <c r="D56" s="10" t="str">
        <f>"蔡贝宁"</f>
        <v>蔡贝宁</v>
      </c>
      <c r="E56" s="10" t="str">
        <f t="shared" si="1"/>
        <v>女</v>
      </c>
      <c r="F56" s="9"/>
    </row>
    <row r="57" spans="1:6" ht="34.5" customHeight="1">
      <c r="A57" s="6">
        <v>55</v>
      </c>
      <c r="B57" s="9" t="str">
        <f>"542620231010184751124946"</f>
        <v>542620231010184751124946</v>
      </c>
      <c r="C57" s="9" t="s">
        <v>7</v>
      </c>
      <c r="D57" s="10" t="str">
        <f>"涂靖悦"</f>
        <v>涂靖悦</v>
      </c>
      <c r="E57" s="10" t="str">
        <f t="shared" si="1"/>
        <v>女</v>
      </c>
      <c r="F57" s="9"/>
    </row>
    <row r="58" spans="1:6" ht="34.5" customHeight="1">
      <c r="A58" s="6">
        <v>56</v>
      </c>
      <c r="B58" s="9" t="str">
        <f>"542620231016161112125355"</f>
        <v>542620231016161112125355</v>
      </c>
      <c r="C58" s="9" t="s">
        <v>7</v>
      </c>
      <c r="D58" s="10" t="str">
        <f>"李寒"</f>
        <v>李寒</v>
      </c>
      <c r="E58" s="10" t="str">
        <f t="shared" si="1"/>
        <v>女</v>
      </c>
      <c r="F58" s="9"/>
    </row>
    <row r="59" spans="1:6" ht="34.5" customHeight="1">
      <c r="A59" s="6">
        <v>57</v>
      </c>
      <c r="B59" s="9" t="str">
        <f>"542620231013165636125181"</f>
        <v>542620231013165636125181</v>
      </c>
      <c r="C59" s="9" t="s">
        <v>7</v>
      </c>
      <c r="D59" s="10" t="str">
        <f>"唐建妹"</f>
        <v>唐建妹</v>
      </c>
      <c r="E59" s="10" t="str">
        <f t="shared" si="1"/>
        <v>女</v>
      </c>
      <c r="F59" s="9"/>
    </row>
    <row r="60" spans="1:6" ht="34.5" customHeight="1">
      <c r="A60" s="6">
        <v>58</v>
      </c>
      <c r="B60" s="9" t="str">
        <f>"542620231016213525125403"</f>
        <v>542620231016213525125403</v>
      </c>
      <c r="C60" s="9" t="s">
        <v>7</v>
      </c>
      <c r="D60" s="10" t="str">
        <f>"蔡飞燕"</f>
        <v>蔡飞燕</v>
      </c>
      <c r="E60" s="10" t="str">
        <f t="shared" si="1"/>
        <v>女</v>
      </c>
      <c r="F60" s="9"/>
    </row>
    <row r="61" spans="1:6" ht="34.5" customHeight="1">
      <c r="A61" s="6">
        <v>59</v>
      </c>
      <c r="B61" s="9" t="str">
        <f>"542620231016232330125430"</f>
        <v>542620231016232330125430</v>
      </c>
      <c r="C61" s="9" t="s">
        <v>7</v>
      </c>
      <c r="D61" s="10" t="str">
        <f>"伍润莼"</f>
        <v>伍润莼</v>
      </c>
      <c r="E61" s="10" t="str">
        <f t="shared" si="1"/>
        <v>女</v>
      </c>
      <c r="F61" s="9"/>
    </row>
    <row r="62" spans="1:6" ht="34.5" customHeight="1">
      <c r="A62" s="6">
        <v>60</v>
      </c>
      <c r="B62" s="9" t="str">
        <f>"542620231016221256125415"</f>
        <v>542620231016221256125415</v>
      </c>
      <c r="C62" s="9" t="s">
        <v>7</v>
      </c>
      <c r="D62" s="10" t="str">
        <f>"童东"</f>
        <v>童东</v>
      </c>
      <c r="E62" s="10" t="str">
        <f>"男"</f>
        <v>男</v>
      </c>
      <c r="F62" s="9"/>
    </row>
    <row r="63" spans="1:6" ht="34.5" customHeight="1">
      <c r="A63" s="6">
        <v>61</v>
      </c>
      <c r="B63" s="9" t="str">
        <f>"542620231017080126125444"</f>
        <v>542620231017080126125444</v>
      </c>
      <c r="C63" s="9" t="s">
        <v>7</v>
      </c>
      <c r="D63" s="10" t="str">
        <f>"李晶晶"</f>
        <v>李晶晶</v>
      </c>
      <c r="E63" s="10" t="str">
        <f>"女"</f>
        <v>女</v>
      </c>
      <c r="F63" s="9"/>
    </row>
    <row r="64" spans="1:6" ht="34.5" customHeight="1">
      <c r="A64" s="6">
        <v>62</v>
      </c>
      <c r="B64" s="9" t="str">
        <f>"542620231007091106124449"</f>
        <v>542620231007091106124449</v>
      </c>
      <c r="C64" s="9" t="s">
        <v>8</v>
      </c>
      <c r="D64" s="10" t="str">
        <f>"叶剑飞"</f>
        <v>叶剑飞</v>
      </c>
      <c r="E64" s="10" t="str">
        <f>"男"</f>
        <v>男</v>
      </c>
      <c r="F64" s="9"/>
    </row>
    <row r="65" spans="1:6" ht="34.5" customHeight="1">
      <c r="A65" s="6">
        <v>63</v>
      </c>
      <c r="B65" s="9" t="str">
        <f>"542620231007100230124482"</f>
        <v>542620231007100230124482</v>
      </c>
      <c r="C65" s="9" t="s">
        <v>8</v>
      </c>
      <c r="D65" s="10" t="str">
        <f>"王家健"</f>
        <v>王家健</v>
      </c>
      <c r="E65" s="10" t="str">
        <f>"男"</f>
        <v>男</v>
      </c>
      <c r="F65" s="9"/>
    </row>
    <row r="66" spans="1:6" ht="34.5" customHeight="1">
      <c r="A66" s="6">
        <v>64</v>
      </c>
      <c r="B66" s="9" t="str">
        <f>"542620231007093706124464"</f>
        <v>542620231007093706124464</v>
      </c>
      <c r="C66" s="9" t="s">
        <v>8</v>
      </c>
      <c r="D66" s="10" t="str">
        <f>"卓书泉"</f>
        <v>卓书泉</v>
      </c>
      <c r="E66" s="10" t="str">
        <f>"男"</f>
        <v>男</v>
      </c>
      <c r="F66" s="9"/>
    </row>
    <row r="67" spans="1:6" ht="34.5" customHeight="1">
      <c r="A67" s="6">
        <v>65</v>
      </c>
      <c r="B67" s="9" t="str">
        <f>"542620231007093654124463"</f>
        <v>542620231007093654124463</v>
      </c>
      <c r="C67" s="9" t="s">
        <v>8</v>
      </c>
      <c r="D67" s="10" t="str">
        <f>"王光满"</f>
        <v>王光满</v>
      </c>
      <c r="E67" s="10" t="str">
        <f>"男"</f>
        <v>男</v>
      </c>
      <c r="F67" s="9"/>
    </row>
    <row r="68" spans="1:6" ht="34.5" customHeight="1">
      <c r="A68" s="6">
        <v>66</v>
      </c>
      <c r="B68" s="9" t="str">
        <f>"542620231007161953124573"</f>
        <v>542620231007161953124573</v>
      </c>
      <c r="C68" s="9" t="s">
        <v>8</v>
      </c>
      <c r="D68" s="10" t="str">
        <f>"吴秋雷"</f>
        <v>吴秋雷</v>
      </c>
      <c r="E68" s="10" t="str">
        <f>"男"</f>
        <v>男</v>
      </c>
      <c r="F68" s="9"/>
    </row>
    <row r="69" spans="1:6" ht="34.5" customHeight="1">
      <c r="A69" s="6">
        <v>67</v>
      </c>
      <c r="B69" s="9" t="str">
        <f>"542620231007134205124535"</f>
        <v>542620231007134205124535</v>
      </c>
      <c r="C69" s="9" t="s">
        <v>8</v>
      </c>
      <c r="D69" s="10" t="str">
        <f>"邢文珍"</f>
        <v>邢文珍</v>
      </c>
      <c r="E69" s="10" t="str">
        <f>"女"</f>
        <v>女</v>
      </c>
      <c r="F69" s="9"/>
    </row>
    <row r="70" spans="1:6" ht="34.5" customHeight="1">
      <c r="A70" s="6">
        <v>68</v>
      </c>
      <c r="B70" s="9" t="str">
        <f>"542620231007180021124592"</f>
        <v>542620231007180021124592</v>
      </c>
      <c r="C70" s="9" t="s">
        <v>8</v>
      </c>
      <c r="D70" s="10" t="str">
        <f>"王家宇"</f>
        <v>王家宇</v>
      </c>
      <c r="E70" s="10" t="str">
        <f>"男"</f>
        <v>男</v>
      </c>
      <c r="F70" s="9"/>
    </row>
    <row r="71" spans="1:6" ht="34.5" customHeight="1">
      <c r="A71" s="6">
        <v>69</v>
      </c>
      <c r="B71" s="9" t="str">
        <f>"542620231007214252124627"</f>
        <v>542620231007214252124627</v>
      </c>
      <c r="C71" s="9" t="s">
        <v>8</v>
      </c>
      <c r="D71" s="10" t="str">
        <f>"胡娇莹"</f>
        <v>胡娇莹</v>
      </c>
      <c r="E71" s="10" t="str">
        <f>"女"</f>
        <v>女</v>
      </c>
      <c r="F71" s="9"/>
    </row>
    <row r="72" spans="1:6" ht="34.5" customHeight="1">
      <c r="A72" s="6">
        <v>70</v>
      </c>
      <c r="B72" s="9" t="str">
        <f>"542620231007202856124614"</f>
        <v>542620231007202856124614</v>
      </c>
      <c r="C72" s="9" t="s">
        <v>8</v>
      </c>
      <c r="D72" s="10" t="str">
        <f>"林云"</f>
        <v>林云</v>
      </c>
      <c r="E72" s="10" t="str">
        <f>"女"</f>
        <v>女</v>
      </c>
      <c r="F72" s="9"/>
    </row>
    <row r="73" spans="1:6" ht="34.5" customHeight="1">
      <c r="A73" s="6">
        <v>71</v>
      </c>
      <c r="B73" s="9" t="str">
        <f>"542620231007214846124629"</f>
        <v>542620231007214846124629</v>
      </c>
      <c r="C73" s="9" t="s">
        <v>8</v>
      </c>
      <c r="D73" s="10" t="str">
        <f>"唐传良"</f>
        <v>唐传良</v>
      </c>
      <c r="E73" s="10" t="str">
        <f>"男"</f>
        <v>男</v>
      </c>
      <c r="F73" s="9"/>
    </row>
    <row r="74" spans="1:6" ht="34.5" customHeight="1">
      <c r="A74" s="6">
        <v>72</v>
      </c>
      <c r="B74" s="9" t="str">
        <f>"542620231008092835124672"</f>
        <v>542620231008092835124672</v>
      </c>
      <c r="C74" s="9" t="s">
        <v>8</v>
      </c>
      <c r="D74" s="10" t="str">
        <f>"洪安蝶"</f>
        <v>洪安蝶</v>
      </c>
      <c r="E74" s="10" t="str">
        <f>"女"</f>
        <v>女</v>
      </c>
      <c r="F74" s="9"/>
    </row>
    <row r="75" spans="1:6" ht="34.5" customHeight="1">
      <c r="A75" s="6">
        <v>73</v>
      </c>
      <c r="B75" s="9" t="str">
        <f>"542620231007230332124642"</f>
        <v>542620231007230332124642</v>
      </c>
      <c r="C75" s="9" t="s">
        <v>8</v>
      </c>
      <c r="D75" s="10" t="str">
        <f>"麦雪艳"</f>
        <v>麦雪艳</v>
      </c>
      <c r="E75" s="10" t="str">
        <f>"女"</f>
        <v>女</v>
      </c>
      <c r="F75" s="9"/>
    </row>
    <row r="76" spans="1:6" ht="34.5" customHeight="1">
      <c r="A76" s="6">
        <v>74</v>
      </c>
      <c r="B76" s="9" t="str">
        <f>"542620231007214144124626"</f>
        <v>542620231007214144124626</v>
      </c>
      <c r="C76" s="9" t="s">
        <v>8</v>
      </c>
      <c r="D76" s="10" t="str">
        <f>"韦泽权"</f>
        <v>韦泽权</v>
      </c>
      <c r="E76" s="10" t="str">
        <f>"男"</f>
        <v>男</v>
      </c>
      <c r="F76" s="9"/>
    </row>
    <row r="77" spans="1:6" ht="34.5" customHeight="1">
      <c r="A77" s="6">
        <v>75</v>
      </c>
      <c r="B77" s="9" t="str">
        <f>"542620231007225416124639"</f>
        <v>542620231007225416124639</v>
      </c>
      <c r="C77" s="9" t="s">
        <v>8</v>
      </c>
      <c r="D77" s="10" t="str">
        <f>"夏远东"</f>
        <v>夏远东</v>
      </c>
      <c r="E77" s="10" t="str">
        <f>"男"</f>
        <v>男</v>
      </c>
      <c r="F77" s="9"/>
    </row>
    <row r="78" spans="1:6" ht="34.5" customHeight="1">
      <c r="A78" s="6">
        <v>76</v>
      </c>
      <c r="B78" s="9" t="str">
        <f>"542620231008170949124743"</f>
        <v>542620231008170949124743</v>
      </c>
      <c r="C78" s="9" t="s">
        <v>8</v>
      </c>
      <c r="D78" s="10" t="str">
        <f>"曾海韵"</f>
        <v>曾海韵</v>
      </c>
      <c r="E78" s="10" t="str">
        <f>"女"</f>
        <v>女</v>
      </c>
      <c r="F78" s="9"/>
    </row>
    <row r="79" spans="1:6" ht="34.5" customHeight="1">
      <c r="A79" s="6">
        <v>77</v>
      </c>
      <c r="B79" s="9" t="str">
        <f>"542620231008183026124755"</f>
        <v>542620231008183026124755</v>
      </c>
      <c r="C79" s="9" t="s">
        <v>8</v>
      </c>
      <c r="D79" s="10" t="str">
        <f>"陈佳豪"</f>
        <v>陈佳豪</v>
      </c>
      <c r="E79" s="10" t="str">
        <f>"男"</f>
        <v>男</v>
      </c>
      <c r="F79" s="9"/>
    </row>
    <row r="80" spans="1:6" ht="34.5" customHeight="1">
      <c r="A80" s="6">
        <v>78</v>
      </c>
      <c r="B80" s="9" t="str">
        <f>"542620231009080729124788"</f>
        <v>542620231009080729124788</v>
      </c>
      <c r="C80" s="9" t="s">
        <v>8</v>
      </c>
      <c r="D80" s="10" t="str">
        <f>"祁家星"</f>
        <v>祁家星</v>
      </c>
      <c r="E80" s="10" t="str">
        <f>"男"</f>
        <v>男</v>
      </c>
      <c r="F80" s="9"/>
    </row>
    <row r="81" spans="1:6" ht="34.5" customHeight="1">
      <c r="A81" s="6">
        <v>79</v>
      </c>
      <c r="B81" s="9" t="str">
        <f>"542620231009150742124833"</f>
        <v>542620231009150742124833</v>
      </c>
      <c r="C81" s="9" t="s">
        <v>8</v>
      </c>
      <c r="D81" s="10" t="str">
        <f>"王雪青"</f>
        <v>王雪青</v>
      </c>
      <c r="E81" s="10" t="str">
        <f>"女"</f>
        <v>女</v>
      </c>
      <c r="F81" s="9"/>
    </row>
    <row r="82" spans="1:6" ht="34.5" customHeight="1">
      <c r="A82" s="6">
        <v>80</v>
      </c>
      <c r="B82" s="9" t="str">
        <f>"542620231007163009124574"</f>
        <v>542620231007163009124574</v>
      </c>
      <c r="C82" s="9" t="s">
        <v>8</v>
      </c>
      <c r="D82" s="10" t="str">
        <f>"卓日初"</f>
        <v>卓日初</v>
      </c>
      <c r="E82" s="10" t="str">
        <f>"男"</f>
        <v>男</v>
      </c>
      <c r="F82" s="9"/>
    </row>
    <row r="83" spans="1:6" ht="34.5" customHeight="1">
      <c r="A83" s="6">
        <v>81</v>
      </c>
      <c r="B83" s="9" t="str">
        <f>"542620231009101720124803"</f>
        <v>542620231009101720124803</v>
      </c>
      <c r="C83" s="9" t="s">
        <v>8</v>
      </c>
      <c r="D83" s="10" t="str">
        <f>"吴淑桦"</f>
        <v>吴淑桦</v>
      </c>
      <c r="E83" s="10" t="str">
        <f>"女"</f>
        <v>女</v>
      </c>
      <c r="F83" s="9"/>
    </row>
    <row r="84" spans="1:6" ht="34.5" customHeight="1">
      <c r="A84" s="6">
        <v>82</v>
      </c>
      <c r="B84" s="9" t="str">
        <f>"542620231010220910124961"</f>
        <v>542620231010220910124961</v>
      </c>
      <c r="C84" s="9" t="s">
        <v>8</v>
      </c>
      <c r="D84" s="10" t="str">
        <f>"徐芳"</f>
        <v>徐芳</v>
      </c>
      <c r="E84" s="10" t="str">
        <f>"女"</f>
        <v>女</v>
      </c>
      <c r="F84" s="9"/>
    </row>
    <row r="85" spans="1:6" ht="34.5" customHeight="1">
      <c r="A85" s="6">
        <v>83</v>
      </c>
      <c r="B85" s="9" t="str">
        <f>"542620231007095008124472"</f>
        <v>542620231007095008124472</v>
      </c>
      <c r="C85" s="9" t="s">
        <v>8</v>
      </c>
      <c r="D85" s="10" t="str">
        <f>"邢林溪"</f>
        <v>邢林溪</v>
      </c>
      <c r="E85" s="10" t="str">
        <f>"男"</f>
        <v>男</v>
      </c>
      <c r="F85" s="9"/>
    </row>
    <row r="86" spans="1:6" ht="34.5" customHeight="1">
      <c r="A86" s="6">
        <v>84</v>
      </c>
      <c r="B86" s="9" t="str">
        <f>"542620231011131214125009"</f>
        <v>542620231011131214125009</v>
      </c>
      <c r="C86" s="9" t="s">
        <v>8</v>
      </c>
      <c r="D86" s="10" t="str">
        <f>"黄明欣"</f>
        <v>黄明欣</v>
      </c>
      <c r="E86" s="10" t="str">
        <f>"女"</f>
        <v>女</v>
      </c>
      <c r="F86" s="9"/>
    </row>
    <row r="87" spans="1:6" ht="34.5" customHeight="1">
      <c r="A87" s="6">
        <v>85</v>
      </c>
      <c r="B87" s="9" t="str">
        <f>"542620231011092134124981"</f>
        <v>542620231011092134124981</v>
      </c>
      <c r="C87" s="9" t="s">
        <v>8</v>
      </c>
      <c r="D87" s="10" t="str">
        <f>"罗少女"</f>
        <v>罗少女</v>
      </c>
      <c r="E87" s="10" t="str">
        <f>"女"</f>
        <v>女</v>
      </c>
      <c r="F87" s="9"/>
    </row>
    <row r="88" spans="1:6" ht="34.5" customHeight="1">
      <c r="A88" s="6">
        <v>86</v>
      </c>
      <c r="B88" s="9" t="str">
        <f>"542620231009161711124844"</f>
        <v>542620231009161711124844</v>
      </c>
      <c r="C88" s="9" t="s">
        <v>8</v>
      </c>
      <c r="D88" s="10" t="str">
        <f>"任重重"</f>
        <v>任重重</v>
      </c>
      <c r="E88" s="10" t="str">
        <f>"女"</f>
        <v>女</v>
      </c>
      <c r="F88" s="9"/>
    </row>
    <row r="89" spans="1:6" ht="34.5" customHeight="1">
      <c r="A89" s="6">
        <v>87</v>
      </c>
      <c r="B89" s="9" t="str">
        <f>"542620231011213135125052"</f>
        <v>542620231011213135125052</v>
      </c>
      <c r="C89" s="9" t="s">
        <v>8</v>
      </c>
      <c r="D89" s="10" t="str">
        <f>"冯琳"</f>
        <v>冯琳</v>
      </c>
      <c r="E89" s="10" t="str">
        <f>"女"</f>
        <v>女</v>
      </c>
      <c r="F89" s="9"/>
    </row>
    <row r="90" spans="1:6" ht="34.5" customHeight="1">
      <c r="A90" s="6">
        <v>88</v>
      </c>
      <c r="B90" s="9" t="str">
        <f>"542620231011135156125012"</f>
        <v>542620231011135156125012</v>
      </c>
      <c r="C90" s="9" t="s">
        <v>8</v>
      </c>
      <c r="D90" s="10" t="str">
        <f>"蔡正飞"</f>
        <v>蔡正飞</v>
      </c>
      <c r="E90" s="10" t="str">
        <f>"男"</f>
        <v>男</v>
      </c>
      <c r="F90" s="9"/>
    </row>
    <row r="91" spans="1:6" ht="34.5" customHeight="1">
      <c r="A91" s="6">
        <v>89</v>
      </c>
      <c r="B91" s="9" t="str">
        <f>"542620231007201816124613"</f>
        <v>542620231007201816124613</v>
      </c>
      <c r="C91" s="9" t="s">
        <v>8</v>
      </c>
      <c r="D91" s="10" t="str">
        <f>"李平焕"</f>
        <v>李平焕</v>
      </c>
      <c r="E91" s="10" t="str">
        <f>"男"</f>
        <v>男</v>
      </c>
      <c r="F91" s="9"/>
    </row>
    <row r="92" spans="1:6" ht="34.5" customHeight="1">
      <c r="A92" s="6">
        <v>90</v>
      </c>
      <c r="B92" s="9" t="str">
        <f>"542620231013171936125183"</f>
        <v>542620231013171936125183</v>
      </c>
      <c r="C92" s="9" t="s">
        <v>8</v>
      </c>
      <c r="D92" s="10" t="str">
        <f>"符晓寒"</f>
        <v>符晓寒</v>
      </c>
      <c r="E92" s="10" t="str">
        <f>"女"</f>
        <v>女</v>
      </c>
      <c r="F92" s="9"/>
    </row>
    <row r="93" spans="1:6" ht="34.5" customHeight="1">
      <c r="A93" s="6">
        <v>91</v>
      </c>
      <c r="B93" s="9" t="str">
        <f>"542620231013160925125174"</f>
        <v>542620231013160925125174</v>
      </c>
      <c r="C93" s="9" t="s">
        <v>8</v>
      </c>
      <c r="D93" s="10" t="str">
        <f>"陈慧"</f>
        <v>陈慧</v>
      </c>
      <c r="E93" s="10" t="str">
        <f>"女"</f>
        <v>女</v>
      </c>
      <c r="F93" s="9"/>
    </row>
    <row r="94" spans="1:6" ht="34.5" customHeight="1">
      <c r="A94" s="6">
        <v>92</v>
      </c>
      <c r="B94" s="9" t="str">
        <f>"542620231009211013124864"</f>
        <v>542620231009211013124864</v>
      </c>
      <c r="C94" s="9" t="s">
        <v>8</v>
      </c>
      <c r="D94" s="10" t="str">
        <f>"黄悦"</f>
        <v>黄悦</v>
      </c>
      <c r="E94" s="10" t="str">
        <f>"女"</f>
        <v>女</v>
      </c>
      <c r="F94" s="9"/>
    </row>
    <row r="95" spans="1:6" ht="34.5" customHeight="1">
      <c r="A95" s="6">
        <v>93</v>
      </c>
      <c r="B95" s="9" t="str">
        <f>"542620231014170342125209"</f>
        <v>542620231014170342125209</v>
      </c>
      <c r="C95" s="9" t="s">
        <v>8</v>
      </c>
      <c r="D95" s="10" t="str">
        <f>"谭亦琳"</f>
        <v>谭亦琳</v>
      </c>
      <c r="E95" s="10" t="str">
        <f>"女"</f>
        <v>女</v>
      </c>
      <c r="F95" s="9"/>
    </row>
    <row r="96" spans="1:6" ht="34.5" customHeight="1">
      <c r="A96" s="6">
        <v>94</v>
      </c>
      <c r="B96" s="9" t="str">
        <f>"542620231015134517125235"</f>
        <v>542620231015134517125235</v>
      </c>
      <c r="C96" s="9" t="s">
        <v>8</v>
      </c>
      <c r="D96" s="10" t="str">
        <f>"黄晓雪"</f>
        <v>黄晓雪</v>
      </c>
      <c r="E96" s="10" t="str">
        <f>"女"</f>
        <v>女</v>
      </c>
      <c r="F96" s="9"/>
    </row>
    <row r="97" spans="1:6" ht="34.5" customHeight="1">
      <c r="A97" s="6">
        <v>95</v>
      </c>
      <c r="B97" s="9" t="str">
        <f>"542620231015134639125236"</f>
        <v>542620231015134639125236</v>
      </c>
      <c r="C97" s="9" t="s">
        <v>8</v>
      </c>
      <c r="D97" s="10" t="str">
        <f>"杨树羽"</f>
        <v>杨树羽</v>
      </c>
      <c r="E97" s="10" t="str">
        <f>"男"</f>
        <v>男</v>
      </c>
      <c r="F97" s="9"/>
    </row>
    <row r="98" spans="1:6" ht="34.5" customHeight="1">
      <c r="A98" s="6">
        <v>96</v>
      </c>
      <c r="B98" s="9" t="str">
        <f>"542620231015163505125246"</f>
        <v>542620231015163505125246</v>
      </c>
      <c r="C98" s="9" t="s">
        <v>8</v>
      </c>
      <c r="D98" s="10" t="str">
        <f>"张克豪"</f>
        <v>张克豪</v>
      </c>
      <c r="E98" s="10" t="str">
        <f>"男"</f>
        <v>男</v>
      </c>
      <c r="F98" s="9"/>
    </row>
    <row r="99" spans="1:6" ht="34.5" customHeight="1">
      <c r="A99" s="6">
        <v>97</v>
      </c>
      <c r="B99" s="9" t="str">
        <f>"542620231015173554125253"</f>
        <v>542620231015173554125253</v>
      </c>
      <c r="C99" s="9" t="s">
        <v>8</v>
      </c>
      <c r="D99" s="10" t="str">
        <f>"吉奕喆"</f>
        <v>吉奕喆</v>
      </c>
      <c r="E99" s="10" t="str">
        <f>"女"</f>
        <v>女</v>
      </c>
      <c r="F99" s="9"/>
    </row>
    <row r="100" spans="1:6" ht="34.5" customHeight="1">
      <c r="A100" s="6">
        <v>98</v>
      </c>
      <c r="B100" s="9" t="str">
        <f>"542620231012232259125135"</f>
        <v>542620231012232259125135</v>
      </c>
      <c r="C100" s="9" t="s">
        <v>8</v>
      </c>
      <c r="D100" s="10" t="str">
        <f>"骆亮光"</f>
        <v>骆亮光</v>
      </c>
      <c r="E100" s="10" t="str">
        <f>"男"</f>
        <v>男</v>
      </c>
      <c r="F100" s="9"/>
    </row>
    <row r="101" spans="1:6" ht="34.5" customHeight="1">
      <c r="A101" s="6">
        <v>99</v>
      </c>
      <c r="B101" s="9" t="str">
        <f>"542620231015230023125281"</f>
        <v>542620231015230023125281</v>
      </c>
      <c r="C101" s="9" t="s">
        <v>8</v>
      </c>
      <c r="D101" s="10" t="str">
        <f>"徐艺瑄"</f>
        <v>徐艺瑄</v>
      </c>
      <c r="E101" s="10" t="str">
        <f>"女"</f>
        <v>女</v>
      </c>
      <c r="F101" s="9"/>
    </row>
    <row r="102" spans="1:6" ht="34.5" customHeight="1">
      <c r="A102" s="6">
        <v>100</v>
      </c>
      <c r="B102" s="9" t="str">
        <f>"542620231016093313125307"</f>
        <v>542620231016093313125307</v>
      </c>
      <c r="C102" s="9" t="s">
        <v>8</v>
      </c>
      <c r="D102" s="10" t="str">
        <f>"王文欣"</f>
        <v>王文欣</v>
      </c>
      <c r="E102" s="10" t="str">
        <f>"女"</f>
        <v>女</v>
      </c>
      <c r="F102" s="9"/>
    </row>
    <row r="103" spans="1:6" ht="34.5" customHeight="1">
      <c r="A103" s="6">
        <v>101</v>
      </c>
      <c r="B103" s="9" t="str">
        <f>"542620231013152012125167"</f>
        <v>542620231013152012125167</v>
      </c>
      <c r="C103" s="9" t="s">
        <v>8</v>
      </c>
      <c r="D103" s="10" t="str">
        <f>"陈海波"</f>
        <v>陈海波</v>
      </c>
      <c r="E103" s="10" t="str">
        <f>"女"</f>
        <v>女</v>
      </c>
      <c r="F103" s="9"/>
    </row>
    <row r="104" spans="1:6" ht="34.5" customHeight="1">
      <c r="A104" s="6">
        <v>102</v>
      </c>
      <c r="B104" s="9" t="str">
        <f>"542620231016111757125320"</f>
        <v>542620231016111757125320</v>
      </c>
      <c r="C104" s="9" t="s">
        <v>8</v>
      </c>
      <c r="D104" s="10" t="str">
        <f>"滕银春"</f>
        <v>滕银春</v>
      </c>
      <c r="E104" s="10" t="str">
        <f>"女"</f>
        <v>女</v>
      </c>
      <c r="F104" s="9"/>
    </row>
    <row r="105" spans="1:6" ht="34.5" customHeight="1">
      <c r="A105" s="6">
        <v>103</v>
      </c>
      <c r="B105" s="9" t="str">
        <f>"542620231016124956125331"</f>
        <v>542620231016124956125331</v>
      </c>
      <c r="C105" s="9" t="s">
        <v>8</v>
      </c>
      <c r="D105" s="10" t="str">
        <f>"张继沪"</f>
        <v>张继沪</v>
      </c>
      <c r="E105" s="10" t="str">
        <f>"男"</f>
        <v>男</v>
      </c>
      <c r="F105" s="9"/>
    </row>
    <row r="106" spans="1:6" ht="34.5" customHeight="1">
      <c r="A106" s="6">
        <v>104</v>
      </c>
      <c r="B106" s="9" t="str">
        <f>"542620231014213811125217"</f>
        <v>542620231014213811125217</v>
      </c>
      <c r="C106" s="9" t="s">
        <v>8</v>
      </c>
      <c r="D106" s="10" t="str">
        <f>"吴琼丽"</f>
        <v>吴琼丽</v>
      </c>
      <c r="E106" s="10" t="str">
        <f>"女"</f>
        <v>女</v>
      </c>
      <c r="F106" s="9"/>
    </row>
    <row r="107" spans="1:6" ht="34.5" customHeight="1">
      <c r="A107" s="6">
        <v>105</v>
      </c>
      <c r="B107" s="9" t="str">
        <f>"542620231016161409125356"</f>
        <v>542620231016161409125356</v>
      </c>
      <c r="C107" s="9" t="s">
        <v>8</v>
      </c>
      <c r="D107" s="10" t="str">
        <f>"朱瑞收"</f>
        <v>朱瑞收</v>
      </c>
      <c r="E107" s="10" t="str">
        <f>"女"</f>
        <v>女</v>
      </c>
      <c r="F107" s="9"/>
    </row>
    <row r="108" spans="1:6" ht="34.5" customHeight="1">
      <c r="A108" s="6">
        <v>106</v>
      </c>
      <c r="B108" s="9" t="str">
        <f>"542620231016210626125399"</f>
        <v>542620231016210626125399</v>
      </c>
      <c r="C108" s="9" t="s">
        <v>8</v>
      </c>
      <c r="D108" s="10" t="str">
        <f>"吴正昊"</f>
        <v>吴正昊</v>
      </c>
      <c r="E108" s="10" t="str">
        <f>"男"</f>
        <v>男</v>
      </c>
      <c r="F108" s="9"/>
    </row>
    <row r="109" spans="1:6" ht="34.5" customHeight="1">
      <c r="A109" s="6">
        <v>107</v>
      </c>
      <c r="B109" s="9" t="str">
        <f>"542620231016222036125416"</f>
        <v>542620231016222036125416</v>
      </c>
      <c r="C109" s="9" t="s">
        <v>8</v>
      </c>
      <c r="D109" s="10" t="str">
        <f>"陈柳惠"</f>
        <v>陈柳惠</v>
      </c>
      <c r="E109" s="10" t="str">
        <f>"女"</f>
        <v>女</v>
      </c>
      <c r="F109" s="9"/>
    </row>
    <row r="110" spans="1:6" ht="34.5" customHeight="1">
      <c r="A110" s="6">
        <v>108</v>
      </c>
      <c r="B110" s="9" t="str">
        <f>"542620231016180349125373"</f>
        <v>542620231016180349125373</v>
      </c>
      <c r="C110" s="9" t="s">
        <v>8</v>
      </c>
      <c r="D110" s="10" t="str">
        <f>"高芳举"</f>
        <v>高芳举</v>
      </c>
      <c r="E110" s="10" t="str">
        <f>"女"</f>
        <v>女</v>
      </c>
      <c r="F110" s="9"/>
    </row>
    <row r="111" spans="1:6" ht="34.5" customHeight="1">
      <c r="A111" s="6">
        <v>109</v>
      </c>
      <c r="B111" s="9" t="str">
        <f>"542620231015165102125248"</f>
        <v>542620231015165102125248</v>
      </c>
      <c r="C111" s="9" t="s">
        <v>8</v>
      </c>
      <c r="D111" s="10" t="str">
        <f>"车芸伊"</f>
        <v>车芸伊</v>
      </c>
      <c r="E111" s="10" t="str">
        <f>"女"</f>
        <v>女</v>
      </c>
      <c r="F111" s="9"/>
    </row>
    <row r="112" spans="1:6" ht="34.5" customHeight="1">
      <c r="A112" s="6">
        <v>110</v>
      </c>
      <c r="B112" s="9" t="str">
        <f>"542620231007153426124556"</f>
        <v>542620231007153426124556</v>
      </c>
      <c r="C112" s="9" t="s">
        <v>8</v>
      </c>
      <c r="D112" s="10" t="str">
        <f>"韩超峰"</f>
        <v>韩超峰</v>
      </c>
      <c r="E112" s="10" t="str">
        <f>"男"</f>
        <v>男</v>
      </c>
      <c r="F112" s="9"/>
    </row>
    <row r="113" spans="1:6" ht="34.5" customHeight="1">
      <c r="A113" s="6">
        <v>111</v>
      </c>
      <c r="B113" s="9" t="str">
        <f>"542620231017081619125445"</f>
        <v>542620231017081619125445</v>
      </c>
      <c r="C113" s="9" t="s">
        <v>8</v>
      </c>
      <c r="D113" s="10" t="str">
        <f>"彭博伟"</f>
        <v>彭博伟</v>
      </c>
      <c r="E113" s="10" t="str">
        <f>"男"</f>
        <v>男</v>
      </c>
      <c r="F113" s="9"/>
    </row>
    <row r="114" spans="1:6" ht="34.5" customHeight="1">
      <c r="A114" s="6">
        <v>112</v>
      </c>
      <c r="B114" s="9" t="str">
        <f>"542620231012112751125084"</f>
        <v>542620231012112751125084</v>
      </c>
      <c r="C114" s="9" t="s">
        <v>8</v>
      </c>
      <c r="D114" s="10" t="str">
        <f>"李丕波"</f>
        <v>李丕波</v>
      </c>
      <c r="E114" s="10" t="str">
        <f>"男"</f>
        <v>男</v>
      </c>
      <c r="F114" s="9"/>
    </row>
    <row r="115" spans="1:6" ht="34.5" customHeight="1">
      <c r="A115" s="6">
        <v>113</v>
      </c>
      <c r="B115" s="9" t="str">
        <f>"542620231016190647125382"</f>
        <v>542620231016190647125382</v>
      </c>
      <c r="C115" s="9" t="s">
        <v>8</v>
      </c>
      <c r="D115" s="10" t="str">
        <f>"陈丽萍"</f>
        <v>陈丽萍</v>
      </c>
      <c r="E115" s="10" t="str">
        <f>"女"</f>
        <v>女</v>
      </c>
      <c r="F115" s="9"/>
    </row>
    <row r="116" spans="1:6" ht="34.5" customHeight="1">
      <c r="A116" s="6">
        <v>114</v>
      </c>
      <c r="B116" s="9" t="str">
        <f>"542620231017093930125458"</f>
        <v>542620231017093930125458</v>
      </c>
      <c r="C116" s="9" t="s">
        <v>8</v>
      </c>
      <c r="D116" s="10" t="str">
        <f>"林颖"</f>
        <v>林颖</v>
      </c>
      <c r="E116" s="10" t="str">
        <f>"女"</f>
        <v>女</v>
      </c>
      <c r="F116" s="9"/>
    </row>
    <row r="117" spans="1:6" ht="34.5" customHeight="1">
      <c r="A117" s="6">
        <v>115</v>
      </c>
      <c r="B117" s="9" t="str">
        <f>"542620231017103244125477"</f>
        <v>542620231017103244125477</v>
      </c>
      <c r="C117" s="9" t="s">
        <v>8</v>
      </c>
      <c r="D117" s="10" t="str">
        <f>"赵琦"</f>
        <v>赵琦</v>
      </c>
      <c r="E117" s="10" t="str">
        <f>"女"</f>
        <v>女</v>
      </c>
      <c r="F117" s="9"/>
    </row>
    <row r="118" spans="1:6" ht="34.5" customHeight="1">
      <c r="A118" s="6">
        <v>116</v>
      </c>
      <c r="B118" s="9" t="str">
        <f>"542620231017095716125465"</f>
        <v>542620231017095716125465</v>
      </c>
      <c r="C118" s="9" t="s">
        <v>8</v>
      </c>
      <c r="D118" s="10" t="str">
        <f>"邓佳语"</f>
        <v>邓佳语</v>
      </c>
      <c r="E118" s="10" t="str">
        <f>"女"</f>
        <v>女</v>
      </c>
      <c r="F118" s="9"/>
    </row>
    <row r="119" spans="1:6" ht="34.5" customHeight="1">
      <c r="A119" s="6">
        <v>117</v>
      </c>
      <c r="B119" s="9" t="str">
        <f>"542620231013161310125175"</f>
        <v>542620231013161310125175</v>
      </c>
      <c r="C119" s="9" t="s">
        <v>8</v>
      </c>
      <c r="D119" s="10" t="str">
        <f>"陈琼莹"</f>
        <v>陈琼莹</v>
      </c>
      <c r="E119" s="10" t="str">
        <f>"男"</f>
        <v>男</v>
      </c>
      <c r="F119" s="9"/>
    </row>
    <row r="120" spans="1:6" ht="34.5" customHeight="1">
      <c r="A120" s="6">
        <v>118</v>
      </c>
      <c r="B120" s="9" t="str">
        <f>"542620231007091047124447"</f>
        <v>542620231007091047124447</v>
      </c>
      <c r="C120" s="9" t="s">
        <v>9</v>
      </c>
      <c r="D120" s="10" t="str">
        <f>"符厚华"</f>
        <v>符厚华</v>
      </c>
      <c r="E120" s="10" t="str">
        <f>"男"</f>
        <v>男</v>
      </c>
      <c r="F120" s="9"/>
    </row>
    <row r="121" spans="1:6" ht="34.5" customHeight="1">
      <c r="A121" s="6">
        <v>119</v>
      </c>
      <c r="B121" s="9" t="str">
        <f>"542620231007100903124485"</f>
        <v>542620231007100903124485</v>
      </c>
      <c r="C121" s="9" t="s">
        <v>9</v>
      </c>
      <c r="D121" s="10" t="str">
        <f>"陈昌瑜"</f>
        <v>陈昌瑜</v>
      </c>
      <c r="E121" s="10" t="str">
        <f>"女"</f>
        <v>女</v>
      </c>
      <c r="F121" s="9"/>
    </row>
    <row r="122" spans="1:6" ht="34.5" customHeight="1">
      <c r="A122" s="6">
        <v>120</v>
      </c>
      <c r="B122" s="9" t="str">
        <f>"542620231007101714124490"</f>
        <v>542620231007101714124490</v>
      </c>
      <c r="C122" s="9" t="s">
        <v>9</v>
      </c>
      <c r="D122" s="10" t="str">
        <f>"谢彩虹"</f>
        <v>谢彩虹</v>
      </c>
      <c r="E122" s="10" t="str">
        <f>"女"</f>
        <v>女</v>
      </c>
      <c r="F122" s="9"/>
    </row>
    <row r="123" spans="1:6" ht="34.5" customHeight="1">
      <c r="A123" s="6">
        <v>121</v>
      </c>
      <c r="B123" s="9" t="str">
        <f>"542620231007133812124533"</f>
        <v>542620231007133812124533</v>
      </c>
      <c r="C123" s="9" t="s">
        <v>9</v>
      </c>
      <c r="D123" s="10" t="str">
        <f>"符麟莉"</f>
        <v>符麟莉</v>
      </c>
      <c r="E123" s="10" t="str">
        <f>"女"</f>
        <v>女</v>
      </c>
      <c r="F123" s="9"/>
    </row>
    <row r="124" spans="1:6" ht="34.5" customHeight="1">
      <c r="A124" s="6">
        <v>122</v>
      </c>
      <c r="B124" s="9" t="str">
        <f>"542620231007164044124576"</f>
        <v>542620231007164044124576</v>
      </c>
      <c r="C124" s="9" t="s">
        <v>9</v>
      </c>
      <c r="D124" s="10" t="str">
        <f>"高明锦"</f>
        <v>高明锦</v>
      </c>
      <c r="E124" s="10" t="str">
        <f>"男"</f>
        <v>男</v>
      </c>
      <c r="F124" s="9"/>
    </row>
    <row r="125" spans="1:6" ht="34.5" customHeight="1">
      <c r="A125" s="6">
        <v>123</v>
      </c>
      <c r="B125" s="9" t="str">
        <f>"542620231007130344124530"</f>
        <v>542620231007130344124530</v>
      </c>
      <c r="C125" s="9" t="s">
        <v>9</v>
      </c>
      <c r="D125" s="10" t="str">
        <f>"陈旖旎"</f>
        <v>陈旖旎</v>
      </c>
      <c r="E125" s="10" t="str">
        <f>"女"</f>
        <v>女</v>
      </c>
      <c r="F125" s="9"/>
    </row>
    <row r="126" spans="1:6" ht="34.5" customHeight="1">
      <c r="A126" s="6">
        <v>124</v>
      </c>
      <c r="B126" s="9" t="str">
        <f>"542620231007230432124643"</f>
        <v>542620231007230432124643</v>
      </c>
      <c r="C126" s="9" t="s">
        <v>9</v>
      </c>
      <c r="D126" s="10" t="str">
        <f>"杨其轩"</f>
        <v>杨其轩</v>
      </c>
      <c r="E126" s="10" t="str">
        <f>"男"</f>
        <v>男</v>
      </c>
      <c r="F126" s="9"/>
    </row>
    <row r="127" spans="1:6" ht="34.5" customHeight="1">
      <c r="A127" s="6">
        <v>125</v>
      </c>
      <c r="B127" s="9" t="str">
        <f>"542620231008083026124655"</f>
        <v>542620231008083026124655</v>
      </c>
      <c r="C127" s="9" t="s">
        <v>9</v>
      </c>
      <c r="D127" s="10" t="str">
        <f>"庄志远"</f>
        <v>庄志远</v>
      </c>
      <c r="E127" s="10" t="str">
        <f>"男"</f>
        <v>男</v>
      </c>
      <c r="F127" s="9"/>
    </row>
    <row r="128" spans="1:6" ht="34.5" customHeight="1">
      <c r="A128" s="6">
        <v>126</v>
      </c>
      <c r="B128" s="9" t="str">
        <f>"542620231008090643124668"</f>
        <v>542620231008090643124668</v>
      </c>
      <c r="C128" s="9" t="s">
        <v>9</v>
      </c>
      <c r="D128" s="10" t="str">
        <f>"符色燕"</f>
        <v>符色燕</v>
      </c>
      <c r="E128" s="10" t="str">
        <f>"女"</f>
        <v>女</v>
      </c>
      <c r="F128" s="9"/>
    </row>
    <row r="129" spans="1:6" ht="34.5" customHeight="1">
      <c r="A129" s="6">
        <v>127</v>
      </c>
      <c r="B129" s="9" t="str">
        <f>"542620231008095946124680"</f>
        <v>542620231008095946124680</v>
      </c>
      <c r="C129" s="9" t="s">
        <v>9</v>
      </c>
      <c r="D129" s="10" t="str">
        <f>"李应蕾"</f>
        <v>李应蕾</v>
      </c>
      <c r="E129" s="10" t="str">
        <f>"男"</f>
        <v>男</v>
      </c>
      <c r="F129" s="9"/>
    </row>
    <row r="130" spans="1:6" ht="34.5" customHeight="1">
      <c r="A130" s="6">
        <v>128</v>
      </c>
      <c r="B130" s="9" t="str">
        <f>"542620231008160517124736"</f>
        <v>542620231008160517124736</v>
      </c>
      <c r="C130" s="9" t="s">
        <v>9</v>
      </c>
      <c r="D130" s="10" t="str">
        <f>"莫时照"</f>
        <v>莫时照</v>
      </c>
      <c r="E130" s="10" t="str">
        <f>"男"</f>
        <v>男</v>
      </c>
      <c r="F130" s="9"/>
    </row>
    <row r="131" spans="1:6" ht="34.5" customHeight="1">
      <c r="A131" s="6">
        <v>129</v>
      </c>
      <c r="B131" s="9" t="str">
        <f>"542620231008205533124764"</f>
        <v>542620231008205533124764</v>
      </c>
      <c r="C131" s="9" t="s">
        <v>9</v>
      </c>
      <c r="D131" s="10" t="str">
        <f>"王其优"</f>
        <v>王其优</v>
      </c>
      <c r="E131" s="10" t="str">
        <f>"男"</f>
        <v>男</v>
      </c>
      <c r="F131" s="9"/>
    </row>
    <row r="132" spans="1:6" ht="34.5" customHeight="1">
      <c r="A132" s="6">
        <v>130</v>
      </c>
      <c r="B132" s="9" t="str">
        <f>"542620231008083551124658"</f>
        <v>542620231008083551124658</v>
      </c>
      <c r="C132" s="9" t="s">
        <v>9</v>
      </c>
      <c r="D132" s="10" t="str">
        <f>"张琼霞"</f>
        <v>张琼霞</v>
      </c>
      <c r="E132" s="10" t="str">
        <f>"女"</f>
        <v>女</v>
      </c>
      <c r="F132" s="9"/>
    </row>
    <row r="133" spans="1:6" ht="34.5" customHeight="1">
      <c r="A133" s="6">
        <v>131</v>
      </c>
      <c r="B133" s="9" t="str">
        <f>"542620231009094539124799"</f>
        <v>542620231009094539124799</v>
      </c>
      <c r="C133" s="9" t="s">
        <v>9</v>
      </c>
      <c r="D133" s="10" t="str">
        <f>"谢晓科"</f>
        <v>谢晓科</v>
      </c>
      <c r="E133" s="10" t="str">
        <f>"男"</f>
        <v>男</v>
      </c>
      <c r="F133" s="9"/>
    </row>
    <row r="134" spans="1:6" ht="34.5" customHeight="1">
      <c r="A134" s="6">
        <v>132</v>
      </c>
      <c r="B134" s="9" t="str">
        <f>"542620231009112658124813"</f>
        <v>542620231009112658124813</v>
      </c>
      <c r="C134" s="9" t="s">
        <v>9</v>
      </c>
      <c r="D134" s="10" t="str">
        <f>"钟泽"</f>
        <v>钟泽</v>
      </c>
      <c r="E134" s="10" t="str">
        <f>"男"</f>
        <v>男</v>
      </c>
      <c r="F134" s="9"/>
    </row>
    <row r="135" spans="1:6" ht="34.5" customHeight="1">
      <c r="A135" s="6">
        <v>133</v>
      </c>
      <c r="B135" s="9" t="str">
        <f>"542620231009122446124820"</f>
        <v>542620231009122446124820</v>
      </c>
      <c r="C135" s="9" t="s">
        <v>9</v>
      </c>
      <c r="D135" s="10" t="str">
        <f>"李辰颖"</f>
        <v>李辰颖</v>
      </c>
      <c r="E135" s="10" t="str">
        <f>"女"</f>
        <v>女</v>
      </c>
      <c r="F135" s="9"/>
    </row>
    <row r="136" spans="1:6" ht="34.5" customHeight="1">
      <c r="A136" s="6">
        <v>134</v>
      </c>
      <c r="B136" s="9" t="str">
        <f>"542620231007154722124559"</f>
        <v>542620231007154722124559</v>
      </c>
      <c r="C136" s="9" t="s">
        <v>9</v>
      </c>
      <c r="D136" s="10" t="str">
        <f>"吴元煜"</f>
        <v>吴元煜</v>
      </c>
      <c r="E136" s="10" t="str">
        <f>"男"</f>
        <v>男</v>
      </c>
      <c r="F136" s="9"/>
    </row>
    <row r="137" spans="1:6" ht="34.5" customHeight="1">
      <c r="A137" s="6">
        <v>135</v>
      </c>
      <c r="B137" s="9" t="str">
        <f>"542620231010191835124948"</f>
        <v>542620231010191835124948</v>
      </c>
      <c r="C137" s="9" t="s">
        <v>9</v>
      </c>
      <c r="D137" s="10" t="str">
        <f>"彭莎莎"</f>
        <v>彭莎莎</v>
      </c>
      <c r="E137" s="10" t="str">
        <f>"女"</f>
        <v>女</v>
      </c>
      <c r="F137" s="9"/>
    </row>
    <row r="138" spans="1:6" ht="34.5" customHeight="1">
      <c r="A138" s="6">
        <v>136</v>
      </c>
      <c r="B138" s="9" t="str">
        <f>"542620231010175818124939"</f>
        <v>542620231010175818124939</v>
      </c>
      <c r="C138" s="9" t="s">
        <v>9</v>
      </c>
      <c r="D138" s="10" t="str">
        <f>"林颖婷"</f>
        <v>林颖婷</v>
      </c>
      <c r="E138" s="10" t="str">
        <f>"女"</f>
        <v>女</v>
      </c>
      <c r="F138" s="9"/>
    </row>
    <row r="139" spans="1:6" ht="34.5" customHeight="1">
      <c r="A139" s="6">
        <v>137</v>
      </c>
      <c r="B139" s="9" t="str">
        <f>"542620231011200116125044"</f>
        <v>542620231011200116125044</v>
      </c>
      <c r="C139" s="9" t="s">
        <v>9</v>
      </c>
      <c r="D139" s="10" t="str">
        <f>"许振美"</f>
        <v>许振美</v>
      </c>
      <c r="E139" s="10" t="str">
        <f>"女"</f>
        <v>女</v>
      </c>
      <c r="F139" s="9"/>
    </row>
    <row r="140" spans="1:6" ht="34.5" customHeight="1">
      <c r="A140" s="6">
        <v>138</v>
      </c>
      <c r="B140" s="9" t="str">
        <f>"542620231011220208125058"</f>
        <v>542620231011220208125058</v>
      </c>
      <c r="C140" s="9" t="s">
        <v>9</v>
      </c>
      <c r="D140" s="10" t="str">
        <f>"黄埔均"</f>
        <v>黄埔均</v>
      </c>
      <c r="E140" s="10" t="str">
        <f>"男"</f>
        <v>男</v>
      </c>
      <c r="F140" s="9"/>
    </row>
    <row r="141" spans="1:6" ht="34.5" customHeight="1">
      <c r="A141" s="6">
        <v>139</v>
      </c>
      <c r="B141" s="9" t="str">
        <f>"542620231012163437125106"</f>
        <v>542620231012163437125106</v>
      </c>
      <c r="C141" s="9" t="s">
        <v>9</v>
      </c>
      <c r="D141" s="10" t="str">
        <f>"王丹"</f>
        <v>王丹</v>
      </c>
      <c r="E141" s="10" t="str">
        <f>"女"</f>
        <v>女</v>
      </c>
      <c r="F141" s="9"/>
    </row>
    <row r="142" spans="1:6" ht="34.5" customHeight="1">
      <c r="A142" s="6">
        <v>140</v>
      </c>
      <c r="B142" s="9" t="str">
        <f>"542620231014101139125199"</f>
        <v>542620231014101139125199</v>
      </c>
      <c r="C142" s="9" t="s">
        <v>9</v>
      </c>
      <c r="D142" s="10" t="str">
        <f>"胡一琳"</f>
        <v>胡一琳</v>
      </c>
      <c r="E142" s="10" t="str">
        <f>"女"</f>
        <v>女</v>
      </c>
      <c r="F142" s="9"/>
    </row>
    <row r="143" spans="1:6" ht="34.5" customHeight="1">
      <c r="A143" s="6">
        <v>141</v>
      </c>
      <c r="B143" s="9" t="str">
        <f>"542620231014230440125221"</f>
        <v>542620231014230440125221</v>
      </c>
      <c r="C143" s="9" t="s">
        <v>9</v>
      </c>
      <c r="D143" s="10" t="str">
        <f>"白晶灵"</f>
        <v>白晶灵</v>
      </c>
      <c r="E143" s="10" t="str">
        <f>"女"</f>
        <v>女</v>
      </c>
      <c r="F143" s="9"/>
    </row>
    <row r="144" spans="1:6" ht="34.5" customHeight="1">
      <c r="A144" s="6">
        <v>142</v>
      </c>
      <c r="B144" s="9" t="str">
        <f>"542620231007222956124634"</f>
        <v>542620231007222956124634</v>
      </c>
      <c r="C144" s="9" t="s">
        <v>9</v>
      </c>
      <c r="D144" s="10" t="str">
        <f>"吕欣莱"</f>
        <v>吕欣莱</v>
      </c>
      <c r="E144" s="10" t="str">
        <f>"女"</f>
        <v>女</v>
      </c>
      <c r="F144" s="9"/>
    </row>
    <row r="145" spans="1:6" ht="34.5" customHeight="1">
      <c r="A145" s="6">
        <v>143</v>
      </c>
      <c r="B145" s="9" t="str">
        <f>"542620231016115649125324"</f>
        <v>542620231016115649125324</v>
      </c>
      <c r="C145" s="9" t="s">
        <v>9</v>
      </c>
      <c r="D145" s="10" t="str">
        <f>"曾广开"</f>
        <v>曾广开</v>
      </c>
      <c r="E145" s="10" t="str">
        <f>"男"</f>
        <v>男</v>
      </c>
      <c r="F145" s="9"/>
    </row>
    <row r="146" spans="1:6" ht="34.5" customHeight="1">
      <c r="A146" s="6">
        <v>144</v>
      </c>
      <c r="B146" s="9" t="str">
        <f>"542620231016091934125304"</f>
        <v>542620231016091934125304</v>
      </c>
      <c r="C146" s="9" t="s">
        <v>9</v>
      </c>
      <c r="D146" s="10" t="str">
        <f>"徐珺"</f>
        <v>徐珺</v>
      </c>
      <c r="E146" s="10" t="str">
        <f>"女"</f>
        <v>女</v>
      </c>
      <c r="F146" s="9"/>
    </row>
    <row r="147" spans="1:6" ht="34.5" customHeight="1">
      <c r="A147" s="6">
        <v>145</v>
      </c>
      <c r="B147" s="9" t="str">
        <f>"542620231010165435124931"</f>
        <v>542620231010165435124931</v>
      </c>
      <c r="C147" s="9" t="s">
        <v>9</v>
      </c>
      <c r="D147" s="10" t="str">
        <f>"黄施慧"</f>
        <v>黄施慧</v>
      </c>
      <c r="E147" s="10" t="str">
        <f>"女"</f>
        <v>女</v>
      </c>
      <c r="F147" s="9"/>
    </row>
    <row r="148" spans="1:6" ht="34.5" customHeight="1">
      <c r="A148" s="6">
        <v>146</v>
      </c>
      <c r="B148" s="9" t="str">
        <f>"542620231014220708125219"</f>
        <v>542620231014220708125219</v>
      </c>
      <c r="C148" s="9" t="s">
        <v>9</v>
      </c>
      <c r="D148" s="10" t="str">
        <f>"黄有恒"</f>
        <v>黄有恒</v>
      </c>
      <c r="E148" s="10" t="str">
        <f aca="true" t="shared" si="2" ref="E148:E151">"男"</f>
        <v>男</v>
      </c>
      <c r="F148" s="9"/>
    </row>
    <row r="149" spans="1:6" ht="34.5" customHeight="1">
      <c r="A149" s="6">
        <v>147</v>
      </c>
      <c r="B149" s="9" t="str">
        <f>"542620231010180420124941"</f>
        <v>542620231010180420124941</v>
      </c>
      <c r="C149" s="9" t="s">
        <v>9</v>
      </c>
      <c r="D149" s="10" t="str">
        <f>"牟磊"</f>
        <v>牟磊</v>
      </c>
      <c r="E149" s="10" t="str">
        <f t="shared" si="2"/>
        <v>男</v>
      </c>
      <c r="F149" s="9"/>
    </row>
    <row r="150" spans="1:6" ht="34.5" customHeight="1">
      <c r="A150" s="6">
        <v>148</v>
      </c>
      <c r="B150" s="9" t="str">
        <f>"542620231016150147125345"</f>
        <v>542620231016150147125345</v>
      </c>
      <c r="C150" s="9" t="s">
        <v>9</v>
      </c>
      <c r="D150" s="10" t="str">
        <f>"莫舒萱"</f>
        <v>莫舒萱</v>
      </c>
      <c r="E150" s="10" t="str">
        <f>"女"</f>
        <v>女</v>
      </c>
      <c r="F150" s="9"/>
    </row>
    <row r="151" spans="1:6" ht="34.5" customHeight="1">
      <c r="A151" s="6">
        <v>149</v>
      </c>
      <c r="B151" s="9" t="str">
        <f>"542620231007095341124474"</f>
        <v>542620231007095341124474</v>
      </c>
      <c r="C151" s="9" t="s">
        <v>10</v>
      </c>
      <c r="D151" s="9" t="str">
        <f>"王文军"</f>
        <v>王文军</v>
      </c>
      <c r="E151" s="9" t="str">
        <f t="shared" si="2"/>
        <v>男</v>
      </c>
      <c r="F151" s="9"/>
    </row>
    <row r="152" spans="1:6" ht="34.5" customHeight="1">
      <c r="A152" s="6">
        <v>150</v>
      </c>
      <c r="B152" s="9" t="str">
        <f>"542620231007091453124451"</f>
        <v>542620231007091453124451</v>
      </c>
      <c r="C152" s="9" t="s">
        <v>10</v>
      </c>
      <c r="D152" s="10" t="str">
        <f>"文雅婷"</f>
        <v>文雅婷</v>
      </c>
      <c r="E152" s="10" t="str">
        <f aca="true" t="shared" si="3" ref="E152:E160">"女"</f>
        <v>女</v>
      </c>
      <c r="F152" s="9"/>
    </row>
    <row r="153" spans="1:6" ht="34.5" customHeight="1">
      <c r="A153" s="6">
        <v>151</v>
      </c>
      <c r="B153" s="9" t="str">
        <f>"542620231007090621124446"</f>
        <v>542620231007090621124446</v>
      </c>
      <c r="C153" s="9" t="s">
        <v>10</v>
      </c>
      <c r="D153" s="10" t="str">
        <f>"王惠芬"</f>
        <v>王惠芬</v>
      </c>
      <c r="E153" s="10" t="str">
        <f t="shared" si="3"/>
        <v>女</v>
      </c>
      <c r="F153" s="9"/>
    </row>
    <row r="154" spans="1:6" ht="34.5" customHeight="1">
      <c r="A154" s="6">
        <v>152</v>
      </c>
      <c r="B154" s="9" t="str">
        <f>"542620231007093349124462"</f>
        <v>542620231007093349124462</v>
      </c>
      <c r="C154" s="9" t="s">
        <v>10</v>
      </c>
      <c r="D154" s="10" t="str">
        <f>"王丽莹"</f>
        <v>王丽莹</v>
      </c>
      <c r="E154" s="10" t="str">
        <f t="shared" si="3"/>
        <v>女</v>
      </c>
      <c r="F154" s="9"/>
    </row>
    <row r="155" spans="1:6" ht="34.5" customHeight="1">
      <c r="A155" s="6">
        <v>153</v>
      </c>
      <c r="B155" s="9" t="str">
        <f>"542620231007100056124481"</f>
        <v>542620231007100056124481</v>
      </c>
      <c r="C155" s="9" t="s">
        <v>10</v>
      </c>
      <c r="D155" s="10" t="str">
        <f>"吴金霞"</f>
        <v>吴金霞</v>
      </c>
      <c r="E155" s="10" t="str">
        <f t="shared" si="3"/>
        <v>女</v>
      </c>
      <c r="F155" s="9"/>
    </row>
    <row r="156" spans="1:6" ht="34.5" customHeight="1">
      <c r="A156" s="6">
        <v>154</v>
      </c>
      <c r="B156" s="9" t="str">
        <f>"542620231007095807124478"</f>
        <v>542620231007095807124478</v>
      </c>
      <c r="C156" s="9" t="s">
        <v>10</v>
      </c>
      <c r="D156" s="10" t="str">
        <f>"潘玟均"</f>
        <v>潘玟均</v>
      </c>
      <c r="E156" s="10" t="str">
        <f t="shared" si="3"/>
        <v>女</v>
      </c>
      <c r="F156" s="9"/>
    </row>
    <row r="157" spans="1:6" ht="34.5" customHeight="1">
      <c r="A157" s="6">
        <v>155</v>
      </c>
      <c r="B157" s="9" t="str">
        <f>"542620231007101244124488"</f>
        <v>542620231007101244124488</v>
      </c>
      <c r="C157" s="9" t="s">
        <v>10</v>
      </c>
      <c r="D157" s="10" t="str">
        <f>"王芮"</f>
        <v>王芮</v>
      </c>
      <c r="E157" s="10" t="str">
        <f t="shared" si="3"/>
        <v>女</v>
      </c>
      <c r="F157" s="9"/>
    </row>
    <row r="158" spans="1:6" ht="34.5" customHeight="1">
      <c r="A158" s="6">
        <v>156</v>
      </c>
      <c r="B158" s="9" t="str">
        <f>"542620231007100536124484"</f>
        <v>542620231007100536124484</v>
      </c>
      <c r="C158" s="9" t="s">
        <v>10</v>
      </c>
      <c r="D158" s="10" t="str">
        <f>"杨馥源"</f>
        <v>杨馥源</v>
      </c>
      <c r="E158" s="10" t="str">
        <f t="shared" si="3"/>
        <v>女</v>
      </c>
      <c r="F158" s="9"/>
    </row>
    <row r="159" spans="1:6" ht="34.5" customHeight="1">
      <c r="A159" s="6">
        <v>157</v>
      </c>
      <c r="B159" s="9" t="str">
        <f>"542620231007095422124475"</f>
        <v>542620231007095422124475</v>
      </c>
      <c r="C159" s="9" t="s">
        <v>10</v>
      </c>
      <c r="D159" s="10" t="str">
        <f>"邱婷"</f>
        <v>邱婷</v>
      </c>
      <c r="E159" s="10" t="str">
        <f t="shared" si="3"/>
        <v>女</v>
      </c>
      <c r="F159" s="9"/>
    </row>
    <row r="160" spans="1:6" ht="34.5" customHeight="1">
      <c r="A160" s="6">
        <v>158</v>
      </c>
      <c r="B160" s="9" t="str">
        <f>"542620231007091050124448"</f>
        <v>542620231007091050124448</v>
      </c>
      <c r="C160" s="9" t="s">
        <v>10</v>
      </c>
      <c r="D160" s="10" t="str">
        <f>"陈娜"</f>
        <v>陈娜</v>
      </c>
      <c r="E160" s="10" t="str">
        <f t="shared" si="3"/>
        <v>女</v>
      </c>
      <c r="F160" s="9"/>
    </row>
    <row r="161" spans="1:6" ht="34.5" customHeight="1">
      <c r="A161" s="6">
        <v>159</v>
      </c>
      <c r="B161" s="9" t="str">
        <f>"542620231007095136124473"</f>
        <v>542620231007095136124473</v>
      </c>
      <c r="C161" s="9" t="s">
        <v>10</v>
      </c>
      <c r="D161" s="10" t="str">
        <f>"郑信勇"</f>
        <v>郑信勇</v>
      </c>
      <c r="E161" s="10" t="str">
        <f>"男"</f>
        <v>男</v>
      </c>
      <c r="F161" s="9"/>
    </row>
    <row r="162" spans="1:6" ht="34.5" customHeight="1">
      <c r="A162" s="6">
        <v>160</v>
      </c>
      <c r="B162" s="9" t="str">
        <f>"542620231007100449124483"</f>
        <v>542620231007100449124483</v>
      </c>
      <c r="C162" s="9" t="s">
        <v>10</v>
      </c>
      <c r="D162" s="10" t="str">
        <f>"姚超"</f>
        <v>姚超</v>
      </c>
      <c r="E162" s="10" t="str">
        <f>"男"</f>
        <v>男</v>
      </c>
      <c r="F162" s="9"/>
    </row>
    <row r="163" spans="1:6" ht="34.5" customHeight="1">
      <c r="A163" s="6">
        <v>161</v>
      </c>
      <c r="B163" s="9" t="str">
        <f>"542620231007101011124487"</f>
        <v>542620231007101011124487</v>
      </c>
      <c r="C163" s="9" t="s">
        <v>10</v>
      </c>
      <c r="D163" s="10" t="str">
        <f>"赵佳佳"</f>
        <v>赵佳佳</v>
      </c>
      <c r="E163" s="10" t="str">
        <f aca="true" t="shared" si="4" ref="E163:E169">"女"</f>
        <v>女</v>
      </c>
      <c r="F163" s="9"/>
    </row>
    <row r="164" spans="1:6" ht="34.5" customHeight="1">
      <c r="A164" s="6">
        <v>162</v>
      </c>
      <c r="B164" s="9" t="str">
        <f>"542620231007094226124466"</f>
        <v>542620231007094226124466</v>
      </c>
      <c r="C164" s="9" t="s">
        <v>10</v>
      </c>
      <c r="D164" s="10" t="str">
        <f>"符宠祝"</f>
        <v>符宠祝</v>
      </c>
      <c r="E164" s="10" t="str">
        <f t="shared" si="4"/>
        <v>女</v>
      </c>
      <c r="F164" s="9"/>
    </row>
    <row r="165" spans="1:6" ht="34.5" customHeight="1">
      <c r="A165" s="6">
        <v>163</v>
      </c>
      <c r="B165" s="9" t="str">
        <f>"542620231007095802124477"</f>
        <v>542620231007095802124477</v>
      </c>
      <c r="C165" s="9" t="s">
        <v>10</v>
      </c>
      <c r="D165" s="10" t="str">
        <f>"邢彩虹"</f>
        <v>邢彩虹</v>
      </c>
      <c r="E165" s="10" t="str">
        <f t="shared" si="4"/>
        <v>女</v>
      </c>
      <c r="F165" s="9"/>
    </row>
    <row r="166" spans="1:6" ht="34.5" customHeight="1">
      <c r="A166" s="6">
        <v>164</v>
      </c>
      <c r="B166" s="9" t="str">
        <f>"542620231007102903124494"</f>
        <v>542620231007102903124494</v>
      </c>
      <c r="C166" s="9" t="s">
        <v>10</v>
      </c>
      <c r="D166" s="10" t="str">
        <f>"王子愉"</f>
        <v>王子愉</v>
      </c>
      <c r="E166" s="10" t="str">
        <f t="shared" si="4"/>
        <v>女</v>
      </c>
      <c r="F166" s="9"/>
    </row>
    <row r="167" spans="1:6" ht="34.5" customHeight="1">
      <c r="A167" s="6">
        <v>165</v>
      </c>
      <c r="B167" s="9" t="str">
        <f>"542620231007114116124512"</f>
        <v>542620231007114116124512</v>
      </c>
      <c r="C167" s="9" t="s">
        <v>10</v>
      </c>
      <c r="D167" s="10" t="str">
        <f>"符青"</f>
        <v>符青</v>
      </c>
      <c r="E167" s="10" t="str">
        <f t="shared" si="4"/>
        <v>女</v>
      </c>
      <c r="F167" s="9"/>
    </row>
    <row r="168" spans="1:6" ht="34.5" customHeight="1">
      <c r="A168" s="6">
        <v>166</v>
      </c>
      <c r="B168" s="9" t="str">
        <f>"542620231007120111124521"</f>
        <v>542620231007120111124521</v>
      </c>
      <c r="C168" s="9" t="s">
        <v>10</v>
      </c>
      <c r="D168" s="10" t="str">
        <f>"陈积娉"</f>
        <v>陈积娉</v>
      </c>
      <c r="E168" s="10" t="str">
        <f t="shared" si="4"/>
        <v>女</v>
      </c>
      <c r="F168" s="9"/>
    </row>
    <row r="169" spans="1:6" ht="34.5" customHeight="1">
      <c r="A169" s="6">
        <v>167</v>
      </c>
      <c r="B169" s="9" t="str">
        <f>"542620231007130831124531"</f>
        <v>542620231007130831124531</v>
      </c>
      <c r="C169" s="9" t="s">
        <v>10</v>
      </c>
      <c r="D169" s="10" t="str">
        <f>"林萃"</f>
        <v>林萃</v>
      </c>
      <c r="E169" s="10" t="str">
        <f t="shared" si="4"/>
        <v>女</v>
      </c>
      <c r="F169" s="9"/>
    </row>
    <row r="170" spans="1:6" ht="34.5" customHeight="1">
      <c r="A170" s="6">
        <v>168</v>
      </c>
      <c r="B170" s="9" t="str">
        <f>"542620231007133859124534"</f>
        <v>542620231007133859124534</v>
      </c>
      <c r="C170" s="9" t="s">
        <v>10</v>
      </c>
      <c r="D170" s="10" t="str">
        <f>"韩坪定"</f>
        <v>韩坪定</v>
      </c>
      <c r="E170" s="10" t="str">
        <f>"男"</f>
        <v>男</v>
      </c>
      <c r="F170" s="9"/>
    </row>
    <row r="171" spans="1:6" ht="34.5" customHeight="1">
      <c r="A171" s="6">
        <v>169</v>
      </c>
      <c r="B171" s="9" t="str">
        <f>"542620231007114635124514"</f>
        <v>542620231007114635124514</v>
      </c>
      <c r="C171" s="9" t="s">
        <v>10</v>
      </c>
      <c r="D171" s="10" t="str">
        <f>"陈艺瑾"</f>
        <v>陈艺瑾</v>
      </c>
      <c r="E171" s="10" t="str">
        <f aca="true" t="shared" si="5" ref="E171:E177">"女"</f>
        <v>女</v>
      </c>
      <c r="F171" s="9"/>
    </row>
    <row r="172" spans="1:6" ht="34.5" customHeight="1">
      <c r="A172" s="6">
        <v>170</v>
      </c>
      <c r="B172" s="9" t="str">
        <f>"542620231007105231124501"</f>
        <v>542620231007105231124501</v>
      </c>
      <c r="C172" s="9" t="s">
        <v>10</v>
      </c>
      <c r="D172" s="10" t="str">
        <f>"符丽丹"</f>
        <v>符丽丹</v>
      </c>
      <c r="E172" s="10" t="str">
        <f t="shared" si="5"/>
        <v>女</v>
      </c>
      <c r="F172" s="9"/>
    </row>
    <row r="173" spans="1:6" ht="34.5" customHeight="1">
      <c r="A173" s="6">
        <v>171</v>
      </c>
      <c r="B173" s="9" t="str">
        <f>"542620231007144600124543"</f>
        <v>542620231007144600124543</v>
      </c>
      <c r="C173" s="9" t="s">
        <v>10</v>
      </c>
      <c r="D173" s="10" t="str">
        <f>"叶箐瑛"</f>
        <v>叶箐瑛</v>
      </c>
      <c r="E173" s="10" t="str">
        <f t="shared" si="5"/>
        <v>女</v>
      </c>
      <c r="F173" s="9"/>
    </row>
    <row r="174" spans="1:6" ht="34.5" customHeight="1">
      <c r="A174" s="6">
        <v>172</v>
      </c>
      <c r="B174" s="9" t="str">
        <f>"542620231007105958124504"</f>
        <v>542620231007105958124504</v>
      </c>
      <c r="C174" s="9" t="s">
        <v>10</v>
      </c>
      <c r="D174" s="10" t="str">
        <f>"陈丹蔓"</f>
        <v>陈丹蔓</v>
      </c>
      <c r="E174" s="10" t="str">
        <f t="shared" si="5"/>
        <v>女</v>
      </c>
      <c r="F174" s="9"/>
    </row>
    <row r="175" spans="1:6" ht="34.5" customHeight="1">
      <c r="A175" s="6">
        <v>173</v>
      </c>
      <c r="B175" s="9" t="str">
        <f>"542620231007135159124537"</f>
        <v>542620231007135159124537</v>
      </c>
      <c r="C175" s="9" t="s">
        <v>10</v>
      </c>
      <c r="D175" s="10" t="str">
        <f>"黄蓝琳"</f>
        <v>黄蓝琳</v>
      </c>
      <c r="E175" s="10" t="str">
        <f t="shared" si="5"/>
        <v>女</v>
      </c>
      <c r="F175" s="9"/>
    </row>
    <row r="176" spans="1:6" ht="34.5" customHeight="1">
      <c r="A176" s="6">
        <v>174</v>
      </c>
      <c r="B176" s="9" t="str">
        <f>"542620231007114927124515"</f>
        <v>542620231007114927124515</v>
      </c>
      <c r="C176" s="9" t="s">
        <v>10</v>
      </c>
      <c r="D176" s="10" t="str">
        <f>"黄彩情"</f>
        <v>黄彩情</v>
      </c>
      <c r="E176" s="10" t="str">
        <f t="shared" si="5"/>
        <v>女</v>
      </c>
      <c r="F176" s="9"/>
    </row>
    <row r="177" spans="1:6" ht="34.5" customHeight="1">
      <c r="A177" s="6">
        <v>175</v>
      </c>
      <c r="B177" s="9" t="str">
        <f>"542620231007152826124553"</f>
        <v>542620231007152826124553</v>
      </c>
      <c r="C177" s="9" t="s">
        <v>10</v>
      </c>
      <c r="D177" s="10" t="str">
        <f>"李娜"</f>
        <v>李娜</v>
      </c>
      <c r="E177" s="10" t="str">
        <f t="shared" si="5"/>
        <v>女</v>
      </c>
      <c r="F177" s="9"/>
    </row>
    <row r="178" spans="1:6" ht="34.5" customHeight="1">
      <c r="A178" s="6">
        <v>176</v>
      </c>
      <c r="B178" s="9" t="str">
        <f>"542620231007094911124471"</f>
        <v>542620231007094911124471</v>
      </c>
      <c r="C178" s="9" t="s">
        <v>10</v>
      </c>
      <c r="D178" s="10" t="str">
        <f>"吴维新"</f>
        <v>吴维新</v>
      </c>
      <c r="E178" s="10" t="str">
        <f>"男"</f>
        <v>男</v>
      </c>
      <c r="F178" s="9"/>
    </row>
    <row r="179" spans="1:6" ht="34.5" customHeight="1">
      <c r="A179" s="6">
        <v>177</v>
      </c>
      <c r="B179" s="9" t="str">
        <f>"542620231007145249124545"</f>
        <v>542620231007145249124545</v>
      </c>
      <c r="C179" s="9" t="s">
        <v>10</v>
      </c>
      <c r="D179" s="10" t="str">
        <f>"王春梅"</f>
        <v>王春梅</v>
      </c>
      <c r="E179" s="10" t="str">
        <f aca="true" t="shared" si="6" ref="E179:E189">"女"</f>
        <v>女</v>
      </c>
      <c r="F179" s="9"/>
    </row>
    <row r="180" spans="1:6" ht="34.5" customHeight="1">
      <c r="A180" s="6">
        <v>178</v>
      </c>
      <c r="B180" s="9" t="str">
        <f>"542620231007151459124549"</f>
        <v>542620231007151459124549</v>
      </c>
      <c r="C180" s="9" t="s">
        <v>10</v>
      </c>
      <c r="D180" s="10" t="str">
        <f>"黄慧"</f>
        <v>黄慧</v>
      </c>
      <c r="E180" s="10" t="str">
        <f t="shared" si="6"/>
        <v>女</v>
      </c>
      <c r="F180" s="9"/>
    </row>
    <row r="181" spans="1:6" ht="34.5" customHeight="1">
      <c r="A181" s="6">
        <v>179</v>
      </c>
      <c r="B181" s="9" t="str">
        <f>"542620231007155652124562"</f>
        <v>542620231007155652124562</v>
      </c>
      <c r="C181" s="9" t="s">
        <v>10</v>
      </c>
      <c r="D181" s="10" t="str">
        <f>"李欣宇"</f>
        <v>李欣宇</v>
      </c>
      <c r="E181" s="10" t="str">
        <f t="shared" si="6"/>
        <v>女</v>
      </c>
      <c r="F181" s="9"/>
    </row>
    <row r="182" spans="1:6" ht="34.5" customHeight="1">
      <c r="A182" s="6">
        <v>180</v>
      </c>
      <c r="B182" s="9" t="str">
        <f>"542620231007160017124563"</f>
        <v>542620231007160017124563</v>
      </c>
      <c r="C182" s="9" t="s">
        <v>10</v>
      </c>
      <c r="D182" s="10" t="str">
        <f>"赵瑞雪"</f>
        <v>赵瑞雪</v>
      </c>
      <c r="E182" s="10" t="str">
        <f t="shared" si="6"/>
        <v>女</v>
      </c>
      <c r="F182" s="9"/>
    </row>
    <row r="183" spans="1:6" ht="34.5" customHeight="1">
      <c r="A183" s="6">
        <v>181</v>
      </c>
      <c r="B183" s="9" t="str">
        <f>"542620231007160518124564"</f>
        <v>542620231007160518124564</v>
      </c>
      <c r="C183" s="9" t="s">
        <v>10</v>
      </c>
      <c r="D183" s="10" t="str">
        <f>"李银"</f>
        <v>李银</v>
      </c>
      <c r="E183" s="10" t="str">
        <f t="shared" si="6"/>
        <v>女</v>
      </c>
      <c r="F183" s="9"/>
    </row>
    <row r="184" spans="1:6" ht="34.5" customHeight="1">
      <c r="A184" s="6">
        <v>182</v>
      </c>
      <c r="B184" s="9" t="str">
        <f>"542620231007161435124570"</f>
        <v>542620231007161435124570</v>
      </c>
      <c r="C184" s="9" t="s">
        <v>10</v>
      </c>
      <c r="D184" s="10" t="str">
        <f>"唐美燕"</f>
        <v>唐美燕</v>
      </c>
      <c r="E184" s="10" t="str">
        <f t="shared" si="6"/>
        <v>女</v>
      </c>
      <c r="F184" s="9"/>
    </row>
    <row r="185" spans="1:6" ht="34.5" customHeight="1">
      <c r="A185" s="6">
        <v>183</v>
      </c>
      <c r="B185" s="9" t="str">
        <f>"542620231007155348124560"</f>
        <v>542620231007155348124560</v>
      </c>
      <c r="C185" s="9" t="s">
        <v>10</v>
      </c>
      <c r="D185" s="10" t="str">
        <f>"陈英玉"</f>
        <v>陈英玉</v>
      </c>
      <c r="E185" s="10" t="str">
        <f t="shared" si="6"/>
        <v>女</v>
      </c>
      <c r="F185" s="9"/>
    </row>
    <row r="186" spans="1:6" ht="34.5" customHeight="1">
      <c r="A186" s="6">
        <v>184</v>
      </c>
      <c r="B186" s="9" t="str">
        <f>"542620231007161727124571"</f>
        <v>542620231007161727124571</v>
      </c>
      <c r="C186" s="9" t="s">
        <v>10</v>
      </c>
      <c r="D186" s="10" t="str">
        <f>"王紫薇"</f>
        <v>王紫薇</v>
      </c>
      <c r="E186" s="10" t="str">
        <f t="shared" si="6"/>
        <v>女</v>
      </c>
      <c r="F186" s="9"/>
    </row>
    <row r="187" spans="1:6" ht="34.5" customHeight="1">
      <c r="A187" s="6">
        <v>185</v>
      </c>
      <c r="B187" s="9" t="str">
        <f>"542620231007163755124575"</f>
        <v>542620231007163755124575</v>
      </c>
      <c r="C187" s="9" t="s">
        <v>10</v>
      </c>
      <c r="D187" s="10" t="str">
        <f>"黎昱杉"</f>
        <v>黎昱杉</v>
      </c>
      <c r="E187" s="10" t="str">
        <f t="shared" si="6"/>
        <v>女</v>
      </c>
      <c r="F187" s="9"/>
    </row>
    <row r="188" spans="1:6" ht="34.5" customHeight="1">
      <c r="A188" s="6">
        <v>186</v>
      </c>
      <c r="B188" s="9" t="str">
        <f>"542620231007164807124577"</f>
        <v>542620231007164807124577</v>
      </c>
      <c r="C188" s="9" t="s">
        <v>10</v>
      </c>
      <c r="D188" s="10" t="str">
        <f>"周金霞"</f>
        <v>周金霞</v>
      </c>
      <c r="E188" s="10" t="str">
        <f t="shared" si="6"/>
        <v>女</v>
      </c>
      <c r="F188" s="9"/>
    </row>
    <row r="189" spans="1:6" ht="34.5" customHeight="1">
      <c r="A189" s="6">
        <v>187</v>
      </c>
      <c r="B189" s="9" t="str">
        <f>"542620231007165718124579"</f>
        <v>542620231007165718124579</v>
      </c>
      <c r="C189" s="9" t="s">
        <v>10</v>
      </c>
      <c r="D189" s="10" t="str">
        <f>"李小晶"</f>
        <v>李小晶</v>
      </c>
      <c r="E189" s="10" t="str">
        <f t="shared" si="6"/>
        <v>女</v>
      </c>
      <c r="F189" s="9"/>
    </row>
    <row r="190" spans="1:6" ht="34.5" customHeight="1">
      <c r="A190" s="6">
        <v>188</v>
      </c>
      <c r="B190" s="9" t="str">
        <f>"542620231007094429124467"</f>
        <v>542620231007094429124467</v>
      </c>
      <c r="C190" s="9" t="s">
        <v>10</v>
      </c>
      <c r="D190" s="10" t="str">
        <f>"叶子龙"</f>
        <v>叶子龙</v>
      </c>
      <c r="E190" s="10" t="str">
        <f>"男"</f>
        <v>男</v>
      </c>
      <c r="F190" s="9"/>
    </row>
    <row r="191" spans="1:6" ht="34.5" customHeight="1">
      <c r="A191" s="6">
        <v>189</v>
      </c>
      <c r="B191" s="9" t="str">
        <f>"542620231007172053124584"</f>
        <v>542620231007172053124584</v>
      </c>
      <c r="C191" s="9" t="s">
        <v>10</v>
      </c>
      <c r="D191" s="10" t="str">
        <f>"麦楠楠"</f>
        <v>麦楠楠</v>
      </c>
      <c r="E191" s="10" t="str">
        <f>"女"</f>
        <v>女</v>
      </c>
      <c r="F191" s="9"/>
    </row>
    <row r="192" spans="1:6" ht="34.5" customHeight="1">
      <c r="A192" s="6">
        <v>190</v>
      </c>
      <c r="B192" s="9" t="str">
        <f>"542620231007172929124588"</f>
        <v>542620231007172929124588</v>
      </c>
      <c r="C192" s="9" t="s">
        <v>10</v>
      </c>
      <c r="D192" s="10" t="str">
        <f>"林雅瑜"</f>
        <v>林雅瑜</v>
      </c>
      <c r="E192" s="10" t="str">
        <f>"女"</f>
        <v>女</v>
      </c>
      <c r="F192" s="9"/>
    </row>
    <row r="193" spans="1:6" ht="34.5" customHeight="1">
      <c r="A193" s="6">
        <v>191</v>
      </c>
      <c r="B193" s="9" t="str">
        <f>"542620231007181045124594"</f>
        <v>542620231007181045124594</v>
      </c>
      <c r="C193" s="9" t="s">
        <v>10</v>
      </c>
      <c r="D193" s="10" t="str">
        <f>"李冬岩"</f>
        <v>李冬岩</v>
      </c>
      <c r="E193" s="10" t="str">
        <f>"女"</f>
        <v>女</v>
      </c>
      <c r="F193" s="9"/>
    </row>
    <row r="194" spans="1:6" ht="34.5" customHeight="1">
      <c r="A194" s="6">
        <v>192</v>
      </c>
      <c r="B194" s="9" t="str">
        <f>"542620231007182040124595"</f>
        <v>542620231007182040124595</v>
      </c>
      <c r="C194" s="9" t="s">
        <v>10</v>
      </c>
      <c r="D194" s="10" t="str">
        <f>"陈婷婷"</f>
        <v>陈婷婷</v>
      </c>
      <c r="E194" s="10" t="str">
        <f>"女"</f>
        <v>女</v>
      </c>
      <c r="F194" s="9"/>
    </row>
    <row r="195" spans="1:6" ht="34.5" customHeight="1">
      <c r="A195" s="6">
        <v>193</v>
      </c>
      <c r="B195" s="9" t="str">
        <f>"542620231007115148124517"</f>
        <v>542620231007115148124517</v>
      </c>
      <c r="C195" s="9" t="s">
        <v>10</v>
      </c>
      <c r="D195" s="10" t="str">
        <f>"胡其玲"</f>
        <v>胡其玲</v>
      </c>
      <c r="E195" s="10" t="str">
        <f>"女"</f>
        <v>女</v>
      </c>
      <c r="F195" s="9"/>
    </row>
    <row r="196" spans="1:6" ht="34.5" customHeight="1">
      <c r="A196" s="6">
        <v>194</v>
      </c>
      <c r="B196" s="9" t="str">
        <f>"542620231007185249124598"</f>
        <v>542620231007185249124598</v>
      </c>
      <c r="C196" s="9" t="s">
        <v>10</v>
      </c>
      <c r="D196" s="10" t="str">
        <f>"王国立"</f>
        <v>王国立</v>
      </c>
      <c r="E196" s="10" t="str">
        <f>"男"</f>
        <v>男</v>
      </c>
      <c r="F196" s="9"/>
    </row>
    <row r="197" spans="1:6" ht="34.5" customHeight="1">
      <c r="A197" s="6">
        <v>195</v>
      </c>
      <c r="B197" s="9" t="str">
        <f>"542620231007200936124612"</f>
        <v>542620231007200936124612</v>
      </c>
      <c r="C197" s="9" t="s">
        <v>10</v>
      </c>
      <c r="D197" s="10" t="str">
        <f>"吉才琦"</f>
        <v>吉才琦</v>
      </c>
      <c r="E197" s="10" t="str">
        <f>"男"</f>
        <v>男</v>
      </c>
      <c r="F197" s="9"/>
    </row>
    <row r="198" spans="1:6" ht="34.5" customHeight="1">
      <c r="A198" s="6">
        <v>196</v>
      </c>
      <c r="B198" s="9" t="str">
        <f>"542620231007200542124610"</f>
        <v>542620231007200542124610</v>
      </c>
      <c r="C198" s="9" t="s">
        <v>10</v>
      </c>
      <c r="D198" s="10" t="str">
        <f>"孙香淑"</f>
        <v>孙香淑</v>
      </c>
      <c r="E198" s="10" t="str">
        <f aca="true" t="shared" si="7" ref="E198:E206">"女"</f>
        <v>女</v>
      </c>
      <c r="F198" s="9"/>
    </row>
    <row r="199" spans="1:6" ht="34.5" customHeight="1">
      <c r="A199" s="6">
        <v>197</v>
      </c>
      <c r="B199" s="9" t="str">
        <f>"542620231007200837124611"</f>
        <v>542620231007200837124611</v>
      </c>
      <c r="C199" s="9" t="s">
        <v>10</v>
      </c>
      <c r="D199" s="10" t="str">
        <f>"符小慧"</f>
        <v>符小慧</v>
      </c>
      <c r="E199" s="10" t="str">
        <f t="shared" si="7"/>
        <v>女</v>
      </c>
      <c r="F199" s="9"/>
    </row>
    <row r="200" spans="1:6" ht="34.5" customHeight="1">
      <c r="A200" s="6">
        <v>198</v>
      </c>
      <c r="B200" s="9" t="str">
        <f>"542620231007203411124615"</f>
        <v>542620231007203411124615</v>
      </c>
      <c r="C200" s="9" t="s">
        <v>10</v>
      </c>
      <c r="D200" s="10" t="str">
        <f>"王可亲"</f>
        <v>王可亲</v>
      </c>
      <c r="E200" s="10" t="str">
        <f t="shared" si="7"/>
        <v>女</v>
      </c>
      <c r="F200" s="9"/>
    </row>
    <row r="201" spans="1:6" ht="34.5" customHeight="1">
      <c r="A201" s="6">
        <v>199</v>
      </c>
      <c r="B201" s="9" t="str">
        <f>"542620231007221228124632"</f>
        <v>542620231007221228124632</v>
      </c>
      <c r="C201" s="9" t="s">
        <v>10</v>
      </c>
      <c r="D201" s="10" t="str">
        <f>"王若岚"</f>
        <v>王若岚</v>
      </c>
      <c r="E201" s="10" t="str">
        <f t="shared" si="7"/>
        <v>女</v>
      </c>
      <c r="F201" s="9"/>
    </row>
    <row r="202" spans="1:6" ht="34.5" customHeight="1">
      <c r="A202" s="6">
        <v>200</v>
      </c>
      <c r="B202" s="9" t="str">
        <f>"542620231007225800124640"</f>
        <v>542620231007225800124640</v>
      </c>
      <c r="C202" s="9" t="s">
        <v>10</v>
      </c>
      <c r="D202" s="10" t="str">
        <f>"王珈雪"</f>
        <v>王珈雪</v>
      </c>
      <c r="E202" s="10" t="str">
        <f t="shared" si="7"/>
        <v>女</v>
      </c>
      <c r="F202" s="9"/>
    </row>
    <row r="203" spans="1:6" ht="34.5" customHeight="1">
      <c r="A203" s="6">
        <v>201</v>
      </c>
      <c r="B203" s="9" t="str">
        <f>"542620231007104707124497"</f>
        <v>542620231007104707124497</v>
      </c>
      <c r="C203" s="9" t="s">
        <v>10</v>
      </c>
      <c r="D203" s="10" t="str">
        <f>"庞靖芸"</f>
        <v>庞靖芸</v>
      </c>
      <c r="E203" s="10" t="str">
        <f t="shared" si="7"/>
        <v>女</v>
      </c>
      <c r="F203" s="9"/>
    </row>
    <row r="204" spans="1:6" ht="34.5" customHeight="1">
      <c r="A204" s="6">
        <v>202</v>
      </c>
      <c r="B204" s="9" t="str">
        <f>"542620231007222157124633"</f>
        <v>542620231007222157124633</v>
      </c>
      <c r="C204" s="9" t="s">
        <v>10</v>
      </c>
      <c r="D204" s="10" t="str">
        <f>"苏利珍"</f>
        <v>苏利珍</v>
      </c>
      <c r="E204" s="10" t="str">
        <f t="shared" si="7"/>
        <v>女</v>
      </c>
      <c r="F204" s="9"/>
    </row>
    <row r="205" spans="1:6" ht="34.5" customHeight="1">
      <c r="A205" s="6">
        <v>203</v>
      </c>
      <c r="B205" s="9" t="str">
        <f>"542620231008075535124651"</f>
        <v>542620231008075535124651</v>
      </c>
      <c r="C205" s="9" t="s">
        <v>10</v>
      </c>
      <c r="D205" s="10" t="str">
        <f>"林葭蓓"</f>
        <v>林葭蓓</v>
      </c>
      <c r="E205" s="10" t="str">
        <f t="shared" si="7"/>
        <v>女</v>
      </c>
      <c r="F205" s="9"/>
    </row>
    <row r="206" spans="1:6" ht="34.5" customHeight="1">
      <c r="A206" s="6">
        <v>204</v>
      </c>
      <c r="B206" s="9" t="str">
        <f>"542620231007184709124597"</f>
        <v>542620231007184709124597</v>
      </c>
      <c r="C206" s="9" t="s">
        <v>10</v>
      </c>
      <c r="D206" s="10" t="str">
        <f>"黎晓艺"</f>
        <v>黎晓艺</v>
      </c>
      <c r="E206" s="10" t="str">
        <f t="shared" si="7"/>
        <v>女</v>
      </c>
      <c r="F206" s="9"/>
    </row>
    <row r="207" spans="1:6" ht="34.5" customHeight="1">
      <c r="A207" s="6">
        <v>205</v>
      </c>
      <c r="B207" s="9" t="str">
        <f>"542620231007092701124458"</f>
        <v>542620231007092701124458</v>
      </c>
      <c r="C207" s="9" t="s">
        <v>10</v>
      </c>
      <c r="D207" s="10" t="str">
        <f>"常学东"</f>
        <v>常学东</v>
      </c>
      <c r="E207" s="10" t="str">
        <f>"男"</f>
        <v>男</v>
      </c>
      <c r="F207" s="9"/>
    </row>
    <row r="208" spans="1:6" ht="34.5" customHeight="1">
      <c r="A208" s="6">
        <v>206</v>
      </c>
      <c r="B208" s="9" t="str">
        <f>"542620231008090155124667"</f>
        <v>542620231008090155124667</v>
      </c>
      <c r="C208" s="9" t="s">
        <v>10</v>
      </c>
      <c r="D208" s="10" t="str">
        <f>"卓书艺"</f>
        <v>卓书艺</v>
      </c>
      <c r="E208" s="10" t="str">
        <f>"女"</f>
        <v>女</v>
      </c>
      <c r="F208" s="9"/>
    </row>
    <row r="209" spans="1:6" ht="34.5" customHeight="1">
      <c r="A209" s="6">
        <v>207</v>
      </c>
      <c r="B209" s="9" t="str">
        <f>"542620231008091248124669"</f>
        <v>542620231008091248124669</v>
      </c>
      <c r="C209" s="9" t="s">
        <v>10</v>
      </c>
      <c r="D209" s="10" t="str">
        <f>"王淑煜"</f>
        <v>王淑煜</v>
      </c>
      <c r="E209" s="10" t="str">
        <f>"女"</f>
        <v>女</v>
      </c>
      <c r="F209" s="9"/>
    </row>
    <row r="210" spans="1:6" ht="34.5" customHeight="1">
      <c r="A210" s="6">
        <v>208</v>
      </c>
      <c r="B210" s="9" t="str">
        <f>"542620231008092850124673"</f>
        <v>542620231008092850124673</v>
      </c>
      <c r="C210" s="9" t="s">
        <v>10</v>
      </c>
      <c r="D210" s="10" t="str">
        <f>"符睿琪"</f>
        <v>符睿琪</v>
      </c>
      <c r="E210" s="10" t="str">
        <f>"女"</f>
        <v>女</v>
      </c>
      <c r="F210" s="9"/>
    </row>
    <row r="211" spans="1:6" ht="34.5" customHeight="1">
      <c r="A211" s="6">
        <v>209</v>
      </c>
      <c r="B211" s="9" t="str">
        <f>"542620231008093230124674"</f>
        <v>542620231008093230124674</v>
      </c>
      <c r="C211" s="9" t="s">
        <v>10</v>
      </c>
      <c r="D211" s="10" t="str">
        <f>"莫靓乾"</f>
        <v>莫靓乾</v>
      </c>
      <c r="E211" s="10" t="str">
        <f>"女"</f>
        <v>女</v>
      </c>
      <c r="F211" s="9"/>
    </row>
    <row r="212" spans="1:6" ht="34.5" customHeight="1">
      <c r="A212" s="6">
        <v>210</v>
      </c>
      <c r="B212" s="9" t="str">
        <f>"542620231007092010124454"</f>
        <v>542620231007092010124454</v>
      </c>
      <c r="C212" s="9" t="s">
        <v>10</v>
      </c>
      <c r="D212" s="10" t="str">
        <f>"吴明"</f>
        <v>吴明</v>
      </c>
      <c r="E212" s="10" t="str">
        <f>"女"</f>
        <v>女</v>
      </c>
      <c r="F212" s="9"/>
    </row>
    <row r="213" spans="1:6" ht="34.5" customHeight="1">
      <c r="A213" s="6">
        <v>211</v>
      </c>
      <c r="B213" s="9" t="str">
        <f>"542620231007170743124581"</f>
        <v>542620231007170743124581</v>
      </c>
      <c r="C213" s="9" t="s">
        <v>10</v>
      </c>
      <c r="D213" s="10" t="str">
        <f>"邓德鑫"</f>
        <v>邓德鑫</v>
      </c>
      <c r="E213" s="10" t="str">
        <f>"男"</f>
        <v>男</v>
      </c>
      <c r="F213" s="9"/>
    </row>
    <row r="214" spans="1:6" ht="34.5" customHeight="1">
      <c r="A214" s="6">
        <v>212</v>
      </c>
      <c r="B214" s="9" t="str">
        <f>"542620231008092109124671"</f>
        <v>542620231008092109124671</v>
      </c>
      <c r="C214" s="9" t="s">
        <v>10</v>
      </c>
      <c r="D214" s="10" t="str">
        <f>"陈翠"</f>
        <v>陈翠</v>
      </c>
      <c r="E214" s="10" t="str">
        <f>"女"</f>
        <v>女</v>
      </c>
      <c r="F214" s="9"/>
    </row>
    <row r="215" spans="1:6" ht="34.5" customHeight="1">
      <c r="A215" s="6">
        <v>213</v>
      </c>
      <c r="B215" s="9" t="str">
        <f>"542620231007220917124631"</f>
        <v>542620231007220917124631</v>
      </c>
      <c r="C215" s="9" t="s">
        <v>10</v>
      </c>
      <c r="D215" s="10" t="str">
        <f>"王蕾"</f>
        <v>王蕾</v>
      </c>
      <c r="E215" s="10" t="str">
        <f>"女"</f>
        <v>女</v>
      </c>
      <c r="F215" s="9"/>
    </row>
    <row r="216" spans="1:6" ht="34.5" customHeight="1">
      <c r="A216" s="6">
        <v>214</v>
      </c>
      <c r="B216" s="9" t="str">
        <f>"542620231007104816124498"</f>
        <v>542620231007104816124498</v>
      </c>
      <c r="C216" s="9" t="s">
        <v>10</v>
      </c>
      <c r="D216" s="10" t="str">
        <f>"罗雪萍"</f>
        <v>罗雪萍</v>
      </c>
      <c r="E216" s="10" t="str">
        <f>"女"</f>
        <v>女</v>
      </c>
      <c r="F216" s="9"/>
    </row>
    <row r="217" spans="1:6" ht="34.5" customHeight="1">
      <c r="A217" s="6">
        <v>215</v>
      </c>
      <c r="B217" s="9" t="str">
        <f>"542620231008101952124683"</f>
        <v>542620231008101952124683</v>
      </c>
      <c r="C217" s="9" t="s">
        <v>10</v>
      </c>
      <c r="D217" s="10" t="str">
        <f>"金兆芹"</f>
        <v>金兆芹</v>
      </c>
      <c r="E217" s="10" t="str">
        <f>"女"</f>
        <v>女</v>
      </c>
      <c r="F217" s="9"/>
    </row>
    <row r="218" spans="1:6" ht="34.5" customHeight="1">
      <c r="A218" s="6">
        <v>216</v>
      </c>
      <c r="B218" s="9" t="str">
        <f>"542620231008105218124688"</f>
        <v>542620231008105218124688</v>
      </c>
      <c r="C218" s="9" t="s">
        <v>10</v>
      </c>
      <c r="D218" s="10" t="str">
        <f>"苏云剑"</f>
        <v>苏云剑</v>
      </c>
      <c r="E218" s="10" t="str">
        <f>"女"</f>
        <v>女</v>
      </c>
      <c r="F218" s="9"/>
    </row>
    <row r="219" spans="1:6" ht="34.5" customHeight="1">
      <c r="A219" s="6">
        <v>217</v>
      </c>
      <c r="B219" s="9" t="str">
        <f>"542620231008115213124701"</f>
        <v>542620231008115213124701</v>
      </c>
      <c r="C219" s="9" t="s">
        <v>10</v>
      </c>
      <c r="D219" s="10" t="str">
        <f>"尹扬振"</f>
        <v>尹扬振</v>
      </c>
      <c r="E219" s="10" t="str">
        <f>"男"</f>
        <v>男</v>
      </c>
      <c r="F219" s="9"/>
    </row>
    <row r="220" spans="1:6" ht="34.5" customHeight="1">
      <c r="A220" s="6">
        <v>218</v>
      </c>
      <c r="B220" s="9" t="str">
        <f>"542620231007112655124510"</f>
        <v>542620231007112655124510</v>
      </c>
      <c r="C220" s="9" t="s">
        <v>10</v>
      </c>
      <c r="D220" s="10" t="str">
        <f>"李佳洋"</f>
        <v>李佳洋</v>
      </c>
      <c r="E220" s="10" t="str">
        <f>"女"</f>
        <v>女</v>
      </c>
      <c r="F220" s="9"/>
    </row>
    <row r="221" spans="1:6" ht="34.5" customHeight="1">
      <c r="A221" s="6">
        <v>219</v>
      </c>
      <c r="B221" s="9" t="str">
        <f>"542620231008122207124706"</f>
        <v>542620231008122207124706</v>
      </c>
      <c r="C221" s="9" t="s">
        <v>10</v>
      </c>
      <c r="D221" s="10" t="str">
        <f>"符博霞"</f>
        <v>符博霞</v>
      </c>
      <c r="E221" s="10" t="str">
        <f>"女"</f>
        <v>女</v>
      </c>
      <c r="F221" s="9"/>
    </row>
    <row r="222" spans="1:6" ht="34.5" customHeight="1">
      <c r="A222" s="6">
        <v>220</v>
      </c>
      <c r="B222" s="9" t="str">
        <f>"542620231008124138124709"</f>
        <v>542620231008124138124709</v>
      </c>
      <c r="C222" s="9" t="s">
        <v>10</v>
      </c>
      <c r="D222" s="10" t="str">
        <f>"邢丽雅"</f>
        <v>邢丽雅</v>
      </c>
      <c r="E222" s="10" t="str">
        <f>"女"</f>
        <v>女</v>
      </c>
      <c r="F222" s="9"/>
    </row>
    <row r="223" spans="1:6" ht="34.5" customHeight="1">
      <c r="A223" s="6">
        <v>221</v>
      </c>
      <c r="B223" s="9" t="str">
        <f>"542620231008133339124715"</f>
        <v>542620231008133339124715</v>
      </c>
      <c r="C223" s="9" t="s">
        <v>10</v>
      </c>
      <c r="D223" s="10" t="str">
        <f>"陈赞博"</f>
        <v>陈赞博</v>
      </c>
      <c r="E223" s="10" t="str">
        <f>"男"</f>
        <v>男</v>
      </c>
      <c r="F223" s="9"/>
    </row>
    <row r="224" spans="1:6" ht="34.5" customHeight="1">
      <c r="A224" s="6">
        <v>222</v>
      </c>
      <c r="B224" s="9" t="str">
        <f>"542620231007102552124493"</f>
        <v>542620231007102552124493</v>
      </c>
      <c r="C224" s="9" t="s">
        <v>10</v>
      </c>
      <c r="D224" s="10" t="str">
        <f>"徐苹梅"</f>
        <v>徐苹梅</v>
      </c>
      <c r="E224" s="10" t="str">
        <f>"女"</f>
        <v>女</v>
      </c>
      <c r="F224" s="9"/>
    </row>
    <row r="225" spans="1:6" ht="34.5" customHeight="1">
      <c r="A225" s="6">
        <v>223</v>
      </c>
      <c r="B225" s="9" t="str">
        <f>"542620231008150622124723"</f>
        <v>542620231008150622124723</v>
      </c>
      <c r="C225" s="9" t="s">
        <v>10</v>
      </c>
      <c r="D225" s="10" t="str">
        <f>"黄林雪"</f>
        <v>黄林雪</v>
      </c>
      <c r="E225" s="10" t="str">
        <f>"女"</f>
        <v>女</v>
      </c>
      <c r="F225" s="9"/>
    </row>
    <row r="226" spans="1:6" ht="34.5" customHeight="1">
      <c r="A226" s="6">
        <v>224</v>
      </c>
      <c r="B226" s="9" t="str">
        <f>"542620231008085850124662"</f>
        <v>542620231008085850124662</v>
      </c>
      <c r="C226" s="9" t="s">
        <v>10</v>
      </c>
      <c r="D226" s="10" t="str">
        <f>"陈焕阳"</f>
        <v>陈焕阳</v>
      </c>
      <c r="E226" s="10" t="str">
        <f>"男"</f>
        <v>男</v>
      </c>
      <c r="F226" s="9"/>
    </row>
    <row r="227" spans="1:6" ht="34.5" customHeight="1">
      <c r="A227" s="6">
        <v>225</v>
      </c>
      <c r="B227" s="9" t="str">
        <f>"542620231008163246124739"</f>
        <v>542620231008163246124739</v>
      </c>
      <c r="C227" s="9" t="s">
        <v>10</v>
      </c>
      <c r="D227" s="10" t="str">
        <f>"符雅婧"</f>
        <v>符雅婧</v>
      </c>
      <c r="E227" s="10" t="str">
        <f>"女"</f>
        <v>女</v>
      </c>
      <c r="F227" s="9"/>
    </row>
    <row r="228" spans="1:6" ht="34.5" customHeight="1">
      <c r="A228" s="6">
        <v>226</v>
      </c>
      <c r="B228" s="9" t="str">
        <f>"542620231008174638124750"</f>
        <v>542620231008174638124750</v>
      </c>
      <c r="C228" s="9" t="s">
        <v>10</v>
      </c>
      <c r="D228" s="10" t="str">
        <f>"郭芳菊"</f>
        <v>郭芳菊</v>
      </c>
      <c r="E228" s="10" t="str">
        <f>"女"</f>
        <v>女</v>
      </c>
      <c r="F228" s="9"/>
    </row>
    <row r="229" spans="1:6" ht="34.5" customHeight="1">
      <c r="A229" s="6">
        <v>227</v>
      </c>
      <c r="B229" s="9" t="str">
        <f>"542620231007091629124452"</f>
        <v>542620231007091629124452</v>
      </c>
      <c r="C229" s="9" t="s">
        <v>10</v>
      </c>
      <c r="D229" s="10" t="str">
        <f>"郑耀妃"</f>
        <v>郑耀妃</v>
      </c>
      <c r="E229" s="10" t="str">
        <f>"女"</f>
        <v>女</v>
      </c>
      <c r="F229" s="9"/>
    </row>
    <row r="230" spans="1:6" ht="34.5" customHeight="1">
      <c r="A230" s="6">
        <v>228</v>
      </c>
      <c r="B230" s="9" t="str">
        <f>"542620231007091352124450"</f>
        <v>542620231007091352124450</v>
      </c>
      <c r="C230" s="9" t="s">
        <v>10</v>
      </c>
      <c r="D230" s="10" t="str">
        <f>"黄友奎"</f>
        <v>黄友奎</v>
      </c>
      <c r="E230" s="10" t="str">
        <f>"男"</f>
        <v>男</v>
      </c>
      <c r="F230" s="9"/>
    </row>
    <row r="231" spans="1:6" ht="34.5" customHeight="1">
      <c r="A231" s="6">
        <v>229</v>
      </c>
      <c r="B231" s="9" t="str">
        <f>"542620231008205259124763"</f>
        <v>542620231008205259124763</v>
      </c>
      <c r="C231" s="9" t="s">
        <v>10</v>
      </c>
      <c r="D231" s="10" t="str">
        <f>"陈玉清"</f>
        <v>陈玉清</v>
      </c>
      <c r="E231" s="10" t="str">
        <f aca="true" t="shared" si="8" ref="E231:E237">"女"</f>
        <v>女</v>
      </c>
      <c r="F231" s="9"/>
    </row>
    <row r="232" spans="1:6" ht="34.5" customHeight="1">
      <c r="A232" s="6">
        <v>230</v>
      </c>
      <c r="B232" s="9" t="str">
        <f>"542620231008153711124728"</f>
        <v>542620231008153711124728</v>
      </c>
      <c r="C232" s="9" t="s">
        <v>10</v>
      </c>
      <c r="D232" s="10" t="str">
        <f>"符幸妹"</f>
        <v>符幸妹</v>
      </c>
      <c r="E232" s="10" t="str">
        <f t="shared" si="8"/>
        <v>女</v>
      </c>
      <c r="F232" s="9"/>
    </row>
    <row r="233" spans="1:6" ht="34.5" customHeight="1">
      <c r="A233" s="6">
        <v>231</v>
      </c>
      <c r="B233" s="9" t="str">
        <f>"542620231007143820124541"</f>
        <v>542620231007143820124541</v>
      </c>
      <c r="C233" s="9" t="s">
        <v>10</v>
      </c>
      <c r="D233" s="10" t="str">
        <f>"韩晓筱"</f>
        <v>韩晓筱</v>
      </c>
      <c r="E233" s="10" t="str">
        <f t="shared" si="8"/>
        <v>女</v>
      </c>
      <c r="F233" s="9"/>
    </row>
    <row r="234" spans="1:6" ht="34.5" customHeight="1">
      <c r="A234" s="6">
        <v>232</v>
      </c>
      <c r="B234" s="9" t="str">
        <f>"542620231008212159124768"</f>
        <v>542620231008212159124768</v>
      </c>
      <c r="C234" s="9" t="s">
        <v>10</v>
      </c>
      <c r="D234" s="10" t="str">
        <f>"申丹妮"</f>
        <v>申丹妮</v>
      </c>
      <c r="E234" s="10" t="str">
        <f t="shared" si="8"/>
        <v>女</v>
      </c>
      <c r="F234" s="9"/>
    </row>
    <row r="235" spans="1:6" ht="34.5" customHeight="1">
      <c r="A235" s="6">
        <v>233</v>
      </c>
      <c r="B235" s="9" t="str">
        <f>"542620231008221818124776"</f>
        <v>542620231008221818124776</v>
      </c>
      <c r="C235" s="9" t="s">
        <v>10</v>
      </c>
      <c r="D235" s="10" t="str">
        <f>"张圆"</f>
        <v>张圆</v>
      </c>
      <c r="E235" s="10" t="str">
        <f t="shared" si="8"/>
        <v>女</v>
      </c>
      <c r="F235" s="9"/>
    </row>
    <row r="236" spans="1:6" ht="34.5" customHeight="1">
      <c r="A236" s="6">
        <v>234</v>
      </c>
      <c r="B236" s="9" t="str">
        <f>"542620231008230444124780"</f>
        <v>542620231008230444124780</v>
      </c>
      <c r="C236" s="9" t="s">
        <v>10</v>
      </c>
      <c r="D236" s="10" t="str">
        <f>"吴湘琼"</f>
        <v>吴湘琼</v>
      </c>
      <c r="E236" s="10" t="str">
        <f t="shared" si="8"/>
        <v>女</v>
      </c>
      <c r="F236" s="9"/>
    </row>
    <row r="237" spans="1:6" ht="34.5" customHeight="1">
      <c r="A237" s="6">
        <v>235</v>
      </c>
      <c r="B237" s="9" t="str">
        <f>"542620231008233531124783"</f>
        <v>542620231008233531124783</v>
      </c>
      <c r="C237" s="9" t="s">
        <v>10</v>
      </c>
      <c r="D237" s="10" t="str">
        <f>"钟楠"</f>
        <v>钟楠</v>
      </c>
      <c r="E237" s="10" t="str">
        <f t="shared" si="8"/>
        <v>女</v>
      </c>
      <c r="F237" s="9"/>
    </row>
    <row r="238" spans="1:6" ht="34.5" customHeight="1">
      <c r="A238" s="6">
        <v>236</v>
      </c>
      <c r="B238" s="9" t="str">
        <f>"542620231008233820124784"</f>
        <v>542620231008233820124784</v>
      </c>
      <c r="C238" s="9" t="s">
        <v>10</v>
      </c>
      <c r="D238" s="10" t="str">
        <f>"符绵泮"</f>
        <v>符绵泮</v>
      </c>
      <c r="E238" s="10" t="str">
        <f>"男"</f>
        <v>男</v>
      </c>
      <c r="F238" s="9"/>
    </row>
    <row r="239" spans="1:6" ht="34.5" customHeight="1">
      <c r="A239" s="6">
        <v>237</v>
      </c>
      <c r="B239" s="9" t="str">
        <f>"542620231009012314124786"</f>
        <v>542620231009012314124786</v>
      </c>
      <c r="C239" s="9" t="s">
        <v>10</v>
      </c>
      <c r="D239" s="10" t="str">
        <f>"洪小静"</f>
        <v>洪小静</v>
      </c>
      <c r="E239" s="10" t="str">
        <f>"女"</f>
        <v>女</v>
      </c>
      <c r="F239" s="9"/>
    </row>
    <row r="240" spans="1:6" ht="34.5" customHeight="1">
      <c r="A240" s="6">
        <v>238</v>
      </c>
      <c r="B240" s="9" t="str">
        <f>"542620231009083709124790"</f>
        <v>542620231009083709124790</v>
      </c>
      <c r="C240" s="9" t="s">
        <v>10</v>
      </c>
      <c r="D240" s="10" t="str">
        <f>"朱明雅"</f>
        <v>朱明雅</v>
      </c>
      <c r="E240" s="10" t="str">
        <f>"女"</f>
        <v>女</v>
      </c>
      <c r="F240" s="9"/>
    </row>
    <row r="241" spans="1:6" ht="34.5" customHeight="1">
      <c r="A241" s="6">
        <v>239</v>
      </c>
      <c r="B241" s="9" t="str">
        <f>"542620231008082221124653"</f>
        <v>542620231008082221124653</v>
      </c>
      <c r="C241" s="9" t="s">
        <v>10</v>
      </c>
      <c r="D241" s="10" t="str">
        <f>"郑健嵘"</f>
        <v>郑健嵘</v>
      </c>
      <c r="E241" s="10" t="str">
        <f>"男"</f>
        <v>男</v>
      </c>
      <c r="F241" s="9"/>
    </row>
    <row r="242" spans="1:6" ht="34.5" customHeight="1">
      <c r="A242" s="6">
        <v>240</v>
      </c>
      <c r="B242" s="9" t="str">
        <f>"542620231009091828124794"</f>
        <v>542620231009091828124794</v>
      </c>
      <c r="C242" s="9" t="s">
        <v>10</v>
      </c>
      <c r="D242" s="10" t="str">
        <f>"陈美琼"</f>
        <v>陈美琼</v>
      </c>
      <c r="E242" s="10" t="str">
        <f aca="true" t="shared" si="9" ref="E242:E247">"女"</f>
        <v>女</v>
      </c>
      <c r="F242" s="9"/>
    </row>
    <row r="243" spans="1:6" ht="34.5" customHeight="1">
      <c r="A243" s="6">
        <v>241</v>
      </c>
      <c r="B243" s="9" t="str">
        <f>"542620231009091942124795"</f>
        <v>542620231009091942124795</v>
      </c>
      <c r="C243" s="9" t="s">
        <v>10</v>
      </c>
      <c r="D243" s="10" t="str">
        <f>"洪文妍"</f>
        <v>洪文妍</v>
      </c>
      <c r="E243" s="10" t="str">
        <f t="shared" si="9"/>
        <v>女</v>
      </c>
      <c r="F243" s="9"/>
    </row>
    <row r="244" spans="1:6" ht="34.5" customHeight="1">
      <c r="A244" s="6">
        <v>242</v>
      </c>
      <c r="B244" s="9" t="str">
        <f>"542620231009095105124800"</f>
        <v>542620231009095105124800</v>
      </c>
      <c r="C244" s="9" t="s">
        <v>10</v>
      </c>
      <c r="D244" s="10" t="str">
        <f>"杨小平"</f>
        <v>杨小平</v>
      </c>
      <c r="E244" s="10" t="str">
        <f t="shared" si="9"/>
        <v>女</v>
      </c>
      <c r="F244" s="9"/>
    </row>
    <row r="245" spans="1:6" ht="34.5" customHeight="1">
      <c r="A245" s="6">
        <v>243</v>
      </c>
      <c r="B245" s="9" t="str">
        <f>"542620231009093046124797"</f>
        <v>542620231009093046124797</v>
      </c>
      <c r="C245" s="9" t="s">
        <v>10</v>
      </c>
      <c r="D245" s="10" t="str">
        <f>"王銮芳"</f>
        <v>王銮芳</v>
      </c>
      <c r="E245" s="10" t="str">
        <f t="shared" si="9"/>
        <v>女</v>
      </c>
      <c r="F245" s="9"/>
    </row>
    <row r="246" spans="1:6" ht="34.5" customHeight="1">
      <c r="A246" s="6">
        <v>244</v>
      </c>
      <c r="B246" s="9" t="str">
        <f>"542620231009112557124812"</f>
        <v>542620231009112557124812</v>
      </c>
      <c r="C246" s="9" t="s">
        <v>10</v>
      </c>
      <c r="D246" s="10" t="str">
        <f>"吴美丽"</f>
        <v>吴美丽</v>
      </c>
      <c r="E246" s="10" t="str">
        <f t="shared" si="9"/>
        <v>女</v>
      </c>
      <c r="F246" s="9"/>
    </row>
    <row r="247" spans="1:6" ht="34.5" customHeight="1">
      <c r="A247" s="6">
        <v>245</v>
      </c>
      <c r="B247" s="9" t="str">
        <f>"542620231007090551124445"</f>
        <v>542620231007090551124445</v>
      </c>
      <c r="C247" s="9" t="s">
        <v>10</v>
      </c>
      <c r="D247" s="10" t="str">
        <f>"吴玉姑"</f>
        <v>吴玉姑</v>
      </c>
      <c r="E247" s="10" t="str">
        <f t="shared" si="9"/>
        <v>女</v>
      </c>
      <c r="F247" s="9"/>
    </row>
    <row r="248" spans="1:6" ht="34.5" customHeight="1">
      <c r="A248" s="6">
        <v>246</v>
      </c>
      <c r="B248" s="9" t="str">
        <f>"542620231009113727124816"</f>
        <v>542620231009113727124816</v>
      </c>
      <c r="C248" s="9" t="s">
        <v>10</v>
      </c>
      <c r="D248" s="10" t="str">
        <f>"韩东东"</f>
        <v>韩东东</v>
      </c>
      <c r="E248" s="10" t="str">
        <f>"男"</f>
        <v>男</v>
      </c>
      <c r="F248" s="9"/>
    </row>
    <row r="249" spans="1:6" ht="34.5" customHeight="1">
      <c r="A249" s="6">
        <v>247</v>
      </c>
      <c r="B249" s="9" t="str">
        <f>"542620231009130503124825"</f>
        <v>542620231009130503124825</v>
      </c>
      <c r="C249" s="9" t="s">
        <v>10</v>
      </c>
      <c r="D249" s="10" t="str">
        <f>"李倩"</f>
        <v>李倩</v>
      </c>
      <c r="E249" s="10" t="str">
        <f>"女"</f>
        <v>女</v>
      </c>
      <c r="F249" s="9"/>
    </row>
    <row r="250" spans="1:6" ht="34.5" customHeight="1">
      <c r="A250" s="6">
        <v>248</v>
      </c>
      <c r="B250" s="9" t="str">
        <f>"542620231009144945124829"</f>
        <v>542620231009144945124829</v>
      </c>
      <c r="C250" s="9" t="s">
        <v>10</v>
      </c>
      <c r="D250" s="10" t="str">
        <f>"陈良"</f>
        <v>陈良</v>
      </c>
      <c r="E250" s="10" t="str">
        <f>"女"</f>
        <v>女</v>
      </c>
      <c r="F250" s="9"/>
    </row>
    <row r="251" spans="1:6" ht="34.5" customHeight="1">
      <c r="A251" s="6">
        <v>249</v>
      </c>
      <c r="B251" s="9" t="str">
        <f>"542620231009150957124834"</f>
        <v>542620231009150957124834</v>
      </c>
      <c r="C251" s="9" t="s">
        <v>10</v>
      </c>
      <c r="D251" s="10" t="str">
        <f>"黄培宇"</f>
        <v>黄培宇</v>
      </c>
      <c r="E251" s="10" t="str">
        <f>"男"</f>
        <v>男</v>
      </c>
      <c r="F251" s="9"/>
    </row>
    <row r="252" spans="1:6" ht="34.5" customHeight="1">
      <c r="A252" s="6">
        <v>250</v>
      </c>
      <c r="B252" s="9" t="str">
        <f>"542620231009150619124832"</f>
        <v>542620231009150619124832</v>
      </c>
      <c r="C252" s="9" t="s">
        <v>10</v>
      </c>
      <c r="D252" s="10" t="str">
        <f>"陈石养"</f>
        <v>陈石养</v>
      </c>
      <c r="E252" s="10" t="str">
        <f>"女"</f>
        <v>女</v>
      </c>
      <c r="F252" s="9"/>
    </row>
    <row r="253" spans="1:6" ht="34.5" customHeight="1">
      <c r="A253" s="6">
        <v>251</v>
      </c>
      <c r="B253" s="9" t="str">
        <f>"542620231009145238124830"</f>
        <v>542620231009145238124830</v>
      </c>
      <c r="C253" s="9" t="s">
        <v>10</v>
      </c>
      <c r="D253" s="10" t="str">
        <f>"黄丽蓉"</f>
        <v>黄丽蓉</v>
      </c>
      <c r="E253" s="10" t="str">
        <f>"女"</f>
        <v>女</v>
      </c>
      <c r="F253" s="9"/>
    </row>
    <row r="254" spans="1:6" ht="34.5" customHeight="1">
      <c r="A254" s="6">
        <v>252</v>
      </c>
      <c r="B254" s="9" t="str">
        <f>"542620231009153402124838"</f>
        <v>542620231009153402124838</v>
      </c>
      <c r="C254" s="9" t="s">
        <v>10</v>
      </c>
      <c r="D254" s="10" t="str">
        <f>"王露露"</f>
        <v>王露露</v>
      </c>
      <c r="E254" s="10" t="str">
        <f>"女"</f>
        <v>女</v>
      </c>
      <c r="F254" s="9"/>
    </row>
    <row r="255" spans="1:6" ht="34.5" customHeight="1">
      <c r="A255" s="6">
        <v>253</v>
      </c>
      <c r="B255" s="9" t="str">
        <f>"542620231007110113124506"</f>
        <v>542620231007110113124506</v>
      </c>
      <c r="C255" s="9" t="s">
        <v>10</v>
      </c>
      <c r="D255" s="10" t="str">
        <f>"邓忠换"</f>
        <v>邓忠换</v>
      </c>
      <c r="E255" s="10" t="str">
        <f>"女"</f>
        <v>女</v>
      </c>
      <c r="F255" s="9"/>
    </row>
    <row r="256" spans="1:6" ht="34.5" customHeight="1">
      <c r="A256" s="6">
        <v>254</v>
      </c>
      <c r="B256" s="9" t="str">
        <f>"542620231007102547124492"</f>
        <v>542620231007102547124492</v>
      </c>
      <c r="C256" s="9" t="s">
        <v>10</v>
      </c>
      <c r="D256" s="10" t="str">
        <f>"陈婷"</f>
        <v>陈婷</v>
      </c>
      <c r="E256" s="10" t="str">
        <f>"女"</f>
        <v>女</v>
      </c>
      <c r="F256" s="9"/>
    </row>
    <row r="257" spans="1:6" ht="34.5" customHeight="1">
      <c r="A257" s="6">
        <v>255</v>
      </c>
      <c r="B257" s="9" t="str">
        <f>"542620231009161323124843"</f>
        <v>542620231009161323124843</v>
      </c>
      <c r="C257" s="9" t="s">
        <v>10</v>
      </c>
      <c r="D257" s="10" t="str">
        <f>"李子春"</f>
        <v>李子春</v>
      </c>
      <c r="E257" s="10" t="str">
        <f>"男"</f>
        <v>男</v>
      </c>
      <c r="F257" s="9"/>
    </row>
    <row r="258" spans="1:6" ht="34.5" customHeight="1">
      <c r="A258" s="6">
        <v>256</v>
      </c>
      <c r="B258" s="9" t="str">
        <f>"542620231007123438124526"</f>
        <v>542620231007123438124526</v>
      </c>
      <c r="C258" s="9" t="s">
        <v>10</v>
      </c>
      <c r="D258" s="10" t="str">
        <f>"林静"</f>
        <v>林静</v>
      </c>
      <c r="E258" s="10" t="str">
        <f>"女"</f>
        <v>女</v>
      </c>
      <c r="F258" s="9"/>
    </row>
    <row r="259" spans="1:6" ht="34.5" customHeight="1">
      <c r="A259" s="6">
        <v>257</v>
      </c>
      <c r="B259" s="9" t="str">
        <f>"542620231009170034124849"</f>
        <v>542620231009170034124849</v>
      </c>
      <c r="C259" s="9" t="s">
        <v>10</v>
      </c>
      <c r="D259" s="10" t="str">
        <f>"罗玲丽"</f>
        <v>罗玲丽</v>
      </c>
      <c r="E259" s="10" t="str">
        <f>"女"</f>
        <v>女</v>
      </c>
      <c r="F259" s="9"/>
    </row>
    <row r="260" spans="1:6" ht="34.5" customHeight="1">
      <c r="A260" s="6">
        <v>258</v>
      </c>
      <c r="B260" s="9" t="str">
        <f>"542620231009115233124818"</f>
        <v>542620231009115233124818</v>
      </c>
      <c r="C260" s="9" t="s">
        <v>10</v>
      </c>
      <c r="D260" s="10" t="str">
        <f>"王晶晶"</f>
        <v>王晶晶</v>
      </c>
      <c r="E260" s="10" t="str">
        <f>"女"</f>
        <v>女</v>
      </c>
      <c r="F260" s="9"/>
    </row>
    <row r="261" spans="1:6" ht="34.5" customHeight="1">
      <c r="A261" s="6">
        <v>259</v>
      </c>
      <c r="B261" s="9" t="str">
        <f>"542620231009164923124848"</f>
        <v>542620231009164923124848</v>
      </c>
      <c r="C261" s="9" t="s">
        <v>10</v>
      </c>
      <c r="D261" s="10" t="str">
        <f>"卓文静"</f>
        <v>卓文静</v>
      </c>
      <c r="E261" s="10" t="str">
        <f>"女"</f>
        <v>女</v>
      </c>
      <c r="F261" s="9"/>
    </row>
    <row r="262" spans="1:6" ht="34.5" customHeight="1">
      <c r="A262" s="6">
        <v>260</v>
      </c>
      <c r="B262" s="9" t="str">
        <f>"542620231009141221124826"</f>
        <v>542620231009141221124826</v>
      </c>
      <c r="C262" s="9" t="s">
        <v>10</v>
      </c>
      <c r="D262" s="10" t="str">
        <f>"文世芬"</f>
        <v>文世芬</v>
      </c>
      <c r="E262" s="10" t="str">
        <f>"女"</f>
        <v>女</v>
      </c>
      <c r="F262" s="9"/>
    </row>
    <row r="263" spans="1:6" ht="34.5" customHeight="1">
      <c r="A263" s="6">
        <v>261</v>
      </c>
      <c r="B263" s="9" t="str">
        <f>"542620231009175320124854"</f>
        <v>542620231009175320124854</v>
      </c>
      <c r="C263" s="9" t="s">
        <v>10</v>
      </c>
      <c r="D263" s="10" t="str">
        <f>"覃业伟"</f>
        <v>覃业伟</v>
      </c>
      <c r="E263" s="10" t="str">
        <f>"男"</f>
        <v>男</v>
      </c>
      <c r="F263" s="9"/>
    </row>
    <row r="264" spans="1:6" ht="34.5" customHeight="1">
      <c r="A264" s="6">
        <v>262</v>
      </c>
      <c r="B264" s="9" t="str">
        <f>"542620231009181222124856"</f>
        <v>542620231009181222124856</v>
      </c>
      <c r="C264" s="9" t="s">
        <v>10</v>
      </c>
      <c r="D264" s="10" t="str">
        <f>"吴开菊"</f>
        <v>吴开菊</v>
      </c>
      <c r="E264" s="10" t="str">
        <f aca="true" t="shared" si="10" ref="E264:E272">"女"</f>
        <v>女</v>
      </c>
      <c r="F264" s="9"/>
    </row>
    <row r="265" spans="1:6" ht="34.5" customHeight="1">
      <c r="A265" s="6">
        <v>263</v>
      </c>
      <c r="B265" s="9" t="str">
        <f>"542620231009180247124855"</f>
        <v>542620231009180247124855</v>
      </c>
      <c r="C265" s="9" t="s">
        <v>10</v>
      </c>
      <c r="D265" s="10" t="str">
        <f>"莫丽花"</f>
        <v>莫丽花</v>
      </c>
      <c r="E265" s="10" t="str">
        <f t="shared" si="10"/>
        <v>女</v>
      </c>
      <c r="F265" s="9"/>
    </row>
    <row r="266" spans="1:6" ht="34.5" customHeight="1">
      <c r="A266" s="6">
        <v>264</v>
      </c>
      <c r="B266" s="9" t="str">
        <f>"542620231008220519124772"</f>
        <v>542620231008220519124772</v>
      </c>
      <c r="C266" s="9" t="s">
        <v>10</v>
      </c>
      <c r="D266" s="10" t="str">
        <f>"邢文静"</f>
        <v>邢文静</v>
      </c>
      <c r="E266" s="10" t="str">
        <f t="shared" si="10"/>
        <v>女</v>
      </c>
      <c r="F266" s="9"/>
    </row>
    <row r="267" spans="1:6" ht="34.5" customHeight="1">
      <c r="A267" s="6">
        <v>265</v>
      </c>
      <c r="B267" s="9" t="str">
        <f>"542620231009203405124861"</f>
        <v>542620231009203405124861</v>
      </c>
      <c r="C267" s="9" t="s">
        <v>10</v>
      </c>
      <c r="D267" s="10" t="str">
        <f>"李丽仙"</f>
        <v>李丽仙</v>
      </c>
      <c r="E267" s="10" t="str">
        <f t="shared" si="10"/>
        <v>女</v>
      </c>
      <c r="F267" s="9"/>
    </row>
    <row r="268" spans="1:6" ht="34.5" customHeight="1">
      <c r="A268" s="6">
        <v>266</v>
      </c>
      <c r="B268" s="9" t="str">
        <f>"542620231008085007124661"</f>
        <v>542620231008085007124661</v>
      </c>
      <c r="C268" s="9" t="s">
        <v>10</v>
      </c>
      <c r="D268" s="10" t="str">
        <f>"王梦丹"</f>
        <v>王梦丹</v>
      </c>
      <c r="E268" s="10" t="str">
        <f t="shared" si="10"/>
        <v>女</v>
      </c>
      <c r="F268" s="9"/>
    </row>
    <row r="269" spans="1:6" ht="34.5" customHeight="1">
      <c r="A269" s="6">
        <v>267</v>
      </c>
      <c r="B269" s="9" t="str">
        <f>"542620231009212137124866"</f>
        <v>542620231009212137124866</v>
      </c>
      <c r="C269" s="9" t="s">
        <v>10</v>
      </c>
      <c r="D269" s="10" t="str">
        <f>"黄玉珠"</f>
        <v>黄玉珠</v>
      </c>
      <c r="E269" s="10" t="str">
        <f t="shared" si="10"/>
        <v>女</v>
      </c>
      <c r="F269" s="9"/>
    </row>
    <row r="270" spans="1:6" ht="34.5" customHeight="1">
      <c r="A270" s="6">
        <v>268</v>
      </c>
      <c r="B270" s="9" t="str">
        <f>"542620231009205056124863"</f>
        <v>542620231009205056124863</v>
      </c>
      <c r="C270" s="9" t="s">
        <v>10</v>
      </c>
      <c r="D270" s="10" t="str">
        <f>"王阳"</f>
        <v>王阳</v>
      </c>
      <c r="E270" s="10" t="str">
        <f t="shared" si="10"/>
        <v>女</v>
      </c>
      <c r="F270" s="9"/>
    </row>
    <row r="271" spans="1:6" ht="34.5" customHeight="1">
      <c r="A271" s="6">
        <v>269</v>
      </c>
      <c r="B271" s="9" t="str">
        <f>"542620231009211917124865"</f>
        <v>542620231009211917124865</v>
      </c>
      <c r="C271" s="9" t="s">
        <v>10</v>
      </c>
      <c r="D271" s="10" t="str">
        <f>"王东晓"</f>
        <v>王东晓</v>
      </c>
      <c r="E271" s="10" t="str">
        <f t="shared" si="10"/>
        <v>女</v>
      </c>
      <c r="F271" s="9"/>
    </row>
    <row r="272" spans="1:6" ht="34.5" customHeight="1">
      <c r="A272" s="6">
        <v>270</v>
      </c>
      <c r="B272" s="9" t="str">
        <f>"542620231009221508124870"</f>
        <v>542620231009221508124870</v>
      </c>
      <c r="C272" s="9" t="s">
        <v>10</v>
      </c>
      <c r="D272" s="10" t="str">
        <f>"赵玥"</f>
        <v>赵玥</v>
      </c>
      <c r="E272" s="10" t="str">
        <f t="shared" si="10"/>
        <v>女</v>
      </c>
      <c r="F272" s="9"/>
    </row>
    <row r="273" spans="1:6" ht="34.5" customHeight="1">
      <c r="A273" s="6">
        <v>271</v>
      </c>
      <c r="B273" s="9" t="str">
        <f>"542620231009221842124871"</f>
        <v>542620231009221842124871</v>
      </c>
      <c r="C273" s="9" t="s">
        <v>10</v>
      </c>
      <c r="D273" s="10" t="str">
        <f>"林海明"</f>
        <v>林海明</v>
      </c>
      <c r="E273" s="10" t="str">
        <f>"男"</f>
        <v>男</v>
      </c>
      <c r="F273" s="9"/>
    </row>
    <row r="274" spans="1:6" ht="34.5" customHeight="1">
      <c r="A274" s="6">
        <v>272</v>
      </c>
      <c r="B274" s="9" t="str">
        <f>"542620231009230940124876"</f>
        <v>542620231009230940124876</v>
      </c>
      <c r="C274" s="9" t="s">
        <v>10</v>
      </c>
      <c r="D274" s="10" t="str">
        <f>"陈冰"</f>
        <v>陈冰</v>
      </c>
      <c r="E274" s="10" t="str">
        <f>"女"</f>
        <v>女</v>
      </c>
      <c r="F274" s="9"/>
    </row>
    <row r="275" spans="1:6" ht="34.5" customHeight="1">
      <c r="A275" s="6">
        <v>273</v>
      </c>
      <c r="B275" s="9" t="str">
        <f>"542620231009233048124877"</f>
        <v>542620231009233048124877</v>
      </c>
      <c r="C275" s="9" t="s">
        <v>10</v>
      </c>
      <c r="D275" s="10" t="str">
        <f>"陈继瑞"</f>
        <v>陈继瑞</v>
      </c>
      <c r="E275" s="10" t="str">
        <f>"男"</f>
        <v>男</v>
      </c>
      <c r="F275" s="9"/>
    </row>
    <row r="276" spans="1:6" ht="34.5" customHeight="1">
      <c r="A276" s="6">
        <v>274</v>
      </c>
      <c r="B276" s="9" t="str">
        <f>"542620231007123835124527"</f>
        <v>542620231007123835124527</v>
      </c>
      <c r="C276" s="9" t="s">
        <v>10</v>
      </c>
      <c r="D276" s="10" t="str">
        <f>"陈佳秀"</f>
        <v>陈佳秀</v>
      </c>
      <c r="E276" s="10" t="str">
        <f aca="true" t="shared" si="11" ref="E276:E285">"女"</f>
        <v>女</v>
      </c>
      <c r="F276" s="9"/>
    </row>
    <row r="277" spans="1:6" ht="34.5" customHeight="1">
      <c r="A277" s="6">
        <v>275</v>
      </c>
      <c r="B277" s="9" t="str">
        <f>"542620231010090023124884"</f>
        <v>542620231010090023124884</v>
      </c>
      <c r="C277" s="9" t="s">
        <v>10</v>
      </c>
      <c r="D277" s="10" t="str">
        <f>"曾平婷"</f>
        <v>曾平婷</v>
      </c>
      <c r="E277" s="10" t="str">
        <f t="shared" si="11"/>
        <v>女</v>
      </c>
      <c r="F277" s="9"/>
    </row>
    <row r="278" spans="1:6" ht="34.5" customHeight="1">
      <c r="A278" s="6">
        <v>276</v>
      </c>
      <c r="B278" s="9" t="str">
        <f>"542620231009223911124875"</f>
        <v>542620231009223911124875</v>
      </c>
      <c r="C278" s="9" t="s">
        <v>10</v>
      </c>
      <c r="D278" s="10" t="str">
        <f>"云燕"</f>
        <v>云燕</v>
      </c>
      <c r="E278" s="10" t="str">
        <f t="shared" si="11"/>
        <v>女</v>
      </c>
      <c r="F278" s="9"/>
    </row>
    <row r="279" spans="1:6" ht="34.5" customHeight="1">
      <c r="A279" s="6">
        <v>277</v>
      </c>
      <c r="B279" s="9" t="str">
        <f>"542620231008172020124745"</f>
        <v>542620231008172020124745</v>
      </c>
      <c r="C279" s="9" t="s">
        <v>10</v>
      </c>
      <c r="D279" s="10" t="str">
        <f>"黄晓菲"</f>
        <v>黄晓菲</v>
      </c>
      <c r="E279" s="10" t="str">
        <f t="shared" si="11"/>
        <v>女</v>
      </c>
      <c r="F279" s="9"/>
    </row>
    <row r="280" spans="1:6" ht="34.5" customHeight="1">
      <c r="A280" s="6">
        <v>278</v>
      </c>
      <c r="B280" s="9" t="str">
        <f>"542620231010112149124901"</f>
        <v>542620231010112149124901</v>
      </c>
      <c r="C280" s="9" t="s">
        <v>10</v>
      </c>
      <c r="D280" s="10" t="str">
        <f>"唐小怡"</f>
        <v>唐小怡</v>
      </c>
      <c r="E280" s="10" t="str">
        <f t="shared" si="11"/>
        <v>女</v>
      </c>
      <c r="F280" s="9"/>
    </row>
    <row r="281" spans="1:6" ht="34.5" customHeight="1">
      <c r="A281" s="6">
        <v>279</v>
      </c>
      <c r="B281" s="9" t="str">
        <f>"542620231010084151124881"</f>
        <v>542620231010084151124881</v>
      </c>
      <c r="C281" s="9" t="s">
        <v>10</v>
      </c>
      <c r="D281" s="10" t="str">
        <f>"庞旭楠"</f>
        <v>庞旭楠</v>
      </c>
      <c r="E281" s="10" t="str">
        <f t="shared" si="11"/>
        <v>女</v>
      </c>
      <c r="F281" s="9"/>
    </row>
    <row r="282" spans="1:6" ht="34.5" customHeight="1">
      <c r="A282" s="6">
        <v>280</v>
      </c>
      <c r="B282" s="9" t="str">
        <f>"542620231010113640124903"</f>
        <v>542620231010113640124903</v>
      </c>
      <c r="C282" s="9" t="s">
        <v>10</v>
      </c>
      <c r="D282" s="10" t="str">
        <f>"陈巧妹"</f>
        <v>陈巧妹</v>
      </c>
      <c r="E282" s="10" t="str">
        <f t="shared" si="11"/>
        <v>女</v>
      </c>
      <c r="F282" s="9"/>
    </row>
    <row r="283" spans="1:6" ht="34.5" customHeight="1">
      <c r="A283" s="6">
        <v>281</v>
      </c>
      <c r="B283" s="9" t="str">
        <f>"542620231010114941124906"</f>
        <v>542620231010114941124906</v>
      </c>
      <c r="C283" s="9" t="s">
        <v>10</v>
      </c>
      <c r="D283" s="10" t="str">
        <f>"吴淑雯"</f>
        <v>吴淑雯</v>
      </c>
      <c r="E283" s="10" t="str">
        <f t="shared" si="11"/>
        <v>女</v>
      </c>
      <c r="F283" s="9"/>
    </row>
    <row r="284" spans="1:6" ht="34.5" customHeight="1">
      <c r="A284" s="6">
        <v>282</v>
      </c>
      <c r="B284" s="9" t="str">
        <f>"542620231010123835124909"</f>
        <v>542620231010123835124909</v>
      </c>
      <c r="C284" s="9" t="s">
        <v>10</v>
      </c>
      <c r="D284" s="10" t="str">
        <f>"黄晓蕾"</f>
        <v>黄晓蕾</v>
      </c>
      <c r="E284" s="10" t="str">
        <f t="shared" si="11"/>
        <v>女</v>
      </c>
      <c r="F284" s="9"/>
    </row>
    <row r="285" spans="1:6" ht="34.5" customHeight="1">
      <c r="A285" s="6">
        <v>283</v>
      </c>
      <c r="B285" s="9" t="str">
        <f>"542620231010122900124908"</f>
        <v>542620231010122900124908</v>
      </c>
      <c r="C285" s="9" t="s">
        <v>10</v>
      </c>
      <c r="D285" s="10" t="str">
        <f>"李淞"</f>
        <v>李淞</v>
      </c>
      <c r="E285" s="10" t="str">
        <f t="shared" si="11"/>
        <v>女</v>
      </c>
      <c r="F285" s="9"/>
    </row>
    <row r="286" spans="1:6" ht="34.5" customHeight="1">
      <c r="A286" s="6">
        <v>284</v>
      </c>
      <c r="B286" s="9" t="str">
        <f>"542620231010133028124912"</f>
        <v>542620231010133028124912</v>
      </c>
      <c r="C286" s="9" t="s">
        <v>10</v>
      </c>
      <c r="D286" s="10" t="str">
        <f>"苏应杰"</f>
        <v>苏应杰</v>
      </c>
      <c r="E286" s="10" t="str">
        <f>"男"</f>
        <v>男</v>
      </c>
      <c r="F286" s="9"/>
    </row>
    <row r="287" spans="1:6" ht="34.5" customHeight="1">
      <c r="A287" s="6">
        <v>285</v>
      </c>
      <c r="B287" s="9" t="str">
        <f>"542620231010085738124883"</f>
        <v>542620231010085738124883</v>
      </c>
      <c r="C287" s="9" t="s">
        <v>10</v>
      </c>
      <c r="D287" s="10" t="str">
        <f>"罗英翔"</f>
        <v>罗英翔</v>
      </c>
      <c r="E287" s="10" t="str">
        <f>"女"</f>
        <v>女</v>
      </c>
      <c r="F287" s="9"/>
    </row>
    <row r="288" spans="1:6" ht="34.5" customHeight="1">
      <c r="A288" s="6">
        <v>286</v>
      </c>
      <c r="B288" s="9" t="str">
        <f>"542620231008150144124722"</f>
        <v>542620231008150144124722</v>
      </c>
      <c r="C288" s="9" t="s">
        <v>10</v>
      </c>
      <c r="D288" s="10" t="str">
        <f>"陈吉雅"</f>
        <v>陈吉雅</v>
      </c>
      <c r="E288" s="10" t="str">
        <f>"女"</f>
        <v>女</v>
      </c>
      <c r="F288" s="9"/>
    </row>
    <row r="289" spans="1:6" ht="34.5" customHeight="1">
      <c r="A289" s="6">
        <v>287</v>
      </c>
      <c r="B289" s="9" t="str">
        <f>"542620231010170739124935"</f>
        <v>542620231010170739124935</v>
      </c>
      <c r="C289" s="9" t="s">
        <v>10</v>
      </c>
      <c r="D289" s="10" t="str">
        <f>"陈惠"</f>
        <v>陈惠</v>
      </c>
      <c r="E289" s="10" t="str">
        <f>"女"</f>
        <v>女</v>
      </c>
      <c r="F289" s="9"/>
    </row>
    <row r="290" spans="1:6" ht="34.5" customHeight="1">
      <c r="A290" s="6">
        <v>288</v>
      </c>
      <c r="B290" s="9" t="str">
        <f>"542620231010170057124933"</f>
        <v>542620231010170057124933</v>
      </c>
      <c r="C290" s="9" t="s">
        <v>10</v>
      </c>
      <c r="D290" s="10" t="str">
        <f>"文超"</f>
        <v>文超</v>
      </c>
      <c r="E290" s="10" t="str">
        <f>"男"</f>
        <v>男</v>
      </c>
      <c r="F290" s="9"/>
    </row>
    <row r="291" spans="1:6" ht="34.5" customHeight="1">
      <c r="A291" s="6">
        <v>289</v>
      </c>
      <c r="B291" s="9" t="str">
        <f>"542620231010173436124937"</f>
        <v>542620231010173436124937</v>
      </c>
      <c r="C291" s="9" t="s">
        <v>10</v>
      </c>
      <c r="D291" s="10" t="str">
        <f>"陈美桃"</f>
        <v>陈美桃</v>
      </c>
      <c r="E291" s="10" t="str">
        <f>"女"</f>
        <v>女</v>
      </c>
      <c r="F291" s="9"/>
    </row>
    <row r="292" spans="1:6" ht="34.5" customHeight="1">
      <c r="A292" s="6">
        <v>290</v>
      </c>
      <c r="B292" s="9" t="str">
        <f>"542620231010194828124950"</f>
        <v>542620231010194828124950</v>
      </c>
      <c r="C292" s="9" t="s">
        <v>10</v>
      </c>
      <c r="D292" s="10" t="str">
        <f>"胡蕾磊"</f>
        <v>胡蕾磊</v>
      </c>
      <c r="E292" s="10" t="str">
        <f>"女"</f>
        <v>女</v>
      </c>
      <c r="F292" s="9"/>
    </row>
    <row r="293" spans="1:6" ht="34.5" customHeight="1">
      <c r="A293" s="6">
        <v>291</v>
      </c>
      <c r="B293" s="9" t="str">
        <f>"542620231010133030124913"</f>
        <v>542620231010133030124913</v>
      </c>
      <c r="C293" s="9" t="s">
        <v>10</v>
      </c>
      <c r="D293" s="10" t="str">
        <f>"林授锦"</f>
        <v>林授锦</v>
      </c>
      <c r="E293" s="10" t="str">
        <f>"男"</f>
        <v>男</v>
      </c>
      <c r="F293" s="9"/>
    </row>
    <row r="294" spans="1:6" ht="34.5" customHeight="1">
      <c r="A294" s="6">
        <v>292</v>
      </c>
      <c r="B294" s="9" t="str">
        <f>"542620231008231726124782"</f>
        <v>542620231008231726124782</v>
      </c>
      <c r="C294" s="9" t="s">
        <v>10</v>
      </c>
      <c r="D294" s="10" t="str">
        <f>"符永佳"</f>
        <v>符永佳</v>
      </c>
      <c r="E294" s="10" t="str">
        <f aca="true" t="shared" si="12" ref="E294:E300">"女"</f>
        <v>女</v>
      </c>
      <c r="F294" s="9"/>
    </row>
    <row r="295" spans="1:6" ht="34.5" customHeight="1">
      <c r="A295" s="6">
        <v>293</v>
      </c>
      <c r="B295" s="9" t="str">
        <f>"542620231010212855124958"</f>
        <v>542620231010212855124958</v>
      </c>
      <c r="C295" s="9" t="s">
        <v>10</v>
      </c>
      <c r="D295" s="10" t="str">
        <f>"曾媚琳"</f>
        <v>曾媚琳</v>
      </c>
      <c r="E295" s="10" t="str">
        <f t="shared" si="12"/>
        <v>女</v>
      </c>
      <c r="F295" s="9"/>
    </row>
    <row r="296" spans="1:6" ht="34.5" customHeight="1">
      <c r="A296" s="6">
        <v>294</v>
      </c>
      <c r="B296" s="9" t="str">
        <f>"542620231008221627124773"</f>
        <v>542620231008221627124773</v>
      </c>
      <c r="C296" s="9" t="s">
        <v>10</v>
      </c>
      <c r="D296" s="10" t="str">
        <f>"蒋春梅"</f>
        <v>蒋春梅</v>
      </c>
      <c r="E296" s="10" t="str">
        <f t="shared" si="12"/>
        <v>女</v>
      </c>
      <c r="F296" s="9"/>
    </row>
    <row r="297" spans="1:6" ht="34.5" customHeight="1">
      <c r="A297" s="6">
        <v>295</v>
      </c>
      <c r="B297" s="9" t="str">
        <f>"542620231010221854124962"</f>
        <v>542620231010221854124962</v>
      </c>
      <c r="C297" s="9" t="s">
        <v>10</v>
      </c>
      <c r="D297" s="10" t="str">
        <f>"陈欣圆"</f>
        <v>陈欣圆</v>
      </c>
      <c r="E297" s="10" t="str">
        <f t="shared" si="12"/>
        <v>女</v>
      </c>
      <c r="F297" s="9"/>
    </row>
    <row r="298" spans="1:6" ht="34.5" customHeight="1">
      <c r="A298" s="6">
        <v>296</v>
      </c>
      <c r="B298" s="9" t="str">
        <f>"542620231010224047124963"</f>
        <v>542620231010224047124963</v>
      </c>
      <c r="C298" s="9" t="s">
        <v>10</v>
      </c>
      <c r="D298" s="10" t="str">
        <f>"李春颖"</f>
        <v>李春颖</v>
      </c>
      <c r="E298" s="10" t="str">
        <f t="shared" si="12"/>
        <v>女</v>
      </c>
      <c r="F298" s="9"/>
    </row>
    <row r="299" spans="1:6" ht="34.5" customHeight="1">
      <c r="A299" s="6">
        <v>297</v>
      </c>
      <c r="B299" s="9" t="str">
        <f>"542620231010213648124960"</f>
        <v>542620231010213648124960</v>
      </c>
      <c r="C299" s="9" t="s">
        <v>10</v>
      </c>
      <c r="D299" s="10" t="str">
        <f>"林师锶"</f>
        <v>林师锶</v>
      </c>
      <c r="E299" s="10" t="str">
        <f t="shared" si="12"/>
        <v>女</v>
      </c>
      <c r="F299" s="9"/>
    </row>
    <row r="300" spans="1:6" ht="34.5" customHeight="1">
      <c r="A300" s="6">
        <v>298</v>
      </c>
      <c r="B300" s="9" t="str">
        <f>"542620231010234405124968"</f>
        <v>542620231010234405124968</v>
      </c>
      <c r="C300" s="9" t="s">
        <v>10</v>
      </c>
      <c r="D300" s="10" t="str">
        <f>"李小菲"</f>
        <v>李小菲</v>
      </c>
      <c r="E300" s="10" t="str">
        <f t="shared" si="12"/>
        <v>女</v>
      </c>
      <c r="F300" s="9"/>
    </row>
    <row r="301" spans="1:6" ht="34.5" customHeight="1">
      <c r="A301" s="6">
        <v>299</v>
      </c>
      <c r="B301" s="9" t="str">
        <f>"542620231010233717124967"</f>
        <v>542620231010233717124967</v>
      </c>
      <c r="C301" s="9" t="s">
        <v>10</v>
      </c>
      <c r="D301" s="10" t="str">
        <f>"曾胤"</f>
        <v>曾胤</v>
      </c>
      <c r="E301" s="10" t="str">
        <f>"男"</f>
        <v>男</v>
      </c>
      <c r="F301" s="9"/>
    </row>
    <row r="302" spans="1:6" ht="34.5" customHeight="1">
      <c r="A302" s="6">
        <v>300</v>
      </c>
      <c r="B302" s="9" t="str">
        <f>"542620231010230500124966"</f>
        <v>542620231010230500124966</v>
      </c>
      <c r="C302" s="9" t="s">
        <v>10</v>
      </c>
      <c r="D302" s="10" t="str">
        <f>"符紫桐"</f>
        <v>符紫桐</v>
      </c>
      <c r="E302" s="10" t="str">
        <f aca="true" t="shared" si="13" ref="E302:E307">"女"</f>
        <v>女</v>
      </c>
      <c r="F302" s="9"/>
    </row>
    <row r="303" spans="1:6" ht="34.5" customHeight="1">
      <c r="A303" s="6">
        <v>301</v>
      </c>
      <c r="B303" s="9" t="str">
        <f>"542620231011084502124977"</f>
        <v>542620231011084502124977</v>
      </c>
      <c r="C303" s="9" t="s">
        <v>10</v>
      </c>
      <c r="D303" s="10" t="str">
        <f>"陈芳慧"</f>
        <v>陈芳慧</v>
      </c>
      <c r="E303" s="10" t="str">
        <f t="shared" si="13"/>
        <v>女</v>
      </c>
      <c r="F303" s="9"/>
    </row>
    <row r="304" spans="1:6" ht="34.5" customHeight="1">
      <c r="A304" s="6">
        <v>302</v>
      </c>
      <c r="B304" s="9" t="str">
        <f>"542620231011084422124976"</f>
        <v>542620231011084422124976</v>
      </c>
      <c r="C304" s="9" t="s">
        <v>10</v>
      </c>
      <c r="D304" s="10" t="str">
        <f>"梁曼"</f>
        <v>梁曼</v>
      </c>
      <c r="E304" s="10" t="str">
        <f t="shared" si="13"/>
        <v>女</v>
      </c>
      <c r="F304" s="9"/>
    </row>
    <row r="305" spans="1:6" ht="34.5" customHeight="1">
      <c r="A305" s="6">
        <v>303</v>
      </c>
      <c r="B305" s="9" t="str">
        <f>"542620231011094302124983"</f>
        <v>542620231011094302124983</v>
      </c>
      <c r="C305" s="9" t="s">
        <v>10</v>
      </c>
      <c r="D305" s="10" t="str">
        <f>"符晨怡"</f>
        <v>符晨怡</v>
      </c>
      <c r="E305" s="10" t="str">
        <f t="shared" si="13"/>
        <v>女</v>
      </c>
      <c r="F305" s="9"/>
    </row>
    <row r="306" spans="1:6" ht="34.5" customHeight="1">
      <c r="A306" s="6">
        <v>304</v>
      </c>
      <c r="B306" s="9" t="str">
        <f>"542620231011095734124986"</f>
        <v>542620231011095734124986</v>
      </c>
      <c r="C306" s="9" t="s">
        <v>10</v>
      </c>
      <c r="D306" s="10" t="str">
        <f>"杨颖"</f>
        <v>杨颖</v>
      </c>
      <c r="E306" s="10" t="str">
        <f t="shared" si="13"/>
        <v>女</v>
      </c>
      <c r="F306" s="9"/>
    </row>
    <row r="307" spans="1:6" ht="34.5" customHeight="1">
      <c r="A307" s="6">
        <v>305</v>
      </c>
      <c r="B307" s="9" t="str">
        <f>"542620231010154318124923"</f>
        <v>542620231010154318124923</v>
      </c>
      <c r="C307" s="9" t="s">
        <v>10</v>
      </c>
      <c r="D307" s="10" t="str">
        <f>"杨欣颖"</f>
        <v>杨欣颖</v>
      </c>
      <c r="E307" s="10" t="str">
        <f t="shared" si="13"/>
        <v>女</v>
      </c>
      <c r="F307" s="9"/>
    </row>
    <row r="308" spans="1:6" ht="34.5" customHeight="1">
      <c r="A308" s="6">
        <v>306</v>
      </c>
      <c r="B308" s="9" t="str">
        <f>"542620231010111737124899"</f>
        <v>542620231010111737124899</v>
      </c>
      <c r="C308" s="9" t="s">
        <v>10</v>
      </c>
      <c r="D308" s="10" t="str">
        <f>"张华"</f>
        <v>张华</v>
      </c>
      <c r="E308" s="10" t="str">
        <f>"男"</f>
        <v>男</v>
      </c>
      <c r="F308" s="9"/>
    </row>
    <row r="309" spans="1:6" ht="34.5" customHeight="1">
      <c r="A309" s="6">
        <v>307</v>
      </c>
      <c r="B309" s="9" t="str">
        <f>"542620231011104314124995"</f>
        <v>542620231011104314124995</v>
      </c>
      <c r="C309" s="9" t="s">
        <v>10</v>
      </c>
      <c r="D309" s="10" t="str">
        <f>"徐慧"</f>
        <v>徐慧</v>
      </c>
      <c r="E309" s="10" t="str">
        <f>"女"</f>
        <v>女</v>
      </c>
      <c r="F309" s="9"/>
    </row>
    <row r="310" spans="1:6" ht="34.5" customHeight="1">
      <c r="A310" s="6">
        <v>308</v>
      </c>
      <c r="B310" s="9" t="str">
        <f>"542620231008141059124719"</f>
        <v>542620231008141059124719</v>
      </c>
      <c r="C310" s="9" t="s">
        <v>10</v>
      </c>
      <c r="D310" s="10" t="str">
        <f>"吴秀丽"</f>
        <v>吴秀丽</v>
      </c>
      <c r="E310" s="10" t="str">
        <f>"女"</f>
        <v>女</v>
      </c>
      <c r="F310" s="9"/>
    </row>
    <row r="311" spans="1:6" ht="34.5" customHeight="1">
      <c r="A311" s="6">
        <v>309</v>
      </c>
      <c r="B311" s="9" t="str">
        <f>"542620231011111931125000"</f>
        <v>542620231011111931125000</v>
      </c>
      <c r="C311" s="9" t="s">
        <v>10</v>
      </c>
      <c r="D311" s="10" t="str">
        <f>"刘祥苗"</f>
        <v>刘祥苗</v>
      </c>
      <c r="E311" s="10" t="str">
        <f>"女"</f>
        <v>女</v>
      </c>
      <c r="F311" s="9"/>
    </row>
    <row r="312" spans="1:6" ht="34.5" customHeight="1">
      <c r="A312" s="6">
        <v>310</v>
      </c>
      <c r="B312" s="9" t="str">
        <f>"542620231010114542124905"</f>
        <v>542620231010114542124905</v>
      </c>
      <c r="C312" s="9" t="s">
        <v>10</v>
      </c>
      <c r="D312" s="10" t="str">
        <f>"王松"</f>
        <v>王松</v>
      </c>
      <c r="E312" s="10" t="str">
        <f>"男"</f>
        <v>男</v>
      </c>
      <c r="F312" s="9"/>
    </row>
    <row r="313" spans="1:6" ht="34.5" customHeight="1">
      <c r="A313" s="6">
        <v>311</v>
      </c>
      <c r="B313" s="9" t="str">
        <f>"542620231011143916125014"</f>
        <v>542620231011143916125014</v>
      </c>
      <c r="C313" s="9" t="s">
        <v>10</v>
      </c>
      <c r="D313" s="10" t="str">
        <f>"吴敏"</f>
        <v>吴敏</v>
      </c>
      <c r="E313" s="10" t="str">
        <f aca="true" t="shared" si="14" ref="E313:E319">"女"</f>
        <v>女</v>
      </c>
      <c r="F313" s="9"/>
    </row>
    <row r="314" spans="1:6" ht="34.5" customHeight="1">
      <c r="A314" s="6">
        <v>312</v>
      </c>
      <c r="B314" s="9" t="str">
        <f>"542620231011152133125019"</f>
        <v>542620231011152133125019</v>
      </c>
      <c r="C314" s="9" t="s">
        <v>10</v>
      </c>
      <c r="D314" s="10" t="str">
        <f>"李冰"</f>
        <v>李冰</v>
      </c>
      <c r="E314" s="10" t="str">
        <f t="shared" si="14"/>
        <v>女</v>
      </c>
      <c r="F314" s="9"/>
    </row>
    <row r="315" spans="1:6" ht="34.5" customHeight="1">
      <c r="A315" s="6">
        <v>313</v>
      </c>
      <c r="B315" s="9" t="str">
        <f>"542620231008191837124757"</f>
        <v>542620231008191837124757</v>
      </c>
      <c r="C315" s="9" t="s">
        <v>10</v>
      </c>
      <c r="D315" s="10" t="str">
        <f>"谭雨"</f>
        <v>谭雨</v>
      </c>
      <c r="E315" s="10" t="str">
        <f t="shared" si="14"/>
        <v>女</v>
      </c>
      <c r="F315" s="9"/>
    </row>
    <row r="316" spans="1:6" ht="34.5" customHeight="1">
      <c r="A316" s="6">
        <v>314</v>
      </c>
      <c r="B316" s="9" t="str">
        <f>"542620231011154929125023"</f>
        <v>542620231011154929125023</v>
      </c>
      <c r="C316" s="9" t="s">
        <v>10</v>
      </c>
      <c r="D316" s="10" t="str">
        <f>"许腾尹"</f>
        <v>许腾尹</v>
      </c>
      <c r="E316" s="10" t="str">
        <f t="shared" si="14"/>
        <v>女</v>
      </c>
      <c r="F316" s="9"/>
    </row>
    <row r="317" spans="1:6" ht="34.5" customHeight="1">
      <c r="A317" s="6">
        <v>315</v>
      </c>
      <c r="B317" s="9" t="str">
        <f>"542620231007151130124548"</f>
        <v>542620231007151130124548</v>
      </c>
      <c r="C317" s="9" t="s">
        <v>10</v>
      </c>
      <c r="D317" s="10" t="str">
        <f>"饶紫秦"</f>
        <v>饶紫秦</v>
      </c>
      <c r="E317" s="10" t="str">
        <f t="shared" si="14"/>
        <v>女</v>
      </c>
      <c r="F317" s="9"/>
    </row>
    <row r="318" spans="1:6" ht="34.5" customHeight="1">
      <c r="A318" s="6">
        <v>316</v>
      </c>
      <c r="B318" s="9" t="str">
        <f>"542620231011150642125017"</f>
        <v>542620231011150642125017</v>
      </c>
      <c r="C318" s="9" t="s">
        <v>10</v>
      </c>
      <c r="D318" s="10" t="str">
        <f>"张密按"</f>
        <v>张密按</v>
      </c>
      <c r="E318" s="10" t="str">
        <f t="shared" si="14"/>
        <v>女</v>
      </c>
      <c r="F318" s="9"/>
    </row>
    <row r="319" spans="1:6" ht="34.5" customHeight="1">
      <c r="A319" s="6">
        <v>317</v>
      </c>
      <c r="B319" s="9" t="str">
        <f>"542620231011163713125026"</f>
        <v>542620231011163713125026</v>
      </c>
      <c r="C319" s="9" t="s">
        <v>10</v>
      </c>
      <c r="D319" s="10" t="str">
        <f>"黄叶"</f>
        <v>黄叶</v>
      </c>
      <c r="E319" s="10" t="str">
        <f t="shared" si="14"/>
        <v>女</v>
      </c>
      <c r="F319" s="9"/>
    </row>
    <row r="320" spans="1:6" ht="34.5" customHeight="1">
      <c r="A320" s="6">
        <v>318</v>
      </c>
      <c r="B320" s="9" t="str">
        <f>"542620231008083430124657"</f>
        <v>542620231008083430124657</v>
      </c>
      <c r="C320" s="9" t="s">
        <v>10</v>
      </c>
      <c r="D320" s="10" t="str">
        <f>"梁知科"</f>
        <v>梁知科</v>
      </c>
      <c r="E320" s="10" t="str">
        <f>"男"</f>
        <v>男</v>
      </c>
      <c r="F320" s="9"/>
    </row>
    <row r="321" spans="1:6" ht="34.5" customHeight="1">
      <c r="A321" s="6">
        <v>319</v>
      </c>
      <c r="B321" s="9" t="str">
        <f>"542620231011195029125043"</f>
        <v>542620231011195029125043</v>
      </c>
      <c r="C321" s="9" t="s">
        <v>10</v>
      </c>
      <c r="D321" s="10" t="str">
        <f>"罗兰萍"</f>
        <v>罗兰萍</v>
      </c>
      <c r="E321" s="10" t="str">
        <f aca="true" t="shared" si="15" ref="E321:E329">"女"</f>
        <v>女</v>
      </c>
      <c r="F321" s="9"/>
    </row>
    <row r="322" spans="1:6" ht="34.5" customHeight="1">
      <c r="A322" s="6">
        <v>320</v>
      </c>
      <c r="B322" s="9" t="str">
        <f>"542620231009103655124807"</f>
        <v>542620231009103655124807</v>
      </c>
      <c r="C322" s="9" t="s">
        <v>10</v>
      </c>
      <c r="D322" s="10" t="str">
        <f>"郑壮惠"</f>
        <v>郑壮惠</v>
      </c>
      <c r="E322" s="10" t="str">
        <f t="shared" si="15"/>
        <v>女</v>
      </c>
      <c r="F322" s="9"/>
    </row>
    <row r="323" spans="1:6" ht="34.5" customHeight="1">
      <c r="A323" s="6">
        <v>321</v>
      </c>
      <c r="B323" s="9" t="str">
        <f>"542620231011125233125008"</f>
        <v>542620231011125233125008</v>
      </c>
      <c r="C323" s="9" t="s">
        <v>10</v>
      </c>
      <c r="D323" s="10" t="str">
        <f>"冯哲源"</f>
        <v>冯哲源</v>
      </c>
      <c r="E323" s="10" t="str">
        <f t="shared" si="15"/>
        <v>女</v>
      </c>
      <c r="F323" s="9"/>
    </row>
    <row r="324" spans="1:6" ht="34.5" customHeight="1">
      <c r="A324" s="6">
        <v>322</v>
      </c>
      <c r="B324" s="9" t="str">
        <f>"542620231011165305125029"</f>
        <v>542620231011165305125029</v>
      </c>
      <c r="C324" s="9" t="s">
        <v>10</v>
      </c>
      <c r="D324" s="10" t="str">
        <f>"翁美玲"</f>
        <v>翁美玲</v>
      </c>
      <c r="E324" s="10" t="str">
        <f t="shared" si="15"/>
        <v>女</v>
      </c>
      <c r="F324" s="9"/>
    </row>
    <row r="325" spans="1:6" ht="34.5" customHeight="1">
      <c r="A325" s="6">
        <v>323</v>
      </c>
      <c r="B325" s="9" t="str">
        <f>"542620231007234303124647"</f>
        <v>542620231007234303124647</v>
      </c>
      <c r="C325" s="9" t="s">
        <v>10</v>
      </c>
      <c r="D325" s="10" t="str">
        <f>"钟金燕"</f>
        <v>钟金燕</v>
      </c>
      <c r="E325" s="10" t="str">
        <f t="shared" si="15"/>
        <v>女</v>
      </c>
      <c r="F325" s="9"/>
    </row>
    <row r="326" spans="1:6" ht="34.5" customHeight="1">
      <c r="A326" s="6">
        <v>324</v>
      </c>
      <c r="B326" s="9" t="str">
        <f>"542620231011214151125054"</f>
        <v>542620231011214151125054</v>
      </c>
      <c r="C326" s="9" t="s">
        <v>10</v>
      </c>
      <c r="D326" s="10" t="str">
        <f>"王荣丽"</f>
        <v>王荣丽</v>
      </c>
      <c r="E326" s="10" t="str">
        <f t="shared" si="15"/>
        <v>女</v>
      </c>
      <c r="F326" s="9"/>
    </row>
    <row r="327" spans="1:6" ht="34.5" customHeight="1">
      <c r="A327" s="6">
        <v>325</v>
      </c>
      <c r="B327" s="9" t="str">
        <f>"542620231011110953124997"</f>
        <v>542620231011110953124997</v>
      </c>
      <c r="C327" s="9" t="s">
        <v>10</v>
      </c>
      <c r="D327" s="10" t="str">
        <f>"陆娇娇"</f>
        <v>陆娇娇</v>
      </c>
      <c r="E327" s="10" t="str">
        <f t="shared" si="15"/>
        <v>女</v>
      </c>
      <c r="F327" s="9"/>
    </row>
    <row r="328" spans="1:6" ht="34.5" customHeight="1">
      <c r="A328" s="6">
        <v>326</v>
      </c>
      <c r="B328" s="9" t="str">
        <f>"542620231011122219125005"</f>
        <v>542620231011122219125005</v>
      </c>
      <c r="C328" s="9" t="s">
        <v>10</v>
      </c>
      <c r="D328" s="10" t="str">
        <f>"周芷卉"</f>
        <v>周芷卉</v>
      </c>
      <c r="E328" s="10" t="str">
        <f t="shared" si="15"/>
        <v>女</v>
      </c>
      <c r="F328" s="9"/>
    </row>
    <row r="329" spans="1:6" ht="34.5" customHeight="1">
      <c r="A329" s="6">
        <v>327</v>
      </c>
      <c r="B329" s="9" t="str">
        <f>"542620231011235006125061"</f>
        <v>542620231011235006125061</v>
      </c>
      <c r="C329" s="9" t="s">
        <v>10</v>
      </c>
      <c r="D329" s="10" t="str">
        <f>"林蕊"</f>
        <v>林蕊</v>
      </c>
      <c r="E329" s="10" t="str">
        <f t="shared" si="15"/>
        <v>女</v>
      </c>
      <c r="F329" s="9"/>
    </row>
    <row r="330" spans="1:6" ht="34.5" customHeight="1">
      <c r="A330" s="6">
        <v>328</v>
      </c>
      <c r="B330" s="9" t="str">
        <f>"542620231011205032125047"</f>
        <v>542620231011205032125047</v>
      </c>
      <c r="C330" s="9" t="s">
        <v>10</v>
      </c>
      <c r="D330" s="10" t="str">
        <f>"孙若珺"</f>
        <v>孙若珺</v>
      </c>
      <c r="E330" s="10" t="str">
        <f>"男"</f>
        <v>男</v>
      </c>
      <c r="F330" s="9"/>
    </row>
    <row r="331" spans="1:6" ht="34.5" customHeight="1">
      <c r="A331" s="6">
        <v>329</v>
      </c>
      <c r="B331" s="9" t="str">
        <f>"542620231012070600125066"</f>
        <v>542620231012070600125066</v>
      </c>
      <c r="C331" s="9" t="s">
        <v>10</v>
      </c>
      <c r="D331" s="10" t="str">
        <f>"杨瑞祥"</f>
        <v>杨瑞祥</v>
      </c>
      <c r="E331" s="10" t="str">
        <f>"男"</f>
        <v>男</v>
      </c>
      <c r="F331" s="9"/>
    </row>
    <row r="332" spans="1:6" ht="34.5" customHeight="1">
      <c r="A332" s="6">
        <v>330</v>
      </c>
      <c r="B332" s="9" t="str">
        <f>"542620231012085048125068"</f>
        <v>542620231012085048125068</v>
      </c>
      <c r="C332" s="9" t="s">
        <v>10</v>
      </c>
      <c r="D332" s="10" t="str">
        <f>"张钟凌"</f>
        <v>张钟凌</v>
      </c>
      <c r="E332" s="10" t="str">
        <f>"女"</f>
        <v>女</v>
      </c>
      <c r="F332" s="9"/>
    </row>
    <row r="333" spans="1:6" ht="34.5" customHeight="1">
      <c r="A333" s="6">
        <v>331</v>
      </c>
      <c r="B333" s="9" t="str">
        <f>"542620231012105750125081"</f>
        <v>542620231012105750125081</v>
      </c>
      <c r="C333" s="9" t="s">
        <v>10</v>
      </c>
      <c r="D333" s="10" t="str">
        <f>"王茜"</f>
        <v>王茜</v>
      </c>
      <c r="E333" s="10" t="str">
        <f>"女"</f>
        <v>女</v>
      </c>
      <c r="F333" s="9"/>
    </row>
    <row r="334" spans="1:6" ht="34.5" customHeight="1">
      <c r="A334" s="6">
        <v>332</v>
      </c>
      <c r="B334" s="9" t="str">
        <f>"542620231012033337125065"</f>
        <v>542620231012033337125065</v>
      </c>
      <c r="C334" s="9" t="s">
        <v>10</v>
      </c>
      <c r="D334" s="10" t="str">
        <f>"高婷婷"</f>
        <v>高婷婷</v>
      </c>
      <c r="E334" s="10" t="str">
        <f>"女"</f>
        <v>女</v>
      </c>
      <c r="F334" s="9"/>
    </row>
    <row r="335" spans="1:6" ht="34.5" customHeight="1">
      <c r="A335" s="6">
        <v>333</v>
      </c>
      <c r="B335" s="9" t="str">
        <f>"542620231012111807125083"</f>
        <v>542620231012111807125083</v>
      </c>
      <c r="C335" s="9" t="s">
        <v>10</v>
      </c>
      <c r="D335" s="10" t="str">
        <f>"吴卓里"</f>
        <v>吴卓里</v>
      </c>
      <c r="E335" s="10" t="str">
        <f>"男"</f>
        <v>男</v>
      </c>
      <c r="F335" s="9"/>
    </row>
    <row r="336" spans="1:6" ht="34.5" customHeight="1">
      <c r="A336" s="6">
        <v>334</v>
      </c>
      <c r="B336" s="9" t="str">
        <f>"542620231011150854125018"</f>
        <v>542620231011150854125018</v>
      </c>
      <c r="C336" s="9" t="s">
        <v>10</v>
      </c>
      <c r="D336" s="10" t="str">
        <f>"刘健姝"</f>
        <v>刘健姝</v>
      </c>
      <c r="E336" s="10" t="str">
        <f aca="true" t="shared" si="16" ref="E336:E342">"女"</f>
        <v>女</v>
      </c>
      <c r="F336" s="9"/>
    </row>
    <row r="337" spans="1:6" ht="34.5" customHeight="1">
      <c r="A337" s="6">
        <v>335</v>
      </c>
      <c r="B337" s="9" t="str">
        <f>"542620231008013700124648"</f>
        <v>542620231008013700124648</v>
      </c>
      <c r="C337" s="9" t="s">
        <v>10</v>
      </c>
      <c r="D337" s="10" t="str">
        <f>"金梓萱"</f>
        <v>金梓萱</v>
      </c>
      <c r="E337" s="10" t="str">
        <f t="shared" si="16"/>
        <v>女</v>
      </c>
      <c r="F337" s="9"/>
    </row>
    <row r="338" spans="1:6" ht="34.5" customHeight="1">
      <c r="A338" s="6">
        <v>336</v>
      </c>
      <c r="B338" s="9" t="str">
        <f>"542620231012150721125095"</f>
        <v>542620231012150721125095</v>
      </c>
      <c r="C338" s="9" t="s">
        <v>10</v>
      </c>
      <c r="D338" s="10" t="str">
        <f>"王红棉"</f>
        <v>王红棉</v>
      </c>
      <c r="E338" s="10" t="str">
        <f t="shared" si="16"/>
        <v>女</v>
      </c>
      <c r="F338" s="9"/>
    </row>
    <row r="339" spans="1:6" ht="34.5" customHeight="1">
      <c r="A339" s="6">
        <v>337</v>
      </c>
      <c r="B339" s="9" t="str">
        <f>"542620231012143422125092"</f>
        <v>542620231012143422125092</v>
      </c>
      <c r="C339" s="9" t="s">
        <v>10</v>
      </c>
      <c r="D339" s="10" t="str">
        <f>"朱美怡"</f>
        <v>朱美怡</v>
      </c>
      <c r="E339" s="10" t="str">
        <f t="shared" si="16"/>
        <v>女</v>
      </c>
      <c r="F339" s="9"/>
    </row>
    <row r="340" spans="1:6" ht="34.5" customHeight="1">
      <c r="A340" s="6">
        <v>338</v>
      </c>
      <c r="B340" s="9" t="str">
        <f>"542620231012114255125086"</f>
        <v>542620231012114255125086</v>
      </c>
      <c r="C340" s="9" t="s">
        <v>10</v>
      </c>
      <c r="D340" s="10" t="str">
        <f>"叶晓敏"</f>
        <v>叶晓敏</v>
      </c>
      <c r="E340" s="10" t="str">
        <f t="shared" si="16"/>
        <v>女</v>
      </c>
      <c r="F340" s="9"/>
    </row>
    <row r="341" spans="1:6" ht="34.5" customHeight="1">
      <c r="A341" s="6">
        <v>339</v>
      </c>
      <c r="B341" s="9" t="str">
        <f>"542620231008191651124756"</f>
        <v>542620231008191651124756</v>
      </c>
      <c r="C341" s="9" t="s">
        <v>10</v>
      </c>
      <c r="D341" s="10" t="str">
        <f>"吴心池"</f>
        <v>吴心池</v>
      </c>
      <c r="E341" s="10" t="str">
        <f t="shared" si="16"/>
        <v>女</v>
      </c>
      <c r="F341" s="9"/>
    </row>
    <row r="342" spans="1:6" ht="34.5" customHeight="1">
      <c r="A342" s="6">
        <v>340</v>
      </c>
      <c r="B342" s="9" t="str">
        <f>"542620231012155749125101"</f>
        <v>542620231012155749125101</v>
      </c>
      <c r="C342" s="9" t="s">
        <v>10</v>
      </c>
      <c r="D342" s="10" t="str">
        <f>"陈焜"</f>
        <v>陈焜</v>
      </c>
      <c r="E342" s="10" t="str">
        <f t="shared" si="16"/>
        <v>女</v>
      </c>
      <c r="F342" s="9"/>
    </row>
    <row r="343" spans="1:6" ht="34.5" customHeight="1">
      <c r="A343" s="6">
        <v>341</v>
      </c>
      <c r="B343" s="9" t="str">
        <f>"542620231012160834125103"</f>
        <v>542620231012160834125103</v>
      </c>
      <c r="C343" s="9" t="s">
        <v>10</v>
      </c>
      <c r="D343" s="10" t="str">
        <f>"张道义"</f>
        <v>张道义</v>
      </c>
      <c r="E343" s="10" t="str">
        <f>"男"</f>
        <v>男</v>
      </c>
      <c r="F343" s="9"/>
    </row>
    <row r="344" spans="1:6" ht="34.5" customHeight="1">
      <c r="A344" s="6">
        <v>342</v>
      </c>
      <c r="B344" s="9" t="str">
        <f>"542620231008132711124713"</f>
        <v>542620231008132711124713</v>
      </c>
      <c r="C344" s="9" t="s">
        <v>10</v>
      </c>
      <c r="D344" s="10" t="str">
        <f>"吴妍"</f>
        <v>吴妍</v>
      </c>
      <c r="E344" s="10" t="str">
        <f>"女"</f>
        <v>女</v>
      </c>
      <c r="F344" s="9"/>
    </row>
    <row r="345" spans="1:6" ht="34.5" customHeight="1">
      <c r="A345" s="6">
        <v>343</v>
      </c>
      <c r="B345" s="9" t="str">
        <f>"542620231012165728125108"</f>
        <v>542620231012165728125108</v>
      </c>
      <c r="C345" s="9" t="s">
        <v>10</v>
      </c>
      <c r="D345" s="10" t="str">
        <f>"符琛杰"</f>
        <v>符琛杰</v>
      </c>
      <c r="E345" s="10" t="str">
        <f>"男"</f>
        <v>男</v>
      </c>
      <c r="F345" s="9"/>
    </row>
    <row r="346" spans="1:6" ht="34.5" customHeight="1">
      <c r="A346" s="6">
        <v>344</v>
      </c>
      <c r="B346" s="9" t="str">
        <f>"542620231012172939125114"</f>
        <v>542620231012172939125114</v>
      </c>
      <c r="C346" s="9" t="s">
        <v>10</v>
      </c>
      <c r="D346" s="10" t="str">
        <f>"郑炜斌"</f>
        <v>郑炜斌</v>
      </c>
      <c r="E346" s="10" t="str">
        <f>"男"</f>
        <v>男</v>
      </c>
      <c r="F346" s="9"/>
    </row>
    <row r="347" spans="1:6" ht="34.5" customHeight="1">
      <c r="A347" s="6">
        <v>345</v>
      </c>
      <c r="B347" s="9" t="str">
        <f>"542620231012155645125100"</f>
        <v>542620231012155645125100</v>
      </c>
      <c r="C347" s="9" t="s">
        <v>10</v>
      </c>
      <c r="D347" s="10" t="str">
        <f>"符加卫"</f>
        <v>符加卫</v>
      </c>
      <c r="E347" s="10" t="str">
        <f>"男"</f>
        <v>男</v>
      </c>
      <c r="F347" s="9"/>
    </row>
    <row r="348" spans="1:6" ht="34.5" customHeight="1">
      <c r="A348" s="6">
        <v>346</v>
      </c>
      <c r="B348" s="9" t="str">
        <f>"542620231012183326125116"</f>
        <v>542620231012183326125116</v>
      </c>
      <c r="C348" s="9" t="s">
        <v>10</v>
      </c>
      <c r="D348" s="10" t="str">
        <f>"王慧旎"</f>
        <v>王慧旎</v>
      </c>
      <c r="E348" s="10" t="str">
        <f aca="true" t="shared" si="17" ref="E348:E356">"女"</f>
        <v>女</v>
      </c>
      <c r="F348" s="9"/>
    </row>
    <row r="349" spans="1:6" ht="34.5" customHeight="1">
      <c r="A349" s="6">
        <v>347</v>
      </c>
      <c r="B349" s="9" t="str">
        <f>"542620231010211614124956"</f>
        <v>542620231010211614124956</v>
      </c>
      <c r="C349" s="9" t="s">
        <v>10</v>
      </c>
      <c r="D349" s="10" t="str">
        <f>"朱如风"</f>
        <v>朱如风</v>
      </c>
      <c r="E349" s="10" t="str">
        <f t="shared" si="17"/>
        <v>女</v>
      </c>
      <c r="F349" s="9"/>
    </row>
    <row r="350" spans="1:6" ht="34.5" customHeight="1">
      <c r="A350" s="6">
        <v>348</v>
      </c>
      <c r="B350" s="9" t="str">
        <f>"542620231012190133125117"</f>
        <v>542620231012190133125117</v>
      </c>
      <c r="C350" s="9" t="s">
        <v>10</v>
      </c>
      <c r="D350" s="10" t="str">
        <f>"陈晓冰"</f>
        <v>陈晓冰</v>
      </c>
      <c r="E350" s="10" t="str">
        <f t="shared" si="17"/>
        <v>女</v>
      </c>
      <c r="F350" s="9"/>
    </row>
    <row r="351" spans="1:6" ht="34.5" customHeight="1">
      <c r="A351" s="6">
        <v>349</v>
      </c>
      <c r="B351" s="9" t="str">
        <f>"542620231010172051124936"</f>
        <v>542620231010172051124936</v>
      </c>
      <c r="C351" s="9" t="s">
        <v>10</v>
      </c>
      <c r="D351" s="10" t="str">
        <f>"冯莲"</f>
        <v>冯莲</v>
      </c>
      <c r="E351" s="10" t="str">
        <f t="shared" si="17"/>
        <v>女</v>
      </c>
      <c r="F351" s="9"/>
    </row>
    <row r="352" spans="1:6" ht="34.5" customHeight="1">
      <c r="A352" s="6">
        <v>350</v>
      </c>
      <c r="B352" s="9" t="str">
        <f>"542620231012204319125124"</f>
        <v>542620231012204319125124</v>
      </c>
      <c r="C352" s="9" t="s">
        <v>10</v>
      </c>
      <c r="D352" s="10" t="str">
        <f>"麻晶晶"</f>
        <v>麻晶晶</v>
      </c>
      <c r="E352" s="10" t="str">
        <f t="shared" si="17"/>
        <v>女</v>
      </c>
      <c r="F352" s="9"/>
    </row>
    <row r="353" spans="1:6" ht="34.5" customHeight="1">
      <c r="A353" s="6">
        <v>351</v>
      </c>
      <c r="B353" s="9" t="str">
        <f>"542620231012195815125122"</f>
        <v>542620231012195815125122</v>
      </c>
      <c r="C353" s="9" t="s">
        <v>10</v>
      </c>
      <c r="D353" s="10" t="str">
        <f>"胡雨蓉"</f>
        <v>胡雨蓉</v>
      </c>
      <c r="E353" s="10" t="str">
        <f t="shared" si="17"/>
        <v>女</v>
      </c>
      <c r="F353" s="9"/>
    </row>
    <row r="354" spans="1:6" ht="34.5" customHeight="1">
      <c r="A354" s="6">
        <v>352</v>
      </c>
      <c r="B354" s="9" t="str">
        <f>"542620231012212550125127"</f>
        <v>542620231012212550125127</v>
      </c>
      <c r="C354" s="9" t="s">
        <v>10</v>
      </c>
      <c r="D354" s="10" t="str">
        <f>"王陈园"</f>
        <v>王陈园</v>
      </c>
      <c r="E354" s="10" t="str">
        <f t="shared" si="17"/>
        <v>女</v>
      </c>
      <c r="F354" s="9"/>
    </row>
    <row r="355" spans="1:6" ht="34.5" customHeight="1">
      <c r="A355" s="6">
        <v>353</v>
      </c>
      <c r="B355" s="9" t="str">
        <f>"542620231012193412125120"</f>
        <v>542620231012193412125120</v>
      </c>
      <c r="C355" s="9" t="s">
        <v>10</v>
      </c>
      <c r="D355" s="10" t="str">
        <f>"陈露"</f>
        <v>陈露</v>
      </c>
      <c r="E355" s="10" t="str">
        <f t="shared" si="17"/>
        <v>女</v>
      </c>
      <c r="F355" s="9"/>
    </row>
    <row r="356" spans="1:6" ht="34.5" customHeight="1">
      <c r="A356" s="6">
        <v>354</v>
      </c>
      <c r="B356" s="9" t="str">
        <f>"542620231009222216124872"</f>
        <v>542620231009222216124872</v>
      </c>
      <c r="C356" s="9" t="s">
        <v>10</v>
      </c>
      <c r="D356" s="10" t="str">
        <f>"蓝畅"</f>
        <v>蓝畅</v>
      </c>
      <c r="E356" s="10" t="str">
        <f t="shared" si="17"/>
        <v>女</v>
      </c>
      <c r="F356" s="9"/>
    </row>
    <row r="357" spans="1:6" ht="34.5" customHeight="1">
      <c r="A357" s="6">
        <v>355</v>
      </c>
      <c r="B357" s="9" t="str">
        <f>"542620231012220731125128"</f>
        <v>542620231012220731125128</v>
      </c>
      <c r="C357" s="9" t="s">
        <v>10</v>
      </c>
      <c r="D357" s="10" t="str">
        <f>"王绥淦"</f>
        <v>王绥淦</v>
      </c>
      <c r="E357" s="10" t="str">
        <f>"男"</f>
        <v>男</v>
      </c>
      <c r="F357" s="9"/>
    </row>
    <row r="358" spans="1:6" ht="34.5" customHeight="1">
      <c r="A358" s="6">
        <v>356</v>
      </c>
      <c r="B358" s="9" t="str">
        <f>"542620231012152239125096"</f>
        <v>542620231012152239125096</v>
      </c>
      <c r="C358" s="9" t="s">
        <v>10</v>
      </c>
      <c r="D358" s="10" t="str">
        <f>"谢碧莹"</f>
        <v>谢碧莹</v>
      </c>
      <c r="E358" s="10" t="str">
        <f>"女"</f>
        <v>女</v>
      </c>
      <c r="F358" s="9"/>
    </row>
    <row r="359" spans="1:6" ht="34.5" customHeight="1">
      <c r="A359" s="6">
        <v>357</v>
      </c>
      <c r="B359" s="9" t="str">
        <f>"542620231011202746125045"</f>
        <v>542620231011202746125045</v>
      </c>
      <c r="C359" s="9" t="s">
        <v>10</v>
      </c>
      <c r="D359" s="10" t="str">
        <f>"张新"</f>
        <v>张新</v>
      </c>
      <c r="E359" s="10" t="str">
        <f>"女"</f>
        <v>女</v>
      </c>
      <c r="F359" s="9"/>
    </row>
    <row r="360" spans="1:6" ht="34.5" customHeight="1">
      <c r="A360" s="6">
        <v>358</v>
      </c>
      <c r="B360" s="9" t="str">
        <f>"542620231008124037124708"</f>
        <v>542620231008124037124708</v>
      </c>
      <c r="C360" s="9" t="s">
        <v>10</v>
      </c>
      <c r="D360" s="10" t="str">
        <f>"王运超"</f>
        <v>王运超</v>
      </c>
      <c r="E360" s="10" t="str">
        <f>"男"</f>
        <v>男</v>
      </c>
      <c r="F360" s="9"/>
    </row>
    <row r="361" spans="1:6" ht="34.5" customHeight="1">
      <c r="A361" s="6">
        <v>359</v>
      </c>
      <c r="B361" s="9" t="str">
        <f>"542620231012224404125131"</f>
        <v>542620231012224404125131</v>
      </c>
      <c r="C361" s="9" t="s">
        <v>10</v>
      </c>
      <c r="D361" s="10" t="str">
        <f>"唐云曼"</f>
        <v>唐云曼</v>
      </c>
      <c r="E361" s="10" t="str">
        <f>"女"</f>
        <v>女</v>
      </c>
      <c r="F361" s="9"/>
    </row>
    <row r="362" spans="1:6" ht="34.5" customHeight="1">
      <c r="A362" s="6">
        <v>360</v>
      </c>
      <c r="B362" s="9" t="str">
        <f>"542620231013002234125139"</f>
        <v>542620231013002234125139</v>
      </c>
      <c r="C362" s="9" t="s">
        <v>10</v>
      </c>
      <c r="D362" s="10" t="str">
        <f>"熊奕奕"</f>
        <v>熊奕奕</v>
      </c>
      <c r="E362" s="10" t="str">
        <f>"女"</f>
        <v>女</v>
      </c>
      <c r="F362" s="9"/>
    </row>
    <row r="363" spans="1:6" ht="34.5" customHeight="1">
      <c r="A363" s="6">
        <v>361</v>
      </c>
      <c r="B363" s="9" t="str">
        <f>"542620231010094344124895"</f>
        <v>542620231010094344124895</v>
      </c>
      <c r="C363" s="9" t="s">
        <v>10</v>
      </c>
      <c r="D363" s="10" t="str">
        <f>"符亚芬"</f>
        <v>符亚芬</v>
      </c>
      <c r="E363" s="10" t="str">
        <f>"女"</f>
        <v>女</v>
      </c>
      <c r="F363" s="9"/>
    </row>
    <row r="364" spans="1:6" ht="34.5" customHeight="1">
      <c r="A364" s="6">
        <v>362</v>
      </c>
      <c r="B364" s="9" t="str">
        <f>"542620231012225456125132"</f>
        <v>542620231012225456125132</v>
      </c>
      <c r="C364" s="9" t="s">
        <v>10</v>
      </c>
      <c r="D364" s="10" t="str">
        <f>"罗惠尹"</f>
        <v>罗惠尹</v>
      </c>
      <c r="E364" s="10" t="str">
        <f>"女"</f>
        <v>女</v>
      </c>
      <c r="F364" s="9"/>
    </row>
    <row r="365" spans="1:6" ht="34.5" customHeight="1">
      <c r="A365" s="6">
        <v>363</v>
      </c>
      <c r="B365" s="9" t="str">
        <f>"542620231013111211125148"</f>
        <v>542620231013111211125148</v>
      </c>
      <c r="C365" s="9" t="s">
        <v>10</v>
      </c>
      <c r="D365" s="10" t="str">
        <f>"李娇惠"</f>
        <v>李娇惠</v>
      </c>
      <c r="E365" s="10" t="str">
        <f>"女"</f>
        <v>女</v>
      </c>
      <c r="F365" s="9"/>
    </row>
    <row r="366" spans="1:6" ht="34.5" customHeight="1">
      <c r="A366" s="6">
        <v>364</v>
      </c>
      <c r="B366" s="9" t="str">
        <f>"542620231007194451124606"</f>
        <v>542620231007194451124606</v>
      </c>
      <c r="C366" s="9" t="s">
        <v>10</v>
      </c>
      <c r="D366" s="10" t="str">
        <f>"曾耀"</f>
        <v>曾耀</v>
      </c>
      <c r="E366" s="10" t="str">
        <f>"男"</f>
        <v>男</v>
      </c>
      <c r="F366" s="9"/>
    </row>
    <row r="367" spans="1:6" ht="34.5" customHeight="1">
      <c r="A367" s="6">
        <v>365</v>
      </c>
      <c r="B367" s="9" t="str">
        <f>"542620231013134408125160"</f>
        <v>542620231013134408125160</v>
      </c>
      <c r="C367" s="9" t="s">
        <v>10</v>
      </c>
      <c r="D367" s="10" t="str">
        <f>"林够够"</f>
        <v>林够够</v>
      </c>
      <c r="E367" s="10" t="str">
        <f>"女"</f>
        <v>女</v>
      </c>
      <c r="F367" s="9"/>
    </row>
    <row r="368" spans="1:6" ht="34.5" customHeight="1">
      <c r="A368" s="6">
        <v>366</v>
      </c>
      <c r="B368" s="9" t="str">
        <f>"542620231013141729125163"</f>
        <v>542620231013141729125163</v>
      </c>
      <c r="C368" s="9" t="s">
        <v>10</v>
      </c>
      <c r="D368" s="10" t="str">
        <f>"曾静仪"</f>
        <v>曾静仪</v>
      </c>
      <c r="E368" s="10" t="str">
        <f>"女"</f>
        <v>女</v>
      </c>
      <c r="F368" s="9"/>
    </row>
    <row r="369" spans="1:6" ht="34.5" customHeight="1">
      <c r="A369" s="6">
        <v>367</v>
      </c>
      <c r="B369" s="9" t="str">
        <f>"542620231013144725125165"</f>
        <v>542620231013144725125165</v>
      </c>
      <c r="C369" s="9" t="s">
        <v>10</v>
      </c>
      <c r="D369" s="10" t="str">
        <f>"李婧文"</f>
        <v>李婧文</v>
      </c>
      <c r="E369" s="10" t="str">
        <f>"女"</f>
        <v>女</v>
      </c>
      <c r="F369" s="9"/>
    </row>
    <row r="370" spans="1:6" ht="34.5" customHeight="1">
      <c r="A370" s="6">
        <v>368</v>
      </c>
      <c r="B370" s="9" t="str">
        <f>"542620231013160418125172"</f>
        <v>542620231013160418125172</v>
      </c>
      <c r="C370" s="9" t="s">
        <v>10</v>
      </c>
      <c r="D370" s="10" t="str">
        <f>"王莹"</f>
        <v>王莹</v>
      </c>
      <c r="E370" s="10" t="str">
        <f>"女"</f>
        <v>女</v>
      </c>
      <c r="F370" s="9"/>
    </row>
    <row r="371" spans="1:6" ht="34.5" customHeight="1">
      <c r="A371" s="6">
        <v>369</v>
      </c>
      <c r="B371" s="9" t="str">
        <f>"542620231013162647125178"</f>
        <v>542620231013162647125178</v>
      </c>
      <c r="C371" s="9" t="s">
        <v>10</v>
      </c>
      <c r="D371" s="10" t="str">
        <f>"邢丁尹"</f>
        <v>邢丁尹</v>
      </c>
      <c r="E371" s="10" t="str">
        <f>"女"</f>
        <v>女</v>
      </c>
      <c r="F371" s="9"/>
    </row>
    <row r="372" spans="1:6" ht="34.5" customHeight="1">
      <c r="A372" s="6">
        <v>370</v>
      </c>
      <c r="B372" s="9" t="str">
        <f>"542620231013164310125180"</f>
        <v>542620231013164310125180</v>
      </c>
      <c r="C372" s="9" t="s">
        <v>10</v>
      </c>
      <c r="D372" s="10" t="str">
        <f>"蒲饶威"</f>
        <v>蒲饶威</v>
      </c>
      <c r="E372" s="10" t="str">
        <f>"男"</f>
        <v>男</v>
      </c>
      <c r="F372" s="9"/>
    </row>
    <row r="373" spans="1:6" ht="34.5" customHeight="1">
      <c r="A373" s="6">
        <v>371</v>
      </c>
      <c r="B373" s="9" t="str">
        <f>"542620231013181238125187"</f>
        <v>542620231013181238125187</v>
      </c>
      <c r="C373" s="9" t="s">
        <v>10</v>
      </c>
      <c r="D373" s="10" t="str">
        <f>"陈梦紫"</f>
        <v>陈梦紫</v>
      </c>
      <c r="E373" s="10" t="str">
        <f aca="true" t="shared" si="18" ref="E373:E382">"女"</f>
        <v>女</v>
      </c>
      <c r="F373" s="9"/>
    </row>
    <row r="374" spans="1:6" ht="34.5" customHeight="1">
      <c r="A374" s="6">
        <v>372</v>
      </c>
      <c r="B374" s="9" t="str">
        <f>"542620231013191920125189"</f>
        <v>542620231013191920125189</v>
      </c>
      <c r="C374" s="9" t="s">
        <v>10</v>
      </c>
      <c r="D374" s="10" t="str">
        <f>"符月莹"</f>
        <v>符月莹</v>
      </c>
      <c r="E374" s="10" t="str">
        <f t="shared" si="18"/>
        <v>女</v>
      </c>
      <c r="F374" s="9"/>
    </row>
    <row r="375" spans="1:6" ht="34.5" customHeight="1">
      <c r="A375" s="6">
        <v>373</v>
      </c>
      <c r="B375" s="9" t="str">
        <f>"542620231013120738125157"</f>
        <v>542620231013120738125157</v>
      </c>
      <c r="C375" s="9" t="s">
        <v>10</v>
      </c>
      <c r="D375" s="10" t="str">
        <f>"陈韵杰"</f>
        <v>陈韵杰</v>
      </c>
      <c r="E375" s="10" t="str">
        <f t="shared" si="18"/>
        <v>女</v>
      </c>
      <c r="F375" s="9"/>
    </row>
    <row r="376" spans="1:6" ht="34.5" customHeight="1">
      <c r="A376" s="6">
        <v>374</v>
      </c>
      <c r="B376" s="9" t="str">
        <f>"542620231013220302125191"</f>
        <v>542620231013220302125191</v>
      </c>
      <c r="C376" s="9" t="s">
        <v>10</v>
      </c>
      <c r="D376" s="10" t="str">
        <f>"何佳芸"</f>
        <v>何佳芸</v>
      </c>
      <c r="E376" s="10" t="str">
        <f t="shared" si="18"/>
        <v>女</v>
      </c>
      <c r="F376" s="9"/>
    </row>
    <row r="377" spans="1:6" ht="34.5" customHeight="1">
      <c r="A377" s="6">
        <v>375</v>
      </c>
      <c r="B377" s="9" t="str">
        <f>"542620231010151452124920"</f>
        <v>542620231010151452124920</v>
      </c>
      <c r="C377" s="9" t="s">
        <v>10</v>
      </c>
      <c r="D377" s="10" t="str">
        <f>"许海霞"</f>
        <v>许海霞</v>
      </c>
      <c r="E377" s="10" t="str">
        <f t="shared" si="18"/>
        <v>女</v>
      </c>
      <c r="F377" s="9"/>
    </row>
    <row r="378" spans="1:6" ht="34.5" customHeight="1">
      <c r="A378" s="6">
        <v>376</v>
      </c>
      <c r="B378" s="9" t="str">
        <f>"542620231013225818125194"</f>
        <v>542620231013225818125194</v>
      </c>
      <c r="C378" s="9" t="s">
        <v>10</v>
      </c>
      <c r="D378" s="10" t="str">
        <f>"邢盈盈"</f>
        <v>邢盈盈</v>
      </c>
      <c r="E378" s="10" t="str">
        <f t="shared" si="18"/>
        <v>女</v>
      </c>
      <c r="F378" s="9"/>
    </row>
    <row r="379" spans="1:6" ht="34.5" customHeight="1">
      <c r="A379" s="6">
        <v>377</v>
      </c>
      <c r="B379" s="9" t="str">
        <f>"542620231013224428125193"</f>
        <v>542620231013224428125193</v>
      </c>
      <c r="C379" s="9" t="s">
        <v>10</v>
      </c>
      <c r="D379" s="10" t="str">
        <f>"符小娟"</f>
        <v>符小娟</v>
      </c>
      <c r="E379" s="10" t="str">
        <f t="shared" si="18"/>
        <v>女</v>
      </c>
      <c r="F379" s="9"/>
    </row>
    <row r="380" spans="1:6" ht="34.5" customHeight="1">
      <c r="A380" s="6">
        <v>378</v>
      </c>
      <c r="B380" s="9" t="str">
        <f>"542620231014083513125197"</f>
        <v>542620231014083513125197</v>
      </c>
      <c r="C380" s="9" t="s">
        <v>10</v>
      </c>
      <c r="D380" s="10" t="str">
        <f>"黄玉山"</f>
        <v>黄玉山</v>
      </c>
      <c r="E380" s="10" t="str">
        <f t="shared" si="18"/>
        <v>女</v>
      </c>
      <c r="F380" s="9"/>
    </row>
    <row r="381" spans="1:6" ht="34.5" customHeight="1">
      <c r="A381" s="6">
        <v>379</v>
      </c>
      <c r="B381" s="9" t="str">
        <f>"542620231014084711125198"</f>
        <v>542620231014084711125198</v>
      </c>
      <c r="C381" s="9" t="s">
        <v>10</v>
      </c>
      <c r="D381" s="10" t="str">
        <f>"王莉"</f>
        <v>王莉</v>
      </c>
      <c r="E381" s="10" t="str">
        <f t="shared" si="18"/>
        <v>女</v>
      </c>
      <c r="F381" s="9"/>
    </row>
    <row r="382" spans="1:6" ht="34.5" customHeight="1">
      <c r="A382" s="6">
        <v>380</v>
      </c>
      <c r="B382" s="9" t="str">
        <f>"542620231010003613124879"</f>
        <v>542620231010003613124879</v>
      </c>
      <c r="C382" s="9" t="s">
        <v>10</v>
      </c>
      <c r="D382" s="10" t="str">
        <f>"马婧"</f>
        <v>马婧</v>
      </c>
      <c r="E382" s="10" t="str">
        <f t="shared" si="18"/>
        <v>女</v>
      </c>
      <c r="F382" s="9"/>
    </row>
    <row r="383" spans="1:6" ht="34.5" customHeight="1">
      <c r="A383" s="6">
        <v>381</v>
      </c>
      <c r="B383" s="9" t="str">
        <f>"542620231013112025125150"</f>
        <v>542620231013112025125150</v>
      </c>
      <c r="C383" s="9" t="s">
        <v>10</v>
      </c>
      <c r="D383" s="10" t="str">
        <f>"邓小昌"</f>
        <v>邓小昌</v>
      </c>
      <c r="E383" s="10" t="str">
        <f>"男"</f>
        <v>男</v>
      </c>
      <c r="F383" s="9"/>
    </row>
    <row r="384" spans="1:6" ht="34.5" customHeight="1">
      <c r="A384" s="6">
        <v>382</v>
      </c>
      <c r="B384" s="9" t="str">
        <f>"542620231014165132125207"</f>
        <v>542620231014165132125207</v>
      </c>
      <c r="C384" s="9" t="s">
        <v>10</v>
      </c>
      <c r="D384" s="10" t="str">
        <f>"杨全鸿"</f>
        <v>杨全鸿</v>
      </c>
      <c r="E384" s="10" t="str">
        <f>"男"</f>
        <v>男</v>
      </c>
      <c r="F384" s="9"/>
    </row>
    <row r="385" spans="1:6" ht="34.5" customHeight="1">
      <c r="A385" s="6">
        <v>383</v>
      </c>
      <c r="B385" s="9" t="str">
        <f>"542620231012114020125085"</f>
        <v>542620231012114020125085</v>
      </c>
      <c r="C385" s="9" t="s">
        <v>10</v>
      </c>
      <c r="D385" s="10" t="str">
        <f>"王雯"</f>
        <v>王雯</v>
      </c>
      <c r="E385" s="10" t="str">
        <f aca="true" t="shared" si="19" ref="E385:E390">"女"</f>
        <v>女</v>
      </c>
      <c r="F385" s="9"/>
    </row>
    <row r="386" spans="1:6" ht="34.5" customHeight="1">
      <c r="A386" s="6">
        <v>384</v>
      </c>
      <c r="B386" s="9" t="str">
        <f>"542620231014202038125214"</f>
        <v>542620231014202038125214</v>
      </c>
      <c r="C386" s="9" t="s">
        <v>10</v>
      </c>
      <c r="D386" s="10" t="str">
        <f>"王鹏珠"</f>
        <v>王鹏珠</v>
      </c>
      <c r="E386" s="10" t="str">
        <f t="shared" si="19"/>
        <v>女</v>
      </c>
      <c r="F386" s="9"/>
    </row>
    <row r="387" spans="1:6" ht="34.5" customHeight="1">
      <c r="A387" s="6">
        <v>385</v>
      </c>
      <c r="B387" s="9" t="str">
        <f>"542620231010184644124945"</f>
        <v>542620231010184644124945</v>
      </c>
      <c r="C387" s="9" t="s">
        <v>10</v>
      </c>
      <c r="D387" s="10" t="str">
        <f>"钟玉瑶"</f>
        <v>钟玉瑶</v>
      </c>
      <c r="E387" s="10" t="str">
        <f t="shared" si="19"/>
        <v>女</v>
      </c>
      <c r="F387" s="9"/>
    </row>
    <row r="388" spans="1:6" ht="34.5" customHeight="1">
      <c r="A388" s="6">
        <v>386</v>
      </c>
      <c r="B388" s="9" t="str">
        <f>"542620231014214422125218"</f>
        <v>542620231014214422125218</v>
      </c>
      <c r="C388" s="9" t="s">
        <v>10</v>
      </c>
      <c r="D388" s="10" t="str">
        <f>"李秋阳"</f>
        <v>李秋阳</v>
      </c>
      <c r="E388" s="10" t="str">
        <f t="shared" si="19"/>
        <v>女</v>
      </c>
      <c r="F388" s="9"/>
    </row>
    <row r="389" spans="1:6" ht="34.5" customHeight="1">
      <c r="A389" s="6">
        <v>387</v>
      </c>
      <c r="B389" s="9" t="str">
        <f>"542620231014231044125222"</f>
        <v>542620231014231044125222</v>
      </c>
      <c r="C389" s="9" t="s">
        <v>10</v>
      </c>
      <c r="D389" s="10" t="str">
        <f>"吴冰"</f>
        <v>吴冰</v>
      </c>
      <c r="E389" s="10" t="str">
        <f t="shared" si="19"/>
        <v>女</v>
      </c>
      <c r="F389" s="9"/>
    </row>
    <row r="390" spans="1:6" ht="34.5" customHeight="1">
      <c r="A390" s="6">
        <v>388</v>
      </c>
      <c r="B390" s="9" t="str">
        <f>"542620231015031103125224"</f>
        <v>542620231015031103125224</v>
      </c>
      <c r="C390" s="9" t="s">
        <v>10</v>
      </c>
      <c r="D390" s="10" t="str">
        <f>"王少仪"</f>
        <v>王少仪</v>
      </c>
      <c r="E390" s="10" t="str">
        <f t="shared" si="19"/>
        <v>女</v>
      </c>
      <c r="F390" s="9"/>
    </row>
    <row r="391" spans="1:6" ht="34.5" customHeight="1">
      <c r="A391" s="6">
        <v>389</v>
      </c>
      <c r="B391" s="9" t="str">
        <f>"542620231015102148125228"</f>
        <v>542620231015102148125228</v>
      </c>
      <c r="C391" s="9" t="s">
        <v>10</v>
      </c>
      <c r="D391" s="10" t="str">
        <f>"王力辉"</f>
        <v>王力辉</v>
      </c>
      <c r="E391" s="10" t="str">
        <f>"男"</f>
        <v>男</v>
      </c>
      <c r="F391" s="9"/>
    </row>
    <row r="392" spans="1:6" ht="34.5" customHeight="1">
      <c r="A392" s="6">
        <v>390</v>
      </c>
      <c r="B392" s="9" t="str">
        <f>"542620231015094851125226"</f>
        <v>542620231015094851125226</v>
      </c>
      <c r="C392" s="9" t="s">
        <v>10</v>
      </c>
      <c r="D392" s="10" t="str">
        <f>"吴青桃"</f>
        <v>吴青桃</v>
      </c>
      <c r="E392" s="10" t="str">
        <f>"女"</f>
        <v>女</v>
      </c>
      <c r="F392" s="9"/>
    </row>
    <row r="393" spans="1:6" ht="34.5" customHeight="1">
      <c r="A393" s="6">
        <v>391</v>
      </c>
      <c r="B393" s="9" t="str">
        <f>"542620231011222151125059"</f>
        <v>542620231011222151125059</v>
      </c>
      <c r="C393" s="9" t="s">
        <v>10</v>
      </c>
      <c r="D393" s="10" t="str">
        <f>"王广涛"</f>
        <v>王广涛</v>
      </c>
      <c r="E393" s="10" t="str">
        <f>"男"</f>
        <v>男</v>
      </c>
      <c r="F393" s="9"/>
    </row>
    <row r="394" spans="1:6" ht="34.5" customHeight="1">
      <c r="A394" s="6">
        <v>392</v>
      </c>
      <c r="B394" s="9" t="str">
        <f>"542620231015120440125233"</f>
        <v>542620231015120440125233</v>
      </c>
      <c r="C394" s="9" t="s">
        <v>10</v>
      </c>
      <c r="D394" s="10" t="str">
        <f>"薛之峥"</f>
        <v>薛之峥</v>
      </c>
      <c r="E394" s="10" t="str">
        <f>"男"</f>
        <v>男</v>
      </c>
      <c r="F394" s="9"/>
    </row>
    <row r="395" spans="1:6" ht="34.5" customHeight="1">
      <c r="A395" s="6">
        <v>393</v>
      </c>
      <c r="B395" s="9" t="str">
        <f>"542620231015140727125237"</f>
        <v>542620231015140727125237</v>
      </c>
      <c r="C395" s="9" t="s">
        <v>10</v>
      </c>
      <c r="D395" s="10" t="str">
        <f>"庞青青"</f>
        <v>庞青青</v>
      </c>
      <c r="E395" s="10" t="str">
        <f>"女"</f>
        <v>女</v>
      </c>
      <c r="F395" s="9"/>
    </row>
    <row r="396" spans="1:6" ht="34.5" customHeight="1">
      <c r="A396" s="6">
        <v>394</v>
      </c>
      <c r="B396" s="9" t="str">
        <f>"542620231011001702124971"</f>
        <v>542620231011001702124971</v>
      </c>
      <c r="C396" s="9" t="s">
        <v>10</v>
      </c>
      <c r="D396" s="10" t="str">
        <f>"黄锦富"</f>
        <v>黄锦富</v>
      </c>
      <c r="E396" s="10" t="str">
        <f>"男"</f>
        <v>男</v>
      </c>
      <c r="F396" s="9"/>
    </row>
    <row r="397" spans="1:6" ht="34.5" customHeight="1">
      <c r="A397" s="6">
        <v>395</v>
      </c>
      <c r="B397" s="9" t="str">
        <f>"542620231015154154125242"</f>
        <v>542620231015154154125242</v>
      </c>
      <c r="C397" s="9" t="s">
        <v>10</v>
      </c>
      <c r="D397" s="10" t="str">
        <f>"林书丹"</f>
        <v>林书丹</v>
      </c>
      <c r="E397" s="10" t="str">
        <f aca="true" t="shared" si="20" ref="E397:E404">"女"</f>
        <v>女</v>
      </c>
      <c r="F397" s="9"/>
    </row>
    <row r="398" spans="1:6" ht="34.5" customHeight="1">
      <c r="A398" s="6">
        <v>396</v>
      </c>
      <c r="B398" s="9" t="str">
        <f>"542620231015150526125239"</f>
        <v>542620231015150526125239</v>
      </c>
      <c r="C398" s="9" t="s">
        <v>10</v>
      </c>
      <c r="D398" s="10" t="str">
        <f>"王雨婷"</f>
        <v>王雨婷</v>
      </c>
      <c r="E398" s="10" t="str">
        <f t="shared" si="20"/>
        <v>女</v>
      </c>
      <c r="F398" s="9"/>
    </row>
    <row r="399" spans="1:6" ht="34.5" customHeight="1">
      <c r="A399" s="6">
        <v>397</v>
      </c>
      <c r="B399" s="9" t="str">
        <f>"542620231015160652125244"</f>
        <v>542620231015160652125244</v>
      </c>
      <c r="C399" s="9" t="s">
        <v>10</v>
      </c>
      <c r="D399" s="10" t="str">
        <f>"符天妹"</f>
        <v>符天妹</v>
      </c>
      <c r="E399" s="10" t="str">
        <f t="shared" si="20"/>
        <v>女</v>
      </c>
      <c r="F399" s="9"/>
    </row>
    <row r="400" spans="1:6" ht="34.5" customHeight="1">
      <c r="A400" s="6">
        <v>398</v>
      </c>
      <c r="B400" s="9" t="str">
        <f>"542620231015161612125245"</f>
        <v>542620231015161612125245</v>
      </c>
      <c r="C400" s="9" t="s">
        <v>10</v>
      </c>
      <c r="D400" s="10" t="str">
        <f>"倪佳颖"</f>
        <v>倪佳颖</v>
      </c>
      <c r="E400" s="10" t="str">
        <f t="shared" si="20"/>
        <v>女</v>
      </c>
      <c r="F400" s="9"/>
    </row>
    <row r="401" spans="1:6" ht="34.5" customHeight="1">
      <c r="A401" s="6">
        <v>399</v>
      </c>
      <c r="B401" s="9" t="str">
        <f>"542620231007182824124596"</f>
        <v>542620231007182824124596</v>
      </c>
      <c r="C401" s="9" t="s">
        <v>10</v>
      </c>
      <c r="D401" s="10" t="str">
        <f>"郑钰琳"</f>
        <v>郑钰琳</v>
      </c>
      <c r="E401" s="10" t="str">
        <f t="shared" si="20"/>
        <v>女</v>
      </c>
      <c r="F401" s="9"/>
    </row>
    <row r="402" spans="1:6" ht="34.5" customHeight="1">
      <c r="A402" s="6">
        <v>400</v>
      </c>
      <c r="B402" s="9" t="str">
        <f>"542620231009185414124857"</f>
        <v>542620231009185414124857</v>
      </c>
      <c r="C402" s="9" t="s">
        <v>10</v>
      </c>
      <c r="D402" s="10" t="str">
        <f>"李丽菲"</f>
        <v>李丽菲</v>
      </c>
      <c r="E402" s="10" t="str">
        <f t="shared" si="20"/>
        <v>女</v>
      </c>
      <c r="F402" s="9"/>
    </row>
    <row r="403" spans="1:6" ht="34.5" customHeight="1">
      <c r="A403" s="6">
        <v>401</v>
      </c>
      <c r="B403" s="9" t="str">
        <f>"542620231015184749125258"</f>
        <v>542620231015184749125258</v>
      </c>
      <c r="C403" s="9" t="s">
        <v>10</v>
      </c>
      <c r="D403" s="10" t="str">
        <f>"李南欣"</f>
        <v>李南欣</v>
      </c>
      <c r="E403" s="10" t="str">
        <f t="shared" si="20"/>
        <v>女</v>
      </c>
      <c r="F403" s="9"/>
    </row>
    <row r="404" spans="1:6" ht="34.5" customHeight="1">
      <c r="A404" s="6">
        <v>402</v>
      </c>
      <c r="B404" s="9" t="str">
        <f>"542620231015170712125251"</f>
        <v>542620231015170712125251</v>
      </c>
      <c r="C404" s="9" t="s">
        <v>10</v>
      </c>
      <c r="D404" s="10" t="str">
        <f>"胡晶晶"</f>
        <v>胡晶晶</v>
      </c>
      <c r="E404" s="10" t="str">
        <f t="shared" si="20"/>
        <v>女</v>
      </c>
      <c r="F404" s="9"/>
    </row>
    <row r="405" spans="1:6" ht="34.5" customHeight="1">
      <c r="A405" s="6">
        <v>403</v>
      </c>
      <c r="B405" s="9" t="str">
        <f>"542620231015192624125260"</f>
        <v>542620231015192624125260</v>
      </c>
      <c r="C405" s="9" t="s">
        <v>10</v>
      </c>
      <c r="D405" s="10" t="str">
        <f>"赵旭"</f>
        <v>赵旭</v>
      </c>
      <c r="E405" s="10" t="str">
        <f>"男"</f>
        <v>男</v>
      </c>
      <c r="F405" s="9"/>
    </row>
    <row r="406" spans="1:6" ht="34.5" customHeight="1">
      <c r="A406" s="6">
        <v>404</v>
      </c>
      <c r="B406" s="9" t="str">
        <f>"542620231015192905125261"</f>
        <v>542620231015192905125261</v>
      </c>
      <c r="C406" s="9" t="s">
        <v>10</v>
      </c>
      <c r="D406" s="10" t="str">
        <f>"符加方"</f>
        <v>符加方</v>
      </c>
      <c r="E406" s="10" t="str">
        <f>"男"</f>
        <v>男</v>
      </c>
      <c r="F406" s="9"/>
    </row>
    <row r="407" spans="1:6" ht="34.5" customHeight="1">
      <c r="A407" s="6">
        <v>405</v>
      </c>
      <c r="B407" s="9" t="str">
        <f>"542620231010234419124969"</f>
        <v>542620231010234419124969</v>
      </c>
      <c r="C407" s="9" t="s">
        <v>10</v>
      </c>
      <c r="D407" s="10" t="str">
        <f>"陈川虹"</f>
        <v>陈川虹</v>
      </c>
      <c r="E407" s="10" t="str">
        <f>"女"</f>
        <v>女</v>
      </c>
      <c r="F407" s="9"/>
    </row>
    <row r="408" spans="1:6" ht="34.5" customHeight="1">
      <c r="A408" s="6">
        <v>406</v>
      </c>
      <c r="B408" s="9" t="str">
        <f>"542620231015200833125265"</f>
        <v>542620231015200833125265</v>
      </c>
      <c r="C408" s="9" t="s">
        <v>10</v>
      </c>
      <c r="D408" s="10" t="str">
        <f>"唐庆慧"</f>
        <v>唐庆慧</v>
      </c>
      <c r="E408" s="10" t="str">
        <f>"女"</f>
        <v>女</v>
      </c>
      <c r="F408" s="9"/>
    </row>
    <row r="409" spans="1:6" ht="34.5" customHeight="1">
      <c r="A409" s="6">
        <v>407</v>
      </c>
      <c r="B409" s="9" t="str">
        <f>"542620231015210840125269"</f>
        <v>542620231015210840125269</v>
      </c>
      <c r="C409" s="9" t="s">
        <v>10</v>
      </c>
      <c r="D409" s="10" t="str">
        <f>"符小霞"</f>
        <v>符小霞</v>
      </c>
      <c r="E409" s="10" t="str">
        <f>"女"</f>
        <v>女</v>
      </c>
      <c r="F409" s="9"/>
    </row>
    <row r="410" spans="1:6" ht="34.5" customHeight="1">
      <c r="A410" s="6">
        <v>408</v>
      </c>
      <c r="B410" s="9" t="str">
        <f>"542620231015211914125270"</f>
        <v>542620231015211914125270</v>
      </c>
      <c r="C410" s="9" t="s">
        <v>10</v>
      </c>
      <c r="D410" s="10" t="str">
        <f>"罗爱香"</f>
        <v>罗爱香</v>
      </c>
      <c r="E410" s="10" t="str">
        <f>"女"</f>
        <v>女</v>
      </c>
      <c r="F410" s="9"/>
    </row>
    <row r="411" spans="1:6" ht="34.5" customHeight="1">
      <c r="A411" s="6">
        <v>409</v>
      </c>
      <c r="B411" s="9" t="str">
        <f>"542620231015215111125272"</f>
        <v>542620231015215111125272</v>
      </c>
      <c r="C411" s="9" t="s">
        <v>10</v>
      </c>
      <c r="D411" s="10" t="str">
        <f>"韦力"</f>
        <v>韦力</v>
      </c>
      <c r="E411" s="10" t="str">
        <f>"男"</f>
        <v>男</v>
      </c>
      <c r="F411" s="9"/>
    </row>
    <row r="412" spans="1:6" ht="34.5" customHeight="1">
      <c r="A412" s="6">
        <v>410</v>
      </c>
      <c r="B412" s="9" t="str">
        <f>"542620231012135603125090"</f>
        <v>542620231012135603125090</v>
      </c>
      <c r="C412" s="9" t="s">
        <v>10</v>
      </c>
      <c r="D412" s="10" t="str">
        <f>"杨素贞"</f>
        <v>杨素贞</v>
      </c>
      <c r="E412" s="10" t="str">
        <f>"女"</f>
        <v>女</v>
      </c>
      <c r="F412" s="9"/>
    </row>
    <row r="413" spans="1:6" ht="34.5" customHeight="1">
      <c r="A413" s="6">
        <v>411</v>
      </c>
      <c r="B413" s="9" t="str">
        <f>"542620231015222957125278"</f>
        <v>542620231015222957125278</v>
      </c>
      <c r="C413" s="9" t="s">
        <v>10</v>
      </c>
      <c r="D413" s="10" t="str">
        <f>"蔡於珠"</f>
        <v>蔡於珠</v>
      </c>
      <c r="E413" s="10" t="str">
        <f>"女"</f>
        <v>女</v>
      </c>
      <c r="F413" s="9"/>
    </row>
    <row r="414" spans="1:6" ht="34.5" customHeight="1">
      <c r="A414" s="6">
        <v>412</v>
      </c>
      <c r="B414" s="9" t="str">
        <f>"542620231015230113125282"</f>
        <v>542620231015230113125282</v>
      </c>
      <c r="C414" s="9" t="s">
        <v>10</v>
      </c>
      <c r="D414" s="10" t="str">
        <f>"李媚"</f>
        <v>李媚</v>
      </c>
      <c r="E414" s="10" t="str">
        <f>"女"</f>
        <v>女</v>
      </c>
      <c r="F414" s="9"/>
    </row>
    <row r="415" spans="1:6" ht="34.5" customHeight="1">
      <c r="A415" s="6">
        <v>413</v>
      </c>
      <c r="B415" s="9" t="str">
        <f>"542620231015231140125285"</f>
        <v>542620231015231140125285</v>
      </c>
      <c r="C415" s="9" t="s">
        <v>10</v>
      </c>
      <c r="D415" s="10" t="str">
        <f>"陈炯美                                               "</f>
        <v>陈炯美                                               </v>
      </c>
      <c r="E415" s="10" t="str">
        <f>"女"</f>
        <v>女</v>
      </c>
      <c r="F415" s="9"/>
    </row>
    <row r="416" spans="1:6" ht="34.5" customHeight="1">
      <c r="A416" s="6">
        <v>414</v>
      </c>
      <c r="B416" s="9" t="str">
        <f>"542620231015233310125288"</f>
        <v>542620231015233310125288</v>
      </c>
      <c r="C416" s="9" t="s">
        <v>10</v>
      </c>
      <c r="D416" s="10" t="str">
        <f>"苏高妹"</f>
        <v>苏高妹</v>
      </c>
      <c r="E416" s="10" t="str">
        <f>"女"</f>
        <v>女</v>
      </c>
      <c r="F416" s="9"/>
    </row>
    <row r="417" spans="1:6" ht="34.5" customHeight="1">
      <c r="A417" s="6">
        <v>415</v>
      </c>
      <c r="B417" s="9" t="str">
        <f>"542620231015230925125284"</f>
        <v>542620231015230925125284</v>
      </c>
      <c r="C417" s="9" t="s">
        <v>10</v>
      </c>
      <c r="D417" s="10" t="str">
        <f>"林磊"</f>
        <v>林磊</v>
      </c>
      <c r="E417" s="10" t="str">
        <f>"男"</f>
        <v>男</v>
      </c>
      <c r="F417" s="9"/>
    </row>
    <row r="418" spans="1:6" ht="34.5" customHeight="1">
      <c r="A418" s="6">
        <v>416</v>
      </c>
      <c r="B418" s="9" t="str">
        <f>"542620231015230900125283"</f>
        <v>542620231015230900125283</v>
      </c>
      <c r="C418" s="9" t="s">
        <v>10</v>
      </c>
      <c r="D418" s="10" t="str">
        <f>"赵仪祯"</f>
        <v>赵仪祯</v>
      </c>
      <c r="E418" s="10" t="str">
        <f>"女"</f>
        <v>女</v>
      </c>
      <c r="F418" s="9"/>
    </row>
    <row r="419" spans="1:6" ht="34.5" customHeight="1">
      <c r="A419" s="6">
        <v>417</v>
      </c>
      <c r="B419" s="9" t="str">
        <f>"542620231013135705125162"</f>
        <v>542620231013135705125162</v>
      </c>
      <c r="C419" s="9" t="s">
        <v>10</v>
      </c>
      <c r="D419" s="10" t="str">
        <f>"陈思颖"</f>
        <v>陈思颖</v>
      </c>
      <c r="E419" s="10" t="str">
        <f>"女"</f>
        <v>女</v>
      </c>
      <c r="F419" s="9"/>
    </row>
    <row r="420" spans="1:6" ht="34.5" customHeight="1">
      <c r="A420" s="6">
        <v>418</v>
      </c>
      <c r="B420" s="9" t="str">
        <f>"542620231016082034125294"</f>
        <v>542620231016082034125294</v>
      </c>
      <c r="C420" s="9" t="s">
        <v>10</v>
      </c>
      <c r="D420" s="10" t="str">
        <f>"杨欣翀"</f>
        <v>杨欣翀</v>
      </c>
      <c r="E420" s="10" t="str">
        <f>"女"</f>
        <v>女</v>
      </c>
      <c r="F420" s="9"/>
    </row>
    <row r="421" spans="1:6" ht="34.5" customHeight="1">
      <c r="A421" s="6">
        <v>419</v>
      </c>
      <c r="B421" s="9" t="str">
        <f>"542620231016003512125290"</f>
        <v>542620231016003512125290</v>
      </c>
      <c r="C421" s="9" t="s">
        <v>10</v>
      </c>
      <c r="D421" s="10" t="str">
        <f>"肖季"</f>
        <v>肖季</v>
      </c>
      <c r="E421" s="10" t="str">
        <f>"男"</f>
        <v>男</v>
      </c>
      <c r="F421" s="9"/>
    </row>
    <row r="422" spans="1:6" ht="34.5" customHeight="1">
      <c r="A422" s="6">
        <v>420</v>
      </c>
      <c r="B422" s="9" t="str">
        <f>"542620231016093944125309"</f>
        <v>542620231016093944125309</v>
      </c>
      <c r="C422" s="9" t="s">
        <v>10</v>
      </c>
      <c r="D422" s="10" t="str">
        <f>"黄巧贤"</f>
        <v>黄巧贤</v>
      </c>
      <c r="E422" s="10" t="str">
        <f>"女"</f>
        <v>女</v>
      </c>
      <c r="F422" s="9"/>
    </row>
    <row r="423" spans="1:6" ht="34.5" customHeight="1">
      <c r="A423" s="6">
        <v>421</v>
      </c>
      <c r="B423" s="9" t="str">
        <f>"542620231016093645125308"</f>
        <v>542620231016093645125308</v>
      </c>
      <c r="C423" s="9" t="s">
        <v>10</v>
      </c>
      <c r="D423" s="10" t="str">
        <f>"王淑祯"</f>
        <v>王淑祯</v>
      </c>
      <c r="E423" s="10" t="str">
        <f>"女"</f>
        <v>女</v>
      </c>
      <c r="F423" s="9"/>
    </row>
    <row r="424" spans="1:6" ht="34.5" customHeight="1">
      <c r="A424" s="6">
        <v>422</v>
      </c>
      <c r="B424" s="9" t="str">
        <f>"542620231016094659125311"</f>
        <v>542620231016094659125311</v>
      </c>
      <c r="C424" s="9" t="s">
        <v>10</v>
      </c>
      <c r="D424" s="10" t="str">
        <f>"王琨"</f>
        <v>王琨</v>
      </c>
      <c r="E424" s="10" t="str">
        <f>"女"</f>
        <v>女</v>
      </c>
      <c r="F424" s="9"/>
    </row>
    <row r="425" spans="1:6" ht="34.5" customHeight="1">
      <c r="A425" s="6">
        <v>423</v>
      </c>
      <c r="B425" s="9" t="str">
        <f>"542620231016084430125298"</f>
        <v>542620231016084430125298</v>
      </c>
      <c r="C425" s="9" t="s">
        <v>10</v>
      </c>
      <c r="D425" s="10" t="str">
        <f>"王伟萌"</f>
        <v>王伟萌</v>
      </c>
      <c r="E425" s="10" t="str">
        <f>"男"</f>
        <v>男</v>
      </c>
      <c r="F425" s="9"/>
    </row>
    <row r="426" spans="1:6" ht="34.5" customHeight="1">
      <c r="A426" s="6">
        <v>424</v>
      </c>
      <c r="B426" s="9" t="str">
        <f>"542620231016105422125317"</f>
        <v>542620231016105422125317</v>
      </c>
      <c r="C426" s="9" t="s">
        <v>10</v>
      </c>
      <c r="D426" s="10" t="str">
        <f>"卢丹"</f>
        <v>卢丹</v>
      </c>
      <c r="E426" s="10" t="str">
        <f>"女"</f>
        <v>女</v>
      </c>
      <c r="F426" s="9"/>
    </row>
    <row r="427" spans="1:6" ht="34.5" customHeight="1">
      <c r="A427" s="6">
        <v>425</v>
      </c>
      <c r="B427" s="9" t="str">
        <f>"542620231016110450125319"</f>
        <v>542620231016110450125319</v>
      </c>
      <c r="C427" s="9" t="s">
        <v>10</v>
      </c>
      <c r="D427" s="10" t="str">
        <f>"黄爱兰"</f>
        <v>黄爱兰</v>
      </c>
      <c r="E427" s="10" t="str">
        <f>"女"</f>
        <v>女</v>
      </c>
      <c r="F427" s="9"/>
    </row>
    <row r="428" spans="1:6" ht="34.5" customHeight="1">
      <c r="A428" s="6">
        <v>426</v>
      </c>
      <c r="B428" s="9" t="str">
        <f>"542620231015220257125274"</f>
        <v>542620231015220257125274</v>
      </c>
      <c r="C428" s="9" t="s">
        <v>10</v>
      </c>
      <c r="D428" s="10" t="str">
        <f>"莫海武"</f>
        <v>莫海武</v>
      </c>
      <c r="E428" s="10" t="str">
        <f>"男"</f>
        <v>男</v>
      </c>
      <c r="F428" s="9"/>
    </row>
    <row r="429" spans="1:6" ht="34.5" customHeight="1">
      <c r="A429" s="6">
        <v>427</v>
      </c>
      <c r="B429" s="9" t="str">
        <f>"542620231008231309124781"</f>
        <v>542620231008231309124781</v>
      </c>
      <c r="C429" s="9" t="s">
        <v>10</v>
      </c>
      <c r="D429" s="10" t="str">
        <f>"朱颖"</f>
        <v>朱颖</v>
      </c>
      <c r="E429" s="10" t="str">
        <f>"女"</f>
        <v>女</v>
      </c>
      <c r="F429" s="9"/>
    </row>
    <row r="430" spans="1:6" ht="34.5" customHeight="1">
      <c r="A430" s="6">
        <v>428</v>
      </c>
      <c r="B430" s="9" t="str">
        <f>"542620231012210437125125"</f>
        <v>542620231012210437125125</v>
      </c>
      <c r="C430" s="9" t="s">
        <v>10</v>
      </c>
      <c r="D430" s="10" t="str">
        <f>"麦路雅"</f>
        <v>麦路雅</v>
      </c>
      <c r="E430" s="10" t="str">
        <f>"女"</f>
        <v>女</v>
      </c>
      <c r="F430" s="9"/>
    </row>
    <row r="431" spans="1:6" ht="34.5" customHeight="1">
      <c r="A431" s="6">
        <v>429</v>
      </c>
      <c r="B431" s="9" t="str">
        <f>"542620231016121257125325"</f>
        <v>542620231016121257125325</v>
      </c>
      <c r="C431" s="9" t="s">
        <v>10</v>
      </c>
      <c r="D431" s="10" t="str">
        <f>"王夏颖"</f>
        <v>王夏颖</v>
      </c>
      <c r="E431" s="10" t="str">
        <f>"女"</f>
        <v>女</v>
      </c>
      <c r="F431" s="9"/>
    </row>
    <row r="432" spans="1:6" ht="34.5" customHeight="1">
      <c r="A432" s="6">
        <v>430</v>
      </c>
      <c r="B432" s="9" t="str">
        <f>"542620231016113844125321"</f>
        <v>542620231016113844125321</v>
      </c>
      <c r="C432" s="9" t="s">
        <v>10</v>
      </c>
      <c r="D432" s="10" t="str">
        <f>"杨丹群"</f>
        <v>杨丹群</v>
      </c>
      <c r="E432" s="10" t="str">
        <f>"女"</f>
        <v>女</v>
      </c>
      <c r="F432" s="9"/>
    </row>
    <row r="433" spans="1:6" ht="34.5" customHeight="1">
      <c r="A433" s="6">
        <v>431</v>
      </c>
      <c r="B433" s="9" t="str">
        <f>"542620231016121405125326"</f>
        <v>542620231016121405125326</v>
      </c>
      <c r="C433" s="9" t="s">
        <v>10</v>
      </c>
      <c r="D433" s="10" t="str">
        <f>"卓承汝"</f>
        <v>卓承汝</v>
      </c>
      <c r="E433" s="10" t="str">
        <f>"女"</f>
        <v>女</v>
      </c>
      <c r="F433" s="9"/>
    </row>
    <row r="434" spans="1:6" ht="34.5" customHeight="1">
      <c r="A434" s="6">
        <v>432</v>
      </c>
      <c r="B434" s="9" t="str">
        <f>"542620231015213153125271"</f>
        <v>542620231015213153125271</v>
      </c>
      <c r="C434" s="9" t="s">
        <v>10</v>
      </c>
      <c r="D434" s="10" t="str">
        <f>"温尚槟"</f>
        <v>温尚槟</v>
      </c>
      <c r="E434" s="10" t="str">
        <f>"男"</f>
        <v>男</v>
      </c>
      <c r="F434" s="9"/>
    </row>
    <row r="435" spans="1:6" ht="34.5" customHeight="1">
      <c r="A435" s="6">
        <v>433</v>
      </c>
      <c r="B435" s="9" t="str">
        <f>"542620231016125903125334"</f>
        <v>542620231016125903125334</v>
      </c>
      <c r="C435" s="9" t="s">
        <v>10</v>
      </c>
      <c r="D435" s="10" t="str">
        <f>"董丽红"</f>
        <v>董丽红</v>
      </c>
      <c r="E435" s="10" t="str">
        <f>"女"</f>
        <v>女</v>
      </c>
      <c r="F435" s="9"/>
    </row>
    <row r="436" spans="1:6" ht="34.5" customHeight="1">
      <c r="A436" s="6">
        <v>434</v>
      </c>
      <c r="B436" s="9" t="str">
        <f>"542620231008132913124714"</f>
        <v>542620231008132913124714</v>
      </c>
      <c r="C436" s="9" t="s">
        <v>10</v>
      </c>
      <c r="D436" s="10" t="str">
        <f>"周巧"</f>
        <v>周巧</v>
      </c>
      <c r="E436" s="10" t="str">
        <f>"女"</f>
        <v>女</v>
      </c>
      <c r="F436" s="9"/>
    </row>
    <row r="437" spans="1:6" ht="34.5" customHeight="1">
      <c r="A437" s="6">
        <v>435</v>
      </c>
      <c r="B437" s="9" t="str">
        <f>"542620231016135124125337"</f>
        <v>542620231016135124125337</v>
      </c>
      <c r="C437" s="9" t="s">
        <v>10</v>
      </c>
      <c r="D437" s="10" t="str">
        <f>"符蓉蓉"</f>
        <v>符蓉蓉</v>
      </c>
      <c r="E437" s="10" t="str">
        <f>"女"</f>
        <v>女</v>
      </c>
      <c r="F437" s="9"/>
    </row>
    <row r="438" spans="1:6" ht="34.5" customHeight="1">
      <c r="A438" s="6">
        <v>436</v>
      </c>
      <c r="B438" s="9" t="str">
        <f>"542620231016135600125339"</f>
        <v>542620231016135600125339</v>
      </c>
      <c r="C438" s="9" t="s">
        <v>10</v>
      </c>
      <c r="D438" s="10" t="str">
        <f>"陈晓翠"</f>
        <v>陈晓翠</v>
      </c>
      <c r="E438" s="10" t="str">
        <f>"女"</f>
        <v>女</v>
      </c>
      <c r="F438" s="9"/>
    </row>
    <row r="439" spans="1:6" ht="34.5" customHeight="1">
      <c r="A439" s="6">
        <v>437</v>
      </c>
      <c r="B439" s="9" t="str">
        <f>"542620231016135240125338"</f>
        <v>542620231016135240125338</v>
      </c>
      <c r="C439" s="9" t="s">
        <v>10</v>
      </c>
      <c r="D439" s="10" t="str">
        <f>"符爱燕"</f>
        <v>符爱燕</v>
      </c>
      <c r="E439" s="10" t="str">
        <f>"女"</f>
        <v>女</v>
      </c>
      <c r="F439" s="9"/>
    </row>
    <row r="440" spans="1:6" ht="34.5" customHeight="1">
      <c r="A440" s="6">
        <v>438</v>
      </c>
      <c r="B440" s="9" t="str">
        <f>"542620231016144154125341"</f>
        <v>542620231016144154125341</v>
      </c>
      <c r="C440" s="9" t="s">
        <v>10</v>
      </c>
      <c r="D440" s="10" t="str">
        <f>"庄国才"</f>
        <v>庄国才</v>
      </c>
      <c r="E440" s="10" t="str">
        <f>"男"</f>
        <v>男</v>
      </c>
      <c r="F440" s="9"/>
    </row>
    <row r="441" spans="1:6" ht="34.5" customHeight="1">
      <c r="A441" s="6">
        <v>439</v>
      </c>
      <c r="B441" s="9" t="str">
        <f>"542620231007144514124542"</f>
        <v>542620231007144514124542</v>
      </c>
      <c r="C441" s="9" t="s">
        <v>10</v>
      </c>
      <c r="D441" s="10" t="str">
        <f>"金慧仪"</f>
        <v>金慧仪</v>
      </c>
      <c r="E441" s="10" t="str">
        <f>"女"</f>
        <v>女</v>
      </c>
      <c r="F441" s="9"/>
    </row>
    <row r="442" spans="1:6" ht="34.5" customHeight="1">
      <c r="A442" s="6">
        <v>440</v>
      </c>
      <c r="B442" s="9" t="str">
        <f>"542620231016145554125342"</f>
        <v>542620231016145554125342</v>
      </c>
      <c r="C442" s="9" t="s">
        <v>10</v>
      </c>
      <c r="D442" s="10" t="str">
        <f>"林万"</f>
        <v>林万</v>
      </c>
      <c r="E442" s="10" t="str">
        <f>"女"</f>
        <v>女</v>
      </c>
      <c r="F442" s="9"/>
    </row>
    <row r="443" spans="1:6" ht="34.5" customHeight="1">
      <c r="A443" s="6">
        <v>441</v>
      </c>
      <c r="B443" s="9" t="str">
        <f>"542620231013121523125158"</f>
        <v>542620231013121523125158</v>
      </c>
      <c r="C443" s="9" t="s">
        <v>10</v>
      </c>
      <c r="D443" s="10" t="str">
        <f>"颜梨翔"</f>
        <v>颜梨翔</v>
      </c>
      <c r="E443" s="10" t="str">
        <f>"男"</f>
        <v>男</v>
      </c>
      <c r="F443" s="9"/>
    </row>
    <row r="444" spans="1:6" ht="34.5" customHeight="1">
      <c r="A444" s="6">
        <v>442</v>
      </c>
      <c r="B444" s="9" t="str">
        <f>"542620231013112535125151"</f>
        <v>542620231013112535125151</v>
      </c>
      <c r="C444" s="9" t="s">
        <v>10</v>
      </c>
      <c r="D444" s="10" t="str">
        <f>"蔡梦何"</f>
        <v>蔡梦何</v>
      </c>
      <c r="E444" s="10" t="str">
        <f>"男"</f>
        <v>男</v>
      </c>
      <c r="F444" s="9"/>
    </row>
    <row r="445" spans="1:6" ht="34.5" customHeight="1">
      <c r="A445" s="6">
        <v>443</v>
      </c>
      <c r="B445" s="9" t="str">
        <f>"542620231016151024125346"</f>
        <v>542620231016151024125346</v>
      </c>
      <c r="C445" s="9" t="s">
        <v>10</v>
      </c>
      <c r="D445" s="10" t="str">
        <f>"陈昱妃"</f>
        <v>陈昱妃</v>
      </c>
      <c r="E445" s="10" t="str">
        <f aca="true" t="shared" si="21" ref="E445:E451">"女"</f>
        <v>女</v>
      </c>
      <c r="F445" s="9"/>
    </row>
    <row r="446" spans="1:6" ht="34.5" customHeight="1">
      <c r="A446" s="6">
        <v>444</v>
      </c>
      <c r="B446" s="9" t="str">
        <f>"542620231016152438125348"</f>
        <v>542620231016152438125348</v>
      </c>
      <c r="C446" s="9" t="s">
        <v>10</v>
      </c>
      <c r="D446" s="10" t="str">
        <f>"胡江文"</f>
        <v>胡江文</v>
      </c>
      <c r="E446" s="10" t="str">
        <f t="shared" si="21"/>
        <v>女</v>
      </c>
      <c r="F446" s="9"/>
    </row>
    <row r="447" spans="1:6" ht="34.5" customHeight="1">
      <c r="A447" s="6">
        <v>445</v>
      </c>
      <c r="B447" s="9" t="str">
        <f>"542620231016153848125351"</f>
        <v>542620231016153848125351</v>
      </c>
      <c r="C447" s="9" t="s">
        <v>10</v>
      </c>
      <c r="D447" s="10" t="str">
        <f>"吴岳健"</f>
        <v>吴岳健</v>
      </c>
      <c r="E447" s="10" t="str">
        <f t="shared" si="21"/>
        <v>女</v>
      </c>
      <c r="F447" s="9"/>
    </row>
    <row r="448" spans="1:6" ht="34.5" customHeight="1">
      <c r="A448" s="6">
        <v>446</v>
      </c>
      <c r="B448" s="9" t="str">
        <f>"542620231013144710125164"</f>
        <v>542620231013144710125164</v>
      </c>
      <c r="C448" s="9" t="s">
        <v>10</v>
      </c>
      <c r="D448" s="10" t="str">
        <f>"符佳欣"</f>
        <v>符佳欣</v>
      </c>
      <c r="E448" s="10" t="str">
        <f t="shared" si="21"/>
        <v>女</v>
      </c>
      <c r="F448" s="9"/>
    </row>
    <row r="449" spans="1:6" ht="34.5" customHeight="1">
      <c r="A449" s="6">
        <v>447</v>
      </c>
      <c r="B449" s="9" t="str">
        <f>"542620231016153056125350"</f>
        <v>542620231016153056125350</v>
      </c>
      <c r="C449" s="9" t="s">
        <v>10</v>
      </c>
      <c r="D449" s="10" t="str">
        <f>"陈火雅"</f>
        <v>陈火雅</v>
      </c>
      <c r="E449" s="10" t="str">
        <f t="shared" si="21"/>
        <v>女</v>
      </c>
      <c r="F449" s="9"/>
    </row>
    <row r="450" spans="1:6" ht="34.5" customHeight="1">
      <c r="A450" s="6">
        <v>448</v>
      </c>
      <c r="B450" s="9" t="str">
        <f>"542620231016162155125359"</f>
        <v>542620231016162155125359</v>
      </c>
      <c r="C450" s="9" t="s">
        <v>10</v>
      </c>
      <c r="D450" s="10" t="str">
        <f>"杨雨"</f>
        <v>杨雨</v>
      </c>
      <c r="E450" s="10" t="str">
        <f t="shared" si="21"/>
        <v>女</v>
      </c>
      <c r="F450" s="9"/>
    </row>
    <row r="451" spans="1:6" ht="34.5" customHeight="1">
      <c r="A451" s="6">
        <v>449</v>
      </c>
      <c r="B451" s="9" t="str">
        <f>"542620231016161743125358"</f>
        <v>542620231016161743125358</v>
      </c>
      <c r="C451" s="9" t="s">
        <v>10</v>
      </c>
      <c r="D451" s="10" t="str">
        <f>"张菁"</f>
        <v>张菁</v>
      </c>
      <c r="E451" s="10" t="str">
        <f t="shared" si="21"/>
        <v>女</v>
      </c>
      <c r="F451" s="9"/>
    </row>
    <row r="452" spans="1:6" ht="34.5" customHeight="1">
      <c r="A452" s="6">
        <v>450</v>
      </c>
      <c r="B452" s="9" t="str">
        <f>"542620231016170044125368"</f>
        <v>542620231016170044125368</v>
      </c>
      <c r="C452" s="9" t="s">
        <v>10</v>
      </c>
      <c r="D452" s="10" t="str">
        <f>"张福烘"</f>
        <v>张福烘</v>
      </c>
      <c r="E452" s="10" t="str">
        <f>"男"</f>
        <v>男</v>
      </c>
      <c r="F452" s="9"/>
    </row>
    <row r="453" spans="1:6" ht="34.5" customHeight="1">
      <c r="A453" s="6">
        <v>451</v>
      </c>
      <c r="B453" s="9" t="str">
        <f>"542620231016163826125361"</f>
        <v>542620231016163826125361</v>
      </c>
      <c r="C453" s="9" t="s">
        <v>10</v>
      </c>
      <c r="D453" s="10" t="str">
        <f>"吴昊"</f>
        <v>吴昊</v>
      </c>
      <c r="E453" s="10" t="str">
        <f>"男"</f>
        <v>男</v>
      </c>
      <c r="F453" s="9"/>
    </row>
    <row r="454" spans="1:6" ht="34.5" customHeight="1">
      <c r="A454" s="6">
        <v>452</v>
      </c>
      <c r="B454" s="9" t="str">
        <f>"542620231016125141125332"</f>
        <v>542620231016125141125332</v>
      </c>
      <c r="C454" s="9" t="s">
        <v>10</v>
      </c>
      <c r="D454" s="10" t="str">
        <f>"王小月"</f>
        <v>王小月</v>
      </c>
      <c r="E454" s="10" t="str">
        <f aca="true" t="shared" si="22" ref="E454:E463">"女"</f>
        <v>女</v>
      </c>
      <c r="F454" s="9"/>
    </row>
    <row r="455" spans="1:6" ht="34.5" customHeight="1">
      <c r="A455" s="6">
        <v>453</v>
      </c>
      <c r="B455" s="9" t="str">
        <f>"542620231016104014125315"</f>
        <v>542620231016104014125315</v>
      </c>
      <c r="C455" s="9" t="s">
        <v>10</v>
      </c>
      <c r="D455" s="10" t="str">
        <f>"马艳梅"</f>
        <v>马艳梅</v>
      </c>
      <c r="E455" s="10" t="str">
        <f t="shared" si="22"/>
        <v>女</v>
      </c>
      <c r="F455" s="9"/>
    </row>
    <row r="456" spans="1:6" ht="34.5" customHeight="1">
      <c r="A456" s="6">
        <v>454</v>
      </c>
      <c r="B456" s="9" t="str">
        <f>"542620231016174413125371"</f>
        <v>542620231016174413125371</v>
      </c>
      <c r="C456" s="9" t="s">
        <v>10</v>
      </c>
      <c r="D456" s="10" t="str">
        <f>"杜海蕊"</f>
        <v>杜海蕊</v>
      </c>
      <c r="E456" s="10" t="str">
        <f t="shared" si="22"/>
        <v>女</v>
      </c>
      <c r="F456" s="9"/>
    </row>
    <row r="457" spans="1:6" ht="34.5" customHeight="1">
      <c r="A457" s="6">
        <v>455</v>
      </c>
      <c r="B457" s="9" t="str">
        <f>"542620231011135909125013"</f>
        <v>542620231011135909125013</v>
      </c>
      <c r="C457" s="9" t="s">
        <v>10</v>
      </c>
      <c r="D457" s="10" t="str">
        <f>"李慧霞"</f>
        <v>李慧霞</v>
      </c>
      <c r="E457" s="10" t="str">
        <f t="shared" si="22"/>
        <v>女</v>
      </c>
      <c r="F457" s="9"/>
    </row>
    <row r="458" spans="1:6" ht="34.5" customHeight="1">
      <c r="A458" s="6">
        <v>456</v>
      </c>
      <c r="B458" s="9" t="str">
        <f>"542620231015132624125234"</f>
        <v>542620231015132624125234</v>
      </c>
      <c r="C458" s="9" t="s">
        <v>10</v>
      </c>
      <c r="D458" s="10" t="str">
        <f>"彭家佳"</f>
        <v>彭家佳</v>
      </c>
      <c r="E458" s="10" t="str">
        <f t="shared" si="22"/>
        <v>女</v>
      </c>
      <c r="F458" s="9"/>
    </row>
    <row r="459" spans="1:6" ht="34.5" customHeight="1">
      <c r="A459" s="6">
        <v>457</v>
      </c>
      <c r="B459" s="9" t="str">
        <f>"542620231016175917125372"</f>
        <v>542620231016175917125372</v>
      </c>
      <c r="C459" s="9" t="s">
        <v>10</v>
      </c>
      <c r="D459" s="10" t="str">
        <f>"周亚贞"</f>
        <v>周亚贞</v>
      </c>
      <c r="E459" s="10" t="str">
        <f t="shared" si="22"/>
        <v>女</v>
      </c>
      <c r="F459" s="9"/>
    </row>
    <row r="460" spans="1:6" ht="34.5" customHeight="1">
      <c r="A460" s="6">
        <v>458</v>
      </c>
      <c r="B460" s="9" t="str">
        <f>"542620231016130530125335"</f>
        <v>542620231016130530125335</v>
      </c>
      <c r="C460" s="9" t="s">
        <v>10</v>
      </c>
      <c r="D460" s="10" t="str">
        <f>"鲁启兰"</f>
        <v>鲁启兰</v>
      </c>
      <c r="E460" s="10" t="str">
        <f t="shared" si="22"/>
        <v>女</v>
      </c>
      <c r="F460" s="9"/>
    </row>
    <row r="461" spans="1:6" ht="34.5" customHeight="1">
      <c r="A461" s="6">
        <v>459</v>
      </c>
      <c r="B461" s="9" t="str">
        <f>"542620231016183835125376"</f>
        <v>542620231016183835125376</v>
      </c>
      <c r="C461" s="9" t="s">
        <v>10</v>
      </c>
      <c r="D461" s="10" t="str">
        <f>"黎思华"</f>
        <v>黎思华</v>
      </c>
      <c r="E461" s="10" t="str">
        <f t="shared" si="22"/>
        <v>女</v>
      </c>
      <c r="F461" s="9"/>
    </row>
    <row r="462" spans="1:6" ht="34.5" customHeight="1">
      <c r="A462" s="6">
        <v>460</v>
      </c>
      <c r="B462" s="9" t="str">
        <f>"542620231016000431125289"</f>
        <v>542620231016000431125289</v>
      </c>
      <c r="C462" s="9" t="s">
        <v>10</v>
      </c>
      <c r="D462" s="10" t="str">
        <f>"陈霖霖"</f>
        <v>陈霖霖</v>
      </c>
      <c r="E462" s="10" t="str">
        <f t="shared" si="22"/>
        <v>女</v>
      </c>
      <c r="F462" s="9"/>
    </row>
    <row r="463" spans="1:6" ht="34.5" customHeight="1">
      <c r="A463" s="6">
        <v>461</v>
      </c>
      <c r="B463" s="9" t="str">
        <f>"542620231016184640125378"</f>
        <v>542620231016184640125378</v>
      </c>
      <c r="C463" s="9" t="s">
        <v>10</v>
      </c>
      <c r="D463" s="10" t="str">
        <f>"王迷尔"</f>
        <v>王迷尔</v>
      </c>
      <c r="E463" s="10" t="str">
        <f t="shared" si="22"/>
        <v>女</v>
      </c>
      <c r="F463" s="9"/>
    </row>
    <row r="464" spans="1:6" ht="34.5" customHeight="1">
      <c r="A464" s="6">
        <v>462</v>
      </c>
      <c r="B464" s="9" t="str">
        <f>"542620231016192225125385"</f>
        <v>542620231016192225125385</v>
      </c>
      <c r="C464" s="9" t="s">
        <v>10</v>
      </c>
      <c r="D464" s="10" t="str">
        <f>"章行秋"</f>
        <v>章行秋</v>
      </c>
      <c r="E464" s="10" t="str">
        <f>"男"</f>
        <v>男</v>
      </c>
      <c r="F464" s="9"/>
    </row>
    <row r="465" spans="1:6" ht="34.5" customHeight="1">
      <c r="A465" s="6">
        <v>463</v>
      </c>
      <c r="B465" s="9" t="str">
        <f>"542620231016202900125391"</f>
        <v>542620231016202900125391</v>
      </c>
      <c r="C465" s="9" t="s">
        <v>10</v>
      </c>
      <c r="D465" s="10" t="str">
        <f>"谭小坚"</f>
        <v>谭小坚</v>
      </c>
      <c r="E465" s="10" t="str">
        <f>"女"</f>
        <v>女</v>
      </c>
      <c r="F465" s="9"/>
    </row>
    <row r="466" spans="1:6" ht="34.5" customHeight="1">
      <c r="A466" s="6">
        <v>464</v>
      </c>
      <c r="B466" s="9" t="str">
        <f>"542620231016203053125392"</f>
        <v>542620231016203053125392</v>
      </c>
      <c r="C466" s="9" t="s">
        <v>10</v>
      </c>
      <c r="D466" s="10" t="str">
        <f>"文云妃"</f>
        <v>文云妃</v>
      </c>
      <c r="E466" s="10" t="str">
        <f>"女"</f>
        <v>女</v>
      </c>
      <c r="F466" s="9"/>
    </row>
    <row r="467" spans="1:6" ht="34.5" customHeight="1">
      <c r="A467" s="6">
        <v>465</v>
      </c>
      <c r="B467" s="9" t="str">
        <f>"542620231016181833125375"</f>
        <v>542620231016181833125375</v>
      </c>
      <c r="C467" s="9" t="s">
        <v>10</v>
      </c>
      <c r="D467" s="10" t="str">
        <f>"林菁"</f>
        <v>林菁</v>
      </c>
      <c r="E467" s="10" t="str">
        <f>"女"</f>
        <v>女</v>
      </c>
      <c r="F467" s="9"/>
    </row>
    <row r="468" spans="1:6" ht="34.5" customHeight="1">
      <c r="A468" s="6">
        <v>466</v>
      </c>
      <c r="B468" s="9" t="str">
        <f>"542620231016205848125398"</f>
        <v>542620231016205848125398</v>
      </c>
      <c r="C468" s="9" t="s">
        <v>10</v>
      </c>
      <c r="D468" s="10" t="str">
        <f>"陈婆转"</f>
        <v>陈婆转</v>
      </c>
      <c r="E468" s="10" t="str">
        <f>"女"</f>
        <v>女</v>
      </c>
      <c r="F468" s="9"/>
    </row>
    <row r="469" spans="1:6" ht="34.5" customHeight="1">
      <c r="A469" s="6">
        <v>467</v>
      </c>
      <c r="B469" s="9" t="str">
        <f>"542620231016204520125394"</f>
        <v>542620231016204520125394</v>
      </c>
      <c r="C469" s="9" t="s">
        <v>10</v>
      </c>
      <c r="D469" s="10" t="str">
        <f>"吴华洋"</f>
        <v>吴华洋</v>
      </c>
      <c r="E469" s="10" t="str">
        <f>"女"</f>
        <v>女</v>
      </c>
      <c r="F469" s="9"/>
    </row>
    <row r="470" spans="1:6" ht="34.5" customHeight="1">
      <c r="A470" s="6">
        <v>468</v>
      </c>
      <c r="B470" s="9" t="str">
        <f>"542620231016203533125393"</f>
        <v>542620231016203533125393</v>
      </c>
      <c r="C470" s="9" t="s">
        <v>10</v>
      </c>
      <c r="D470" s="10" t="str">
        <f>"梁晨"</f>
        <v>梁晨</v>
      </c>
      <c r="E470" s="10" t="str">
        <f>"男"</f>
        <v>男</v>
      </c>
      <c r="F470" s="9"/>
    </row>
    <row r="471" spans="1:6" ht="34.5" customHeight="1">
      <c r="A471" s="6">
        <v>469</v>
      </c>
      <c r="B471" s="9" t="str">
        <f>"542620231016121708125327"</f>
        <v>542620231016121708125327</v>
      </c>
      <c r="C471" s="9" t="s">
        <v>10</v>
      </c>
      <c r="D471" s="10" t="str">
        <f>"王秋芳 "</f>
        <v>王秋芳 </v>
      </c>
      <c r="E471" s="10" t="str">
        <f aca="true" t="shared" si="23" ref="E471:E491">"女"</f>
        <v>女</v>
      </c>
      <c r="F471" s="9"/>
    </row>
    <row r="472" spans="1:6" ht="34.5" customHeight="1">
      <c r="A472" s="6">
        <v>470</v>
      </c>
      <c r="B472" s="9" t="str">
        <f>"542620231016140132125340"</f>
        <v>542620231016140132125340</v>
      </c>
      <c r="C472" s="9" t="s">
        <v>10</v>
      </c>
      <c r="D472" s="10" t="str">
        <f>"黄秋妍"</f>
        <v>黄秋妍</v>
      </c>
      <c r="E472" s="10" t="str">
        <f t="shared" si="23"/>
        <v>女</v>
      </c>
      <c r="F472" s="9"/>
    </row>
    <row r="473" spans="1:6" ht="34.5" customHeight="1">
      <c r="A473" s="6">
        <v>471</v>
      </c>
      <c r="B473" s="9" t="str">
        <f>"542620231016210637125400"</f>
        <v>542620231016210637125400</v>
      </c>
      <c r="C473" s="9" t="s">
        <v>10</v>
      </c>
      <c r="D473" s="10" t="str">
        <f>"王惠娇"</f>
        <v>王惠娇</v>
      </c>
      <c r="E473" s="10" t="str">
        <f t="shared" si="23"/>
        <v>女</v>
      </c>
      <c r="F473" s="9"/>
    </row>
    <row r="474" spans="1:6" ht="34.5" customHeight="1">
      <c r="A474" s="6">
        <v>472</v>
      </c>
      <c r="B474" s="9" t="str">
        <f>"542620231016215742125409"</f>
        <v>542620231016215742125409</v>
      </c>
      <c r="C474" s="9" t="s">
        <v>10</v>
      </c>
      <c r="D474" s="10" t="str">
        <f>"陈太如"</f>
        <v>陈太如</v>
      </c>
      <c r="E474" s="10" t="str">
        <f t="shared" si="23"/>
        <v>女</v>
      </c>
      <c r="F474" s="9"/>
    </row>
    <row r="475" spans="1:6" ht="34.5" customHeight="1">
      <c r="A475" s="6">
        <v>473</v>
      </c>
      <c r="B475" s="9" t="str">
        <f>"542620231016220357125411"</f>
        <v>542620231016220357125411</v>
      </c>
      <c r="C475" s="9" t="s">
        <v>10</v>
      </c>
      <c r="D475" s="10" t="str">
        <f>"陈日晶"</f>
        <v>陈日晶</v>
      </c>
      <c r="E475" s="10" t="str">
        <f t="shared" si="23"/>
        <v>女</v>
      </c>
      <c r="F475" s="9"/>
    </row>
    <row r="476" spans="1:6" ht="34.5" customHeight="1">
      <c r="A476" s="6">
        <v>474</v>
      </c>
      <c r="B476" s="9" t="str">
        <f>"542620231014120549125202"</f>
        <v>542620231014120549125202</v>
      </c>
      <c r="C476" s="9" t="s">
        <v>10</v>
      </c>
      <c r="D476" s="10" t="str">
        <f>"黄莹莹"</f>
        <v>黄莹莹</v>
      </c>
      <c r="E476" s="10" t="str">
        <f t="shared" si="23"/>
        <v>女</v>
      </c>
      <c r="F476" s="9"/>
    </row>
    <row r="477" spans="1:6" ht="34.5" customHeight="1">
      <c r="A477" s="6">
        <v>475</v>
      </c>
      <c r="B477" s="9" t="str">
        <f>"542620231016221158125414"</f>
        <v>542620231016221158125414</v>
      </c>
      <c r="C477" s="9" t="s">
        <v>10</v>
      </c>
      <c r="D477" s="10" t="str">
        <f>"孙敏"</f>
        <v>孙敏</v>
      </c>
      <c r="E477" s="10" t="str">
        <f t="shared" si="23"/>
        <v>女</v>
      </c>
      <c r="F477" s="9"/>
    </row>
    <row r="478" spans="1:6" ht="34.5" customHeight="1">
      <c r="A478" s="6">
        <v>476</v>
      </c>
      <c r="B478" s="9" t="str">
        <f>"542620231011090233124978"</f>
        <v>542620231011090233124978</v>
      </c>
      <c r="C478" s="9" t="s">
        <v>10</v>
      </c>
      <c r="D478" s="10" t="str">
        <f>"邢思凡"</f>
        <v>邢思凡</v>
      </c>
      <c r="E478" s="10" t="str">
        <f t="shared" si="23"/>
        <v>女</v>
      </c>
      <c r="F478" s="9"/>
    </row>
    <row r="479" spans="1:6" ht="34.5" customHeight="1">
      <c r="A479" s="6">
        <v>477</v>
      </c>
      <c r="B479" s="9" t="str">
        <f>"542620231015194901125264"</f>
        <v>542620231015194901125264</v>
      </c>
      <c r="C479" s="9" t="s">
        <v>10</v>
      </c>
      <c r="D479" s="10" t="str">
        <f>"曾志佳"</f>
        <v>曾志佳</v>
      </c>
      <c r="E479" s="10" t="str">
        <f t="shared" si="23"/>
        <v>女</v>
      </c>
      <c r="F479" s="9"/>
    </row>
    <row r="480" spans="1:6" ht="34.5" customHeight="1">
      <c r="A480" s="6">
        <v>478</v>
      </c>
      <c r="B480" s="9" t="str">
        <f>"542620231011204718125046"</f>
        <v>542620231011204718125046</v>
      </c>
      <c r="C480" s="9" t="s">
        <v>10</v>
      </c>
      <c r="D480" s="10" t="str">
        <f>"何崧铣"</f>
        <v>何崧铣</v>
      </c>
      <c r="E480" s="10" t="str">
        <f t="shared" si="23"/>
        <v>女</v>
      </c>
      <c r="F480" s="9"/>
    </row>
    <row r="481" spans="1:6" ht="34.5" customHeight="1">
      <c r="A481" s="6">
        <v>479</v>
      </c>
      <c r="B481" s="9" t="str">
        <f>"542620231010162714124927"</f>
        <v>542620231010162714124927</v>
      </c>
      <c r="C481" s="9" t="s">
        <v>10</v>
      </c>
      <c r="D481" s="10" t="str">
        <f>"米云"</f>
        <v>米云</v>
      </c>
      <c r="E481" s="10" t="str">
        <f t="shared" si="23"/>
        <v>女</v>
      </c>
      <c r="F481" s="9"/>
    </row>
    <row r="482" spans="1:6" ht="34.5" customHeight="1">
      <c r="A482" s="6">
        <v>480</v>
      </c>
      <c r="B482" s="9" t="str">
        <f>"542620231016220629125413"</f>
        <v>542620231016220629125413</v>
      </c>
      <c r="C482" s="9" t="s">
        <v>10</v>
      </c>
      <c r="D482" s="10" t="str">
        <f>"陈海莹"</f>
        <v>陈海莹</v>
      </c>
      <c r="E482" s="10" t="str">
        <f t="shared" si="23"/>
        <v>女</v>
      </c>
      <c r="F482" s="9"/>
    </row>
    <row r="483" spans="1:6" ht="34.5" customHeight="1">
      <c r="A483" s="6">
        <v>481</v>
      </c>
      <c r="B483" s="9" t="str">
        <f>"542620231016224317125420"</f>
        <v>542620231016224317125420</v>
      </c>
      <c r="C483" s="9" t="s">
        <v>10</v>
      </c>
      <c r="D483" s="10" t="str">
        <f>"钟永莹"</f>
        <v>钟永莹</v>
      </c>
      <c r="E483" s="10" t="str">
        <f t="shared" si="23"/>
        <v>女</v>
      </c>
      <c r="F483" s="9"/>
    </row>
    <row r="484" spans="1:6" ht="34.5" customHeight="1">
      <c r="A484" s="6">
        <v>482</v>
      </c>
      <c r="B484" s="9" t="str">
        <f>"542620231010162432124926"</f>
        <v>542620231010162432124926</v>
      </c>
      <c r="C484" s="9" t="s">
        <v>10</v>
      </c>
      <c r="D484" s="10" t="str">
        <f>"谢海玲"</f>
        <v>谢海玲</v>
      </c>
      <c r="E484" s="10" t="str">
        <f t="shared" si="23"/>
        <v>女</v>
      </c>
      <c r="F484" s="9"/>
    </row>
    <row r="485" spans="1:6" ht="34.5" customHeight="1">
      <c r="A485" s="6">
        <v>483</v>
      </c>
      <c r="B485" s="9" t="str">
        <f>"542620231016223116125418"</f>
        <v>542620231016223116125418</v>
      </c>
      <c r="C485" s="9" t="s">
        <v>10</v>
      </c>
      <c r="D485" s="10" t="str">
        <f>"邓海洁"</f>
        <v>邓海洁</v>
      </c>
      <c r="E485" s="10" t="str">
        <f t="shared" si="23"/>
        <v>女</v>
      </c>
      <c r="F485" s="9"/>
    </row>
    <row r="486" spans="1:6" ht="34.5" customHeight="1">
      <c r="A486" s="6">
        <v>484</v>
      </c>
      <c r="B486" s="9" t="str">
        <f>"542620231016105950125318"</f>
        <v>542620231016105950125318</v>
      </c>
      <c r="C486" s="9" t="s">
        <v>10</v>
      </c>
      <c r="D486" s="10" t="str">
        <f>"苏海燕"</f>
        <v>苏海燕</v>
      </c>
      <c r="E486" s="10" t="str">
        <f t="shared" si="23"/>
        <v>女</v>
      </c>
      <c r="F486" s="9"/>
    </row>
    <row r="487" spans="1:6" ht="34.5" customHeight="1">
      <c r="A487" s="6">
        <v>485</v>
      </c>
      <c r="B487" s="9" t="str">
        <f>"542620231016230315125426"</f>
        <v>542620231016230315125426</v>
      </c>
      <c r="C487" s="9" t="s">
        <v>10</v>
      </c>
      <c r="D487" s="10" t="str">
        <f>"杨霖"</f>
        <v>杨霖</v>
      </c>
      <c r="E487" s="10" t="str">
        <f t="shared" si="23"/>
        <v>女</v>
      </c>
      <c r="F487" s="9"/>
    </row>
    <row r="488" spans="1:6" ht="34.5" customHeight="1">
      <c r="A488" s="6">
        <v>486</v>
      </c>
      <c r="B488" s="9" t="str">
        <f>"542620231016230527125427"</f>
        <v>542620231016230527125427</v>
      </c>
      <c r="C488" s="9" t="s">
        <v>10</v>
      </c>
      <c r="D488" s="10" t="str">
        <f>"黎卓琪"</f>
        <v>黎卓琪</v>
      </c>
      <c r="E488" s="10" t="str">
        <f t="shared" si="23"/>
        <v>女</v>
      </c>
      <c r="F488" s="9"/>
    </row>
    <row r="489" spans="1:6" ht="34.5" customHeight="1">
      <c r="A489" s="6">
        <v>487</v>
      </c>
      <c r="B489" s="9" t="str">
        <f>"542620231016231151125429"</f>
        <v>542620231016231151125429</v>
      </c>
      <c r="C489" s="9" t="s">
        <v>10</v>
      </c>
      <c r="D489" s="10" t="str">
        <f>"王彤瑶"</f>
        <v>王彤瑶</v>
      </c>
      <c r="E489" s="10" t="str">
        <f t="shared" si="23"/>
        <v>女</v>
      </c>
      <c r="F489" s="9"/>
    </row>
    <row r="490" spans="1:6" ht="34.5" customHeight="1">
      <c r="A490" s="6">
        <v>488</v>
      </c>
      <c r="B490" s="9" t="str">
        <f>"542620231016224929125423"</f>
        <v>542620231016224929125423</v>
      </c>
      <c r="C490" s="9" t="s">
        <v>10</v>
      </c>
      <c r="D490" s="10" t="str">
        <f>"丁婉靖"</f>
        <v>丁婉靖</v>
      </c>
      <c r="E490" s="10" t="str">
        <f t="shared" si="23"/>
        <v>女</v>
      </c>
      <c r="F490" s="9"/>
    </row>
    <row r="491" spans="1:6" ht="34.5" customHeight="1">
      <c r="A491" s="6">
        <v>489</v>
      </c>
      <c r="B491" s="9" t="str">
        <f>"542620231015221041125277"</f>
        <v>542620231015221041125277</v>
      </c>
      <c r="C491" s="9" t="s">
        <v>10</v>
      </c>
      <c r="D491" s="10" t="str">
        <f>"吴小静"</f>
        <v>吴小静</v>
      </c>
      <c r="E491" s="10" t="str">
        <f t="shared" si="23"/>
        <v>女</v>
      </c>
      <c r="F491" s="9"/>
    </row>
    <row r="492" spans="1:6" ht="34.5" customHeight="1">
      <c r="A492" s="6">
        <v>490</v>
      </c>
      <c r="B492" s="9" t="str">
        <f>"542620231016231056125428"</f>
        <v>542620231016231056125428</v>
      </c>
      <c r="C492" s="9" t="s">
        <v>10</v>
      </c>
      <c r="D492" s="10" t="str">
        <f>"冯推潜"</f>
        <v>冯推潜</v>
      </c>
      <c r="E492" s="10" t="str">
        <f>"男"</f>
        <v>男</v>
      </c>
      <c r="F492" s="9"/>
    </row>
    <row r="493" spans="1:6" ht="34.5" customHeight="1">
      <c r="A493" s="6">
        <v>491</v>
      </c>
      <c r="B493" s="9" t="str">
        <f>"542620231016014547125292"</f>
        <v>542620231016014547125292</v>
      </c>
      <c r="C493" s="9" t="s">
        <v>10</v>
      </c>
      <c r="D493" s="10" t="str">
        <f>"高飞"</f>
        <v>高飞</v>
      </c>
      <c r="E493" s="10" t="str">
        <f>"男"</f>
        <v>男</v>
      </c>
      <c r="F493" s="9"/>
    </row>
    <row r="494" spans="1:6" ht="34.5" customHeight="1">
      <c r="A494" s="6">
        <v>492</v>
      </c>
      <c r="B494" s="9" t="str">
        <f>"542620231017000038125437"</f>
        <v>542620231017000038125437</v>
      </c>
      <c r="C494" s="9" t="s">
        <v>10</v>
      </c>
      <c r="D494" s="10" t="str">
        <f>"曾巧凌"</f>
        <v>曾巧凌</v>
      </c>
      <c r="E494" s="10" t="str">
        <f aca="true" t="shared" si="24" ref="E494:E499">"女"</f>
        <v>女</v>
      </c>
      <c r="F494" s="9"/>
    </row>
    <row r="495" spans="1:6" ht="34.5" customHeight="1">
      <c r="A495" s="6">
        <v>493</v>
      </c>
      <c r="B495" s="9" t="str">
        <f>"542620231016234522125433"</f>
        <v>542620231016234522125433</v>
      </c>
      <c r="C495" s="9" t="s">
        <v>10</v>
      </c>
      <c r="D495" s="10" t="str">
        <f>"李秋菊"</f>
        <v>李秋菊</v>
      </c>
      <c r="E495" s="10" t="str">
        <f t="shared" si="24"/>
        <v>女</v>
      </c>
      <c r="F495" s="9"/>
    </row>
    <row r="496" spans="1:6" ht="34.5" customHeight="1">
      <c r="A496" s="6">
        <v>494</v>
      </c>
      <c r="B496" s="9" t="str">
        <f>"542620231017010814125440"</f>
        <v>542620231017010814125440</v>
      </c>
      <c r="C496" s="9" t="s">
        <v>10</v>
      </c>
      <c r="D496" s="10" t="str">
        <f>"陈静"</f>
        <v>陈静</v>
      </c>
      <c r="E496" s="10" t="str">
        <f t="shared" si="24"/>
        <v>女</v>
      </c>
      <c r="F496" s="9"/>
    </row>
    <row r="497" spans="1:6" ht="34.5" customHeight="1">
      <c r="A497" s="6">
        <v>495</v>
      </c>
      <c r="B497" s="9" t="str">
        <f>"542620231010151525124921"</f>
        <v>542620231010151525124921</v>
      </c>
      <c r="C497" s="9" t="s">
        <v>10</v>
      </c>
      <c r="D497" s="10" t="str">
        <f>"吉琼娟"</f>
        <v>吉琼娟</v>
      </c>
      <c r="E497" s="10" t="str">
        <f t="shared" si="24"/>
        <v>女</v>
      </c>
      <c r="F497" s="9"/>
    </row>
    <row r="498" spans="1:6" ht="34.5" customHeight="1">
      <c r="A498" s="6">
        <v>496</v>
      </c>
      <c r="B498" s="9" t="str">
        <f>"542620231008112159124695"</f>
        <v>542620231008112159124695</v>
      </c>
      <c r="C498" s="9" t="s">
        <v>10</v>
      </c>
      <c r="D498" s="10" t="str">
        <f>"李颖"</f>
        <v>李颖</v>
      </c>
      <c r="E498" s="10" t="str">
        <f t="shared" si="24"/>
        <v>女</v>
      </c>
      <c r="F498" s="9"/>
    </row>
    <row r="499" spans="1:6" ht="34.5" customHeight="1">
      <c r="A499" s="6">
        <v>497</v>
      </c>
      <c r="B499" s="9" t="str">
        <f>"542620231011213119125051"</f>
        <v>542620231011213119125051</v>
      </c>
      <c r="C499" s="9" t="s">
        <v>10</v>
      </c>
      <c r="D499" s="10" t="str">
        <f>"黄翠蓉"</f>
        <v>黄翠蓉</v>
      </c>
      <c r="E499" s="10" t="str">
        <f t="shared" si="24"/>
        <v>女</v>
      </c>
      <c r="F499" s="9"/>
    </row>
    <row r="500" spans="1:6" ht="34.5" customHeight="1">
      <c r="A500" s="6">
        <v>498</v>
      </c>
      <c r="B500" s="9" t="str">
        <f>"542620231017082346125446"</f>
        <v>542620231017082346125446</v>
      </c>
      <c r="C500" s="9" t="s">
        <v>10</v>
      </c>
      <c r="D500" s="10" t="str">
        <f>"黄歆珂"</f>
        <v>黄歆珂</v>
      </c>
      <c r="E500" s="10" t="str">
        <f>"男"</f>
        <v>男</v>
      </c>
      <c r="F500" s="9"/>
    </row>
    <row r="501" spans="1:6" ht="34.5" customHeight="1">
      <c r="A501" s="6">
        <v>499</v>
      </c>
      <c r="B501" s="9" t="str">
        <f>"542620231012090256125069"</f>
        <v>542620231012090256125069</v>
      </c>
      <c r="C501" s="9" t="s">
        <v>10</v>
      </c>
      <c r="D501" s="10" t="str">
        <f>"王萱"</f>
        <v>王萱</v>
      </c>
      <c r="E501" s="10" t="str">
        <f>"男"</f>
        <v>男</v>
      </c>
      <c r="F501" s="9"/>
    </row>
    <row r="502" spans="1:6" ht="34.5" customHeight="1">
      <c r="A502" s="6">
        <v>500</v>
      </c>
      <c r="B502" s="9" t="str">
        <f>"542620231016212430125401"</f>
        <v>542620231016212430125401</v>
      </c>
      <c r="C502" s="9" t="s">
        <v>10</v>
      </c>
      <c r="D502" s="10" t="str">
        <f>"王业权"</f>
        <v>王业权</v>
      </c>
      <c r="E502" s="10" t="str">
        <f>"男"</f>
        <v>男</v>
      </c>
      <c r="F502" s="9"/>
    </row>
    <row r="503" spans="1:6" ht="34.5" customHeight="1">
      <c r="A503" s="6">
        <v>501</v>
      </c>
      <c r="B503" s="9" t="str">
        <f>"542620231017092006125454"</f>
        <v>542620231017092006125454</v>
      </c>
      <c r="C503" s="9" t="s">
        <v>10</v>
      </c>
      <c r="D503" s="10" t="str">
        <f>"周子琳"</f>
        <v>周子琳</v>
      </c>
      <c r="E503" s="10" t="str">
        <f>"女"</f>
        <v>女</v>
      </c>
      <c r="F503" s="9"/>
    </row>
    <row r="504" spans="1:6" ht="34.5" customHeight="1">
      <c r="A504" s="6">
        <v>502</v>
      </c>
      <c r="B504" s="9" t="str">
        <f>"542620231017091656125453"</f>
        <v>542620231017091656125453</v>
      </c>
      <c r="C504" s="9" t="s">
        <v>10</v>
      </c>
      <c r="D504" s="10" t="str">
        <f>"林玉香"</f>
        <v>林玉香</v>
      </c>
      <c r="E504" s="10" t="str">
        <f>"女"</f>
        <v>女</v>
      </c>
      <c r="F504" s="9"/>
    </row>
    <row r="505" spans="1:6" ht="34.5" customHeight="1">
      <c r="A505" s="6">
        <v>503</v>
      </c>
      <c r="B505" s="9" t="str">
        <f>"542620231017091203125451"</f>
        <v>542620231017091203125451</v>
      </c>
      <c r="C505" s="9" t="s">
        <v>10</v>
      </c>
      <c r="D505" s="10" t="str">
        <f>"陈南安"</f>
        <v>陈南安</v>
      </c>
      <c r="E505" s="10" t="str">
        <f>"女"</f>
        <v>女</v>
      </c>
      <c r="F505" s="9"/>
    </row>
    <row r="506" spans="1:6" ht="34.5" customHeight="1">
      <c r="A506" s="6">
        <v>504</v>
      </c>
      <c r="B506" s="9" t="str">
        <f>"542620231017094220125459"</f>
        <v>542620231017094220125459</v>
      </c>
      <c r="C506" s="9" t="s">
        <v>10</v>
      </c>
      <c r="D506" s="10" t="str">
        <f>"麦富豪"</f>
        <v>麦富豪</v>
      </c>
      <c r="E506" s="10" t="str">
        <f>"男"</f>
        <v>男</v>
      </c>
      <c r="F506" s="9"/>
    </row>
    <row r="507" spans="1:6" ht="34.5" customHeight="1">
      <c r="A507" s="6">
        <v>505</v>
      </c>
      <c r="B507" s="9" t="str">
        <f>"542620231016193628125386"</f>
        <v>542620231016193628125386</v>
      </c>
      <c r="C507" s="9" t="s">
        <v>10</v>
      </c>
      <c r="D507" s="10" t="str">
        <f>"羊位婧"</f>
        <v>羊位婧</v>
      </c>
      <c r="E507" s="10" t="str">
        <f>"女"</f>
        <v>女</v>
      </c>
      <c r="F507" s="9"/>
    </row>
    <row r="508" spans="1:6" ht="34.5" customHeight="1">
      <c r="A508" s="6">
        <v>506</v>
      </c>
      <c r="B508" s="9" t="str">
        <f>"542620231017092433125456"</f>
        <v>542620231017092433125456</v>
      </c>
      <c r="C508" s="9" t="s">
        <v>10</v>
      </c>
      <c r="D508" s="10" t="str">
        <f>"麻佳欣"</f>
        <v>麻佳欣</v>
      </c>
      <c r="E508" s="10" t="str">
        <f>"女"</f>
        <v>女</v>
      </c>
      <c r="F508" s="9"/>
    </row>
    <row r="509" spans="1:6" ht="34.5" customHeight="1">
      <c r="A509" s="6">
        <v>507</v>
      </c>
      <c r="B509" s="9" t="str">
        <f>"542620231017101036125467"</f>
        <v>542620231017101036125467</v>
      </c>
      <c r="C509" s="9" t="s">
        <v>10</v>
      </c>
      <c r="D509" s="10" t="str">
        <f>"卓泉辉"</f>
        <v>卓泉辉</v>
      </c>
      <c r="E509" s="10" t="str">
        <f>"男"</f>
        <v>男</v>
      </c>
      <c r="F509" s="9"/>
    </row>
    <row r="510" spans="1:6" ht="34.5" customHeight="1">
      <c r="A510" s="6">
        <v>508</v>
      </c>
      <c r="B510" s="9" t="str">
        <f>"542620231017101528125470"</f>
        <v>542620231017101528125470</v>
      </c>
      <c r="C510" s="9" t="s">
        <v>10</v>
      </c>
      <c r="D510" s="10" t="str">
        <f>"邱惠芳"</f>
        <v>邱惠芳</v>
      </c>
      <c r="E510" s="10" t="str">
        <f>"女"</f>
        <v>女</v>
      </c>
      <c r="F510" s="9"/>
    </row>
    <row r="511" spans="1:6" ht="34.5" customHeight="1">
      <c r="A511" s="6">
        <v>509</v>
      </c>
      <c r="B511" s="9" t="str">
        <f>"542620231017095552125464"</f>
        <v>542620231017095552125464</v>
      </c>
      <c r="C511" s="9" t="s">
        <v>10</v>
      </c>
      <c r="D511" s="10" t="str">
        <f>"陈明辉"</f>
        <v>陈明辉</v>
      </c>
      <c r="E511" s="10" t="str">
        <f>"男"</f>
        <v>男</v>
      </c>
      <c r="F511" s="9"/>
    </row>
    <row r="512" spans="1:6" ht="34.5" customHeight="1">
      <c r="A512" s="6">
        <v>510</v>
      </c>
      <c r="B512" s="9" t="str">
        <f>"542620231017100847125466"</f>
        <v>542620231017100847125466</v>
      </c>
      <c r="C512" s="9" t="s">
        <v>10</v>
      </c>
      <c r="D512" s="10" t="str">
        <f>"王静纯"</f>
        <v>王静纯</v>
      </c>
      <c r="E512" s="10" t="str">
        <f>"女"</f>
        <v>女</v>
      </c>
      <c r="F512" s="9"/>
    </row>
    <row r="513" spans="1:6" ht="34.5" customHeight="1">
      <c r="A513" s="6">
        <v>511</v>
      </c>
      <c r="B513" s="9" t="str">
        <f>"542620231017102147125472"</f>
        <v>542620231017102147125472</v>
      </c>
      <c r="C513" s="9" t="s">
        <v>10</v>
      </c>
      <c r="D513" s="10" t="str">
        <f>"黄家俊"</f>
        <v>黄家俊</v>
      </c>
      <c r="E513" s="10" t="str">
        <f>"男"</f>
        <v>男</v>
      </c>
      <c r="F513" s="9"/>
    </row>
    <row r="514" spans="1:6" ht="34.5" customHeight="1">
      <c r="A514" s="6">
        <v>512</v>
      </c>
      <c r="B514" s="9" t="str">
        <f>"542620231017095402125463"</f>
        <v>542620231017095402125463</v>
      </c>
      <c r="C514" s="9" t="s">
        <v>10</v>
      </c>
      <c r="D514" s="10" t="str">
        <f>"吴宇森"</f>
        <v>吴宇森</v>
      </c>
      <c r="E514" s="10" t="str">
        <f>"男"</f>
        <v>男</v>
      </c>
      <c r="F514" s="9"/>
    </row>
    <row r="515" spans="1:6" ht="34.5" customHeight="1">
      <c r="A515" s="6">
        <v>513</v>
      </c>
      <c r="B515" s="9" t="str">
        <f>"542620231012163114125104"</f>
        <v>542620231012163114125104</v>
      </c>
      <c r="C515" s="9" t="s">
        <v>10</v>
      </c>
      <c r="D515" s="10" t="str">
        <f>"谭雯娟"</f>
        <v>谭雯娟</v>
      </c>
      <c r="E515" s="10" t="str">
        <f>"女"</f>
        <v>女</v>
      </c>
      <c r="F515" s="9"/>
    </row>
    <row r="516" spans="1:6" ht="34.5" customHeight="1">
      <c r="A516" s="6">
        <v>514</v>
      </c>
      <c r="B516" s="9" t="str">
        <f>"542620231017101204125468"</f>
        <v>542620231017101204125468</v>
      </c>
      <c r="C516" s="9" t="s">
        <v>10</v>
      </c>
      <c r="D516" s="10" t="str">
        <f>"潘优龙"</f>
        <v>潘优龙</v>
      </c>
      <c r="E516" s="10" t="str">
        <f>"男"</f>
        <v>男</v>
      </c>
      <c r="F516" s="9"/>
    </row>
    <row r="517" spans="1:6" ht="34.5" customHeight="1">
      <c r="A517" s="6">
        <v>515</v>
      </c>
      <c r="B517" s="9" t="str">
        <f>"542620231008201101124762"</f>
        <v>542620231008201101124762</v>
      </c>
      <c r="C517" s="9" t="s">
        <v>10</v>
      </c>
      <c r="D517" s="10" t="str">
        <f>"林声栋"</f>
        <v>林声栋</v>
      </c>
      <c r="E517" s="10" t="str">
        <f>"男"</f>
        <v>男</v>
      </c>
      <c r="F517" s="9"/>
    </row>
    <row r="518" spans="1:6" ht="34.5" customHeight="1">
      <c r="A518" s="6">
        <v>516</v>
      </c>
      <c r="B518" s="9" t="str">
        <f>"542620231017094322125460"</f>
        <v>542620231017094322125460</v>
      </c>
      <c r="C518" s="9" t="s">
        <v>10</v>
      </c>
      <c r="D518" s="10" t="str">
        <f>"许瑛"</f>
        <v>许瑛</v>
      </c>
      <c r="E518" s="10" t="str">
        <f>"女"</f>
        <v>女</v>
      </c>
      <c r="F518" s="9"/>
    </row>
    <row r="519" spans="1:6" ht="34.5" customHeight="1">
      <c r="A519" s="6">
        <v>517</v>
      </c>
      <c r="B519" s="9" t="str">
        <f>"542620231017101349125469"</f>
        <v>542620231017101349125469</v>
      </c>
      <c r="C519" s="9" t="s">
        <v>10</v>
      </c>
      <c r="D519" s="10" t="str">
        <f>"符箕德"</f>
        <v>符箕德</v>
      </c>
      <c r="E519" s="10" t="str">
        <f>"男"</f>
        <v>男</v>
      </c>
      <c r="F519" s="9"/>
    </row>
    <row r="520" spans="1:6" ht="34.5" customHeight="1">
      <c r="A520" s="6">
        <v>518</v>
      </c>
      <c r="B520" s="9" t="str">
        <f>"542620231017101717125471"</f>
        <v>542620231017101717125471</v>
      </c>
      <c r="C520" s="9" t="s">
        <v>10</v>
      </c>
      <c r="D520" s="10" t="str">
        <f>"李青莲"</f>
        <v>李青莲</v>
      </c>
      <c r="E520" s="10" t="str">
        <f>"女"</f>
        <v>女</v>
      </c>
      <c r="F520" s="9"/>
    </row>
    <row r="521" spans="1:6" ht="34.5" customHeight="1">
      <c r="A521" s="6">
        <v>519</v>
      </c>
      <c r="B521" s="9" t="str">
        <f>"542620231017104455125481"</f>
        <v>542620231017104455125481</v>
      </c>
      <c r="C521" s="9" t="s">
        <v>10</v>
      </c>
      <c r="D521" s="10" t="str">
        <f>"陈悦"</f>
        <v>陈悦</v>
      </c>
      <c r="E521" s="10" t="str">
        <f>"女"</f>
        <v>女</v>
      </c>
      <c r="F521" s="9"/>
    </row>
    <row r="522" spans="1:6" ht="34.5" customHeight="1">
      <c r="A522" s="6">
        <v>520</v>
      </c>
      <c r="B522" s="9" t="str">
        <f>"542620231016091147125302"</f>
        <v>542620231016091147125302</v>
      </c>
      <c r="C522" s="9" t="s">
        <v>10</v>
      </c>
      <c r="D522" s="10" t="str">
        <f>"陈天喜"</f>
        <v>陈天喜</v>
      </c>
      <c r="E522" s="10" t="str">
        <f>"女"</f>
        <v>女</v>
      </c>
      <c r="F522" s="9"/>
    </row>
    <row r="523" spans="1:6" ht="34.5" customHeight="1">
      <c r="A523" s="6">
        <v>521</v>
      </c>
      <c r="B523" s="9" t="str">
        <f>"542620231017112108125483"</f>
        <v>542620231017112108125483</v>
      </c>
      <c r="C523" s="9" t="s">
        <v>10</v>
      </c>
      <c r="D523" s="10" t="str">
        <f>"林薇薇"</f>
        <v>林薇薇</v>
      </c>
      <c r="E523" s="10" t="str">
        <f>"女"</f>
        <v>女</v>
      </c>
      <c r="F523" s="9"/>
    </row>
    <row r="524" spans="1:6" ht="34.5" customHeight="1">
      <c r="A524" s="6">
        <v>522</v>
      </c>
      <c r="B524" s="9" t="str">
        <f>"542620231017113213125488"</f>
        <v>542620231017113213125488</v>
      </c>
      <c r="C524" s="9" t="s">
        <v>10</v>
      </c>
      <c r="D524" s="10" t="str">
        <f>"梁芳凤"</f>
        <v>梁芳凤</v>
      </c>
      <c r="E524" s="10" t="str">
        <f>"女"</f>
        <v>女</v>
      </c>
      <c r="F524" s="9"/>
    </row>
    <row r="525" spans="1:6" ht="34.5" customHeight="1">
      <c r="A525" s="6">
        <v>523</v>
      </c>
      <c r="B525" s="9" t="str">
        <f>"542620231017112321125485"</f>
        <v>542620231017112321125485</v>
      </c>
      <c r="C525" s="9" t="s">
        <v>10</v>
      </c>
      <c r="D525" s="10" t="str">
        <f>"韦传占"</f>
        <v>韦传占</v>
      </c>
      <c r="E525" s="10" t="str">
        <f>"男"</f>
        <v>男</v>
      </c>
      <c r="F525" s="9"/>
    </row>
    <row r="526" spans="1:6" ht="34.5" customHeight="1">
      <c r="A526" s="6">
        <v>524</v>
      </c>
      <c r="B526" s="9" t="str">
        <f>"542620231017113045125487"</f>
        <v>542620231017113045125487</v>
      </c>
      <c r="C526" s="9" t="s">
        <v>10</v>
      </c>
      <c r="D526" s="10" t="str">
        <f>"李莉梅"</f>
        <v>李莉梅</v>
      </c>
      <c r="E526" s="10" t="str">
        <f>"女"</f>
        <v>女</v>
      </c>
      <c r="F526" s="9"/>
    </row>
    <row r="527" spans="1:6" ht="34.5" customHeight="1">
      <c r="A527" s="6">
        <v>525</v>
      </c>
      <c r="B527" s="9" t="str">
        <f>"542620231017113830125490"</f>
        <v>542620231017113830125490</v>
      </c>
      <c r="C527" s="9" t="s">
        <v>10</v>
      </c>
      <c r="D527" s="10" t="str">
        <f>"郑杰友"</f>
        <v>郑杰友</v>
      </c>
      <c r="E527" s="10" t="str">
        <f>"男"</f>
        <v>男</v>
      </c>
      <c r="F527" s="9"/>
    </row>
    <row r="528" spans="1:6" ht="34.5" customHeight="1">
      <c r="A528" s="6">
        <v>526</v>
      </c>
      <c r="B528" s="9" t="str">
        <f>"542620231007090238124443"</f>
        <v>542620231007090238124443</v>
      </c>
      <c r="C528" s="9" t="s">
        <v>11</v>
      </c>
      <c r="D528" s="10" t="str">
        <f>"刘晓梅"</f>
        <v>刘晓梅</v>
      </c>
      <c r="E528" s="10" t="str">
        <f aca="true" t="shared" si="25" ref="E528:E542">"女"</f>
        <v>女</v>
      </c>
      <c r="F528" s="9"/>
    </row>
    <row r="529" spans="1:6" ht="34.5" customHeight="1">
      <c r="A529" s="6">
        <v>527</v>
      </c>
      <c r="B529" s="9" t="str">
        <f>"542620231007102413124491"</f>
        <v>542620231007102413124491</v>
      </c>
      <c r="C529" s="9" t="s">
        <v>11</v>
      </c>
      <c r="D529" s="10" t="str">
        <f>"陈如"</f>
        <v>陈如</v>
      </c>
      <c r="E529" s="10" t="str">
        <f t="shared" si="25"/>
        <v>女</v>
      </c>
      <c r="F529" s="9"/>
    </row>
    <row r="530" spans="1:6" ht="34.5" customHeight="1">
      <c r="A530" s="6">
        <v>528</v>
      </c>
      <c r="B530" s="9" t="str">
        <f>"542620231007125856124529"</f>
        <v>542620231007125856124529</v>
      </c>
      <c r="C530" s="9" t="s">
        <v>11</v>
      </c>
      <c r="D530" s="10" t="str">
        <f>"罗伶"</f>
        <v>罗伶</v>
      </c>
      <c r="E530" s="10" t="str">
        <f t="shared" si="25"/>
        <v>女</v>
      </c>
      <c r="F530" s="9"/>
    </row>
    <row r="531" spans="1:6" ht="34.5" customHeight="1">
      <c r="A531" s="6">
        <v>529</v>
      </c>
      <c r="B531" s="9" t="str">
        <f>"542620231007154654124558"</f>
        <v>542620231007154654124558</v>
      </c>
      <c r="C531" s="9" t="s">
        <v>11</v>
      </c>
      <c r="D531" s="10" t="str">
        <f>"邓晓敏"</f>
        <v>邓晓敏</v>
      </c>
      <c r="E531" s="10" t="str">
        <f t="shared" si="25"/>
        <v>女</v>
      </c>
      <c r="F531" s="9"/>
    </row>
    <row r="532" spans="1:6" ht="34.5" customHeight="1">
      <c r="A532" s="6">
        <v>530</v>
      </c>
      <c r="B532" s="9" t="str">
        <f>"542620231007115600124519"</f>
        <v>542620231007115600124519</v>
      </c>
      <c r="C532" s="9" t="s">
        <v>11</v>
      </c>
      <c r="D532" s="10" t="str">
        <f>"张倩"</f>
        <v>张倩</v>
      </c>
      <c r="E532" s="10" t="str">
        <f t="shared" si="25"/>
        <v>女</v>
      </c>
      <c r="F532" s="9"/>
    </row>
    <row r="533" spans="1:6" ht="34.5" customHeight="1">
      <c r="A533" s="6">
        <v>531</v>
      </c>
      <c r="B533" s="9" t="str">
        <f>"542620231007165031124578"</f>
        <v>542620231007165031124578</v>
      </c>
      <c r="C533" s="9" t="s">
        <v>11</v>
      </c>
      <c r="D533" s="10" t="str">
        <f>"袁哲"</f>
        <v>袁哲</v>
      </c>
      <c r="E533" s="10" t="str">
        <f t="shared" si="25"/>
        <v>女</v>
      </c>
      <c r="F533" s="9"/>
    </row>
    <row r="534" spans="1:6" ht="34.5" customHeight="1">
      <c r="A534" s="6">
        <v>532</v>
      </c>
      <c r="B534" s="9" t="str">
        <f>"542620231007194319124605"</f>
        <v>542620231007194319124605</v>
      </c>
      <c r="C534" s="9" t="s">
        <v>11</v>
      </c>
      <c r="D534" s="10" t="str">
        <f>"林青虹"</f>
        <v>林青虹</v>
      </c>
      <c r="E534" s="10" t="str">
        <f t="shared" si="25"/>
        <v>女</v>
      </c>
      <c r="F534" s="9"/>
    </row>
    <row r="535" spans="1:6" ht="34.5" customHeight="1">
      <c r="A535" s="6">
        <v>533</v>
      </c>
      <c r="B535" s="9" t="str">
        <f>"542620231007165818124580"</f>
        <v>542620231007165818124580</v>
      </c>
      <c r="C535" s="9" t="s">
        <v>11</v>
      </c>
      <c r="D535" s="10" t="str">
        <f>"官业婕"</f>
        <v>官业婕</v>
      </c>
      <c r="E535" s="10" t="str">
        <f t="shared" si="25"/>
        <v>女</v>
      </c>
      <c r="F535" s="9"/>
    </row>
    <row r="536" spans="1:6" ht="34.5" customHeight="1">
      <c r="A536" s="6">
        <v>534</v>
      </c>
      <c r="B536" s="9" t="str">
        <f>"542620231007205910124618"</f>
        <v>542620231007205910124618</v>
      </c>
      <c r="C536" s="9" t="s">
        <v>11</v>
      </c>
      <c r="D536" s="10" t="str">
        <f>"谢瑞莲"</f>
        <v>谢瑞莲</v>
      </c>
      <c r="E536" s="10" t="str">
        <f t="shared" si="25"/>
        <v>女</v>
      </c>
      <c r="F536" s="9"/>
    </row>
    <row r="537" spans="1:6" ht="34.5" customHeight="1">
      <c r="A537" s="6">
        <v>535</v>
      </c>
      <c r="B537" s="9" t="str">
        <f>"542620231007155558124561"</f>
        <v>542620231007155558124561</v>
      </c>
      <c r="C537" s="9" t="s">
        <v>11</v>
      </c>
      <c r="D537" s="10" t="str">
        <f>"张思华"</f>
        <v>张思华</v>
      </c>
      <c r="E537" s="10" t="str">
        <f t="shared" si="25"/>
        <v>女</v>
      </c>
      <c r="F537" s="9"/>
    </row>
    <row r="538" spans="1:6" ht="34.5" customHeight="1">
      <c r="A538" s="6">
        <v>536</v>
      </c>
      <c r="B538" s="9" t="str">
        <f>"542620231008105756124689"</f>
        <v>542620231008105756124689</v>
      </c>
      <c r="C538" s="9" t="s">
        <v>11</v>
      </c>
      <c r="D538" s="10" t="str">
        <f>"陈丹丹"</f>
        <v>陈丹丹</v>
      </c>
      <c r="E538" s="10" t="str">
        <f t="shared" si="25"/>
        <v>女</v>
      </c>
      <c r="F538" s="9"/>
    </row>
    <row r="539" spans="1:6" ht="34.5" customHeight="1">
      <c r="A539" s="6">
        <v>537</v>
      </c>
      <c r="B539" s="9" t="str">
        <f>"542620231007094709124469"</f>
        <v>542620231007094709124469</v>
      </c>
      <c r="C539" s="9" t="s">
        <v>11</v>
      </c>
      <c r="D539" s="10" t="str">
        <f>"徐歆"</f>
        <v>徐歆</v>
      </c>
      <c r="E539" s="10" t="str">
        <f t="shared" si="25"/>
        <v>女</v>
      </c>
      <c r="F539" s="9"/>
    </row>
    <row r="540" spans="1:6" ht="34.5" customHeight="1">
      <c r="A540" s="6">
        <v>538</v>
      </c>
      <c r="B540" s="9" t="str">
        <f>"542620231008110414124692"</f>
        <v>542620231008110414124692</v>
      </c>
      <c r="C540" s="9" t="s">
        <v>11</v>
      </c>
      <c r="D540" s="10" t="str">
        <f>"王天"</f>
        <v>王天</v>
      </c>
      <c r="E540" s="10" t="str">
        <f t="shared" si="25"/>
        <v>女</v>
      </c>
      <c r="F540" s="9"/>
    </row>
    <row r="541" spans="1:6" ht="34.5" customHeight="1">
      <c r="A541" s="6">
        <v>539</v>
      </c>
      <c r="B541" s="9" t="str">
        <f>"542620231008172346124746"</f>
        <v>542620231008172346124746</v>
      </c>
      <c r="C541" s="9" t="s">
        <v>11</v>
      </c>
      <c r="D541" s="10" t="str">
        <f>"吴彩霞"</f>
        <v>吴彩霞</v>
      </c>
      <c r="E541" s="10" t="str">
        <f t="shared" si="25"/>
        <v>女</v>
      </c>
      <c r="F541" s="9"/>
    </row>
    <row r="542" spans="1:6" ht="34.5" customHeight="1">
      <c r="A542" s="6">
        <v>540</v>
      </c>
      <c r="B542" s="9" t="str">
        <f>"542620231008225254124779"</f>
        <v>542620231008225254124779</v>
      </c>
      <c r="C542" s="9" t="s">
        <v>11</v>
      </c>
      <c r="D542" s="10" t="str">
        <f>"何日美"</f>
        <v>何日美</v>
      </c>
      <c r="E542" s="10" t="str">
        <f t="shared" si="25"/>
        <v>女</v>
      </c>
      <c r="F542" s="9"/>
    </row>
    <row r="543" spans="1:6" ht="34.5" customHeight="1">
      <c r="A543" s="6">
        <v>541</v>
      </c>
      <c r="B543" s="9" t="str">
        <f>"542620231009113931124817"</f>
        <v>542620231009113931124817</v>
      </c>
      <c r="C543" s="9" t="s">
        <v>11</v>
      </c>
      <c r="D543" s="10" t="str">
        <f>"符桑"</f>
        <v>符桑</v>
      </c>
      <c r="E543" s="10" t="str">
        <f>"男"</f>
        <v>男</v>
      </c>
      <c r="F543" s="9"/>
    </row>
    <row r="544" spans="1:6" ht="34.5" customHeight="1">
      <c r="A544" s="6">
        <v>542</v>
      </c>
      <c r="B544" s="9" t="str">
        <f>"542620231009125205124822"</f>
        <v>542620231009125205124822</v>
      </c>
      <c r="C544" s="9" t="s">
        <v>11</v>
      </c>
      <c r="D544" s="10" t="str">
        <f>"吴惠尾"</f>
        <v>吴惠尾</v>
      </c>
      <c r="E544" s="10" t="str">
        <f>"女"</f>
        <v>女</v>
      </c>
      <c r="F544" s="9"/>
    </row>
    <row r="545" spans="1:6" ht="34.5" customHeight="1">
      <c r="A545" s="6">
        <v>543</v>
      </c>
      <c r="B545" s="9" t="str">
        <f>"542620231009142930124827"</f>
        <v>542620231009142930124827</v>
      </c>
      <c r="C545" s="9" t="s">
        <v>11</v>
      </c>
      <c r="D545" s="10" t="str">
        <f>"王译卿"</f>
        <v>王译卿</v>
      </c>
      <c r="E545" s="10" t="str">
        <f>"女"</f>
        <v>女</v>
      </c>
      <c r="F545" s="9"/>
    </row>
    <row r="546" spans="1:6" ht="34.5" customHeight="1">
      <c r="A546" s="6">
        <v>544</v>
      </c>
      <c r="B546" s="9" t="str">
        <f>"542620231009102008124804"</f>
        <v>542620231009102008124804</v>
      </c>
      <c r="C546" s="9" t="s">
        <v>11</v>
      </c>
      <c r="D546" s="10" t="str">
        <f>"熊悠兰"</f>
        <v>熊悠兰</v>
      </c>
      <c r="E546" s="10" t="str">
        <f>"女"</f>
        <v>女</v>
      </c>
      <c r="F546" s="9"/>
    </row>
    <row r="547" spans="1:6" ht="34.5" customHeight="1">
      <c r="A547" s="6">
        <v>545</v>
      </c>
      <c r="B547" s="9" t="str">
        <f>"542620231009104948124808"</f>
        <v>542620231009104948124808</v>
      </c>
      <c r="C547" s="9" t="s">
        <v>11</v>
      </c>
      <c r="D547" s="10" t="str">
        <f>"何伟泽"</f>
        <v>何伟泽</v>
      </c>
      <c r="E547" s="10" t="str">
        <f>"男"</f>
        <v>男</v>
      </c>
      <c r="F547" s="9"/>
    </row>
    <row r="548" spans="1:6" ht="34.5" customHeight="1">
      <c r="A548" s="6">
        <v>546</v>
      </c>
      <c r="B548" s="9" t="str">
        <f>"542620231009214945124868"</f>
        <v>542620231009214945124868</v>
      </c>
      <c r="C548" s="9" t="s">
        <v>11</v>
      </c>
      <c r="D548" s="10" t="str">
        <f>"谭向冰"</f>
        <v>谭向冰</v>
      </c>
      <c r="E548" s="10" t="str">
        <f>"女"</f>
        <v>女</v>
      </c>
      <c r="F548" s="9"/>
    </row>
    <row r="549" spans="1:6" ht="34.5" customHeight="1">
      <c r="A549" s="6">
        <v>547</v>
      </c>
      <c r="B549" s="9" t="str">
        <f>"542620231010083523124880"</f>
        <v>542620231010083523124880</v>
      </c>
      <c r="C549" s="9" t="s">
        <v>11</v>
      </c>
      <c r="D549" s="10" t="str">
        <f>"蔡笃宇"</f>
        <v>蔡笃宇</v>
      </c>
      <c r="E549" s="10" t="str">
        <f>"男"</f>
        <v>男</v>
      </c>
      <c r="F549" s="9"/>
    </row>
    <row r="550" spans="1:6" ht="34.5" customHeight="1">
      <c r="A550" s="6">
        <v>548</v>
      </c>
      <c r="B550" s="9" t="str">
        <f>"542620231010093942124892"</f>
        <v>542620231010093942124892</v>
      </c>
      <c r="C550" s="9" t="s">
        <v>11</v>
      </c>
      <c r="D550" s="10" t="str">
        <f>"胡墨蝶"</f>
        <v>胡墨蝶</v>
      </c>
      <c r="E550" s="10" t="str">
        <f>"女"</f>
        <v>女</v>
      </c>
      <c r="F550" s="9"/>
    </row>
    <row r="551" spans="1:6" ht="34.5" customHeight="1">
      <c r="A551" s="6">
        <v>549</v>
      </c>
      <c r="B551" s="9" t="str">
        <f>"542620231007214754124628"</f>
        <v>542620231007214754124628</v>
      </c>
      <c r="C551" s="9" t="s">
        <v>11</v>
      </c>
      <c r="D551" s="10" t="str">
        <f>"莫南立"</f>
        <v>莫南立</v>
      </c>
      <c r="E551" s="10" t="str">
        <f>"男"</f>
        <v>男</v>
      </c>
      <c r="F551" s="9"/>
    </row>
    <row r="552" spans="1:6" ht="34.5" customHeight="1">
      <c r="A552" s="6">
        <v>550</v>
      </c>
      <c r="B552" s="9" t="str">
        <f>"542620231012082747125067"</f>
        <v>542620231012082747125067</v>
      </c>
      <c r="C552" s="9" t="s">
        <v>11</v>
      </c>
      <c r="D552" s="10" t="str">
        <f>"连小婕"</f>
        <v>连小婕</v>
      </c>
      <c r="E552" s="10" t="str">
        <f>"女"</f>
        <v>女</v>
      </c>
      <c r="F552" s="9"/>
    </row>
    <row r="553" spans="1:6" ht="34.5" customHeight="1">
      <c r="A553" s="6">
        <v>551</v>
      </c>
      <c r="B553" s="9" t="str">
        <f>"542620231012173530125115"</f>
        <v>542620231012173530125115</v>
      </c>
      <c r="C553" s="9" t="s">
        <v>11</v>
      </c>
      <c r="D553" s="10" t="str">
        <f>"吴洁飞"</f>
        <v>吴洁飞</v>
      </c>
      <c r="E553" s="10" t="str">
        <f>"女"</f>
        <v>女</v>
      </c>
      <c r="F553" s="9"/>
    </row>
    <row r="554" spans="1:6" ht="34.5" customHeight="1">
      <c r="A554" s="6">
        <v>552</v>
      </c>
      <c r="B554" s="9" t="str">
        <f>"542620231012220815125129"</f>
        <v>542620231012220815125129</v>
      </c>
      <c r="C554" s="9" t="s">
        <v>11</v>
      </c>
      <c r="D554" s="10" t="str">
        <f>"陈礼山"</f>
        <v>陈礼山</v>
      </c>
      <c r="E554" s="10" t="str">
        <f>"男"</f>
        <v>男</v>
      </c>
      <c r="F554" s="9"/>
    </row>
    <row r="555" spans="1:6" ht="34.5" customHeight="1">
      <c r="A555" s="6">
        <v>553</v>
      </c>
      <c r="B555" s="9" t="str">
        <f>"542620231014165801125208"</f>
        <v>542620231014165801125208</v>
      </c>
      <c r="C555" s="9" t="s">
        <v>11</v>
      </c>
      <c r="D555" s="10" t="str">
        <f>"马晓飞"</f>
        <v>马晓飞</v>
      </c>
      <c r="E555" s="10" t="str">
        <f>"男"</f>
        <v>男</v>
      </c>
      <c r="F555" s="9"/>
    </row>
    <row r="556" spans="1:6" ht="34.5" customHeight="1">
      <c r="A556" s="6">
        <v>554</v>
      </c>
      <c r="B556" s="9" t="str">
        <f>"542620231008101338124682"</f>
        <v>542620231008101338124682</v>
      </c>
      <c r="C556" s="9" t="s">
        <v>11</v>
      </c>
      <c r="D556" s="10" t="str">
        <f>"刘陈莉"</f>
        <v>刘陈莉</v>
      </c>
      <c r="E556" s="10" t="str">
        <f>"女"</f>
        <v>女</v>
      </c>
      <c r="F556" s="9"/>
    </row>
    <row r="557" spans="1:6" ht="34.5" customHeight="1">
      <c r="A557" s="6">
        <v>555</v>
      </c>
      <c r="B557" s="9" t="str">
        <f>"542620231014225554125220"</f>
        <v>542620231014225554125220</v>
      </c>
      <c r="C557" s="9" t="s">
        <v>11</v>
      </c>
      <c r="D557" s="10" t="str">
        <f>"符梦娜"</f>
        <v>符梦娜</v>
      </c>
      <c r="E557" s="10" t="str">
        <f>"女"</f>
        <v>女</v>
      </c>
      <c r="F557" s="9"/>
    </row>
    <row r="558" spans="1:6" ht="34.5" customHeight="1">
      <c r="A558" s="6">
        <v>556</v>
      </c>
      <c r="B558" s="9" t="str">
        <f>"542620231016090322125299"</f>
        <v>542620231016090322125299</v>
      </c>
      <c r="C558" s="9" t="s">
        <v>11</v>
      </c>
      <c r="D558" s="10" t="str">
        <f>"卢莉芬"</f>
        <v>卢莉芬</v>
      </c>
      <c r="E558" s="10" t="str">
        <f>"女"</f>
        <v>女</v>
      </c>
      <c r="F558" s="9"/>
    </row>
    <row r="559" spans="1:6" ht="34.5" customHeight="1">
      <c r="A559" s="6">
        <v>557</v>
      </c>
      <c r="B559" s="9" t="str">
        <f>"542620231016094947125312"</f>
        <v>542620231016094947125312</v>
      </c>
      <c r="C559" s="9" t="s">
        <v>11</v>
      </c>
      <c r="D559" s="10" t="str">
        <f>"李恒锋"</f>
        <v>李恒锋</v>
      </c>
      <c r="E559" s="10" t="str">
        <f>"男"</f>
        <v>男</v>
      </c>
      <c r="F559" s="9"/>
    </row>
    <row r="560" spans="1:6" ht="34.5" customHeight="1">
      <c r="A560" s="6">
        <v>558</v>
      </c>
      <c r="B560" s="9" t="str">
        <f>"542620231016091010125301"</f>
        <v>542620231016091010125301</v>
      </c>
      <c r="C560" s="9" t="s">
        <v>11</v>
      </c>
      <c r="D560" s="10" t="str">
        <f>"黄童童"</f>
        <v>黄童童</v>
      </c>
      <c r="E560" s="10" t="str">
        <f aca="true" t="shared" si="26" ref="E560:E569">"女"</f>
        <v>女</v>
      </c>
      <c r="F560" s="9"/>
    </row>
    <row r="561" spans="1:6" ht="34.5" customHeight="1">
      <c r="A561" s="6">
        <v>559</v>
      </c>
      <c r="B561" s="9" t="str">
        <f>"542620231016121940125328"</f>
        <v>542620231016121940125328</v>
      </c>
      <c r="C561" s="9" t="s">
        <v>11</v>
      </c>
      <c r="D561" s="10" t="str">
        <f>"王艺"</f>
        <v>王艺</v>
      </c>
      <c r="E561" s="10" t="str">
        <f t="shared" si="26"/>
        <v>女</v>
      </c>
      <c r="F561" s="9"/>
    </row>
    <row r="562" spans="1:6" ht="34.5" customHeight="1">
      <c r="A562" s="6">
        <v>560</v>
      </c>
      <c r="B562" s="9" t="str">
        <f>"542620231011213627125053"</f>
        <v>542620231011213627125053</v>
      </c>
      <c r="C562" s="9" t="s">
        <v>11</v>
      </c>
      <c r="D562" s="10" t="str">
        <f>"王侨源"</f>
        <v>王侨源</v>
      </c>
      <c r="E562" s="10" t="str">
        <f t="shared" si="26"/>
        <v>女</v>
      </c>
      <c r="F562" s="9"/>
    </row>
    <row r="563" spans="1:6" ht="34.5" customHeight="1">
      <c r="A563" s="6">
        <v>561</v>
      </c>
      <c r="B563" s="9" t="str">
        <f>"542620231008170355124742"</f>
        <v>542620231008170355124742</v>
      </c>
      <c r="C563" s="9" t="s">
        <v>11</v>
      </c>
      <c r="D563" s="10" t="str">
        <f>"闵绮霜"</f>
        <v>闵绮霜</v>
      </c>
      <c r="E563" s="10" t="str">
        <f t="shared" si="26"/>
        <v>女</v>
      </c>
      <c r="F563" s="9"/>
    </row>
    <row r="564" spans="1:6" ht="34.5" customHeight="1">
      <c r="A564" s="6">
        <v>562</v>
      </c>
      <c r="B564" s="9" t="str">
        <f>"542620231016155542125353"</f>
        <v>542620231016155542125353</v>
      </c>
      <c r="C564" s="9" t="s">
        <v>11</v>
      </c>
      <c r="D564" s="10" t="str">
        <f>"王小平"</f>
        <v>王小平</v>
      </c>
      <c r="E564" s="10" t="str">
        <f t="shared" si="26"/>
        <v>女</v>
      </c>
      <c r="F564" s="9"/>
    </row>
    <row r="565" spans="1:6" ht="34.5" customHeight="1">
      <c r="A565" s="6">
        <v>563</v>
      </c>
      <c r="B565" s="9" t="str">
        <f>"542620231016191120125383"</f>
        <v>542620231016191120125383</v>
      </c>
      <c r="C565" s="9" t="s">
        <v>11</v>
      </c>
      <c r="D565" s="10" t="str">
        <f>"王朋光"</f>
        <v>王朋光</v>
      </c>
      <c r="E565" s="10" t="str">
        <f t="shared" si="26"/>
        <v>女</v>
      </c>
      <c r="F565" s="9"/>
    </row>
    <row r="566" spans="1:6" ht="34.5" customHeight="1">
      <c r="A566" s="6">
        <v>564</v>
      </c>
      <c r="B566" s="9" t="str">
        <f>"542620231012233751125137"</f>
        <v>542620231012233751125137</v>
      </c>
      <c r="C566" s="9" t="s">
        <v>11</v>
      </c>
      <c r="D566" s="10" t="str">
        <f>"韦吉烨"</f>
        <v>韦吉烨</v>
      </c>
      <c r="E566" s="10" t="str">
        <f t="shared" si="26"/>
        <v>女</v>
      </c>
      <c r="F566" s="9"/>
    </row>
    <row r="567" spans="1:6" ht="34.5" customHeight="1">
      <c r="A567" s="6">
        <v>565</v>
      </c>
      <c r="B567" s="9" t="str">
        <f>"542620231017102652125476"</f>
        <v>542620231017102652125476</v>
      </c>
      <c r="C567" s="9" t="s">
        <v>11</v>
      </c>
      <c r="D567" s="10" t="str">
        <f>"何发川"</f>
        <v>何发川</v>
      </c>
      <c r="E567" s="10" t="str">
        <f t="shared" si="26"/>
        <v>女</v>
      </c>
      <c r="F567" s="9"/>
    </row>
    <row r="568" spans="1:6" ht="34.5" customHeight="1">
      <c r="A568" s="6">
        <v>566</v>
      </c>
      <c r="B568" s="9" t="str">
        <f>"542620231017112941125486"</f>
        <v>542620231017112941125486</v>
      </c>
      <c r="C568" s="9" t="s">
        <v>11</v>
      </c>
      <c r="D568" s="10" t="str">
        <f>"谢佳佳"</f>
        <v>谢佳佳</v>
      </c>
      <c r="E568" s="10" t="str">
        <f t="shared" si="26"/>
        <v>女</v>
      </c>
      <c r="F568" s="9"/>
    </row>
    <row r="569" spans="1:6" ht="34.5" customHeight="1">
      <c r="A569" s="6">
        <v>567</v>
      </c>
      <c r="B569" s="9" t="str">
        <f>"542620231017104006125479"</f>
        <v>542620231017104006125479</v>
      </c>
      <c r="C569" s="9" t="s">
        <v>11</v>
      </c>
      <c r="D569" s="10" t="str">
        <f>"陈丹梅"</f>
        <v>陈丹梅</v>
      </c>
      <c r="E569" s="10" t="str">
        <f t="shared" si="26"/>
        <v>女</v>
      </c>
      <c r="F569" s="9"/>
    </row>
    <row r="570" spans="1:6" ht="34.5" customHeight="1">
      <c r="A570" s="6">
        <v>568</v>
      </c>
      <c r="B570" s="9" t="str">
        <f>"542620231007103103124495"</f>
        <v>542620231007103103124495</v>
      </c>
      <c r="C570" s="9" t="s">
        <v>12</v>
      </c>
      <c r="D570" s="10" t="str">
        <f>"陈太鹏"</f>
        <v>陈太鹏</v>
      </c>
      <c r="E570" s="10" t="str">
        <f>"男"</f>
        <v>男</v>
      </c>
      <c r="F570" s="9"/>
    </row>
    <row r="571" spans="1:6" ht="34.5" customHeight="1">
      <c r="A571" s="6">
        <v>569</v>
      </c>
      <c r="B571" s="9" t="str">
        <f>"542620231007111321124508"</f>
        <v>542620231007111321124508</v>
      </c>
      <c r="C571" s="9" t="s">
        <v>12</v>
      </c>
      <c r="D571" s="10" t="str">
        <f>"汤梅兰"</f>
        <v>汤梅兰</v>
      </c>
      <c r="E571" s="10" t="str">
        <f>"女"</f>
        <v>女</v>
      </c>
      <c r="F571" s="9"/>
    </row>
    <row r="572" spans="1:6" ht="34.5" customHeight="1">
      <c r="A572" s="6">
        <v>570</v>
      </c>
      <c r="B572" s="9" t="str">
        <f>"542620231007110847124507"</f>
        <v>542620231007110847124507</v>
      </c>
      <c r="C572" s="9" t="s">
        <v>12</v>
      </c>
      <c r="D572" s="10" t="str">
        <f>"陈世智"</f>
        <v>陈世智</v>
      </c>
      <c r="E572" s="10" t="str">
        <f>"男"</f>
        <v>男</v>
      </c>
      <c r="F572" s="9"/>
    </row>
    <row r="573" spans="1:6" ht="34.5" customHeight="1">
      <c r="A573" s="6">
        <v>571</v>
      </c>
      <c r="B573" s="9" t="str">
        <f>"542620231007143318124538"</f>
        <v>542620231007143318124538</v>
      </c>
      <c r="C573" s="9" t="s">
        <v>12</v>
      </c>
      <c r="D573" s="10" t="str">
        <f>"刘杰"</f>
        <v>刘杰</v>
      </c>
      <c r="E573" s="10" t="str">
        <f>"男"</f>
        <v>男</v>
      </c>
      <c r="F573" s="9"/>
    </row>
    <row r="574" spans="1:6" ht="34.5" customHeight="1">
      <c r="A574" s="6">
        <v>572</v>
      </c>
      <c r="B574" s="9" t="str">
        <f>"542620231007143714124540"</f>
        <v>542620231007143714124540</v>
      </c>
      <c r="C574" s="9" t="s">
        <v>12</v>
      </c>
      <c r="D574" s="10" t="str">
        <f>"黎上佐"</f>
        <v>黎上佐</v>
      </c>
      <c r="E574" s="10" t="str">
        <f>"男"</f>
        <v>男</v>
      </c>
      <c r="F574" s="9"/>
    </row>
    <row r="575" spans="1:6" ht="34.5" customHeight="1">
      <c r="A575" s="6">
        <v>573</v>
      </c>
      <c r="B575" s="9" t="str">
        <f>"542620231007143400124539"</f>
        <v>542620231007143400124539</v>
      </c>
      <c r="C575" s="9" t="s">
        <v>12</v>
      </c>
      <c r="D575" s="10" t="str">
        <f>"吴育全"</f>
        <v>吴育全</v>
      </c>
      <c r="E575" s="10" t="str">
        <f>"男"</f>
        <v>男</v>
      </c>
      <c r="F575" s="9"/>
    </row>
    <row r="576" spans="1:6" ht="34.5" customHeight="1">
      <c r="A576" s="6">
        <v>574</v>
      </c>
      <c r="B576" s="9" t="str">
        <f>"542620231007151816124550"</f>
        <v>542620231007151816124550</v>
      </c>
      <c r="C576" s="9" t="s">
        <v>12</v>
      </c>
      <c r="D576" s="10" t="str">
        <f>"赵彦飞"</f>
        <v>赵彦飞</v>
      </c>
      <c r="E576" s="10" t="str">
        <f>"男"</f>
        <v>男</v>
      </c>
      <c r="F576" s="9"/>
    </row>
    <row r="577" spans="1:6" ht="34.5" customHeight="1">
      <c r="A577" s="6">
        <v>575</v>
      </c>
      <c r="B577" s="9" t="str">
        <f>"542620231007115032124516"</f>
        <v>542620231007115032124516</v>
      </c>
      <c r="C577" s="9" t="s">
        <v>12</v>
      </c>
      <c r="D577" s="10" t="str">
        <f>"蒋帅"</f>
        <v>蒋帅</v>
      </c>
      <c r="E577" s="10" t="str">
        <f>"女"</f>
        <v>女</v>
      </c>
      <c r="F577" s="9"/>
    </row>
    <row r="578" spans="1:6" ht="34.5" customHeight="1">
      <c r="A578" s="6">
        <v>576</v>
      </c>
      <c r="B578" s="9" t="str">
        <f>"542620231007152630124552"</f>
        <v>542620231007152630124552</v>
      </c>
      <c r="C578" s="9" t="s">
        <v>12</v>
      </c>
      <c r="D578" s="10" t="str">
        <f>"陈泰晶"</f>
        <v>陈泰晶</v>
      </c>
      <c r="E578" s="10" t="str">
        <f>"女"</f>
        <v>女</v>
      </c>
      <c r="F578" s="9"/>
    </row>
    <row r="579" spans="1:6" ht="34.5" customHeight="1">
      <c r="A579" s="6">
        <v>577</v>
      </c>
      <c r="B579" s="9" t="str">
        <f>"542620231007160558124565"</f>
        <v>542620231007160558124565</v>
      </c>
      <c r="C579" s="9" t="s">
        <v>12</v>
      </c>
      <c r="D579" s="10" t="str">
        <f>"颜生辉"</f>
        <v>颜生辉</v>
      </c>
      <c r="E579" s="10" t="str">
        <f aca="true" t="shared" si="27" ref="E579:E584">"男"</f>
        <v>男</v>
      </c>
      <c r="F579" s="9"/>
    </row>
    <row r="580" spans="1:6" ht="34.5" customHeight="1">
      <c r="A580" s="6">
        <v>578</v>
      </c>
      <c r="B580" s="9" t="str">
        <f>"542620231007125529124528"</f>
        <v>542620231007125529124528</v>
      </c>
      <c r="C580" s="9" t="s">
        <v>12</v>
      </c>
      <c r="D580" s="10" t="str">
        <f>"陈明立"</f>
        <v>陈明立</v>
      </c>
      <c r="E580" s="10" t="str">
        <f t="shared" si="27"/>
        <v>男</v>
      </c>
      <c r="F580" s="9"/>
    </row>
    <row r="581" spans="1:6" ht="34.5" customHeight="1">
      <c r="A581" s="6">
        <v>579</v>
      </c>
      <c r="B581" s="9" t="str">
        <f>"542620231007190110124599"</f>
        <v>542620231007190110124599</v>
      </c>
      <c r="C581" s="9" t="s">
        <v>12</v>
      </c>
      <c r="D581" s="10" t="str">
        <f>"陈彦儒"</f>
        <v>陈彦儒</v>
      </c>
      <c r="E581" s="10" t="str">
        <f t="shared" si="27"/>
        <v>男</v>
      </c>
      <c r="F581" s="9"/>
    </row>
    <row r="582" spans="1:6" ht="34.5" customHeight="1">
      <c r="A582" s="6">
        <v>580</v>
      </c>
      <c r="B582" s="9" t="str">
        <f>"542620231007191259124601"</f>
        <v>542620231007191259124601</v>
      </c>
      <c r="C582" s="9" t="s">
        <v>12</v>
      </c>
      <c r="D582" s="10" t="str">
        <f>"蔡坤学"</f>
        <v>蔡坤学</v>
      </c>
      <c r="E582" s="10" t="str">
        <f t="shared" si="27"/>
        <v>男</v>
      </c>
      <c r="F582" s="9"/>
    </row>
    <row r="583" spans="1:6" ht="34.5" customHeight="1">
      <c r="A583" s="6">
        <v>581</v>
      </c>
      <c r="B583" s="9" t="str">
        <f>"542620231007175205124590"</f>
        <v>542620231007175205124590</v>
      </c>
      <c r="C583" s="9" t="s">
        <v>12</v>
      </c>
      <c r="D583" s="10" t="str">
        <f>"王达培"</f>
        <v>王达培</v>
      </c>
      <c r="E583" s="10" t="str">
        <f t="shared" si="27"/>
        <v>男</v>
      </c>
      <c r="F583" s="9"/>
    </row>
    <row r="584" spans="1:6" ht="34.5" customHeight="1">
      <c r="A584" s="6">
        <v>582</v>
      </c>
      <c r="B584" s="9" t="str">
        <f>"542620231007092650124457"</f>
        <v>542620231007092650124457</v>
      </c>
      <c r="C584" s="9" t="s">
        <v>12</v>
      </c>
      <c r="D584" s="10" t="str">
        <f>"张栩闻"</f>
        <v>张栩闻</v>
      </c>
      <c r="E584" s="10" t="str">
        <f t="shared" si="27"/>
        <v>男</v>
      </c>
      <c r="F584" s="9"/>
    </row>
    <row r="585" spans="1:6" ht="34.5" customHeight="1">
      <c r="A585" s="6">
        <v>583</v>
      </c>
      <c r="B585" s="9" t="str">
        <f>"542620231007232105124644"</f>
        <v>542620231007232105124644</v>
      </c>
      <c r="C585" s="9" t="s">
        <v>12</v>
      </c>
      <c r="D585" s="10" t="str">
        <f>"林晓红"</f>
        <v>林晓红</v>
      </c>
      <c r="E585" s="10" t="str">
        <f>"女"</f>
        <v>女</v>
      </c>
      <c r="F585" s="9"/>
    </row>
    <row r="586" spans="1:6" ht="34.5" customHeight="1">
      <c r="A586" s="6">
        <v>584</v>
      </c>
      <c r="B586" s="9" t="str">
        <f>"542620231007100004124479"</f>
        <v>542620231007100004124479</v>
      </c>
      <c r="C586" s="9" t="s">
        <v>12</v>
      </c>
      <c r="D586" s="10" t="str">
        <f>"吴磊"</f>
        <v>吴磊</v>
      </c>
      <c r="E586" s="10" t="str">
        <f>"男"</f>
        <v>男</v>
      </c>
      <c r="F586" s="9"/>
    </row>
    <row r="587" spans="1:6" ht="34.5" customHeight="1">
      <c r="A587" s="6">
        <v>585</v>
      </c>
      <c r="B587" s="9" t="str">
        <f>"542620231008121121124704"</f>
        <v>542620231008121121124704</v>
      </c>
      <c r="C587" s="9" t="s">
        <v>12</v>
      </c>
      <c r="D587" s="10" t="str">
        <f>"王志亮"</f>
        <v>王志亮</v>
      </c>
      <c r="E587" s="10" t="str">
        <f>"男"</f>
        <v>男</v>
      </c>
      <c r="F587" s="9"/>
    </row>
    <row r="588" spans="1:6" ht="34.5" customHeight="1">
      <c r="A588" s="6">
        <v>586</v>
      </c>
      <c r="B588" s="9" t="str">
        <f>"542620231008140915124718"</f>
        <v>542620231008140915124718</v>
      </c>
      <c r="C588" s="9" t="s">
        <v>12</v>
      </c>
      <c r="D588" s="10" t="str">
        <f>"廖红星"</f>
        <v>廖红星</v>
      </c>
      <c r="E588" s="10" t="str">
        <f>"男"</f>
        <v>男</v>
      </c>
      <c r="F588" s="9"/>
    </row>
    <row r="589" spans="1:6" ht="34.5" customHeight="1">
      <c r="A589" s="6">
        <v>587</v>
      </c>
      <c r="B589" s="9" t="str">
        <f>"542620231008151603124724"</f>
        <v>542620231008151603124724</v>
      </c>
      <c r="C589" s="9" t="s">
        <v>12</v>
      </c>
      <c r="D589" s="10" t="str">
        <f>"陈俊肖"</f>
        <v>陈俊肖</v>
      </c>
      <c r="E589" s="10" t="str">
        <f>"男"</f>
        <v>男</v>
      </c>
      <c r="F589" s="9"/>
    </row>
    <row r="590" spans="1:6" ht="34.5" customHeight="1">
      <c r="A590" s="6">
        <v>588</v>
      </c>
      <c r="B590" s="9" t="str">
        <f>"542620231008163647124740"</f>
        <v>542620231008163647124740</v>
      </c>
      <c r="C590" s="9" t="s">
        <v>12</v>
      </c>
      <c r="D590" s="10" t="str">
        <f>"羊萍"</f>
        <v>羊萍</v>
      </c>
      <c r="E590" s="10" t="str">
        <f>"女"</f>
        <v>女</v>
      </c>
      <c r="F590" s="9"/>
    </row>
    <row r="591" spans="1:6" ht="34.5" customHeight="1">
      <c r="A591" s="6">
        <v>589</v>
      </c>
      <c r="B591" s="9" t="str">
        <f>"542620231008162632124738"</f>
        <v>542620231008162632124738</v>
      </c>
      <c r="C591" s="9" t="s">
        <v>12</v>
      </c>
      <c r="D591" s="10" t="str">
        <f>"孙雅静"</f>
        <v>孙雅静</v>
      </c>
      <c r="E591" s="10" t="str">
        <f>"女"</f>
        <v>女</v>
      </c>
      <c r="F591" s="9"/>
    </row>
    <row r="592" spans="1:6" ht="34.5" customHeight="1">
      <c r="A592" s="6">
        <v>590</v>
      </c>
      <c r="B592" s="9" t="str">
        <f>"542620231008182222124754"</f>
        <v>542620231008182222124754</v>
      </c>
      <c r="C592" s="9" t="s">
        <v>12</v>
      </c>
      <c r="D592" s="10" t="str">
        <f>"杜学贵"</f>
        <v>杜学贵</v>
      </c>
      <c r="E592" s="10" t="str">
        <f>"男"</f>
        <v>男</v>
      </c>
      <c r="F592" s="9"/>
    </row>
    <row r="593" spans="1:6" ht="34.5" customHeight="1">
      <c r="A593" s="6">
        <v>591</v>
      </c>
      <c r="B593" s="9" t="str">
        <f>"542620231007153011124555"</f>
        <v>542620231007153011124555</v>
      </c>
      <c r="C593" s="9" t="s">
        <v>12</v>
      </c>
      <c r="D593" s="10" t="str">
        <f>"胡冰"</f>
        <v>胡冰</v>
      </c>
      <c r="E593" s="10" t="str">
        <f>"男"</f>
        <v>男</v>
      </c>
      <c r="F593" s="9"/>
    </row>
    <row r="594" spans="1:6" ht="34.5" customHeight="1">
      <c r="A594" s="6">
        <v>592</v>
      </c>
      <c r="B594" s="9" t="str">
        <f>"542620231008195910124760"</f>
        <v>542620231008195910124760</v>
      </c>
      <c r="C594" s="9" t="s">
        <v>12</v>
      </c>
      <c r="D594" s="10" t="str">
        <f>"李强"</f>
        <v>李强</v>
      </c>
      <c r="E594" s="10" t="str">
        <f>"男"</f>
        <v>男</v>
      </c>
      <c r="F594" s="9"/>
    </row>
    <row r="595" spans="1:6" ht="34.5" customHeight="1">
      <c r="A595" s="6">
        <v>593</v>
      </c>
      <c r="B595" s="9" t="str">
        <f>"542620231007224849124638"</f>
        <v>542620231007224849124638</v>
      </c>
      <c r="C595" s="9" t="s">
        <v>12</v>
      </c>
      <c r="D595" s="10" t="str">
        <f>"邓丽筠"</f>
        <v>邓丽筠</v>
      </c>
      <c r="E595" s="10" t="str">
        <f>"女"</f>
        <v>女</v>
      </c>
      <c r="F595" s="9"/>
    </row>
    <row r="596" spans="1:6" ht="34.5" customHeight="1">
      <c r="A596" s="6">
        <v>594</v>
      </c>
      <c r="B596" s="9" t="str">
        <f>"542620231008215427124770"</f>
        <v>542620231008215427124770</v>
      </c>
      <c r="C596" s="9" t="s">
        <v>12</v>
      </c>
      <c r="D596" s="10" t="str">
        <f>"周祖德"</f>
        <v>周祖德</v>
      </c>
      <c r="E596" s="10" t="str">
        <f>"男"</f>
        <v>男</v>
      </c>
      <c r="F596" s="9"/>
    </row>
    <row r="597" spans="1:6" ht="34.5" customHeight="1">
      <c r="A597" s="6">
        <v>595</v>
      </c>
      <c r="B597" s="9" t="str">
        <f>"542620231008090123124665"</f>
        <v>542620231008090123124665</v>
      </c>
      <c r="C597" s="9" t="s">
        <v>12</v>
      </c>
      <c r="D597" s="10" t="str">
        <f>"林芳优"</f>
        <v>林芳优</v>
      </c>
      <c r="E597" s="10" t="str">
        <f>"男"</f>
        <v>男</v>
      </c>
      <c r="F597" s="9"/>
    </row>
    <row r="598" spans="1:6" ht="34.5" customHeight="1">
      <c r="A598" s="6">
        <v>596</v>
      </c>
      <c r="B598" s="9" t="str">
        <f>"542620231009090541124793"</f>
        <v>542620231009090541124793</v>
      </c>
      <c r="C598" s="9" t="s">
        <v>12</v>
      </c>
      <c r="D598" s="10" t="str">
        <f>"黎焰焜"</f>
        <v>黎焰焜</v>
      </c>
      <c r="E598" s="10" t="str">
        <f>"男"</f>
        <v>男</v>
      </c>
      <c r="F598" s="9"/>
    </row>
    <row r="599" spans="1:6" ht="34.5" customHeight="1">
      <c r="A599" s="6">
        <v>597</v>
      </c>
      <c r="B599" s="9" t="str">
        <f>"542620231009100044124801"</f>
        <v>542620231009100044124801</v>
      </c>
      <c r="C599" s="9" t="s">
        <v>12</v>
      </c>
      <c r="D599" s="10" t="str">
        <f>"王萍"</f>
        <v>王萍</v>
      </c>
      <c r="E599" s="10" t="str">
        <f>"女"</f>
        <v>女</v>
      </c>
      <c r="F599" s="9"/>
    </row>
    <row r="600" spans="1:6" ht="34.5" customHeight="1">
      <c r="A600" s="6">
        <v>598</v>
      </c>
      <c r="B600" s="9" t="str">
        <f>"542620231008155823124734"</f>
        <v>542620231008155823124734</v>
      </c>
      <c r="C600" s="9" t="s">
        <v>12</v>
      </c>
      <c r="D600" s="10" t="str">
        <f>"夏高龙"</f>
        <v>夏高龙</v>
      </c>
      <c r="E600" s="10" t="str">
        <f>"男"</f>
        <v>男</v>
      </c>
      <c r="F600" s="9"/>
    </row>
    <row r="601" spans="1:6" ht="34.5" customHeight="1">
      <c r="A601" s="6">
        <v>599</v>
      </c>
      <c r="B601" s="9" t="str">
        <f>"542620231009151630124835"</f>
        <v>542620231009151630124835</v>
      </c>
      <c r="C601" s="9" t="s">
        <v>12</v>
      </c>
      <c r="D601" s="10" t="str">
        <f>"陈向"</f>
        <v>陈向</v>
      </c>
      <c r="E601" s="10" t="str">
        <f>"男"</f>
        <v>男</v>
      </c>
      <c r="F601" s="9"/>
    </row>
    <row r="602" spans="1:6" ht="34.5" customHeight="1">
      <c r="A602" s="6">
        <v>600</v>
      </c>
      <c r="B602" s="9" t="str">
        <f>"542620231009160130124842"</f>
        <v>542620231009160130124842</v>
      </c>
      <c r="C602" s="9" t="s">
        <v>12</v>
      </c>
      <c r="D602" s="10" t="str">
        <f>"郑引兰"</f>
        <v>郑引兰</v>
      </c>
      <c r="E602" s="10" t="str">
        <f>"女"</f>
        <v>女</v>
      </c>
      <c r="F602" s="9"/>
    </row>
    <row r="603" spans="1:6" ht="34.5" customHeight="1">
      <c r="A603" s="6">
        <v>601</v>
      </c>
      <c r="B603" s="9" t="str">
        <f>"542620231009161738124845"</f>
        <v>542620231009161738124845</v>
      </c>
      <c r="C603" s="9" t="s">
        <v>12</v>
      </c>
      <c r="D603" s="10" t="str">
        <f>"李丽红"</f>
        <v>李丽红</v>
      </c>
      <c r="E603" s="10" t="str">
        <f>"女"</f>
        <v>女</v>
      </c>
      <c r="F603" s="9"/>
    </row>
    <row r="604" spans="1:6" ht="34.5" customHeight="1">
      <c r="A604" s="6">
        <v>602</v>
      </c>
      <c r="B604" s="9" t="str">
        <f>"542620231009152425124836"</f>
        <v>542620231009152425124836</v>
      </c>
      <c r="C604" s="9" t="s">
        <v>12</v>
      </c>
      <c r="D604" s="10" t="str">
        <f>"邹源源"</f>
        <v>邹源源</v>
      </c>
      <c r="E604" s="10" t="str">
        <f>"女"</f>
        <v>女</v>
      </c>
      <c r="F604" s="9"/>
    </row>
    <row r="605" spans="1:6" ht="34.5" customHeight="1">
      <c r="A605" s="6">
        <v>603</v>
      </c>
      <c r="B605" s="9" t="str">
        <f>"542620231009170105124850"</f>
        <v>542620231009170105124850</v>
      </c>
      <c r="C605" s="9" t="s">
        <v>12</v>
      </c>
      <c r="D605" s="10" t="str">
        <f>"田晓玲"</f>
        <v>田晓玲</v>
      </c>
      <c r="E605" s="10" t="str">
        <f>"女"</f>
        <v>女</v>
      </c>
      <c r="F605" s="9"/>
    </row>
    <row r="606" spans="1:6" ht="34.5" customHeight="1">
      <c r="A606" s="6">
        <v>604</v>
      </c>
      <c r="B606" s="9" t="str">
        <f>"542620231008211521124767"</f>
        <v>542620231008211521124767</v>
      </c>
      <c r="C606" s="9" t="s">
        <v>12</v>
      </c>
      <c r="D606" s="10" t="str">
        <f>"周仁宁"</f>
        <v>周仁宁</v>
      </c>
      <c r="E606" s="10" t="str">
        <f>"男"</f>
        <v>男</v>
      </c>
      <c r="F606" s="9"/>
    </row>
    <row r="607" spans="1:6" ht="34.5" customHeight="1">
      <c r="A607" s="6">
        <v>605</v>
      </c>
      <c r="B607" s="9" t="str">
        <f>"542620231008153002124727"</f>
        <v>542620231008153002124727</v>
      </c>
      <c r="C607" s="9" t="s">
        <v>12</v>
      </c>
      <c r="D607" s="10" t="str">
        <f>"廖伟志"</f>
        <v>廖伟志</v>
      </c>
      <c r="E607" s="10" t="str">
        <f>"男"</f>
        <v>男</v>
      </c>
      <c r="F607" s="9"/>
    </row>
    <row r="608" spans="1:6" ht="34.5" customHeight="1">
      <c r="A608" s="6">
        <v>606</v>
      </c>
      <c r="B608" s="9" t="str">
        <f>"542620231009153849124839"</f>
        <v>542620231009153849124839</v>
      </c>
      <c r="C608" s="9" t="s">
        <v>12</v>
      </c>
      <c r="D608" s="10" t="str">
        <f>"王铎全"</f>
        <v>王铎全</v>
      </c>
      <c r="E608" s="10" t="str">
        <f>"男"</f>
        <v>男</v>
      </c>
      <c r="F608" s="9"/>
    </row>
    <row r="609" spans="1:6" ht="34.5" customHeight="1">
      <c r="A609" s="6">
        <v>607</v>
      </c>
      <c r="B609" s="9" t="str">
        <f>"542620231010091004124889"</f>
        <v>542620231010091004124889</v>
      </c>
      <c r="C609" s="9" t="s">
        <v>12</v>
      </c>
      <c r="D609" s="10" t="str">
        <f>"陈雅婷"</f>
        <v>陈雅婷</v>
      </c>
      <c r="E609" s="10" t="str">
        <f>"女"</f>
        <v>女</v>
      </c>
      <c r="F609" s="9"/>
    </row>
    <row r="610" spans="1:6" ht="34.5" customHeight="1">
      <c r="A610" s="6">
        <v>608</v>
      </c>
      <c r="B610" s="9" t="str">
        <f>"542620231007091932124453"</f>
        <v>542620231007091932124453</v>
      </c>
      <c r="C610" s="9" t="s">
        <v>12</v>
      </c>
      <c r="D610" s="10" t="str">
        <f>"张楠"</f>
        <v>张楠</v>
      </c>
      <c r="E610" s="10" t="str">
        <f>"女"</f>
        <v>女</v>
      </c>
      <c r="F610" s="9"/>
    </row>
    <row r="611" spans="1:6" ht="34.5" customHeight="1">
      <c r="A611" s="6">
        <v>609</v>
      </c>
      <c r="B611" s="9" t="str">
        <f>"542620231007152252124551"</f>
        <v>542620231007152252124551</v>
      </c>
      <c r="C611" s="9" t="s">
        <v>12</v>
      </c>
      <c r="D611" s="10" t="str">
        <f>"王国威"</f>
        <v>王国威</v>
      </c>
      <c r="E611" s="10" t="str">
        <f>"男"</f>
        <v>男</v>
      </c>
      <c r="F611" s="9"/>
    </row>
    <row r="612" spans="1:6" ht="34.5" customHeight="1">
      <c r="A612" s="6">
        <v>610</v>
      </c>
      <c r="B612" s="9" t="str">
        <f>"542620231010112728124902"</f>
        <v>542620231010112728124902</v>
      </c>
      <c r="C612" s="9" t="s">
        <v>12</v>
      </c>
      <c r="D612" s="10" t="str">
        <f>"杨达新"</f>
        <v>杨达新</v>
      </c>
      <c r="E612" s="10" t="str">
        <f>"男"</f>
        <v>男</v>
      </c>
      <c r="F612" s="9"/>
    </row>
    <row r="613" spans="1:6" ht="34.5" customHeight="1">
      <c r="A613" s="6">
        <v>611</v>
      </c>
      <c r="B613" s="9" t="str">
        <f>"542620231009204912124862"</f>
        <v>542620231009204912124862</v>
      </c>
      <c r="C613" s="9" t="s">
        <v>12</v>
      </c>
      <c r="D613" s="10" t="str">
        <f>"胡申奥"</f>
        <v>胡申奥</v>
      </c>
      <c r="E613" s="10" t="str">
        <f>"男"</f>
        <v>男</v>
      </c>
      <c r="F613" s="9"/>
    </row>
    <row r="614" spans="1:6" ht="34.5" customHeight="1">
      <c r="A614" s="6">
        <v>612</v>
      </c>
      <c r="B614" s="9" t="str">
        <f>"542620231010141006124917"</f>
        <v>542620231010141006124917</v>
      </c>
      <c r="C614" s="9" t="s">
        <v>12</v>
      </c>
      <c r="D614" s="10" t="str">
        <f>"邹宇浩"</f>
        <v>邹宇浩</v>
      </c>
      <c r="E614" s="10" t="str">
        <f>"男"</f>
        <v>男</v>
      </c>
      <c r="F614" s="9"/>
    </row>
    <row r="615" spans="1:6" ht="34.5" customHeight="1">
      <c r="A615" s="6">
        <v>613</v>
      </c>
      <c r="B615" s="9" t="str">
        <f>"542620231010112118124900"</f>
        <v>542620231010112118124900</v>
      </c>
      <c r="C615" s="9" t="s">
        <v>12</v>
      </c>
      <c r="D615" s="10" t="str">
        <f>"韦境文"</f>
        <v>韦境文</v>
      </c>
      <c r="E615" s="10" t="str">
        <f>"女"</f>
        <v>女</v>
      </c>
      <c r="F615" s="9"/>
    </row>
    <row r="616" spans="1:6" ht="34.5" customHeight="1">
      <c r="A616" s="6">
        <v>614</v>
      </c>
      <c r="B616" s="9" t="str">
        <f>"542620231010190410124947"</f>
        <v>542620231010190410124947</v>
      </c>
      <c r="C616" s="9" t="s">
        <v>12</v>
      </c>
      <c r="D616" s="10" t="str">
        <f>"陆元彬"</f>
        <v>陆元彬</v>
      </c>
      <c r="E616" s="10" t="str">
        <f aca="true" t="shared" si="28" ref="E616:E622">"男"</f>
        <v>男</v>
      </c>
      <c r="F616" s="9"/>
    </row>
    <row r="617" spans="1:6" ht="34.5" customHeight="1">
      <c r="A617" s="6">
        <v>615</v>
      </c>
      <c r="B617" s="9" t="str">
        <f>"542620231010213105124959"</f>
        <v>542620231010213105124959</v>
      </c>
      <c r="C617" s="9" t="s">
        <v>12</v>
      </c>
      <c r="D617" s="10" t="str">
        <f>"吴育武"</f>
        <v>吴育武</v>
      </c>
      <c r="E617" s="10" t="str">
        <f t="shared" si="28"/>
        <v>男</v>
      </c>
      <c r="F617" s="9"/>
    </row>
    <row r="618" spans="1:6" ht="34.5" customHeight="1">
      <c r="A618" s="6">
        <v>616</v>
      </c>
      <c r="B618" s="9" t="str">
        <f>"542620231010165142124929"</f>
        <v>542620231010165142124929</v>
      </c>
      <c r="C618" s="9" t="s">
        <v>12</v>
      </c>
      <c r="D618" s="10" t="str">
        <f>"胡刚"</f>
        <v>胡刚</v>
      </c>
      <c r="E618" s="10" t="str">
        <f t="shared" si="28"/>
        <v>男</v>
      </c>
      <c r="F618" s="9"/>
    </row>
    <row r="619" spans="1:6" ht="34.5" customHeight="1">
      <c r="A619" s="6">
        <v>617</v>
      </c>
      <c r="B619" s="9" t="str">
        <f>"542620231010225825124965"</f>
        <v>542620231010225825124965</v>
      </c>
      <c r="C619" s="9" t="s">
        <v>12</v>
      </c>
      <c r="D619" s="10" t="str">
        <f>"黄宣皓"</f>
        <v>黄宣皓</v>
      </c>
      <c r="E619" s="10" t="str">
        <f t="shared" si="28"/>
        <v>男</v>
      </c>
      <c r="F619" s="9"/>
    </row>
    <row r="620" spans="1:6" ht="34.5" customHeight="1">
      <c r="A620" s="6">
        <v>618</v>
      </c>
      <c r="B620" s="9" t="str">
        <f>"542620231011100542124988"</f>
        <v>542620231011100542124988</v>
      </c>
      <c r="C620" s="9" t="s">
        <v>12</v>
      </c>
      <c r="D620" s="10" t="str">
        <f>"孙举贺"</f>
        <v>孙举贺</v>
      </c>
      <c r="E620" s="10" t="str">
        <f t="shared" si="28"/>
        <v>男</v>
      </c>
      <c r="F620" s="9"/>
    </row>
    <row r="621" spans="1:6" ht="34.5" customHeight="1">
      <c r="A621" s="6">
        <v>619</v>
      </c>
      <c r="B621" s="9" t="str">
        <f>"542620231011115056125002"</f>
        <v>542620231011115056125002</v>
      </c>
      <c r="C621" s="9" t="s">
        <v>12</v>
      </c>
      <c r="D621" s="10" t="str">
        <f>"黄培峻"</f>
        <v>黄培峻</v>
      </c>
      <c r="E621" s="10" t="str">
        <f t="shared" si="28"/>
        <v>男</v>
      </c>
      <c r="F621" s="9"/>
    </row>
    <row r="622" spans="1:6" ht="34.5" customHeight="1">
      <c r="A622" s="6">
        <v>620</v>
      </c>
      <c r="B622" s="9" t="str">
        <f>"542620231009192621124858"</f>
        <v>542620231009192621124858</v>
      </c>
      <c r="C622" s="9" t="s">
        <v>12</v>
      </c>
      <c r="D622" s="10" t="str">
        <f>"林志彬"</f>
        <v>林志彬</v>
      </c>
      <c r="E622" s="10" t="str">
        <f t="shared" si="28"/>
        <v>男</v>
      </c>
      <c r="F622" s="9"/>
    </row>
    <row r="623" spans="1:6" ht="34.5" customHeight="1">
      <c r="A623" s="6">
        <v>621</v>
      </c>
      <c r="B623" s="9" t="str">
        <f>"542620231011123646125007"</f>
        <v>542620231011123646125007</v>
      </c>
      <c r="C623" s="9" t="s">
        <v>12</v>
      </c>
      <c r="D623" s="10" t="str">
        <f>"郭玉欣"</f>
        <v>郭玉欣</v>
      </c>
      <c r="E623" s="10" t="str">
        <f>"女"</f>
        <v>女</v>
      </c>
      <c r="F623" s="9"/>
    </row>
    <row r="624" spans="1:6" ht="34.5" customHeight="1">
      <c r="A624" s="6">
        <v>622</v>
      </c>
      <c r="B624" s="9" t="str">
        <f>"542620231011160923125025"</f>
        <v>542620231011160923125025</v>
      </c>
      <c r="C624" s="9" t="s">
        <v>12</v>
      </c>
      <c r="D624" s="10" t="str">
        <f>"符冬梅"</f>
        <v>符冬梅</v>
      </c>
      <c r="E624" s="10" t="str">
        <f>"女"</f>
        <v>女</v>
      </c>
      <c r="F624" s="9"/>
    </row>
    <row r="625" spans="1:6" ht="34.5" customHeight="1">
      <c r="A625" s="6">
        <v>623</v>
      </c>
      <c r="B625" s="9" t="str">
        <f>"542620231011160407125024"</f>
        <v>542620231011160407125024</v>
      </c>
      <c r="C625" s="9" t="s">
        <v>12</v>
      </c>
      <c r="D625" s="10" t="str">
        <f>"乔灵"</f>
        <v>乔灵</v>
      </c>
      <c r="E625" s="10" t="str">
        <f>"女"</f>
        <v>女</v>
      </c>
      <c r="F625" s="9"/>
    </row>
    <row r="626" spans="1:6" ht="34.5" customHeight="1">
      <c r="A626" s="6">
        <v>624</v>
      </c>
      <c r="B626" s="9" t="str">
        <f>"542620231011165853125030"</f>
        <v>542620231011165853125030</v>
      </c>
      <c r="C626" s="9" t="s">
        <v>12</v>
      </c>
      <c r="D626" s="10" t="str">
        <f>"林世辉"</f>
        <v>林世辉</v>
      </c>
      <c r="E626" s="10" t="str">
        <f>"男"</f>
        <v>男</v>
      </c>
      <c r="F626" s="9"/>
    </row>
    <row r="627" spans="1:6" ht="34.5" customHeight="1">
      <c r="A627" s="6">
        <v>625</v>
      </c>
      <c r="B627" s="9" t="str">
        <f>"542620231011175004125035"</f>
        <v>542620231011175004125035</v>
      </c>
      <c r="C627" s="9" t="s">
        <v>12</v>
      </c>
      <c r="D627" s="10" t="str">
        <f>"王涛"</f>
        <v>王涛</v>
      </c>
      <c r="E627" s="10" t="str">
        <f>"男"</f>
        <v>男</v>
      </c>
      <c r="F627" s="9"/>
    </row>
    <row r="628" spans="1:6" ht="34.5" customHeight="1">
      <c r="A628" s="6">
        <v>626</v>
      </c>
      <c r="B628" s="9" t="str">
        <f>"542620231011215119125056"</f>
        <v>542620231011215119125056</v>
      </c>
      <c r="C628" s="9" t="s">
        <v>12</v>
      </c>
      <c r="D628" s="10" t="str">
        <f>"邢孔佼"</f>
        <v>邢孔佼</v>
      </c>
      <c r="E628" s="10" t="str">
        <f>"女"</f>
        <v>女</v>
      </c>
      <c r="F628" s="9"/>
    </row>
    <row r="629" spans="1:6" ht="34.5" customHeight="1">
      <c r="A629" s="6">
        <v>627</v>
      </c>
      <c r="B629" s="9" t="str">
        <f>"542620231012102514125076"</f>
        <v>542620231012102514125076</v>
      </c>
      <c r="C629" s="9" t="s">
        <v>12</v>
      </c>
      <c r="D629" s="10" t="str">
        <f>"袁芸"</f>
        <v>袁芸</v>
      </c>
      <c r="E629" s="10" t="str">
        <f>"女"</f>
        <v>女</v>
      </c>
      <c r="F629" s="9"/>
    </row>
    <row r="630" spans="1:6" ht="34.5" customHeight="1">
      <c r="A630" s="6">
        <v>628</v>
      </c>
      <c r="B630" s="9" t="str">
        <f>"542620231012114827125087"</f>
        <v>542620231012114827125087</v>
      </c>
      <c r="C630" s="9" t="s">
        <v>12</v>
      </c>
      <c r="D630" s="10" t="str">
        <f>"李日睿"</f>
        <v>李日睿</v>
      </c>
      <c r="E630" s="10" t="str">
        <f>"男"</f>
        <v>男</v>
      </c>
      <c r="F630" s="9"/>
    </row>
    <row r="631" spans="1:6" ht="34.5" customHeight="1">
      <c r="A631" s="6">
        <v>629</v>
      </c>
      <c r="B631" s="9" t="str">
        <f>"542620231012145935125093"</f>
        <v>542620231012145935125093</v>
      </c>
      <c r="C631" s="9" t="s">
        <v>12</v>
      </c>
      <c r="D631" s="10" t="str">
        <f>"董吉芬"</f>
        <v>董吉芬</v>
      </c>
      <c r="E631" s="10" t="str">
        <f>"女"</f>
        <v>女</v>
      </c>
      <c r="F631" s="9"/>
    </row>
    <row r="632" spans="1:6" ht="34.5" customHeight="1">
      <c r="A632" s="6">
        <v>630</v>
      </c>
      <c r="B632" s="9" t="str">
        <f>"542620231012154856125099"</f>
        <v>542620231012154856125099</v>
      </c>
      <c r="C632" s="9" t="s">
        <v>12</v>
      </c>
      <c r="D632" s="10" t="str">
        <f>"黄良榜"</f>
        <v>黄良榜</v>
      </c>
      <c r="E632" s="10" t="str">
        <f>"男"</f>
        <v>男</v>
      </c>
      <c r="F632" s="9"/>
    </row>
    <row r="633" spans="1:6" ht="34.5" customHeight="1">
      <c r="A633" s="6">
        <v>631</v>
      </c>
      <c r="B633" s="9" t="str">
        <f>"542620231012150555125094"</f>
        <v>542620231012150555125094</v>
      </c>
      <c r="C633" s="9" t="s">
        <v>12</v>
      </c>
      <c r="D633" s="10" t="str">
        <f>"邢增果"</f>
        <v>邢增果</v>
      </c>
      <c r="E633" s="10" t="str">
        <f>"女"</f>
        <v>女</v>
      </c>
      <c r="F633" s="9"/>
    </row>
    <row r="634" spans="1:6" ht="34.5" customHeight="1">
      <c r="A634" s="6">
        <v>632</v>
      </c>
      <c r="B634" s="9" t="str">
        <f>"542620231008174551124749"</f>
        <v>542620231008174551124749</v>
      </c>
      <c r="C634" s="9" t="s">
        <v>12</v>
      </c>
      <c r="D634" s="10" t="str">
        <f>"符国豪"</f>
        <v>符国豪</v>
      </c>
      <c r="E634" s="10" t="str">
        <f>"男"</f>
        <v>男</v>
      </c>
      <c r="F634" s="9"/>
    </row>
    <row r="635" spans="1:6" ht="34.5" customHeight="1">
      <c r="A635" s="6">
        <v>633</v>
      </c>
      <c r="B635" s="9" t="str">
        <f>"542620231011111642124999"</f>
        <v>542620231011111642124999</v>
      </c>
      <c r="C635" s="9" t="s">
        <v>12</v>
      </c>
      <c r="D635" s="10" t="str">
        <f>"周茹"</f>
        <v>周茹</v>
      </c>
      <c r="E635" s="10" t="str">
        <f>"女"</f>
        <v>女</v>
      </c>
      <c r="F635" s="9"/>
    </row>
    <row r="636" spans="1:6" ht="34.5" customHeight="1">
      <c r="A636" s="6">
        <v>634</v>
      </c>
      <c r="B636" s="9" t="str">
        <f>"542620231011111518124998"</f>
        <v>542620231011111518124998</v>
      </c>
      <c r="C636" s="9" t="s">
        <v>12</v>
      </c>
      <c r="D636" s="10" t="str">
        <f>"朱丽虹"</f>
        <v>朱丽虹</v>
      </c>
      <c r="E636" s="10" t="str">
        <f>"女"</f>
        <v>女</v>
      </c>
      <c r="F636" s="9"/>
    </row>
    <row r="637" spans="1:6" ht="34.5" customHeight="1">
      <c r="A637" s="6">
        <v>635</v>
      </c>
      <c r="B637" s="9" t="str">
        <f>"542620231013154620125170"</f>
        <v>542620231013154620125170</v>
      </c>
      <c r="C637" s="9" t="s">
        <v>12</v>
      </c>
      <c r="D637" s="10" t="str">
        <f>"陈云"</f>
        <v>陈云</v>
      </c>
      <c r="E637" s="10" t="str">
        <f>"女"</f>
        <v>女</v>
      </c>
      <c r="F637" s="9"/>
    </row>
    <row r="638" spans="1:6" ht="34.5" customHeight="1">
      <c r="A638" s="6">
        <v>636</v>
      </c>
      <c r="B638" s="9" t="str">
        <f>"542620231013162042125176"</f>
        <v>542620231013162042125176</v>
      </c>
      <c r="C638" s="9" t="s">
        <v>12</v>
      </c>
      <c r="D638" s="10" t="str">
        <f>"李牧阳"</f>
        <v>李牧阳</v>
      </c>
      <c r="E638" s="10" t="str">
        <f>"女"</f>
        <v>女</v>
      </c>
      <c r="F638" s="9"/>
    </row>
    <row r="639" spans="1:6" ht="34.5" customHeight="1">
      <c r="A639" s="6">
        <v>637</v>
      </c>
      <c r="B639" s="9" t="str">
        <f>"542620231013163954125179"</f>
        <v>542620231013163954125179</v>
      </c>
      <c r="C639" s="9" t="s">
        <v>12</v>
      </c>
      <c r="D639" s="10" t="str">
        <f>"刘宏"</f>
        <v>刘宏</v>
      </c>
      <c r="E639" s="10" t="str">
        <f>"男"</f>
        <v>男</v>
      </c>
      <c r="F639" s="9"/>
    </row>
    <row r="640" spans="1:6" ht="34.5" customHeight="1">
      <c r="A640" s="6">
        <v>638</v>
      </c>
      <c r="B640" s="9" t="str">
        <f>"542620231013181021125186"</f>
        <v>542620231013181021125186</v>
      </c>
      <c r="C640" s="9" t="s">
        <v>12</v>
      </c>
      <c r="D640" s="10" t="str">
        <f>"蔡於旺"</f>
        <v>蔡於旺</v>
      </c>
      <c r="E640" s="10" t="str">
        <f>"男"</f>
        <v>男</v>
      </c>
      <c r="F640" s="9"/>
    </row>
    <row r="641" spans="1:6" ht="34.5" customHeight="1">
      <c r="A641" s="6">
        <v>639</v>
      </c>
      <c r="B641" s="9" t="str">
        <f>"542620231007121113124523"</f>
        <v>542620231007121113124523</v>
      </c>
      <c r="C641" s="9" t="s">
        <v>12</v>
      </c>
      <c r="D641" s="10" t="str">
        <f>"李佳嵘"</f>
        <v>李佳嵘</v>
      </c>
      <c r="E641" s="10" t="str">
        <f>"女"</f>
        <v>女</v>
      </c>
      <c r="F641" s="9"/>
    </row>
    <row r="642" spans="1:6" ht="34.5" customHeight="1">
      <c r="A642" s="6">
        <v>640</v>
      </c>
      <c r="B642" s="9" t="str">
        <f>"542620231012095724125073"</f>
        <v>542620231012095724125073</v>
      </c>
      <c r="C642" s="9" t="s">
        <v>12</v>
      </c>
      <c r="D642" s="10" t="str">
        <f>"李正乔"</f>
        <v>李正乔</v>
      </c>
      <c r="E642" s="10" t="str">
        <f>"男"</f>
        <v>男</v>
      </c>
      <c r="F642" s="9"/>
    </row>
    <row r="643" spans="1:6" ht="34.5" customHeight="1">
      <c r="A643" s="6">
        <v>641</v>
      </c>
      <c r="B643" s="9" t="str">
        <f>"542620231007173801124589"</f>
        <v>542620231007173801124589</v>
      </c>
      <c r="C643" s="9" t="s">
        <v>12</v>
      </c>
      <c r="D643" s="10" t="str">
        <f>"梁其才"</f>
        <v>梁其才</v>
      </c>
      <c r="E643" s="10" t="str">
        <f>"男"</f>
        <v>男</v>
      </c>
      <c r="F643" s="9"/>
    </row>
    <row r="644" spans="1:6" ht="34.5" customHeight="1">
      <c r="A644" s="6">
        <v>642</v>
      </c>
      <c r="B644" s="9" t="str">
        <f>"542620231008084703124659"</f>
        <v>542620231008084703124659</v>
      </c>
      <c r="C644" s="9" t="s">
        <v>12</v>
      </c>
      <c r="D644" s="10" t="str">
        <f>"李忠浪"</f>
        <v>李忠浪</v>
      </c>
      <c r="E644" s="10" t="str">
        <f>"男"</f>
        <v>男</v>
      </c>
      <c r="F644" s="9"/>
    </row>
    <row r="645" spans="1:6" ht="34.5" customHeight="1">
      <c r="A645" s="6">
        <v>643</v>
      </c>
      <c r="B645" s="9" t="str">
        <f>"542620231009130352124824"</f>
        <v>542620231009130352124824</v>
      </c>
      <c r="C645" s="9" t="s">
        <v>12</v>
      </c>
      <c r="D645" s="10" t="str">
        <f>"陈泽浩"</f>
        <v>陈泽浩</v>
      </c>
      <c r="E645" s="10" t="str">
        <f>"男"</f>
        <v>男</v>
      </c>
      <c r="F645" s="9"/>
    </row>
    <row r="646" spans="1:6" ht="34.5" customHeight="1">
      <c r="A646" s="6">
        <v>644</v>
      </c>
      <c r="B646" s="9" t="str">
        <f>"542620231014213032125216"</f>
        <v>542620231014213032125216</v>
      </c>
      <c r="C646" s="9" t="s">
        <v>12</v>
      </c>
      <c r="D646" s="10" t="str">
        <f>"符传明"</f>
        <v>符传明</v>
      </c>
      <c r="E646" s="10" t="str">
        <f>"男"</f>
        <v>男</v>
      </c>
      <c r="F646" s="9"/>
    </row>
    <row r="647" spans="1:6" ht="34.5" customHeight="1">
      <c r="A647" s="6">
        <v>645</v>
      </c>
      <c r="B647" s="9" t="str">
        <f>"542620231009083827124791"</f>
        <v>542620231009083827124791</v>
      </c>
      <c r="C647" s="9" t="s">
        <v>12</v>
      </c>
      <c r="D647" s="10" t="str">
        <f>"陈南姑"</f>
        <v>陈南姑</v>
      </c>
      <c r="E647" s="10" t="str">
        <f>"女"</f>
        <v>女</v>
      </c>
      <c r="F647" s="9"/>
    </row>
    <row r="648" spans="1:6" ht="34.5" customHeight="1">
      <c r="A648" s="6">
        <v>646</v>
      </c>
      <c r="B648" s="9" t="str">
        <f>"542620231015100324125227"</f>
        <v>542620231015100324125227</v>
      </c>
      <c r="C648" s="9" t="s">
        <v>12</v>
      </c>
      <c r="D648" s="10" t="str">
        <f>"曾祥程"</f>
        <v>曾祥程</v>
      </c>
      <c r="E648" s="10" t="str">
        <f>"男"</f>
        <v>男</v>
      </c>
      <c r="F648" s="9"/>
    </row>
    <row r="649" spans="1:6" ht="34.5" customHeight="1">
      <c r="A649" s="6">
        <v>647</v>
      </c>
      <c r="B649" s="9" t="str">
        <f>"542620231007122715124525"</f>
        <v>542620231007122715124525</v>
      </c>
      <c r="C649" s="9" t="s">
        <v>12</v>
      </c>
      <c r="D649" s="10" t="str">
        <f>"邢孔体"</f>
        <v>邢孔体</v>
      </c>
      <c r="E649" s="10" t="str">
        <f>"男"</f>
        <v>男</v>
      </c>
      <c r="F649" s="9"/>
    </row>
    <row r="650" spans="1:6" ht="34.5" customHeight="1">
      <c r="A650" s="6">
        <v>648</v>
      </c>
      <c r="B650" s="9" t="str">
        <f>"542620231015141055125238"</f>
        <v>542620231015141055125238</v>
      </c>
      <c r="C650" s="9" t="s">
        <v>12</v>
      </c>
      <c r="D650" s="10" t="str">
        <f>"彭孟莉"</f>
        <v>彭孟莉</v>
      </c>
      <c r="E650" s="10" t="str">
        <f>"女"</f>
        <v>女</v>
      </c>
      <c r="F650" s="9"/>
    </row>
    <row r="651" spans="1:6" ht="34.5" customHeight="1">
      <c r="A651" s="6">
        <v>649</v>
      </c>
      <c r="B651" s="9" t="str">
        <f>"542620231007213942124624"</f>
        <v>542620231007213942124624</v>
      </c>
      <c r="C651" s="9" t="s">
        <v>12</v>
      </c>
      <c r="D651" s="10" t="str">
        <f>"钟文玲"</f>
        <v>钟文玲</v>
      </c>
      <c r="E651" s="10" t="str">
        <f>"女"</f>
        <v>女</v>
      </c>
      <c r="F651" s="9"/>
    </row>
    <row r="652" spans="1:6" ht="34.5" customHeight="1">
      <c r="A652" s="6">
        <v>650</v>
      </c>
      <c r="B652" s="9" t="str">
        <f>"542620231014152944125206"</f>
        <v>542620231014152944125206</v>
      </c>
      <c r="C652" s="9" t="s">
        <v>12</v>
      </c>
      <c r="D652" s="10" t="str">
        <f>"董冠林"</f>
        <v>董冠林</v>
      </c>
      <c r="E652" s="10" t="str">
        <f>"男"</f>
        <v>男</v>
      </c>
      <c r="F652" s="9"/>
    </row>
    <row r="653" spans="1:6" ht="34.5" customHeight="1">
      <c r="A653" s="6">
        <v>651</v>
      </c>
      <c r="B653" s="9" t="str">
        <f>"542620231015174327125254"</f>
        <v>542620231015174327125254</v>
      </c>
      <c r="C653" s="9" t="s">
        <v>12</v>
      </c>
      <c r="D653" s="10" t="str">
        <f>"黄愉乘"</f>
        <v>黄愉乘</v>
      </c>
      <c r="E653" s="10" t="str">
        <f>"男"</f>
        <v>男</v>
      </c>
      <c r="F653" s="9"/>
    </row>
    <row r="654" spans="1:6" ht="34.5" customHeight="1">
      <c r="A654" s="6">
        <v>652</v>
      </c>
      <c r="B654" s="9" t="str">
        <f>"542620231014122247125203"</f>
        <v>542620231014122247125203</v>
      </c>
      <c r="C654" s="9" t="s">
        <v>12</v>
      </c>
      <c r="D654" s="10" t="str">
        <f>"卢金鸿"</f>
        <v>卢金鸿</v>
      </c>
      <c r="E654" s="10" t="str">
        <f>"男"</f>
        <v>男</v>
      </c>
      <c r="F654" s="9"/>
    </row>
    <row r="655" spans="1:6" ht="34.5" customHeight="1">
      <c r="A655" s="6">
        <v>653</v>
      </c>
      <c r="B655" s="9" t="str">
        <f>"542620231015193635125262"</f>
        <v>542620231015193635125262</v>
      </c>
      <c r="C655" s="9" t="s">
        <v>12</v>
      </c>
      <c r="D655" s="10" t="str">
        <f>"毛一冰"</f>
        <v>毛一冰</v>
      </c>
      <c r="E655" s="10" t="str">
        <f>"女"</f>
        <v>女</v>
      </c>
      <c r="F655" s="9"/>
    </row>
    <row r="656" spans="1:6" ht="34.5" customHeight="1">
      <c r="A656" s="6">
        <v>654</v>
      </c>
      <c r="B656" s="9" t="str">
        <f>"542620231015204421125268"</f>
        <v>542620231015204421125268</v>
      </c>
      <c r="C656" s="9" t="s">
        <v>12</v>
      </c>
      <c r="D656" s="10" t="str">
        <f>"王玲"</f>
        <v>王玲</v>
      </c>
      <c r="E656" s="10" t="str">
        <f>"女"</f>
        <v>女</v>
      </c>
      <c r="F656" s="9"/>
    </row>
    <row r="657" spans="1:6" ht="34.5" customHeight="1">
      <c r="A657" s="6">
        <v>655</v>
      </c>
      <c r="B657" s="9" t="str">
        <f>"542620231015203907125267"</f>
        <v>542620231015203907125267</v>
      </c>
      <c r="C657" s="9" t="s">
        <v>12</v>
      </c>
      <c r="D657" s="10" t="str">
        <f>"符春玲"</f>
        <v>符春玲</v>
      </c>
      <c r="E657" s="10" t="str">
        <f>"女"</f>
        <v>女</v>
      </c>
      <c r="F657" s="9"/>
    </row>
    <row r="658" spans="1:6" ht="34.5" customHeight="1">
      <c r="A658" s="6">
        <v>656</v>
      </c>
      <c r="B658" s="9" t="str">
        <f>"542620231015220305125275"</f>
        <v>542620231015220305125275</v>
      </c>
      <c r="C658" s="9" t="s">
        <v>12</v>
      </c>
      <c r="D658" s="10" t="str">
        <f>"郑春伟"</f>
        <v>郑春伟</v>
      </c>
      <c r="E658" s="10" t="str">
        <f>"男"</f>
        <v>男</v>
      </c>
      <c r="F658" s="9"/>
    </row>
    <row r="659" spans="1:6" ht="34.5" customHeight="1">
      <c r="A659" s="6">
        <v>657</v>
      </c>
      <c r="B659" s="9" t="str">
        <f>"542620231015231356125286"</f>
        <v>542620231015231356125286</v>
      </c>
      <c r="C659" s="9" t="s">
        <v>12</v>
      </c>
      <c r="D659" s="10" t="str">
        <f>"陈柏旭"</f>
        <v>陈柏旭</v>
      </c>
      <c r="E659" s="10" t="str">
        <f>"男"</f>
        <v>男</v>
      </c>
      <c r="F659" s="9"/>
    </row>
    <row r="660" spans="1:6" ht="34.5" customHeight="1">
      <c r="A660" s="6">
        <v>658</v>
      </c>
      <c r="B660" s="9" t="str">
        <f>"542620231012193004125119"</f>
        <v>542620231012193004125119</v>
      </c>
      <c r="C660" s="9" t="s">
        <v>12</v>
      </c>
      <c r="D660" s="10" t="str">
        <f>"刘祥康"</f>
        <v>刘祥康</v>
      </c>
      <c r="E660" s="10" t="str">
        <f>"男"</f>
        <v>男</v>
      </c>
      <c r="F660" s="9"/>
    </row>
    <row r="661" spans="1:6" ht="34.5" customHeight="1">
      <c r="A661" s="6">
        <v>659</v>
      </c>
      <c r="B661" s="9" t="str">
        <f>"542620231016004454125291"</f>
        <v>542620231016004454125291</v>
      </c>
      <c r="C661" s="9" t="s">
        <v>12</v>
      </c>
      <c r="D661" s="10" t="str">
        <f>"蒲才喜"</f>
        <v>蒲才喜</v>
      </c>
      <c r="E661" s="10" t="str">
        <f>"男"</f>
        <v>男</v>
      </c>
      <c r="F661" s="9"/>
    </row>
    <row r="662" spans="1:6" ht="34.5" customHeight="1">
      <c r="A662" s="6">
        <v>660</v>
      </c>
      <c r="B662" s="9" t="str">
        <f>"542620231011150022125015"</f>
        <v>542620231011150022125015</v>
      </c>
      <c r="C662" s="9" t="s">
        <v>12</v>
      </c>
      <c r="D662" s="10" t="str">
        <f>"黄云波"</f>
        <v>黄云波</v>
      </c>
      <c r="E662" s="10" t="str">
        <f>"男"</f>
        <v>男</v>
      </c>
      <c r="F662" s="9"/>
    </row>
    <row r="663" spans="1:6" ht="34.5" customHeight="1">
      <c r="A663" s="6">
        <v>661</v>
      </c>
      <c r="B663" s="9" t="str">
        <f>"542620231016092250125305"</f>
        <v>542620231016092250125305</v>
      </c>
      <c r="C663" s="9" t="s">
        <v>12</v>
      </c>
      <c r="D663" s="10" t="str">
        <f>"蒋少兰"</f>
        <v>蒋少兰</v>
      </c>
      <c r="E663" s="10" t="str">
        <f>"女"</f>
        <v>女</v>
      </c>
      <c r="F663" s="9"/>
    </row>
    <row r="664" spans="1:6" ht="34.5" customHeight="1">
      <c r="A664" s="6">
        <v>662</v>
      </c>
      <c r="B664" s="9" t="str">
        <f>"542620231009170704124851"</f>
        <v>542620231009170704124851</v>
      </c>
      <c r="C664" s="9" t="s">
        <v>12</v>
      </c>
      <c r="D664" s="10" t="str">
        <f>"陈明洋"</f>
        <v>陈明洋</v>
      </c>
      <c r="E664" s="10" t="str">
        <f>"男"</f>
        <v>男</v>
      </c>
      <c r="F664" s="9"/>
    </row>
    <row r="665" spans="1:6" ht="34.5" customHeight="1">
      <c r="A665" s="6">
        <v>663</v>
      </c>
      <c r="B665" s="9" t="str">
        <f>"542620231011084330124975"</f>
        <v>542620231011084330124975</v>
      </c>
      <c r="C665" s="9" t="s">
        <v>12</v>
      </c>
      <c r="D665" s="10" t="str">
        <f>"李燕娣"</f>
        <v>李燕娣</v>
      </c>
      <c r="E665" s="10" t="str">
        <f>"女"</f>
        <v>女</v>
      </c>
      <c r="F665" s="9"/>
    </row>
    <row r="666" spans="1:6" ht="34.5" customHeight="1">
      <c r="A666" s="6">
        <v>664</v>
      </c>
      <c r="B666" s="9" t="str">
        <f>"542620231013160508125173"</f>
        <v>542620231013160508125173</v>
      </c>
      <c r="C666" s="9" t="s">
        <v>12</v>
      </c>
      <c r="D666" s="10" t="str">
        <f>"莫经华"</f>
        <v>莫经华</v>
      </c>
      <c r="E666" s="10" t="str">
        <f>"男"</f>
        <v>男</v>
      </c>
      <c r="F666" s="9"/>
    </row>
    <row r="667" spans="1:6" ht="34.5" customHeight="1">
      <c r="A667" s="6">
        <v>665</v>
      </c>
      <c r="B667" s="9" t="str">
        <f>"542620231016154008125352"</f>
        <v>542620231016154008125352</v>
      </c>
      <c r="C667" s="9" t="s">
        <v>12</v>
      </c>
      <c r="D667" s="10" t="str">
        <f>"郑海婷"</f>
        <v>郑海婷</v>
      </c>
      <c r="E667" s="10" t="str">
        <f>"女"</f>
        <v>女</v>
      </c>
      <c r="F667" s="9"/>
    </row>
    <row r="668" spans="1:6" ht="34.5" customHeight="1">
      <c r="A668" s="6">
        <v>666</v>
      </c>
      <c r="B668" s="9" t="str">
        <f>"542620231016165732125365"</f>
        <v>542620231016165732125365</v>
      </c>
      <c r="C668" s="9" t="s">
        <v>12</v>
      </c>
      <c r="D668" s="10" t="str">
        <f>"王海珍"</f>
        <v>王海珍</v>
      </c>
      <c r="E668" s="10" t="str">
        <f>"女"</f>
        <v>女</v>
      </c>
      <c r="F668" s="9"/>
    </row>
    <row r="669" spans="1:6" ht="34.5" customHeight="1">
      <c r="A669" s="6">
        <v>667</v>
      </c>
      <c r="B669" s="9" t="str">
        <f>"542620231016165701125364"</f>
        <v>542620231016165701125364</v>
      </c>
      <c r="C669" s="9" t="s">
        <v>12</v>
      </c>
      <c r="D669" s="10" t="str">
        <f>"莫云华"</f>
        <v>莫云华</v>
      </c>
      <c r="E669" s="10" t="str">
        <f>"男"</f>
        <v>男</v>
      </c>
      <c r="F669" s="9"/>
    </row>
    <row r="670" spans="1:6" ht="34.5" customHeight="1">
      <c r="A670" s="6">
        <v>668</v>
      </c>
      <c r="B670" s="9" t="str">
        <f>"542620231016165329125363"</f>
        <v>542620231016165329125363</v>
      </c>
      <c r="C670" s="9" t="s">
        <v>12</v>
      </c>
      <c r="D670" s="10" t="str">
        <f>"汤盛"</f>
        <v>汤盛</v>
      </c>
      <c r="E670" s="10" t="str">
        <f>"男"</f>
        <v>男</v>
      </c>
      <c r="F670" s="9"/>
    </row>
    <row r="671" spans="1:6" ht="34.5" customHeight="1">
      <c r="A671" s="6">
        <v>669</v>
      </c>
      <c r="B671" s="9" t="str">
        <f>"542620231016174022125370"</f>
        <v>542620231016174022125370</v>
      </c>
      <c r="C671" s="9" t="s">
        <v>12</v>
      </c>
      <c r="D671" s="10" t="str">
        <f>"吴丽娴"</f>
        <v>吴丽娴</v>
      </c>
      <c r="E671" s="10" t="str">
        <f>"女"</f>
        <v>女</v>
      </c>
      <c r="F671" s="9"/>
    </row>
    <row r="672" spans="1:6" ht="34.5" customHeight="1">
      <c r="A672" s="6">
        <v>670</v>
      </c>
      <c r="B672" s="9" t="str">
        <f>"542620231016202027125389"</f>
        <v>542620231016202027125389</v>
      </c>
      <c r="C672" s="9" t="s">
        <v>12</v>
      </c>
      <c r="D672" s="10" t="str">
        <f>"周彰凰"</f>
        <v>周彰凰</v>
      </c>
      <c r="E672" s="10" t="str">
        <f>"男"</f>
        <v>男</v>
      </c>
      <c r="F672" s="9"/>
    </row>
    <row r="673" spans="1:6" ht="34.5" customHeight="1">
      <c r="A673" s="6">
        <v>671</v>
      </c>
      <c r="B673" s="9" t="str">
        <f>"542620231016202223125390"</f>
        <v>542620231016202223125390</v>
      </c>
      <c r="C673" s="9" t="s">
        <v>12</v>
      </c>
      <c r="D673" s="10" t="str">
        <f>"林俊彦"</f>
        <v>林俊彦</v>
      </c>
      <c r="E673" s="10" t="str">
        <f>"男"</f>
        <v>男</v>
      </c>
      <c r="F673" s="9"/>
    </row>
    <row r="674" spans="1:6" ht="34.5" customHeight="1">
      <c r="A674" s="6">
        <v>672</v>
      </c>
      <c r="B674" s="9" t="str">
        <f>"542620231015232710125287"</f>
        <v>542620231015232710125287</v>
      </c>
      <c r="C674" s="9" t="s">
        <v>12</v>
      </c>
      <c r="D674" s="10" t="str">
        <f>"冯在余"</f>
        <v>冯在余</v>
      </c>
      <c r="E674" s="10" t="str">
        <f>"男"</f>
        <v>男</v>
      </c>
      <c r="F674" s="9"/>
    </row>
    <row r="675" spans="1:6" ht="34.5" customHeight="1">
      <c r="A675" s="6">
        <v>673</v>
      </c>
      <c r="B675" s="9" t="str">
        <f>"542620231016220015125410"</f>
        <v>542620231016220015125410</v>
      </c>
      <c r="C675" s="9" t="s">
        <v>12</v>
      </c>
      <c r="D675" s="10" t="str">
        <f>"王承龙"</f>
        <v>王承龙</v>
      </c>
      <c r="E675" s="10" t="str">
        <f>"男"</f>
        <v>男</v>
      </c>
      <c r="F675" s="9"/>
    </row>
    <row r="676" spans="1:6" ht="34.5" customHeight="1">
      <c r="A676" s="6">
        <v>674</v>
      </c>
      <c r="B676" s="9" t="str">
        <f>"542620231016220545125412"</f>
        <v>542620231016220545125412</v>
      </c>
      <c r="C676" s="9" t="s">
        <v>12</v>
      </c>
      <c r="D676" s="10" t="str">
        <f>"赵明翠"</f>
        <v>赵明翠</v>
      </c>
      <c r="E676" s="10" t="str">
        <f>"女"</f>
        <v>女</v>
      </c>
      <c r="F676" s="9"/>
    </row>
    <row r="677" spans="1:6" ht="34.5" customHeight="1">
      <c r="A677" s="6">
        <v>675</v>
      </c>
      <c r="B677" s="9" t="str">
        <f>"542620231016222615125417"</f>
        <v>542620231016222615125417</v>
      </c>
      <c r="C677" s="9" t="s">
        <v>12</v>
      </c>
      <c r="D677" s="10" t="str">
        <f>"吕招振"</f>
        <v>吕招振</v>
      </c>
      <c r="E677" s="10" t="str">
        <f>"男"</f>
        <v>男</v>
      </c>
      <c r="F677" s="9"/>
    </row>
    <row r="678" spans="1:6" ht="34.5" customHeight="1">
      <c r="A678" s="6">
        <v>676</v>
      </c>
      <c r="B678" s="9" t="str">
        <f>"542620231016224411125422"</f>
        <v>542620231016224411125422</v>
      </c>
      <c r="C678" s="9" t="s">
        <v>12</v>
      </c>
      <c r="D678" s="10" t="str">
        <f>"付德敏"</f>
        <v>付德敏</v>
      </c>
      <c r="E678" s="10" t="str">
        <f>"女"</f>
        <v>女</v>
      </c>
      <c r="F678" s="9"/>
    </row>
    <row r="679" spans="1:6" ht="34.5" customHeight="1">
      <c r="A679" s="6">
        <v>677</v>
      </c>
      <c r="B679" s="9" t="str">
        <f>"542620231016223438125419"</f>
        <v>542620231016223438125419</v>
      </c>
      <c r="C679" s="9" t="s">
        <v>12</v>
      </c>
      <c r="D679" s="10" t="str">
        <f>"钟国玲"</f>
        <v>钟国玲</v>
      </c>
      <c r="E679" s="10" t="str">
        <f>"女"</f>
        <v>女</v>
      </c>
      <c r="F679" s="9"/>
    </row>
    <row r="680" spans="1:6" ht="34.5" customHeight="1">
      <c r="A680" s="6">
        <v>678</v>
      </c>
      <c r="B680" s="9" t="str">
        <f>"542620231011094407124984"</f>
        <v>542620231011094407124984</v>
      </c>
      <c r="C680" s="9" t="s">
        <v>12</v>
      </c>
      <c r="D680" s="10" t="str">
        <f>"梁原溢"</f>
        <v>梁原溢</v>
      </c>
      <c r="E680" s="10" t="str">
        <f>"男"</f>
        <v>男</v>
      </c>
      <c r="F680" s="9"/>
    </row>
    <row r="681" spans="1:6" ht="34.5" customHeight="1">
      <c r="A681" s="6">
        <v>679</v>
      </c>
      <c r="B681" s="9" t="str">
        <f>"542620231017015640125441"</f>
        <v>542620231017015640125441</v>
      </c>
      <c r="C681" s="9" t="s">
        <v>12</v>
      </c>
      <c r="D681" s="10" t="str">
        <f>"林师麟"</f>
        <v>林师麟</v>
      </c>
      <c r="E681" s="10" t="str">
        <f>"男"</f>
        <v>男</v>
      </c>
      <c r="F681" s="9"/>
    </row>
    <row r="682" spans="1:6" ht="34.5" customHeight="1">
      <c r="A682" s="6">
        <v>680</v>
      </c>
      <c r="B682" s="9" t="str">
        <f>"542620231011171725125032"</f>
        <v>542620231011171725125032</v>
      </c>
      <c r="C682" s="9" t="s">
        <v>12</v>
      </c>
      <c r="D682" s="10" t="str">
        <f>"黎冠位"</f>
        <v>黎冠位</v>
      </c>
      <c r="E682" s="10" t="str">
        <f>"男"</f>
        <v>男</v>
      </c>
      <c r="F682" s="9"/>
    </row>
    <row r="683" spans="1:6" ht="34.5" customHeight="1">
      <c r="A683" s="6">
        <v>681</v>
      </c>
      <c r="B683" s="9" t="str">
        <f>"542620231017084905125448"</f>
        <v>542620231017084905125448</v>
      </c>
      <c r="C683" s="9" t="s">
        <v>12</v>
      </c>
      <c r="D683" s="10" t="str">
        <f>"麦秋翠"</f>
        <v>麦秋翠</v>
      </c>
      <c r="E683" s="10" t="str">
        <f>"女"</f>
        <v>女</v>
      </c>
      <c r="F683" s="9"/>
    </row>
    <row r="684" spans="1:6" ht="34.5" customHeight="1">
      <c r="A684" s="6">
        <v>682</v>
      </c>
      <c r="B684" s="9" t="str">
        <f>"542620231017090813125450"</f>
        <v>542620231017090813125450</v>
      </c>
      <c r="C684" s="9" t="s">
        <v>12</v>
      </c>
      <c r="D684" s="10" t="str">
        <f>"黎石妍"</f>
        <v>黎石妍</v>
      </c>
      <c r="E684" s="10" t="str">
        <f>"女"</f>
        <v>女</v>
      </c>
      <c r="F684" s="9"/>
    </row>
    <row r="685" spans="1:6" ht="34.5" customHeight="1">
      <c r="A685" s="6">
        <v>683</v>
      </c>
      <c r="B685" s="9" t="str">
        <f>"542620231017093527125457"</f>
        <v>542620231017093527125457</v>
      </c>
      <c r="C685" s="9" t="s">
        <v>12</v>
      </c>
      <c r="D685" s="10" t="str">
        <f>"张裕明"</f>
        <v>张裕明</v>
      </c>
      <c r="E685" s="10" t="str">
        <f>"男"</f>
        <v>男</v>
      </c>
      <c r="F685" s="9"/>
    </row>
    <row r="686" spans="1:6" ht="34.5" customHeight="1">
      <c r="A686" s="6">
        <v>684</v>
      </c>
      <c r="B686" s="9" t="str">
        <f>"542620231016122406125329"</f>
        <v>542620231016122406125329</v>
      </c>
      <c r="C686" s="9" t="s">
        <v>12</v>
      </c>
      <c r="D686" s="10" t="str">
        <f>"王开道"</f>
        <v>王开道</v>
      </c>
      <c r="E686" s="10" t="str">
        <f>"男"</f>
        <v>男</v>
      </c>
      <c r="F686" s="9"/>
    </row>
    <row r="687" spans="1:6" ht="34.5" customHeight="1">
      <c r="A687" s="6">
        <v>685</v>
      </c>
      <c r="B687" s="9" t="str">
        <f>"542620231017104419125480"</f>
        <v>542620231017104419125480</v>
      </c>
      <c r="C687" s="9" t="s">
        <v>12</v>
      </c>
      <c r="D687" s="10" t="str">
        <f>"张熙松"</f>
        <v>张熙松</v>
      </c>
      <c r="E687" s="10" t="str">
        <f>"男"</f>
        <v>男</v>
      </c>
      <c r="F687" s="9"/>
    </row>
    <row r="688" spans="1:6" ht="34.5" customHeight="1">
      <c r="A688" s="6">
        <v>686</v>
      </c>
      <c r="B688" s="9" t="str">
        <f>"542620231016234625125435"</f>
        <v>542620231016234625125435</v>
      </c>
      <c r="C688" s="9" t="s">
        <v>12</v>
      </c>
      <c r="D688" s="10" t="str">
        <f>"周湛人"</f>
        <v>周湛人</v>
      </c>
      <c r="E688" s="10" t="str">
        <f>"男"</f>
        <v>男</v>
      </c>
      <c r="F688" s="9"/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黄毅</cp:lastModifiedBy>
  <dcterms:created xsi:type="dcterms:W3CDTF">2023-10-18T01:33:18Z</dcterms:created>
  <dcterms:modified xsi:type="dcterms:W3CDTF">2023-10-29T11:36:19Z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622CDEEBD3C74B089D692669F6C1B960_13</vt:lpwstr>
  </property>
  <property fmtid="{D5CDD505-2E9C-101B-9397-08002B2CF9AE}" pid="4" name="KSOProductBuildV">
    <vt:lpwstr>2052-12.1.0.15712</vt:lpwstr>
  </property>
</Properties>
</file>