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85"/>
  </bookViews>
  <sheets>
    <sheet name="5780_6532416f3c0d4" sheetId="1" r:id="rId1"/>
  </sheets>
  <definedNames>
    <definedName name="_xlnm._FilterDatabase" localSheetId="0" hidden="1">'5780_6532416f3c0d4'!$A$2:$E$518</definedName>
  </definedNames>
  <calcPr calcId="144525"/>
</workbook>
</file>

<file path=xl/sharedStrings.xml><?xml version="1.0" encoding="utf-8"?>
<sst xmlns="http://schemas.openxmlformats.org/spreadsheetml/2006/main" count="522" uniqueCount="8">
  <si>
    <t>海南省经济研究中心2023年公开招聘工作人员
通过资格初审进入笔试人员名单</t>
  </si>
  <si>
    <t>序号</t>
  </si>
  <si>
    <t>报考号</t>
  </si>
  <si>
    <t>报考岗位</t>
  </si>
  <si>
    <t>姓名</t>
  </si>
  <si>
    <t>性别</t>
  </si>
  <si>
    <t>0101_经济与政策研究０1</t>
  </si>
  <si>
    <t>0102_经济与政策研究０2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</si>
</sst>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8"/>
  <sheetViews>
    <sheetView tabSelected="1" zoomScale="70" zoomScaleNormal="70" zoomScaleSheetLayoutView="60" workbookViewId="0">
      <selection activeCell="E520" sqref="E520"/>
    </sheetView>
  </sheetViews>
  <sheetFormatPr defaultColWidth="9" defaultRowHeight="70" customHeight="1" outlineLevelCol="4"/>
  <cols>
    <col min="1" max="1" width="10.5333333333333" style="1" customWidth="1"/>
    <col min="2" max="2" width="39.2833333333333" style="2" customWidth="1"/>
    <col min="3" max="3" width="33.3916666666667" style="2" customWidth="1"/>
    <col min="4" max="4" width="21.7833333333333" style="2" customWidth="1"/>
    <col min="5" max="5" width="21.25" style="2" customWidth="1"/>
    <col min="6" max="16384" width="9" style="2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5" t="str">
        <f>"57802023100708463966589"</f>
        <v>57802023100708463966589</v>
      </c>
      <c r="C3" s="5" t="s">
        <v>6</v>
      </c>
      <c r="D3" s="5" t="str">
        <f>"刘坤杭"</f>
        <v>刘坤杭</v>
      </c>
      <c r="E3" s="5" t="str">
        <f>"男"</f>
        <v>男</v>
      </c>
    </row>
    <row r="4" customHeight="1" spans="1:5">
      <c r="A4" s="5">
        <v>2</v>
      </c>
      <c r="B4" s="5" t="str">
        <f>"57802023100708282266574"</f>
        <v>57802023100708282266574</v>
      </c>
      <c r="C4" s="5" t="s">
        <v>6</v>
      </c>
      <c r="D4" s="5" t="str">
        <f>"梁开盟"</f>
        <v>梁开盟</v>
      </c>
      <c r="E4" s="5" t="str">
        <f>"男"</f>
        <v>男</v>
      </c>
    </row>
    <row r="5" customHeight="1" spans="1:5">
      <c r="A5" s="5">
        <v>3</v>
      </c>
      <c r="B5" s="5" t="str">
        <f>"57802023100708491566592"</f>
        <v>57802023100708491566592</v>
      </c>
      <c r="C5" s="5" t="s">
        <v>6</v>
      </c>
      <c r="D5" s="5" t="str">
        <f>"张鸿"</f>
        <v>张鸿</v>
      </c>
      <c r="E5" s="5" t="str">
        <f>"男"</f>
        <v>男</v>
      </c>
    </row>
    <row r="6" customHeight="1" spans="1:5">
      <c r="A6" s="5">
        <v>4</v>
      </c>
      <c r="B6" s="5" t="str">
        <f>"57802023100708285066575"</f>
        <v>57802023100708285066575</v>
      </c>
      <c r="C6" s="5" t="s">
        <v>6</v>
      </c>
      <c r="D6" s="5" t="str">
        <f>"李璧好"</f>
        <v>李璧好</v>
      </c>
      <c r="E6" s="5" t="str">
        <f>"女"</f>
        <v>女</v>
      </c>
    </row>
    <row r="7" customHeight="1" spans="1:5">
      <c r="A7" s="5">
        <v>5</v>
      </c>
      <c r="B7" s="5" t="str">
        <f>"57802023100708453466587"</f>
        <v>57802023100708453466587</v>
      </c>
      <c r="C7" s="5" t="s">
        <v>6</v>
      </c>
      <c r="D7" s="5" t="str">
        <f>"李钰祥"</f>
        <v>李钰祥</v>
      </c>
      <c r="E7" s="5" t="str">
        <f>"男"</f>
        <v>男</v>
      </c>
    </row>
    <row r="8" customHeight="1" spans="1:5">
      <c r="A8" s="5">
        <v>6</v>
      </c>
      <c r="B8" s="5" t="str">
        <f>"57802023100709041666614"</f>
        <v>57802023100709041666614</v>
      </c>
      <c r="C8" s="5" t="s">
        <v>6</v>
      </c>
      <c r="D8" s="5" t="str">
        <f>"王绥靖"</f>
        <v>王绥靖</v>
      </c>
      <c r="E8" s="5" t="str">
        <f>"女"</f>
        <v>女</v>
      </c>
    </row>
    <row r="9" customHeight="1" spans="1:5">
      <c r="A9" s="5">
        <v>7</v>
      </c>
      <c r="B9" s="5" t="str">
        <f>"57802023100709063466622"</f>
        <v>57802023100709063466622</v>
      </c>
      <c r="C9" s="5" t="s">
        <v>6</v>
      </c>
      <c r="D9" s="5" t="str">
        <f>"林炜杰"</f>
        <v>林炜杰</v>
      </c>
      <c r="E9" s="5" t="str">
        <f>"男"</f>
        <v>男</v>
      </c>
    </row>
    <row r="10" customHeight="1" spans="1:5">
      <c r="A10" s="5">
        <v>8</v>
      </c>
      <c r="B10" s="5" t="str">
        <f>"57802023100709225966659"</f>
        <v>57802023100709225966659</v>
      </c>
      <c r="C10" s="5" t="s">
        <v>6</v>
      </c>
      <c r="D10" s="5" t="str">
        <f>"陈枫艳"</f>
        <v>陈枫艳</v>
      </c>
      <c r="E10" s="5" t="str">
        <f>"女"</f>
        <v>女</v>
      </c>
    </row>
    <row r="11" customHeight="1" spans="1:5">
      <c r="A11" s="5">
        <v>9</v>
      </c>
      <c r="B11" s="5" t="str">
        <f>"57802023100708115166567"</f>
        <v>57802023100708115166567</v>
      </c>
      <c r="C11" s="5" t="s">
        <v>6</v>
      </c>
      <c r="D11" s="5" t="str">
        <f>"刘恒林"</f>
        <v>刘恒林</v>
      </c>
      <c r="E11" s="5" t="str">
        <f>"男"</f>
        <v>男</v>
      </c>
    </row>
    <row r="12" customHeight="1" spans="1:5">
      <c r="A12" s="5">
        <v>10</v>
      </c>
      <c r="B12" s="5" t="str">
        <f>"57802023100709252166669"</f>
        <v>57802023100709252166669</v>
      </c>
      <c r="C12" s="5" t="s">
        <v>6</v>
      </c>
      <c r="D12" s="5" t="str">
        <f>"熊章胜"</f>
        <v>熊章胜</v>
      </c>
      <c r="E12" s="5" t="str">
        <f>"男"</f>
        <v>男</v>
      </c>
    </row>
    <row r="13" customHeight="1" spans="1:5">
      <c r="A13" s="5">
        <v>11</v>
      </c>
      <c r="B13" s="5" t="str">
        <f>"57802023100709341966698"</f>
        <v>57802023100709341966698</v>
      </c>
      <c r="C13" s="5" t="s">
        <v>6</v>
      </c>
      <c r="D13" s="5" t="str">
        <f>"邓蕊"</f>
        <v>邓蕊</v>
      </c>
      <c r="E13" s="5" t="str">
        <f>"女"</f>
        <v>女</v>
      </c>
    </row>
    <row r="14" customHeight="1" spans="1:5">
      <c r="A14" s="5">
        <v>12</v>
      </c>
      <c r="B14" s="5" t="str">
        <f>"57802023100709433566721"</f>
        <v>57802023100709433566721</v>
      </c>
      <c r="C14" s="5" t="s">
        <v>6</v>
      </c>
      <c r="D14" s="5" t="str">
        <f>"曾兆煌"</f>
        <v>曾兆煌</v>
      </c>
      <c r="E14" s="5" t="str">
        <f>"男"</f>
        <v>男</v>
      </c>
    </row>
    <row r="15" customHeight="1" spans="1:5">
      <c r="A15" s="5">
        <v>13</v>
      </c>
      <c r="B15" s="5" t="str">
        <f>"57802023100710003766769"</f>
        <v>57802023100710003766769</v>
      </c>
      <c r="C15" s="5" t="s">
        <v>6</v>
      </c>
      <c r="D15" s="5" t="str">
        <f>"王丽莹"</f>
        <v>王丽莹</v>
      </c>
      <c r="E15" s="5" t="str">
        <f>"女"</f>
        <v>女</v>
      </c>
    </row>
    <row r="16" customHeight="1" spans="1:5">
      <c r="A16" s="5">
        <v>14</v>
      </c>
      <c r="B16" s="5" t="str">
        <f>"57802023100710044966778"</f>
        <v>57802023100710044966778</v>
      </c>
      <c r="C16" s="5" t="s">
        <v>6</v>
      </c>
      <c r="D16" s="5" t="str">
        <f>"符厚华"</f>
        <v>符厚华</v>
      </c>
      <c r="E16" s="5" t="str">
        <f>"男"</f>
        <v>男</v>
      </c>
    </row>
    <row r="17" customHeight="1" spans="1:5">
      <c r="A17" s="5">
        <v>15</v>
      </c>
      <c r="B17" s="5" t="str">
        <f>"57802023100710033266775"</f>
        <v>57802023100710033266775</v>
      </c>
      <c r="C17" s="5" t="s">
        <v>6</v>
      </c>
      <c r="D17" s="5" t="str">
        <f>"符克真"</f>
        <v>符克真</v>
      </c>
      <c r="E17" s="5" t="str">
        <f>"女"</f>
        <v>女</v>
      </c>
    </row>
    <row r="18" customHeight="1" spans="1:5">
      <c r="A18" s="5">
        <v>16</v>
      </c>
      <c r="B18" s="5" t="str">
        <f>"57802023100710213166810"</f>
        <v>57802023100710213166810</v>
      </c>
      <c r="C18" s="5" t="s">
        <v>6</v>
      </c>
      <c r="D18" s="5" t="str">
        <f>" 何梅贵"</f>
        <v> 何梅贵</v>
      </c>
      <c r="E18" s="5" t="str">
        <f>"女"</f>
        <v>女</v>
      </c>
    </row>
    <row r="19" customHeight="1" spans="1:5">
      <c r="A19" s="5">
        <v>17</v>
      </c>
      <c r="B19" s="5" t="str">
        <f>"57802023100710222266811"</f>
        <v>57802023100710222266811</v>
      </c>
      <c r="C19" s="5" t="s">
        <v>6</v>
      </c>
      <c r="D19" s="5" t="str">
        <f>"黄翠姬"</f>
        <v>黄翠姬</v>
      </c>
      <c r="E19" s="5" t="str">
        <f>"女"</f>
        <v>女</v>
      </c>
    </row>
    <row r="20" customHeight="1" spans="1:5">
      <c r="A20" s="5">
        <v>18</v>
      </c>
      <c r="B20" s="5" t="str">
        <f>"57802023100709295466688"</f>
        <v>57802023100709295466688</v>
      </c>
      <c r="C20" s="5" t="s">
        <v>6</v>
      </c>
      <c r="D20" s="5" t="str">
        <f>"傅杨"</f>
        <v>傅杨</v>
      </c>
      <c r="E20" s="5" t="str">
        <f>"男"</f>
        <v>男</v>
      </c>
    </row>
    <row r="21" customHeight="1" spans="1:5">
      <c r="A21" s="5">
        <v>19</v>
      </c>
      <c r="B21" s="5" t="str">
        <f>"57802023100710052866779"</f>
        <v>57802023100710052866779</v>
      </c>
      <c r="C21" s="5" t="s">
        <v>6</v>
      </c>
      <c r="D21" s="5" t="str">
        <f>"杨琳"</f>
        <v>杨琳</v>
      </c>
      <c r="E21" s="5" t="str">
        <f>"女"</f>
        <v>女</v>
      </c>
    </row>
    <row r="22" customHeight="1" spans="1:5">
      <c r="A22" s="5">
        <v>20</v>
      </c>
      <c r="B22" s="5" t="str">
        <f>"57802023100710233966812"</f>
        <v>57802023100710233966812</v>
      </c>
      <c r="C22" s="5" t="s">
        <v>6</v>
      </c>
      <c r="D22" s="5" t="str">
        <f>"祖健鹏"</f>
        <v>祖健鹏</v>
      </c>
      <c r="E22" s="5" t="str">
        <f>"男"</f>
        <v>男</v>
      </c>
    </row>
    <row r="23" customHeight="1" spans="1:5">
      <c r="A23" s="5">
        <v>21</v>
      </c>
      <c r="B23" s="5" t="str">
        <f>"57802023100710371866844"</f>
        <v>57802023100710371866844</v>
      </c>
      <c r="C23" s="5" t="s">
        <v>6</v>
      </c>
      <c r="D23" s="5" t="str">
        <f>"钟琳钰"</f>
        <v>钟琳钰</v>
      </c>
      <c r="E23" s="5" t="str">
        <f>"女"</f>
        <v>女</v>
      </c>
    </row>
    <row r="24" customHeight="1" spans="1:5">
      <c r="A24" s="5">
        <v>22</v>
      </c>
      <c r="B24" s="5" t="str">
        <f>"57802023100710421266861"</f>
        <v>57802023100710421266861</v>
      </c>
      <c r="C24" s="5" t="s">
        <v>6</v>
      </c>
      <c r="D24" s="5" t="str">
        <f>"韦玉"</f>
        <v>韦玉</v>
      </c>
      <c r="E24" s="5" t="str">
        <f>"女"</f>
        <v>女</v>
      </c>
    </row>
    <row r="25" customHeight="1" spans="1:5">
      <c r="A25" s="5">
        <v>23</v>
      </c>
      <c r="B25" s="5" t="str">
        <f>"57802023100710510566874"</f>
        <v>57802023100710510566874</v>
      </c>
      <c r="C25" s="5" t="s">
        <v>6</v>
      </c>
      <c r="D25" s="5" t="str">
        <f>"汪洋"</f>
        <v>汪洋</v>
      </c>
      <c r="E25" s="5" t="str">
        <f>"男"</f>
        <v>男</v>
      </c>
    </row>
    <row r="26" customHeight="1" spans="1:5">
      <c r="A26" s="5">
        <v>24</v>
      </c>
      <c r="B26" s="5" t="str">
        <f>"57802023100710591566897"</f>
        <v>57802023100710591566897</v>
      </c>
      <c r="C26" s="5" t="s">
        <v>6</v>
      </c>
      <c r="D26" s="5" t="str">
        <f>"陈泽宝"</f>
        <v>陈泽宝</v>
      </c>
      <c r="E26" s="5" t="str">
        <f>"男"</f>
        <v>男</v>
      </c>
    </row>
    <row r="27" customHeight="1" spans="1:5">
      <c r="A27" s="5">
        <v>25</v>
      </c>
      <c r="B27" s="5" t="str">
        <f>"57802023100708421266582"</f>
        <v>57802023100708421266582</v>
      </c>
      <c r="C27" s="5" t="s">
        <v>6</v>
      </c>
      <c r="D27" s="5" t="str">
        <f>"王娜"</f>
        <v>王娜</v>
      </c>
      <c r="E27" s="5" t="str">
        <f>"女"</f>
        <v>女</v>
      </c>
    </row>
    <row r="28" ht="91" customHeight="1" spans="1:5">
      <c r="A28" s="5">
        <v>26</v>
      </c>
      <c r="B28" s="5" t="str">
        <f>"57802023100711105166925"</f>
        <v>57802023100711105166925</v>
      </c>
      <c r="C28" s="5" t="s">
        <v>6</v>
      </c>
      <c r="D28" s="5" t="str">
        <f>"韩林池"</f>
        <v>韩林池</v>
      </c>
      <c r="E28" s="5" t="str">
        <f>"男"</f>
        <v>男</v>
      </c>
    </row>
    <row r="29" customHeight="1" spans="1:5">
      <c r="A29" s="5">
        <v>27</v>
      </c>
      <c r="B29" s="5" t="str">
        <f>"57802023100710424966864"</f>
        <v>57802023100710424966864</v>
      </c>
      <c r="C29" s="5" t="s">
        <v>6</v>
      </c>
      <c r="D29" s="5" t="str">
        <f>"翁焕春"</f>
        <v>翁焕春</v>
      </c>
      <c r="E29" s="5" t="str">
        <f>"女"</f>
        <v>女</v>
      </c>
    </row>
    <row r="30" customHeight="1" spans="1:5">
      <c r="A30" s="5">
        <v>28</v>
      </c>
      <c r="B30" s="5" t="str">
        <f>"57802023100711231766952"</f>
        <v>57802023100711231766952</v>
      </c>
      <c r="C30" s="5" t="s">
        <v>6</v>
      </c>
      <c r="D30" s="5" t="str">
        <f>"莫贤娇"</f>
        <v>莫贤娇</v>
      </c>
      <c r="E30" s="5" t="str">
        <f>"女"</f>
        <v>女</v>
      </c>
    </row>
    <row r="31" customHeight="1" spans="1:5">
      <c r="A31" s="5">
        <v>29</v>
      </c>
      <c r="B31" s="5" t="str">
        <f>"57802023100711262066956"</f>
        <v>57802023100711262066956</v>
      </c>
      <c r="C31" s="5" t="s">
        <v>6</v>
      </c>
      <c r="D31" s="5" t="str">
        <f>"钟赞敏"</f>
        <v>钟赞敏</v>
      </c>
      <c r="E31" s="5" t="str">
        <f>"男"</f>
        <v>男</v>
      </c>
    </row>
    <row r="32" customHeight="1" spans="1:5">
      <c r="A32" s="5">
        <v>30</v>
      </c>
      <c r="B32" s="5" t="str">
        <f>"57802023100711162166936"</f>
        <v>57802023100711162166936</v>
      </c>
      <c r="C32" s="5" t="s">
        <v>6</v>
      </c>
      <c r="D32" s="5" t="str">
        <f>"戴海波"</f>
        <v>戴海波</v>
      </c>
      <c r="E32" s="5" t="str">
        <f>"女"</f>
        <v>女</v>
      </c>
    </row>
    <row r="33" customHeight="1" spans="1:5">
      <c r="A33" s="5">
        <v>31</v>
      </c>
      <c r="B33" s="5" t="str">
        <f>"57802023100712412367069"</f>
        <v>57802023100712412367069</v>
      </c>
      <c r="C33" s="5" t="s">
        <v>6</v>
      </c>
      <c r="D33" s="5" t="str">
        <f>"陈太鹏"</f>
        <v>陈太鹏</v>
      </c>
      <c r="E33" s="5" t="str">
        <f>"男"</f>
        <v>男</v>
      </c>
    </row>
    <row r="34" customHeight="1" spans="1:5">
      <c r="A34" s="5">
        <v>32</v>
      </c>
      <c r="B34" s="5" t="str">
        <f>"57802023100712445967072"</f>
        <v>57802023100712445967072</v>
      </c>
      <c r="C34" s="5" t="s">
        <v>6</v>
      </c>
      <c r="D34" s="5" t="str">
        <f>"罗伶"</f>
        <v>罗伶</v>
      </c>
      <c r="E34" s="5" t="str">
        <f>"女"</f>
        <v>女</v>
      </c>
    </row>
    <row r="35" customHeight="1" spans="1:5">
      <c r="A35" s="5">
        <v>33</v>
      </c>
      <c r="B35" s="5" t="str">
        <f>"57802023100712362767059"</f>
        <v>57802023100712362767059</v>
      </c>
      <c r="C35" s="5" t="s">
        <v>6</v>
      </c>
      <c r="D35" s="5" t="str">
        <f>"吴挺宁"</f>
        <v>吴挺宁</v>
      </c>
      <c r="E35" s="5" t="str">
        <f>"男"</f>
        <v>男</v>
      </c>
    </row>
    <row r="36" ht="74" customHeight="1" spans="1:5">
      <c r="A36" s="5">
        <v>34</v>
      </c>
      <c r="B36" s="5" t="str">
        <f>"57802023100713220067113"</f>
        <v>57802023100713220067113</v>
      </c>
      <c r="C36" s="5" t="s">
        <v>6</v>
      </c>
      <c r="D36" s="5" t="str">
        <f>"王群水"</f>
        <v>王群水</v>
      </c>
      <c r="E36" s="5" t="str">
        <f>"男"</f>
        <v>男</v>
      </c>
    </row>
    <row r="37" customHeight="1" spans="1:5">
      <c r="A37" s="5">
        <v>35</v>
      </c>
      <c r="B37" s="5" t="str">
        <f>"57802023100714144167160"</f>
        <v>57802023100714144167160</v>
      </c>
      <c r="C37" s="5" t="s">
        <v>6</v>
      </c>
      <c r="D37" s="5" t="str">
        <f>"符麟莉"</f>
        <v>符麟莉</v>
      </c>
      <c r="E37" s="5" t="str">
        <f>"女"</f>
        <v>女</v>
      </c>
    </row>
    <row r="38" customHeight="1" spans="1:5">
      <c r="A38" s="5">
        <v>36</v>
      </c>
      <c r="B38" s="5" t="str">
        <f>"57802023100711444266995"</f>
        <v>57802023100711444266995</v>
      </c>
      <c r="C38" s="5" t="s">
        <v>6</v>
      </c>
      <c r="D38" s="5" t="str">
        <f>"王静"</f>
        <v>王静</v>
      </c>
      <c r="E38" s="5" t="str">
        <f>"女"</f>
        <v>女</v>
      </c>
    </row>
    <row r="39" customHeight="1" spans="1:5">
      <c r="A39" s="5">
        <v>37</v>
      </c>
      <c r="B39" s="5" t="str">
        <f>"57802023100714210567170"</f>
        <v>57802023100714210567170</v>
      </c>
      <c r="C39" s="5" t="s">
        <v>6</v>
      </c>
      <c r="D39" s="5" t="str">
        <f>"王郁郁"</f>
        <v>王郁郁</v>
      </c>
      <c r="E39" s="5" t="str">
        <f>"女"</f>
        <v>女</v>
      </c>
    </row>
    <row r="40" customHeight="1" spans="1:5">
      <c r="A40" s="5">
        <v>38</v>
      </c>
      <c r="B40" s="5" t="str">
        <f>"57802023100714282967177"</f>
        <v>57802023100714282967177</v>
      </c>
      <c r="C40" s="5" t="s">
        <v>6</v>
      </c>
      <c r="D40" s="5" t="str">
        <f>"王媛"</f>
        <v>王媛</v>
      </c>
      <c r="E40" s="5" t="str">
        <f>"女"</f>
        <v>女</v>
      </c>
    </row>
    <row r="41" customHeight="1" spans="1:5">
      <c r="A41" s="5">
        <v>39</v>
      </c>
      <c r="B41" s="5" t="str">
        <f>"57802023100710060566781"</f>
        <v>57802023100710060566781</v>
      </c>
      <c r="C41" s="5" t="s">
        <v>6</v>
      </c>
      <c r="D41" s="5" t="str">
        <f>"肖蝶"</f>
        <v>肖蝶</v>
      </c>
      <c r="E41" s="5" t="str">
        <f>"女"</f>
        <v>女</v>
      </c>
    </row>
    <row r="42" customHeight="1" spans="1:5">
      <c r="A42" s="5">
        <v>40</v>
      </c>
      <c r="B42" s="5" t="str">
        <f>"57802023100715325467281"</f>
        <v>57802023100715325467281</v>
      </c>
      <c r="C42" s="5" t="s">
        <v>6</v>
      </c>
      <c r="D42" s="5" t="str">
        <f>"林明达"</f>
        <v>林明达</v>
      </c>
      <c r="E42" s="5" t="str">
        <f>"男"</f>
        <v>男</v>
      </c>
    </row>
    <row r="43" customHeight="1" spans="1:5">
      <c r="A43" s="5">
        <v>41</v>
      </c>
      <c r="B43" s="5" t="str">
        <f>"57802023100713013867090"</f>
        <v>57802023100713013867090</v>
      </c>
      <c r="C43" s="5" t="s">
        <v>6</v>
      </c>
      <c r="D43" s="5" t="str">
        <f>"王茜茜"</f>
        <v>王茜茜</v>
      </c>
      <c r="E43" s="5" t="str">
        <f>"女"</f>
        <v>女</v>
      </c>
    </row>
    <row r="44" customHeight="1" spans="1:5">
      <c r="A44" s="5">
        <v>42</v>
      </c>
      <c r="B44" s="5" t="str">
        <f>"57802023100714320567181"</f>
        <v>57802023100714320567181</v>
      </c>
      <c r="C44" s="5" t="s">
        <v>6</v>
      </c>
      <c r="D44" s="5" t="str">
        <f>"陈虹伶"</f>
        <v>陈虹伶</v>
      </c>
      <c r="E44" s="5" t="str">
        <f>"女"</f>
        <v>女</v>
      </c>
    </row>
    <row r="45" customHeight="1" spans="1:5">
      <c r="A45" s="5">
        <v>43</v>
      </c>
      <c r="B45" s="5" t="str">
        <f>"57802023100715125967243"</f>
        <v>57802023100715125967243</v>
      </c>
      <c r="C45" s="5" t="s">
        <v>6</v>
      </c>
      <c r="D45" s="5" t="str">
        <f>"陈灿"</f>
        <v>陈灿</v>
      </c>
      <c r="E45" s="5" t="str">
        <f>"男"</f>
        <v>男</v>
      </c>
    </row>
    <row r="46" customHeight="1" spans="1:5">
      <c r="A46" s="5">
        <v>44</v>
      </c>
      <c r="B46" s="5" t="str">
        <f>"57802023100714155967164"</f>
        <v>57802023100714155967164</v>
      </c>
      <c r="C46" s="5" t="s">
        <v>6</v>
      </c>
      <c r="D46" s="5" t="str">
        <f>"吴月强"</f>
        <v>吴月强</v>
      </c>
      <c r="E46" s="5" t="str">
        <f t="shared" ref="E46:E52" si="0">"女"</f>
        <v>女</v>
      </c>
    </row>
    <row r="47" customHeight="1" spans="1:5">
      <c r="A47" s="5">
        <v>45</v>
      </c>
      <c r="B47" s="5" t="str">
        <f>"57802023100715272367273"</f>
        <v>57802023100715272367273</v>
      </c>
      <c r="C47" s="5" t="s">
        <v>6</v>
      </c>
      <c r="D47" s="5" t="str">
        <f>"黄晨"</f>
        <v>黄晨</v>
      </c>
      <c r="E47" s="5" t="str">
        <f t="shared" si="0"/>
        <v>女</v>
      </c>
    </row>
    <row r="48" customHeight="1" spans="1:5">
      <c r="A48" s="5">
        <v>46</v>
      </c>
      <c r="B48" s="5" t="str">
        <f>"57802023100715374967293"</f>
        <v>57802023100715374967293</v>
      </c>
      <c r="C48" s="5" t="s">
        <v>6</v>
      </c>
      <c r="D48" s="5" t="str">
        <f>"刘静"</f>
        <v>刘静</v>
      </c>
      <c r="E48" s="5" t="str">
        <f t="shared" si="0"/>
        <v>女</v>
      </c>
    </row>
    <row r="49" customHeight="1" spans="1:5">
      <c r="A49" s="5">
        <v>47</v>
      </c>
      <c r="B49" s="5" t="str">
        <f>"57802023100715493567305"</f>
        <v>57802023100715493567305</v>
      </c>
      <c r="C49" s="5" t="s">
        <v>6</v>
      </c>
      <c r="D49" s="5" t="str">
        <f>"王一清"</f>
        <v>王一清</v>
      </c>
      <c r="E49" s="5" t="str">
        <f t="shared" si="0"/>
        <v>女</v>
      </c>
    </row>
    <row r="50" customHeight="1" spans="1:5">
      <c r="A50" s="5">
        <v>48</v>
      </c>
      <c r="B50" s="5" t="str">
        <f>"57802023100716261867349"</f>
        <v>57802023100716261867349</v>
      </c>
      <c r="C50" s="5" t="s">
        <v>6</v>
      </c>
      <c r="D50" s="5" t="str">
        <f>"曾联妹"</f>
        <v>曾联妹</v>
      </c>
      <c r="E50" s="5" t="str">
        <f t="shared" si="0"/>
        <v>女</v>
      </c>
    </row>
    <row r="51" customHeight="1" spans="1:5">
      <c r="A51" s="5">
        <v>49</v>
      </c>
      <c r="B51" s="5" t="str">
        <f>"57802023100716261567348"</f>
        <v>57802023100716261567348</v>
      </c>
      <c r="C51" s="5" t="s">
        <v>6</v>
      </c>
      <c r="D51" s="5" t="str">
        <f>"陈泰晶"</f>
        <v>陈泰晶</v>
      </c>
      <c r="E51" s="5" t="str">
        <f t="shared" si="0"/>
        <v>女</v>
      </c>
    </row>
    <row r="52" customHeight="1" spans="1:5">
      <c r="A52" s="5">
        <v>50</v>
      </c>
      <c r="B52" s="5" t="str">
        <f>"57802023100716334267360"</f>
        <v>57802023100716334267360</v>
      </c>
      <c r="C52" s="5" t="s">
        <v>6</v>
      </c>
      <c r="D52" s="5" t="str">
        <f>"林海娇"</f>
        <v>林海娇</v>
      </c>
      <c r="E52" s="5" t="str">
        <f t="shared" si="0"/>
        <v>女</v>
      </c>
    </row>
    <row r="53" customHeight="1" spans="1:5">
      <c r="A53" s="5">
        <v>51</v>
      </c>
      <c r="B53" s="5" t="str">
        <f>"57802023100716532367389"</f>
        <v>57802023100716532367389</v>
      </c>
      <c r="C53" s="5" t="s">
        <v>6</v>
      </c>
      <c r="D53" s="5" t="str">
        <f>"王开民"</f>
        <v>王开民</v>
      </c>
      <c r="E53" s="5" t="str">
        <f>"男"</f>
        <v>男</v>
      </c>
    </row>
    <row r="54" customHeight="1" spans="1:5">
      <c r="A54" s="5">
        <v>52</v>
      </c>
      <c r="B54" s="5" t="str">
        <f>"57802023100710561266890"</f>
        <v>57802023100710561266890</v>
      </c>
      <c r="C54" s="5" t="s">
        <v>6</v>
      </c>
      <c r="D54" s="5" t="str">
        <f>"吴爱丽"</f>
        <v>吴爱丽</v>
      </c>
      <c r="E54" s="5" t="str">
        <f t="shared" ref="E54:E59" si="1">"女"</f>
        <v>女</v>
      </c>
    </row>
    <row r="55" customHeight="1" spans="1:5">
      <c r="A55" s="5">
        <v>53</v>
      </c>
      <c r="B55" s="5" t="str">
        <f>"57802023100709250966666"</f>
        <v>57802023100709250966666</v>
      </c>
      <c r="C55" s="5" t="s">
        <v>6</v>
      </c>
      <c r="D55" s="5" t="str">
        <f>"赵欢欢"</f>
        <v>赵欢欢</v>
      </c>
      <c r="E55" s="5" t="str">
        <f t="shared" si="1"/>
        <v>女</v>
      </c>
    </row>
    <row r="56" customHeight="1" spans="1:5">
      <c r="A56" s="5">
        <v>54</v>
      </c>
      <c r="B56" s="5" t="str">
        <f>"57802023100717102667417"</f>
        <v>57802023100717102667417</v>
      </c>
      <c r="C56" s="5" t="s">
        <v>6</v>
      </c>
      <c r="D56" s="5" t="str">
        <f>"潘晓玲"</f>
        <v>潘晓玲</v>
      </c>
      <c r="E56" s="5" t="str">
        <f t="shared" si="1"/>
        <v>女</v>
      </c>
    </row>
    <row r="57" customHeight="1" spans="1:5">
      <c r="A57" s="5">
        <v>55</v>
      </c>
      <c r="B57" s="5" t="str">
        <f>"57802023100711222066948"</f>
        <v>57802023100711222066948</v>
      </c>
      <c r="C57" s="5" t="s">
        <v>6</v>
      </c>
      <c r="D57" s="5" t="str">
        <f>"欧子欣"</f>
        <v>欧子欣</v>
      </c>
      <c r="E57" s="5" t="str">
        <f t="shared" si="1"/>
        <v>女</v>
      </c>
    </row>
    <row r="58" customHeight="1" spans="1:5">
      <c r="A58" s="5">
        <v>56</v>
      </c>
      <c r="B58" s="5" t="str">
        <f>"57802023100717040167406"</f>
        <v>57802023100717040167406</v>
      </c>
      <c r="C58" s="5" t="s">
        <v>6</v>
      </c>
      <c r="D58" s="5" t="str">
        <f>"谢景瑜"</f>
        <v>谢景瑜</v>
      </c>
      <c r="E58" s="5" t="str">
        <f t="shared" si="1"/>
        <v>女</v>
      </c>
    </row>
    <row r="59" customHeight="1" spans="1:5">
      <c r="A59" s="5">
        <v>57</v>
      </c>
      <c r="B59" s="5" t="str">
        <f>"57802023100715254167268"</f>
        <v>57802023100715254167268</v>
      </c>
      <c r="C59" s="5" t="s">
        <v>6</v>
      </c>
      <c r="D59" s="5" t="str">
        <f>"王淑超"</f>
        <v>王淑超</v>
      </c>
      <c r="E59" s="5" t="str">
        <f t="shared" si="1"/>
        <v>女</v>
      </c>
    </row>
    <row r="60" customHeight="1" spans="1:5">
      <c r="A60" s="5">
        <v>58</v>
      </c>
      <c r="B60" s="5" t="str">
        <f>"57802023100717590367474"</f>
        <v>57802023100717590367474</v>
      </c>
      <c r="C60" s="5" t="s">
        <v>6</v>
      </c>
      <c r="D60" s="5" t="str">
        <f>"羊强进"</f>
        <v>羊强进</v>
      </c>
      <c r="E60" s="5" t="str">
        <f>"男"</f>
        <v>男</v>
      </c>
    </row>
    <row r="61" customHeight="1" spans="1:5">
      <c r="A61" s="5">
        <v>59</v>
      </c>
      <c r="B61" s="5" t="str">
        <f>"57802023100717572867471"</f>
        <v>57802023100717572867471</v>
      </c>
      <c r="C61" s="5" t="s">
        <v>6</v>
      </c>
      <c r="D61" s="5" t="str">
        <f>"叶丰恺"</f>
        <v>叶丰恺</v>
      </c>
      <c r="E61" s="5" t="str">
        <f>"男"</f>
        <v>男</v>
      </c>
    </row>
    <row r="62" customHeight="1" spans="1:5">
      <c r="A62" s="5">
        <v>60</v>
      </c>
      <c r="B62" s="5" t="str">
        <f>"57802023100719045467522"</f>
        <v>57802023100719045467522</v>
      </c>
      <c r="C62" s="5" t="s">
        <v>6</v>
      </c>
      <c r="D62" s="5" t="str">
        <f>"蔡正和"</f>
        <v>蔡正和</v>
      </c>
      <c r="E62" s="5" t="str">
        <f t="shared" ref="E62:E68" si="2">"女"</f>
        <v>女</v>
      </c>
    </row>
    <row r="63" customHeight="1" spans="1:5">
      <c r="A63" s="5">
        <v>61</v>
      </c>
      <c r="B63" s="5" t="str">
        <f>"57802023100719240267548"</f>
        <v>57802023100719240267548</v>
      </c>
      <c r="C63" s="5" t="s">
        <v>6</v>
      </c>
      <c r="D63" s="5" t="str">
        <f>"林青虹"</f>
        <v>林青虹</v>
      </c>
      <c r="E63" s="5" t="str">
        <f t="shared" si="2"/>
        <v>女</v>
      </c>
    </row>
    <row r="64" customHeight="1" spans="1:5">
      <c r="A64" s="5">
        <v>62</v>
      </c>
      <c r="B64" s="5" t="str">
        <f>"57802023100719323567553"</f>
        <v>57802023100719323567553</v>
      </c>
      <c r="C64" s="5" t="s">
        <v>6</v>
      </c>
      <c r="D64" s="5" t="str">
        <f>"周博文"</f>
        <v>周博文</v>
      </c>
      <c r="E64" s="5" t="str">
        <f t="shared" si="2"/>
        <v>女</v>
      </c>
    </row>
    <row r="65" customHeight="1" spans="1:5">
      <c r="A65" s="5">
        <v>63</v>
      </c>
      <c r="B65" s="5" t="str">
        <f>"57802023100719522667566"</f>
        <v>57802023100719522667566</v>
      </c>
      <c r="C65" s="5" t="s">
        <v>6</v>
      </c>
      <c r="D65" s="5" t="str">
        <f>"王小娟"</f>
        <v>王小娟</v>
      </c>
      <c r="E65" s="5" t="str">
        <f t="shared" si="2"/>
        <v>女</v>
      </c>
    </row>
    <row r="66" customHeight="1" spans="1:5">
      <c r="A66" s="5">
        <v>64</v>
      </c>
      <c r="B66" s="5" t="str">
        <f>"57802023100719435467558"</f>
        <v>57802023100719435467558</v>
      </c>
      <c r="C66" s="5" t="s">
        <v>6</v>
      </c>
      <c r="D66" s="5" t="str">
        <f>"符小慧"</f>
        <v>符小慧</v>
      </c>
      <c r="E66" s="5" t="str">
        <f t="shared" si="2"/>
        <v>女</v>
      </c>
    </row>
    <row r="67" customHeight="1" spans="1:5">
      <c r="A67" s="5">
        <v>65</v>
      </c>
      <c r="B67" s="5" t="str">
        <f>"57802023100720164467587"</f>
        <v>57802023100720164467587</v>
      </c>
      <c r="C67" s="5" t="s">
        <v>6</v>
      </c>
      <c r="D67" s="5" t="str">
        <f>"张钰涓"</f>
        <v>张钰涓</v>
      </c>
      <c r="E67" s="5" t="str">
        <f t="shared" si="2"/>
        <v>女</v>
      </c>
    </row>
    <row r="68" customHeight="1" spans="1:5">
      <c r="A68" s="5">
        <v>66</v>
      </c>
      <c r="B68" s="5" t="str">
        <f>"57802023100717542267469"</f>
        <v>57802023100717542267469</v>
      </c>
      <c r="C68" s="5" t="s">
        <v>6</v>
      </c>
      <c r="D68" s="5" t="str">
        <f>"周莹莹"</f>
        <v>周莹莹</v>
      </c>
      <c r="E68" s="5" t="str">
        <f t="shared" si="2"/>
        <v>女</v>
      </c>
    </row>
    <row r="69" customHeight="1" spans="1:5">
      <c r="A69" s="5">
        <v>67</v>
      </c>
      <c r="B69" s="5" t="str">
        <f>"57802023100720114067581"</f>
        <v>57802023100720114067581</v>
      </c>
      <c r="C69" s="5" t="s">
        <v>6</v>
      </c>
      <c r="D69" s="5" t="str">
        <f>"莫春"</f>
        <v>莫春</v>
      </c>
      <c r="E69" s="5" t="str">
        <f>"男"</f>
        <v>男</v>
      </c>
    </row>
    <row r="70" customHeight="1" spans="1:5">
      <c r="A70" s="5">
        <v>68</v>
      </c>
      <c r="B70" s="5" t="str">
        <f>"57802023100722034367679"</f>
        <v>57802023100722034367679</v>
      </c>
      <c r="C70" s="5" t="s">
        <v>6</v>
      </c>
      <c r="D70" s="5" t="str">
        <f>"邢斯皓"</f>
        <v>邢斯皓</v>
      </c>
      <c r="E70" s="5" t="str">
        <f>"男"</f>
        <v>男</v>
      </c>
    </row>
    <row r="71" customHeight="1" spans="1:5">
      <c r="A71" s="5">
        <v>69</v>
      </c>
      <c r="B71" s="5" t="str">
        <f>"57802023100721235367649"</f>
        <v>57802023100721235367649</v>
      </c>
      <c r="C71" s="5" t="s">
        <v>6</v>
      </c>
      <c r="D71" s="5" t="str">
        <f>"林伟东"</f>
        <v>林伟东</v>
      </c>
      <c r="E71" s="5" t="str">
        <f>"男"</f>
        <v>男</v>
      </c>
    </row>
    <row r="72" customHeight="1" spans="1:5">
      <c r="A72" s="5">
        <v>70</v>
      </c>
      <c r="B72" s="5" t="str">
        <f>"57802023100723183967736"</f>
        <v>57802023100723183967736</v>
      </c>
      <c r="C72" s="5" t="s">
        <v>6</v>
      </c>
      <c r="D72" s="5" t="str">
        <f>"高国平"</f>
        <v>高国平</v>
      </c>
      <c r="E72" s="5" t="str">
        <f>"男"</f>
        <v>男</v>
      </c>
    </row>
    <row r="73" customHeight="1" spans="1:5">
      <c r="A73" s="5">
        <v>71</v>
      </c>
      <c r="B73" s="5" t="str">
        <f>"57802023100723032767727"</f>
        <v>57802023100723032767727</v>
      </c>
      <c r="C73" s="5" t="s">
        <v>6</v>
      </c>
      <c r="D73" s="5" t="str">
        <f>"梁小奕"</f>
        <v>梁小奕</v>
      </c>
      <c r="E73" s="5" t="str">
        <f>"女"</f>
        <v>女</v>
      </c>
    </row>
    <row r="74" customHeight="1" spans="1:5">
      <c r="A74" s="5">
        <v>72</v>
      </c>
      <c r="B74" s="5" t="str">
        <f>"57802023100710094266787"</f>
        <v>57802023100710094266787</v>
      </c>
      <c r="C74" s="5" t="s">
        <v>6</v>
      </c>
      <c r="D74" s="5" t="str">
        <f>"苏静娴"</f>
        <v>苏静娴</v>
      </c>
      <c r="E74" s="5" t="str">
        <f>"女"</f>
        <v>女</v>
      </c>
    </row>
    <row r="75" customHeight="1" spans="1:5">
      <c r="A75" s="5">
        <v>73</v>
      </c>
      <c r="B75" s="5" t="str">
        <f>"57802023100808515767813"</f>
        <v>57802023100808515767813</v>
      </c>
      <c r="C75" s="5" t="s">
        <v>6</v>
      </c>
      <c r="D75" s="5" t="str">
        <f>"林友芳"</f>
        <v>林友芳</v>
      </c>
      <c r="E75" s="5" t="str">
        <f>"男"</f>
        <v>男</v>
      </c>
    </row>
    <row r="76" customHeight="1" spans="1:5">
      <c r="A76" s="5">
        <v>74</v>
      </c>
      <c r="B76" s="5" t="str">
        <f>"57802023100809204367973"</f>
        <v>57802023100809204367973</v>
      </c>
      <c r="C76" s="5" t="s">
        <v>6</v>
      </c>
      <c r="D76" s="5" t="str">
        <f>"吕初坪"</f>
        <v>吕初坪</v>
      </c>
      <c r="E76" s="5" t="str">
        <f>"女"</f>
        <v>女</v>
      </c>
    </row>
    <row r="77" customHeight="1" spans="1:5">
      <c r="A77" s="5">
        <v>75</v>
      </c>
      <c r="B77" s="5" t="str">
        <f>"57802023100808593367821"</f>
        <v>57802023100808593367821</v>
      </c>
      <c r="C77" s="5" t="s">
        <v>6</v>
      </c>
      <c r="D77" s="5" t="str">
        <f>"王惠平"</f>
        <v>王惠平</v>
      </c>
      <c r="E77" s="5" t="str">
        <f>"女"</f>
        <v>女</v>
      </c>
    </row>
    <row r="78" customHeight="1" spans="1:5">
      <c r="A78" s="5">
        <v>76</v>
      </c>
      <c r="B78" s="5" t="str">
        <f>"57802023100809393868061"</f>
        <v>57802023100809393868061</v>
      </c>
      <c r="C78" s="5" t="s">
        <v>6</v>
      </c>
      <c r="D78" s="5" t="str">
        <f>"林书哲"</f>
        <v>林书哲</v>
      </c>
      <c r="E78" s="5" t="str">
        <f>"男"</f>
        <v>男</v>
      </c>
    </row>
    <row r="79" customHeight="1" spans="1:5">
      <c r="A79" s="5">
        <v>77</v>
      </c>
      <c r="B79" s="5" t="str">
        <f>"57802023100808531667814"</f>
        <v>57802023100808531667814</v>
      </c>
      <c r="C79" s="5" t="s">
        <v>6</v>
      </c>
      <c r="D79" s="5" t="str">
        <f>"王莹"</f>
        <v>王莹</v>
      </c>
      <c r="E79" s="5" t="str">
        <f>"女"</f>
        <v>女</v>
      </c>
    </row>
    <row r="80" customHeight="1" spans="1:5">
      <c r="A80" s="5">
        <v>78</v>
      </c>
      <c r="B80" s="5" t="str">
        <f>"57802023100721005567626"</f>
        <v>57802023100721005567626</v>
      </c>
      <c r="C80" s="5" t="s">
        <v>6</v>
      </c>
      <c r="D80" s="5" t="str">
        <f>"符豪今"</f>
        <v>符豪今</v>
      </c>
      <c r="E80" s="5" t="str">
        <f>"女"</f>
        <v>女</v>
      </c>
    </row>
    <row r="81" customHeight="1" spans="1:5">
      <c r="A81" s="5">
        <v>79</v>
      </c>
      <c r="B81" s="5" t="str">
        <f>"57802023100809311768022"</f>
        <v>57802023100809311768022</v>
      </c>
      <c r="C81" s="5" t="s">
        <v>6</v>
      </c>
      <c r="D81" s="5" t="str">
        <f>"唐子莹"</f>
        <v>唐子莹</v>
      </c>
      <c r="E81" s="5" t="str">
        <f>"女"</f>
        <v>女</v>
      </c>
    </row>
    <row r="82" customHeight="1" spans="1:5">
      <c r="A82" s="5">
        <v>80</v>
      </c>
      <c r="B82" s="5" t="str">
        <f>"57802023100810304168274"</f>
        <v>57802023100810304168274</v>
      </c>
      <c r="C82" s="5" t="s">
        <v>6</v>
      </c>
      <c r="D82" s="5" t="str">
        <f>"吴明峰"</f>
        <v>吴明峰</v>
      </c>
      <c r="E82" s="5" t="str">
        <f>"男"</f>
        <v>男</v>
      </c>
    </row>
    <row r="83" customHeight="1" spans="1:5">
      <c r="A83" s="5">
        <v>81</v>
      </c>
      <c r="B83" s="5" t="str">
        <f>"57802023100809103467916"</f>
        <v>57802023100809103467916</v>
      </c>
      <c r="C83" s="5" t="s">
        <v>6</v>
      </c>
      <c r="D83" s="5" t="str">
        <f>"黎培丽"</f>
        <v>黎培丽</v>
      </c>
      <c r="E83" s="5" t="str">
        <f>"女"</f>
        <v>女</v>
      </c>
    </row>
    <row r="84" customHeight="1" spans="1:5">
      <c r="A84" s="5">
        <v>82</v>
      </c>
      <c r="B84" s="5" t="str">
        <f>"57802023100810172768215"</f>
        <v>57802023100810172768215</v>
      </c>
      <c r="C84" s="5" t="s">
        <v>6</v>
      </c>
      <c r="D84" s="5" t="str">
        <f>"郑志淋"</f>
        <v>郑志淋</v>
      </c>
      <c r="E84" s="5" t="str">
        <f>"女"</f>
        <v>女</v>
      </c>
    </row>
    <row r="85" ht="106" customHeight="1" spans="1:5">
      <c r="A85" s="5">
        <v>83</v>
      </c>
      <c r="B85" s="5" t="str">
        <f>"57802023100810354868297"</f>
        <v>57802023100810354868297</v>
      </c>
      <c r="C85" s="5" t="s">
        <v>6</v>
      </c>
      <c r="D85" s="5" t="str">
        <f>"麦子瑞"</f>
        <v>麦子瑞</v>
      </c>
      <c r="E85" s="5" t="str">
        <f>"女"</f>
        <v>女</v>
      </c>
    </row>
    <row r="86" customHeight="1" spans="1:5">
      <c r="A86" s="5">
        <v>84</v>
      </c>
      <c r="B86" s="5" t="str">
        <f>"57802023100810250068246"</f>
        <v>57802023100810250068246</v>
      </c>
      <c r="C86" s="5" t="s">
        <v>6</v>
      </c>
      <c r="D86" s="5" t="str">
        <f>"钟政"</f>
        <v>钟政</v>
      </c>
      <c r="E86" s="5" t="str">
        <f>"男"</f>
        <v>男</v>
      </c>
    </row>
    <row r="87" customHeight="1" spans="1:5">
      <c r="A87" s="5">
        <v>85</v>
      </c>
      <c r="B87" s="5" t="str">
        <f>"57802023100810240568243"</f>
        <v>57802023100810240568243</v>
      </c>
      <c r="C87" s="5" t="s">
        <v>6</v>
      </c>
      <c r="D87" s="5" t="str">
        <f>"吴佩颖"</f>
        <v>吴佩颖</v>
      </c>
      <c r="E87" s="5" t="str">
        <f>"女"</f>
        <v>女</v>
      </c>
    </row>
    <row r="88" customHeight="1" spans="1:5">
      <c r="A88" s="5">
        <v>86</v>
      </c>
      <c r="B88" s="5" t="str">
        <f>"57802023100810360168298"</f>
        <v>57802023100810360168298</v>
      </c>
      <c r="C88" s="5" t="s">
        <v>6</v>
      </c>
      <c r="D88" s="5" t="str">
        <f>"沈珺"</f>
        <v>沈珺</v>
      </c>
      <c r="E88" s="5" t="str">
        <f>"女"</f>
        <v>女</v>
      </c>
    </row>
    <row r="89" customHeight="1" spans="1:5">
      <c r="A89" s="5">
        <v>87</v>
      </c>
      <c r="B89" s="5" t="str">
        <f>"57802023100716423767372"</f>
        <v>57802023100716423767372</v>
      </c>
      <c r="C89" s="5" t="s">
        <v>6</v>
      </c>
      <c r="D89" s="5" t="str">
        <f>"林先钰"</f>
        <v>林先钰</v>
      </c>
      <c r="E89" s="5" t="str">
        <f>"男"</f>
        <v>男</v>
      </c>
    </row>
    <row r="90" customHeight="1" spans="1:5">
      <c r="A90" s="5">
        <v>88</v>
      </c>
      <c r="B90" s="5" t="str">
        <f>"57802023100810311868277"</f>
        <v>57802023100810311868277</v>
      </c>
      <c r="C90" s="5" t="s">
        <v>6</v>
      </c>
      <c r="D90" s="5" t="str">
        <f>"林诚友"</f>
        <v>林诚友</v>
      </c>
      <c r="E90" s="5" t="str">
        <f>"男"</f>
        <v>男</v>
      </c>
    </row>
    <row r="91" customHeight="1" spans="1:5">
      <c r="A91" s="5">
        <v>89</v>
      </c>
      <c r="B91" s="5" t="str">
        <f>"57802023100811052068393"</f>
        <v>57802023100811052068393</v>
      </c>
      <c r="C91" s="5" t="s">
        <v>6</v>
      </c>
      <c r="D91" s="5" t="str">
        <f>"吴晶晶"</f>
        <v>吴晶晶</v>
      </c>
      <c r="E91" s="5" t="str">
        <f>"女"</f>
        <v>女</v>
      </c>
    </row>
    <row r="92" customHeight="1" spans="1:5">
      <c r="A92" s="5">
        <v>90</v>
      </c>
      <c r="B92" s="5" t="str">
        <f>"57802023100810104568181"</f>
        <v>57802023100810104568181</v>
      </c>
      <c r="C92" s="5" t="s">
        <v>6</v>
      </c>
      <c r="D92" s="5" t="str">
        <f>"马广豪"</f>
        <v>马广豪</v>
      </c>
      <c r="E92" s="5" t="str">
        <f>"男"</f>
        <v>男</v>
      </c>
    </row>
    <row r="93" customHeight="1" spans="1:5">
      <c r="A93" s="5">
        <v>91</v>
      </c>
      <c r="B93" s="5" t="str">
        <f>"57802023100811091568405"</f>
        <v>57802023100811091568405</v>
      </c>
      <c r="C93" s="5" t="s">
        <v>6</v>
      </c>
      <c r="D93" s="5" t="str">
        <f>"陈美"</f>
        <v>陈美</v>
      </c>
      <c r="E93" s="5" t="str">
        <f>"女"</f>
        <v>女</v>
      </c>
    </row>
    <row r="94" customHeight="1" spans="1:5">
      <c r="A94" s="5">
        <v>92</v>
      </c>
      <c r="B94" s="5" t="str">
        <f>"57802023100810460268333"</f>
        <v>57802023100810460268333</v>
      </c>
      <c r="C94" s="5" t="s">
        <v>6</v>
      </c>
      <c r="D94" s="5" t="str">
        <f>"杨路"</f>
        <v>杨路</v>
      </c>
      <c r="E94" s="5" t="str">
        <f>"男"</f>
        <v>男</v>
      </c>
    </row>
    <row r="95" customHeight="1" spans="1:5">
      <c r="A95" s="5">
        <v>93</v>
      </c>
      <c r="B95" s="5" t="str">
        <f>"57802023100811072368398"</f>
        <v>57802023100811072368398</v>
      </c>
      <c r="C95" s="5" t="s">
        <v>6</v>
      </c>
      <c r="D95" s="5" t="str">
        <f>"曾焕璧"</f>
        <v>曾焕璧</v>
      </c>
      <c r="E95" s="5" t="str">
        <f>"男"</f>
        <v>男</v>
      </c>
    </row>
    <row r="96" customHeight="1" spans="1:5">
      <c r="A96" s="5">
        <v>94</v>
      </c>
      <c r="B96" s="5" t="str">
        <f>"57802023100811140768423"</f>
        <v>57802023100811140768423</v>
      </c>
      <c r="C96" s="5" t="s">
        <v>6</v>
      </c>
      <c r="D96" s="5" t="str">
        <f>"邢增佑"</f>
        <v>邢增佑</v>
      </c>
      <c r="E96" s="5" t="str">
        <f>"男"</f>
        <v>男</v>
      </c>
    </row>
    <row r="97" customHeight="1" spans="1:5">
      <c r="A97" s="5">
        <v>95</v>
      </c>
      <c r="B97" s="5" t="str">
        <f>"57802023100722485867715"</f>
        <v>57802023100722485867715</v>
      </c>
      <c r="C97" s="5" t="s">
        <v>6</v>
      </c>
      <c r="D97" s="5" t="str">
        <f>"杜海仁"</f>
        <v>杜海仁</v>
      </c>
      <c r="E97" s="5" t="str">
        <f>"女"</f>
        <v>女</v>
      </c>
    </row>
    <row r="98" customHeight="1" spans="1:5">
      <c r="A98" s="5">
        <v>96</v>
      </c>
      <c r="B98" s="5" t="str">
        <f>"57802023100709032966612"</f>
        <v>57802023100709032966612</v>
      </c>
      <c r="C98" s="5" t="s">
        <v>6</v>
      </c>
      <c r="D98" s="5" t="str">
        <f>"彭昌海"</f>
        <v>彭昌海</v>
      </c>
      <c r="E98" s="5" t="str">
        <f>"男"</f>
        <v>男</v>
      </c>
    </row>
    <row r="99" customHeight="1" spans="1:5">
      <c r="A99" s="5">
        <v>97</v>
      </c>
      <c r="B99" s="5" t="str">
        <f>"57802023100719554067570"</f>
        <v>57802023100719554067570</v>
      </c>
      <c r="C99" s="5" t="s">
        <v>6</v>
      </c>
      <c r="D99" s="5" t="str">
        <f>"李日韬"</f>
        <v>李日韬</v>
      </c>
      <c r="E99" s="5" t="str">
        <f>"男"</f>
        <v>男</v>
      </c>
    </row>
    <row r="100" customHeight="1" spans="1:5">
      <c r="A100" s="5">
        <v>98</v>
      </c>
      <c r="B100" s="5" t="str">
        <f>"57802023100810024668158"</f>
        <v>57802023100810024668158</v>
      </c>
      <c r="C100" s="5" t="s">
        <v>6</v>
      </c>
      <c r="D100" s="5" t="str">
        <f>"李江岸"</f>
        <v>李江岸</v>
      </c>
      <c r="E100" s="5" t="str">
        <f>"男"</f>
        <v>男</v>
      </c>
    </row>
    <row r="101" customHeight="1" spans="1:5">
      <c r="A101" s="5">
        <v>99</v>
      </c>
      <c r="B101" s="5" t="str">
        <f>"57802023100814445968779"</f>
        <v>57802023100814445968779</v>
      </c>
      <c r="C101" s="5" t="s">
        <v>6</v>
      </c>
      <c r="D101" s="5" t="str">
        <f>"陈歆然"</f>
        <v>陈歆然</v>
      </c>
      <c r="E101" s="5" t="str">
        <f>"女"</f>
        <v>女</v>
      </c>
    </row>
    <row r="102" customHeight="1" spans="1:5">
      <c r="A102" s="5">
        <v>100</v>
      </c>
      <c r="B102" s="5" t="str">
        <f>"57802023100711274166960"</f>
        <v>57802023100711274166960</v>
      </c>
      <c r="C102" s="5" t="s">
        <v>6</v>
      </c>
      <c r="D102" s="5" t="str">
        <f>"许佳莉"</f>
        <v>许佳莉</v>
      </c>
      <c r="E102" s="5" t="str">
        <f>"女"</f>
        <v>女</v>
      </c>
    </row>
    <row r="103" customHeight="1" spans="1:5">
      <c r="A103" s="5">
        <v>101</v>
      </c>
      <c r="B103" s="5" t="str">
        <f>"57802023100814412968770"</f>
        <v>57802023100814412968770</v>
      </c>
      <c r="C103" s="5" t="s">
        <v>6</v>
      </c>
      <c r="D103" s="5" t="str">
        <f>"黄亚义"</f>
        <v>黄亚义</v>
      </c>
      <c r="E103" s="5" t="str">
        <f>"女"</f>
        <v>女</v>
      </c>
    </row>
    <row r="104" customHeight="1" spans="1:5">
      <c r="A104" s="5">
        <v>102</v>
      </c>
      <c r="B104" s="5" t="str">
        <f>"57802023100815004568811"</f>
        <v>57802023100815004568811</v>
      </c>
      <c r="C104" s="5" t="s">
        <v>6</v>
      </c>
      <c r="D104" s="5" t="str">
        <f>"李钊"</f>
        <v>李钊</v>
      </c>
      <c r="E104" s="5" t="str">
        <f>"男"</f>
        <v>男</v>
      </c>
    </row>
    <row r="105" customHeight="1" spans="1:5">
      <c r="A105" s="5">
        <v>103</v>
      </c>
      <c r="B105" s="5" t="str">
        <f>"57802023100814570968801"</f>
        <v>57802023100814570968801</v>
      </c>
      <c r="C105" s="5" t="s">
        <v>6</v>
      </c>
      <c r="D105" s="5" t="str">
        <f>"柯毅初"</f>
        <v>柯毅初</v>
      </c>
      <c r="E105" s="5" t="str">
        <f>"男"</f>
        <v>男</v>
      </c>
    </row>
    <row r="106" customHeight="1" spans="1:5">
      <c r="A106" s="5">
        <v>104</v>
      </c>
      <c r="B106" s="5" t="str">
        <f>"57802023100816043168949"</f>
        <v>57802023100816043168949</v>
      </c>
      <c r="C106" s="5" t="s">
        <v>6</v>
      </c>
      <c r="D106" s="5" t="str">
        <f>"杜青雨"</f>
        <v>杜青雨</v>
      </c>
      <c r="E106" s="5" t="str">
        <f>"男"</f>
        <v>男</v>
      </c>
    </row>
    <row r="107" customHeight="1" spans="1:5">
      <c r="A107" s="5">
        <v>105</v>
      </c>
      <c r="B107" s="5" t="str">
        <f>"57802023100816182468992"</f>
        <v>57802023100816182468992</v>
      </c>
      <c r="C107" s="5" t="s">
        <v>6</v>
      </c>
      <c r="D107" s="5" t="str">
        <f>"董开安"</f>
        <v>董开安</v>
      </c>
      <c r="E107" s="5" t="str">
        <f>"男"</f>
        <v>男</v>
      </c>
    </row>
    <row r="108" customHeight="1" spans="1:5">
      <c r="A108" s="5">
        <v>106</v>
      </c>
      <c r="B108" s="5" t="str">
        <f>"57802023100816350269022"</f>
        <v>57802023100816350269022</v>
      </c>
      <c r="C108" s="5" t="s">
        <v>6</v>
      </c>
      <c r="D108" s="5" t="str">
        <f>"张雅婷"</f>
        <v>张雅婷</v>
      </c>
      <c r="E108" s="5" t="str">
        <f>"女"</f>
        <v>女</v>
      </c>
    </row>
    <row r="109" customHeight="1" spans="1:5">
      <c r="A109" s="5">
        <v>107</v>
      </c>
      <c r="B109" s="5" t="str">
        <f>"57802023100816371069024"</f>
        <v>57802023100816371069024</v>
      </c>
      <c r="C109" s="5" t="s">
        <v>6</v>
      </c>
      <c r="D109" s="5" t="str">
        <f>"吴达显"</f>
        <v>吴达显</v>
      </c>
      <c r="E109" s="5" t="str">
        <f>"男"</f>
        <v>男</v>
      </c>
    </row>
    <row r="110" customHeight="1" spans="1:5">
      <c r="A110" s="5">
        <v>108</v>
      </c>
      <c r="B110" s="5" t="str">
        <f>"57802023100817490469164"</f>
        <v>57802023100817490469164</v>
      </c>
      <c r="C110" s="5" t="s">
        <v>6</v>
      </c>
      <c r="D110" s="5" t="str">
        <f>"左家赛"</f>
        <v>左家赛</v>
      </c>
      <c r="E110" s="5" t="str">
        <f t="shared" ref="E110:E118" si="3">"女"</f>
        <v>女</v>
      </c>
    </row>
    <row r="111" customHeight="1" spans="1:5">
      <c r="A111" s="5">
        <v>109</v>
      </c>
      <c r="B111" s="5" t="str">
        <f>"57802023100818295069215"</f>
        <v>57802023100818295069215</v>
      </c>
      <c r="C111" s="5" t="s">
        <v>6</v>
      </c>
      <c r="D111" s="5" t="str">
        <f>"夏彩云"</f>
        <v>夏彩云</v>
      </c>
      <c r="E111" s="5" t="str">
        <f t="shared" si="3"/>
        <v>女</v>
      </c>
    </row>
    <row r="112" customHeight="1" spans="1:5">
      <c r="A112" s="5">
        <v>110</v>
      </c>
      <c r="B112" s="5" t="str">
        <f>"57802023100818161569201"</f>
        <v>57802023100818161569201</v>
      </c>
      <c r="C112" s="5" t="s">
        <v>6</v>
      </c>
      <c r="D112" s="5" t="str">
        <f>"崔爱倩"</f>
        <v>崔爱倩</v>
      </c>
      <c r="E112" s="5" t="str">
        <f t="shared" si="3"/>
        <v>女</v>
      </c>
    </row>
    <row r="113" customHeight="1" spans="1:5">
      <c r="A113" s="5">
        <v>111</v>
      </c>
      <c r="B113" s="5" t="str">
        <f>"57802023100709075866625"</f>
        <v>57802023100709075866625</v>
      </c>
      <c r="C113" s="5" t="s">
        <v>6</v>
      </c>
      <c r="D113" s="5" t="str">
        <f>"王程"</f>
        <v>王程</v>
      </c>
      <c r="E113" s="5" t="str">
        <f t="shared" si="3"/>
        <v>女</v>
      </c>
    </row>
    <row r="114" customHeight="1" spans="1:5">
      <c r="A114" s="5">
        <v>112</v>
      </c>
      <c r="B114" s="5" t="str">
        <f>"57802023100813083368627"</f>
        <v>57802023100813083368627</v>
      </c>
      <c r="C114" s="5" t="s">
        <v>6</v>
      </c>
      <c r="D114" s="5" t="str">
        <f>"谢雯婕"</f>
        <v>谢雯婕</v>
      </c>
      <c r="E114" s="5" t="str">
        <f t="shared" si="3"/>
        <v>女</v>
      </c>
    </row>
    <row r="115" customHeight="1" spans="1:5">
      <c r="A115" s="5">
        <v>113</v>
      </c>
      <c r="B115" s="5" t="str">
        <f>"57802023100718402267505"</f>
        <v>57802023100718402267505</v>
      </c>
      <c r="C115" s="5" t="s">
        <v>6</v>
      </c>
      <c r="D115" s="5" t="str">
        <f>"翁巍源"</f>
        <v>翁巍源</v>
      </c>
      <c r="E115" s="5" t="str">
        <f t="shared" si="3"/>
        <v>女</v>
      </c>
    </row>
    <row r="116" customHeight="1" spans="1:5">
      <c r="A116" s="5">
        <v>114</v>
      </c>
      <c r="B116" s="5" t="str">
        <f>"57802023100822111869563"</f>
        <v>57802023100822111869563</v>
      </c>
      <c r="C116" s="5" t="s">
        <v>6</v>
      </c>
      <c r="D116" s="5" t="str">
        <f>"朱丽萍"</f>
        <v>朱丽萍</v>
      </c>
      <c r="E116" s="5" t="str">
        <f t="shared" si="3"/>
        <v>女</v>
      </c>
    </row>
    <row r="117" customHeight="1" spans="1:5">
      <c r="A117" s="5">
        <v>115</v>
      </c>
      <c r="B117" s="5" t="str">
        <f>"57802023100822555269622"</f>
        <v>57802023100822555269622</v>
      </c>
      <c r="C117" s="5" t="s">
        <v>6</v>
      </c>
      <c r="D117" s="5" t="str">
        <f>"颜妙"</f>
        <v>颜妙</v>
      </c>
      <c r="E117" s="5" t="str">
        <f t="shared" si="3"/>
        <v>女</v>
      </c>
    </row>
    <row r="118" customHeight="1" spans="1:5">
      <c r="A118" s="5">
        <v>116</v>
      </c>
      <c r="B118" s="5" t="str">
        <f>"57802023100822580669623"</f>
        <v>57802023100822580669623</v>
      </c>
      <c r="C118" s="5" t="s">
        <v>6</v>
      </c>
      <c r="D118" s="5" t="str">
        <f>"范丽敏"</f>
        <v>范丽敏</v>
      </c>
      <c r="E118" s="5" t="str">
        <f t="shared" si="3"/>
        <v>女</v>
      </c>
    </row>
    <row r="119" customHeight="1" spans="1:5">
      <c r="A119" s="5">
        <v>117</v>
      </c>
      <c r="B119" s="5" t="str">
        <f>"57802023100901043269671"</f>
        <v>57802023100901043269671</v>
      </c>
      <c r="C119" s="5" t="s">
        <v>6</v>
      </c>
      <c r="D119" s="5" t="str">
        <f>"梁宏"</f>
        <v>梁宏</v>
      </c>
      <c r="E119" s="5" t="str">
        <f>"男"</f>
        <v>男</v>
      </c>
    </row>
    <row r="120" customHeight="1" spans="1:5">
      <c r="A120" s="5">
        <v>118</v>
      </c>
      <c r="B120" s="5" t="str">
        <f>"57802023100710200666805"</f>
        <v>57802023100710200666805</v>
      </c>
      <c r="C120" s="5" t="s">
        <v>6</v>
      </c>
      <c r="D120" s="5" t="str">
        <f>"李福女"</f>
        <v>李福女</v>
      </c>
      <c r="E120" s="5" t="str">
        <f>"女"</f>
        <v>女</v>
      </c>
    </row>
    <row r="121" customHeight="1" spans="1:5">
      <c r="A121" s="5">
        <v>119</v>
      </c>
      <c r="B121" s="5" t="str">
        <f>"57802023100708583466599"</f>
        <v>57802023100708583466599</v>
      </c>
      <c r="C121" s="5" t="s">
        <v>6</v>
      </c>
      <c r="D121" s="5" t="str">
        <f>"王露民"</f>
        <v>王露民</v>
      </c>
      <c r="E121" s="5" t="str">
        <f>"女"</f>
        <v>女</v>
      </c>
    </row>
    <row r="122" customHeight="1" spans="1:5">
      <c r="A122" s="5">
        <v>120</v>
      </c>
      <c r="B122" s="5" t="str">
        <f>"57802023100817141869112"</f>
        <v>57802023100817141869112</v>
      </c>
      <c r="C122" s="5" t="s">
        <v>6</v>
      </c>
      <c r="D122" s="5" t="str">
        <f>"许晓菁"</f>
        <v>许晓菁</v>
      </c>
      <c r="E122" s="5" t="str">
        <f>"女"</f>
        <v>女</v>
      </c>
    </row>
    <row r="123" customHeight="1" spans="1:5">
      <c r="A123" s="5">
        <v>121</v>
      </c>
      <c r="B123" s="5" t="str">
        <f>"57802023100910241469996"</f>
        <v>57802023100910241469996</v>
      </c>
      <c r="C123" s="5" t="s">
        <v>6</v>
      </c>
      <c r="D123" s="5" t="str">
        <f>"王先知"</f>
        <v>王先知</v>
      </c>
      <c r="E123" s="5" t="str">
        <f>"男"</f>
        <v>男</v>
      </c>
    </row>
    <row r="124" customHeight="1" spans="1:5">
      <c r="A124" s="5">
        <v>122</v>
      </c>
      <c r="B124" s="5" t="str">
        <f>"57802023100910033069934"</f>
        <v>57802023100910033069934</v>
      </c>
      <c r="C124" s="5" t="s">
        <v>6</v>
      </c>
      <c r="D124" s="5" t="str">
        <f>"王壮联"</f>
        <v>王壮联</v>
      </c>
      <c r="E124" s="5" t="str">
        <f>"女"</f>
        <v>女</v>
      </c>
    </row>
    <row r="125" customHeight="1" spans="1:5">
      <c r="A125" s="5">
        <v>123</v>
      </c>
      <c r="B125" s="5" t="str">
        <f>"57802023100821001669451"</f>
        <v>57802023100821001669451</v>
      </c>
      <c r="C125" s="5" t="s">
        <v>6</v>
      </c>
      <c r="D125" s="5" t="str">
        <f>"张舒璐"</f>
        <v>张舒璐</v>
      </c>
      <c r="E125" s="5" t="str">
        <f>"女"</f>
        <v>女</v>
      </c>
    </row>
    <row r="126" customHeight="1" spans="1:5">
      <c r="A126" s="5">
        <v>124</v>
      </c>
      <c r="B126" s="5" t="str">
        <f>"57802023100911124070107"</f>
        <v>57802023100911124070107</v>
      </c>
      <c r="C126" s="5" t="s">
        <v>6</v>
      </c>
      <c r="D126" s="5" t="str">
        <f>"谢维亮"</f>
        <v>谢维亮</v>
      </c>
      <c r="E126" s="5" t="str">
        <f>"男"</f>
        <v>男</v>
      </c>
    </row>
    <row r="127" customHeight="1" spans="1:5">
      <c r="A127" s="5">
        <v>125</v>
      </c>
      <c r="B127" s="5" t="str">
        <f>"57802023100711493267002"</f>
        <v>57802023100711493267002</v>
      </c>
      <c r="C127" s="5" t="s">
        <v>6</v>
      </c>
      <c r="D127" s="5" t="str">
        <f>"李家巧"</f>
        <v>李家巧</v>
      </c>
      <c r="E127" s="5" t="str">
        <f>"女"</f>
        <v>女</v>
      </c>
    </row>
    <row r="128" customHeight="1" spans="1:5">
      <c r="A128" s="5">
        <v>126</v>
      </c>
      <c r="B128" s="5" t="str">
        <f>"57802023100911040470088"</f>
        <v>57802023100911040470088</v>
      </c>
      <c r="C128" s="5" t="s">
        <v>6</v>
      </c>
      <c r="D128" s="5" t="str">
        <f>"孙琳"</f>
        <v>孙琳</v>
      </c>
      <c r="E128" s="5" t="str">
        <f>"女"</f>
        <v>女</v>
      </c>
    </row>
    <row r="129" customHeight="1" spans="1:5">
      <c r="A129" s="5">
        <v>127</v>
      </c>
      <c r="B129" s="5" t="str">
        <f>"57802023100910094169947"</f>
        <v>57802023100910094169947</v>
      </c>
      <c r="C129" s="5" t="s">
        <v>6</v>
      </c>
      <c r="D129" s="5" t="str">
        <f>"李良"</f>
        <v>李良</v>
      </c>
      <c r="E129" s="5" t="str">
        <f>"男"</f>
        <v>男</v>
      </c>
    </row>
    <row r="130" customHeight="1" spans="1:5">
      <c r="A130" s="5">
        <v>128</v>
      </c>
      <c r="B130" s="5" t="str">
        <f>"57802023100712190967033"</f>
        <v>57802023100712190967033</v>
      </c>
      <c r="C130" s="5" t="s">
        <v>6</v>
      </c>
      <c r="D130" s="5" t="str">
        <f>"谢定清"</f>
        <v>谢定清</v>
      </c>
      <c r="E130" s="5" t="str">
        <f>"男"</f>
        <v>男</v>
      </c>
    </row>
    <row r="131" customHeight="1" spans="1:5">
      <c r="A131" s="5">
        <v>129</v>
      </c>
      <c r="B131" s="5" t="str">
        <f>"57802023100913472970351"</f>
        <v>57802023100913472970351</v>
      </c>
      <c r="C131" s="5" t="s">
        <v>6</v>
      </c>
      <c r="D131" s="5" t="str">
        <f>"齐文"</f>
        <v>齐文</v>
      </c>
      <c r="E131" s="5" t="str">
        <f>"女"</f>
        <v>女</v>
      </c>
    </row>
    <row r="132" customHeight="1" spans="1:5">
      <c r="A132" s="5">
        <v>130</v>
      </c>
      <c r="B132" s="5" t="str">
        <f>"57802023100914475270429"</f>
        <v>57802023100914475270429</v>
      </c>
      <c r="C132" s="5" t="s">
        <v>6</v>
      </c>
      <c r="D132" s="5" t="str">
        <f>"韩蕙蔓"</f>
        <v>韩蕙蔓</v>
      </c>
      <c r="E132" s="5" t="str">
        <f>"女"</f>
        <v>女</v>
      </c>
    </row>
    <row r="133" customHeight="1" spans="1:5">
      <c r="A133" s="5">
        <v>131</v>
      </c>
      <c r="B133" s="5" t="str">
        <f>"57802023100914505970434"</f>
        <v>57802023100914505970434</v>
      </c>
      <c r="C133" s="5" t="s">
        <v>6</v>
      </c>
      <c r="D133" s="5" t="str">
        <f>"田晓玲"</f>
        <v>田晓玲</v>
      </c>
      <c r="E133" s="5" t="str">
        <f>"女"</f>
        <v>女</v>
      </c>
    </row>
    <row r="134" customHeight="1" spans="1:5">
      <c r="A134" s="5">
        <v>132</v>
      </c>
      <c r="B134" s="5" t="str">
        <f>"57802023100914405470418"</f>
        <v>57802023100914405470418</v>
      </c>
      <c r="C134" s="5" t="s">
        <v>6</v>
      </c>
      <c r="D134" s="5" t="str">
        <f>"张纪兵"</f>
        <v>张纪兵</v>
      </c>
      <c r="E134" s="5" t="str">
        <f>"男"</f>
        <v>男</v>
      </c>
    </row>
    <row r="135" customHeight="1" spans="1:5">
      <c r="A135" s="5">
        <v>133</v>
      </c>
      <c r="B135" s="5" t="str">
        <f>"57802023100909204469812"</f>
        <v>57802023100909204469812</v>
      </c>
      <c r="C135" s="5" t="s">
        <v>6</v>
      </c>
      <c r="D135" s="5" t="str">
        <f>"杜增毅"</f>
        <v>杜增毅</v>
      </c>
      <c r="E135" s="5" t="str">
        <f>"男"</f>
        <v>男</v>
      </c>
    </row>
    <row r="136" customHeight="1" spans="1:5">
      <c r="A136" s="5">
        <v>134</v>
      </c>
      <c r="B136" s="5" t="str">
        <f>"57802023100912311570249"</f>
        <v>57802023100912311570249</v>
      </c>
      <c r="C136" s="5" t="s">
        <v>6</v>
      </c>
      <c r="D136" s="5" t="str">
        <f>"张钦智"</f>
        <v>张钦智</v>
      </c>
      <c r="E136" s="5" t="str">
        <f>"男"</f>
        <v>男</v>
      </c>
    </row>
    <row r="137" customHeight="1" spans="1:5">
      <c r="A137" s="5">
        <v>135</v>
      </c>
      <c r="B137" s="5" t="str">
        <f>"57802023100914334970407"</f>
        <v>57802023100914334970407</v>
      </c>
      <c r="C137" s="5" t="s">
        <v>6</v>
      </c>
      <c r="D137" s="5" t="str">
        <f>"林嫚妮"</f>
        <v>林嫚妮</v>
      </c>
      <c r="E137" s="5" t="str">
        <f>"女"</f>
        <v>女</v>
      </c>
    </row>
    <row r="138" customHeight="1" spans="1:5">
      <c r="A138" s="5">
        <v>136</v>
      </c>
      <c r="B138" s="5" t="str">
        <f>"57802023100915383770519"</f>
        <v>57802023100915383770519</v>
      </c>
      <c r="C138" s="5" t="s">
        <v>6</v>
      </c>
      <c r="D138" s="5" t="str">
        <f>"梁昌特"</f>
        <v>梁昌特</v>
      </c>
      <c r="E138" s="5" t="str">
        <f>"男"</f>
        <v>男</v>
      </c>
    </row>
    <row r="139" customHeight="1" spans="1:5">
      <c r="A139" s="5">
        <v>137</v>
      </c>
      <c r="B139" s="5" t="str">
        <f>"57802023100915385770520"</f>
        <v>57802023100915385770520</v>
      </c>
      <c r="C139" s="5" t="s">
        <v>6</v>
      </c>
      <c r="D139" s="5" t="str">
        <f>"黄世权"</f>
        <v>黄世权</v>
      </c>
      <c r="E139" s="5" t="str">
        <f>"男"</f>
        <v>男</v>
      </c>
    </row>
    <row r="140" customHeight="1" spans="1:5">
      <c r="A140" s="5">
        <v>138</v>
      </c>
      <c r="B140" s="5" t="str">
        <f>"57802023100916213970603"</f>
        <v>57802023100916213970603</v>
      </c>
      <c r="C140" s="5" t="s">
        <v>6</v>
      </c>
      <c r="D140" s="5" t="str">
        <f>"赵诗菁"</f>
        <v>赵诗菁</v>
      </c>
      <c r="E140" s="5" t="str">
        <f>"女"</f>
        <v>女</v>
      </c>
    </row>
    <row r="141" customHeight="1" spans="1:5">
      <c r="A141" s="5">
        <v>139</v>
      </c>
      <c r="B141" s="5" t="str">
        <f>"57802023100815001368809"</f>
        <v>57802023100815001368809</v>
      </c>
      <c r="C141" s="5" t="s">
        <v>6</v>
      </c>
      <c r="D141" s="5" t="str">
        <f>"符雪花"</f>
        <v>符雪花</v>
      </c>
      <c r="E141" s="5" t="str">
        <f>"女"</f>
        <v>女</v>
      </c>
    </row>
    <row r="142" customHeight="1" spans="1:5">
      <c r="A142" s="5">
        <v>140</v>
      </c>
      <c r="B142" s="5" t="str">
        <f>"57802023100916200270597"</f>
        <v>57802023100916200270597</v>
      </c>
      <c r="C142" s="5" t="s">
        <v>6</v>
      </c>
      <c r="D142" s="5" t="str">
        <f>"李嫦姝"</f>
        <v>李嫦姝</v>
      </c>
      <c r="E142" s="5" t="str">
        <f>"女"</f>
        <v>女</v>
      </c>
    </row>
    <row r="143" customHeight="1" spans="1:5">
      <c r="A143" s="5">
        <v>141</v>
      </c>
      <c r="B143" s="5" t="str">
        <f>"57802023100916505070654"</f>
        <v>57802023100916505070654</v>
      </c>
      <c r="C143" s="5" t="s">
        <v>6</v>
      </c>
      <c r="D143" s="5" t="str">
        <f>"李子葵"</f>
        <v>李子葵</v>
      </c>
      <c r="E143" s="5" t="str">
        <f>"女"</f>
        <v>女</v>
      </c>
    </row>
    <row r="144" customHeight="1" spans="1:5">
      <c r="A144" s="5">
        <v>142</v>
      </c>
      <c r="B144" s="5" t="str">
        <f>"57802023100909455669885"</f>
        <v>57802023100909455669885</v>
      </c>
      <c r="C144" s="5" t="s">
        <v>6</v>
      </c>
      <c r="D144" s="5" t="str">
        <f>"符怡"</f>
        <v>符怡</v>
      </c>
      <c r="E144" s="5" t="str">
        <f>"女"</f>
        <v>女</v>
      </c>
    </row>
    <row r="145" customHeight="1" spans="1:5">
      <c r="A145" s="5">
        <v>143</v>
      </c>
      <c r="B145" s="5" t="str">
        <f>"57802023100717175567428"</f>
        <v>57802023100717175567428</v>
      </c>
      <c r="C145" s="5" t="s">
        <v>6</v>
      </c>
      <c r="D145" s="5" t="str">
        <f>"潘家雄"</f>
        <v>潘家雄</v>
      </c>
      <c r="E145" s="5" t="str">
        <f>"男"</f>
        <v>男</v>
      </c>
    </row>
    <row r="146" customHeight="1" spans="1:5">
      <c r="A146" s="5">
        <v>144</v>
      </c>
      <c r="B146" s="5" t="str">
        <f>"57802023100918530070800"</f>
        <v>57802023100918530070800</v>
      </c>
      <c r="C146" s="5" t="s">
        <v>6</v>
      </c>
      <c r="D146" s="5" t="str">
        <f>"李欣雨"</f>
        <v>李欣雨</v>
      </c>
      <c r="E146" s="5" t="str">
        <f>"女"</f>
        <v>女</v>
      </c>
    </row>
    <row r="147" customHeight="1" spans="1:5">
      <c r="A147" s="5">
        <v>145</v>
      </c>
      <c r="B147" s="5" t="str">
        <f>"57802023100919155770826"</f>
        <v>57802023100919155770826</v>
      </c>
      <c r="C147" s="5" t="s">
        <v>6</v>
      </c>
      <c r="D147" s="5" t="str">
        <f>"蔡明润"</f>
        <v>蔡明润</v>
      </c>
      <c r="E147" s="5" t="str">
        <f>"女"</f>
        <v>女</v>
      </c>
    </row>
    <row r="148" customHeight="1" spans="1:5">
      <c r="A148" s="5">
        <v>146</v>
      </c>
      <c r="B148" s="5" t="str">
        <f>"57802023100819494969326"</f>
        <v>57802023100819494969326</v>
      </c>
      <c r="C148" s="5" t="s">
        <v>6</v>
      </c>
      <c r="D148" s="5" t="str">
        <f>"何伟泽"</f>
        <v>何伟泽</v>
      </c>
      <c r="E148" s="5" t="str">
        <f>"男"</f>
        <v>男</v>
      </c>
    </row>
    <row r="149" customHeight="1" spans="1:5">
      <c r="A149" s="5">
        <v>147</v>
      </c>
      <c r="B149" s="5" t="str">
        <f>"57802023100920081670902"</f>
        <v>57802023100920081670902</v>
      </c>
      <c r="C149" s="5" t="s">
        <v>6</v>
      </c>
      <c r="D149" s="5" t="str">
        <f>"邢益栋"</f>
        <v>邢益栋</v>
      </c>
      <c r="E149" s="5" t="str">
        <f>"男"</f>
        <v>男</v>
      </c>
    </row>
    <row r="150" customHeight="1" spans="1:5">
      <c r="A150" s="5">
        <v>148</v>
      </c>
      <c r="B150" s="5" t="str">
        <f>"57802023100922292071111"</f>
        <v>57802023100922292071111</v>
      </c>
      <c r="C150" s="5" t="s">
        <v>6</v>
      </c>
      <c r="D150" s="5" t="str">
        <f>"符迅"</f>
        <v>符迅</v>
      </c>
      <c r="E150" s="5" t="str">
        <f>"男"</f>
        <v>男</v>
      </c>
    </row>
    <row r="151" customHeight="1" spans="1:5">
      <c r="A151" s="5">
        <v>149</v>
      </c>
      <c r="B151" s="5" t="str">
        <f>"57802023100922253771105"</f>
        <v>57802023100922253771105</v>
      </c>
      <c r="C151" s="5" t="s">
        <v>6</v>
      </c>
      <c r="D151" s="5" t="str">
        <f>"许永辉"</f>
        <v>许永辉</v>
      </c>
      <c r="E151" s="5" t="str">
        <f>"男"</f>
        <v>男</v>
      </c>
    </row>
    <row r="152" customHeight="1" spans="1:5">
      <c r="A152" s="5">
        <v>150</v>
      </c>
      <c r="B152" s="5" t="str">
        <f>"57802023100911290170147"</f>
        <v>57802023100911290170147</v>
      </c>
      <c r="C152" s="5" t="s">
        <v>6</v>
      </c>
      <c r="D152" s="5" t="str">
        <f>"王小玲"</f>
        <v>王小玲</v>
      </c>
      <c r="E152" s="5" t="str">
        <f>"女"</f>
        <v>女</v>
      </c>
    </row>
    <row r="153" customHeight="1" spans="1:5">
      <c r="A153" s="5">
        <v>151</v>
      </c>
      <c r="B153" s="5" t="str">
        <f>"57802023100922533271140"</f>
        <v>57802023100922533271140</v>
      </c>
      <c r="C153" s="5" t="s">
        <v>6</v>
      </c>
      <c r="D153" s="5" t="str">
        <f>"陈耀皇"</f>
        <v>陈耀皇</v>
      </c>
      <c r="E153" s="5" t="str">
        <f>"男"</f>
        <v>男</v>
      </c>
    </row>
    <row r="154" customHeight="1" spans="1:5">
      <c r="A154" s="5">
        <v>152</v>
      </c>
      <c r="B154" s="5" t="str">
        <f>"57802023101008582571261"</f>
        <v>57802023101008582571261</v>
      </c>
      <c r="C154" s="5" t="s">
        <v>6</v>
      </c>
      <c r="D154" s="5" t="str">
        <f>"蔡笃宇"</f>
        <v>蔡笃宇</v>
      </c>
      <c r="E154" s="5" t="str">
        <f>"男"</f>
        <v>男</v>
      </c>
    </row>
    <row r="155" customHeight="1" spans="1:5">
      <c r="A155" s="5">
        <v>153</v>
      </c>
      <c r="B155" s="5" t="str">
        <f>"57802023100921501571056"</f>
        <v>57802023100921501571056</v>
      </c>
      <c r="C155" s="5" t="s">
        <v>6</v>
      </c>
      <c r="D155" s="5" t="str">
        <f>"赖杉"</f>
        <v>赖杉</v>
      </c>
      <c r="E155" s="5" t="str">
        <f>"女"</f>
        <v>女</v>
      </c>
    </row>
    <row r="156" customHeight="1" spans="1:5">
      <c r="A156" s="5">
        <v>154</v>
      </c>
      <c r="B156" s="5" t="str">
        <f>"57802023100810361468300"</f>
        <v>57802023100810361468300</v>
      </c>
      <c r="C156" s="5" t="s">
        <v>6</v>
      </c>
      <c r="D156" s="5" t="str">
        <f>"王仲长"</f>
        <v>王仲长</v>
      </c>
      <c r="E156" s="5" t="str">
        <f>"男"</f>
        <v>男</v>
      </c>
    </row>
    <row r="157" customHeight="1" spans="1:5">
      <c r="A157" s="5">
        <v>155</v>
      </c>
      <c r="B157" s="5" t="str">
        <f>"57802023100810451968330"</f>
        <v>57802023100810451968330</v>
      </c>
      <c r="C157" s="5" t="s">
        <v>6</v>
      </c>
      <c r="D157" s="5" t="str">
        <f>"陈贤未"</f>
        <v>陈贤未</v>
      </c>
      <c r="E157" s="5" t="str">
        <f>"女"</f>
        <v>女</v>
      </c>
    </row>
    <row r="158" customHeight="1" spans="1:5">
      <c r="A158" s="5">
        <v>156</v>
      </c>
      <c r="B158" s="5" t="str">
        <f>"57802023101009531971378"</f>
        <v>57802023101009531971378</v>
      </c>
      <c r="C158" s="5" t="s">
        <v>6</v>
      </c>
      <c r="D158" s="5" t="str">
        <f>"陈雅婷"</f>
        <v>陈雅婷</v>
      </c>
      <c r="E158" s="5" t="str">
        <f>"女"</f>
        <v>女</v>
      </c>
    </row>
    <row r="159" customHeight="1" spans="1:5">
      <c r="A159" s="5">
        <v>157</v>
      </c>
      <c r="B159" s="5" t="str">
        <f>"57802023101010224371428"</f>
        <v>57802023101010224371428</v>
      </c>
      <c r="C159" s="5" t="s">
        <v>6</v>
      </c>
      <c r="D159" s="5" t="str">
        <f>"卓圆梦"</f>
        <v>卓圆梦</v>
      </c>
      <c r="E159" s="5" t="str">
        <f>"女"</f>
        <v>女</v>
      </c>
    </row>
    <row r="160" customHeight="1" spans="1:5">
      <c r="A160" s="5">
        <v>158</v>
      </c>
      <c r="B160" s="5" t="str">
        <f>"57802023101009415271352"</f>
        <v>57802023101009415271352</v>
      </c>
      <c r="C160" s="5" t="s">
        <v>6</v>
      </c>
      <c r="D160" s="5" t="str">
        <f>"魏佳琪"</f>
        <v>魏佳琪</v>
      </c>
      <c r="E160" s="5" t="str">
        <f>"女"</f>
        <v>女</v>
      </c>
    </row>
    <row r="161" customHeight="1" spans="1:5">
      <c r="A161" s="5">
        <v>159</v>
      </c>
      <c r="B161" s="5" t="str">
        <f>"57802023101009140671297"</f>
        <v>57802023101009140671297</v>
      </c>
      <c r="C161" s="5" t="s">
        <v>6</v>
      </c>
      <c r="D161" s="5" t="str">
        <f>"蔡丽菁"</f>
        <v>蔡丽菁</v>
      </c>
      <c r="E161" s="5" t="str">
        <f>"女"</f>
        <v>女</v>
      </c>
    </row>
    <row r="162" customHeight="1" spans="1:5">
      <c r="A162" s="5">
        <v>160</v>
      </c>
      <c r="B162" s="5" t="str">
        <f>"57802023101011040671499"</f>
        <v>57802023101011040671499</v>
      </c>
      <c r="C162" s="5" t="s">
        <v>6</v>
      </c>
      <c r="D162" s="5" t="str">
        <f>"邓善义"</f>
        <v>邓善义</v>
      </c>
      <c r="E162" s="5" t="str">
        <f>"男"</f>
        <v>男</v>
      </c>
    </row>
    <row r="163" customHeight="1" spans="1:5">
      <c r="A163" s="5">
        <v>161</v>
      </c>
      <c r="B163" s="5" t="str">
        <f>"57802023101010483071473"</f>
        <v>57802023101010483071473</v>
      </c>
      <c r="C163" s="5" t="s">
        <v>6</v>
      </c>
      <c r="D163" s="5" t="str">
        <f>"李莎"</f>
        <v>李莎</v>
      </c>
      <c r="E163" s="5" t="str">
        <f>"女"</f>
        <v>女</v>
      </c>
    </row>
    <row r="164" customHeight="1" spans="1:5">
      <c r="A164" s="5">
        <v>162</v>
      </c>
      <c r="B164" s="5" t="str">
        <f>"57802023101011332871546"</f>
        <v>57802023101011332871546</v>
      </c>
      <c r="C164" s="5" t="s">
        <v>6</v>
      </c>
      <c r="D164" s="5" t="str">
        <f>"唐土爱"</f>
        <v>唐土爱</v>
      </c>
      <c r="E164" s="5" t="str">
        <f>"女"</f>
        <v>女</v>
      </c>
    </row>
    <row r="165" customHeight="1" spans="1:5">
      <c r="A165" s="5">
        <v>163</v>
      </c>
      <c r="B165" s="5" t="str">
        <f>"57802023101012285371616"</f>
        <v>57802023101012285371616</v>
      </c>
      <c r="C165" s="5" t="s">
        <v>6</v>
      </c>
      <c r="D165" s="5" t="str">
        <f>"谭宇皓"</f>
        <v>谭宇皓</v>
      </c>
      <c r="E165" s="5" t="str">
        <f>"男"</f>
        <v>男</v>
      </c>
    </row>
    <row r="166" customHeight="1" spans="1:5">
      <c r="A166" s="5">
        <v>164</v>
      </c>
      <c r="B166" s="5" t="str">
        <f>"57802023100711254866955"</f>
        <v>57802023100711254866955</v>
      </c>
      <c r="C166" s="5" t="s">
        <v>6</v>
      </c>
      <c r="D166" s="5" t="str">
        <f>"陈鸿泽"</f>
        <v>陈鸿泽</v>
      </c>
      <c r="E166" s="5" t="str">
        <f>"男"</f>
        <v>男</v>
      </c>
    </row>
    <row r="167" customHeight="1" spans="1:5">
      <c r="A167" s="5">
        <v>165</v>
      </c>
      <c r="B167" s="5" t="str">
        <f>"57802023101010181571421"</f>
        <v>57802023101010181571421</v>
      </c>
      <c r="C167" s="5" t="s">
        <v>6</v>
      </c>
      <c r="D167" s="5" t="str">
        <f>"肖的"</f>
        <v>肖的</v>
      </c>
      <c r="E167" s="5" t="str">
        <f>"女"</f>
        <v>女</v>
      </c>
    </row>
    <row r="168" customHeight="1" spans="1:5">
      <c r="A168" s="5">
        <v>166</v>
      </c>
      <c r="B168" s="5" t="str">
        <f>"57802023101013472471705"</f>
        <v>57802023101013472471705</v>
      </c>
      <c r="C168" s="5" t="s">
        <v>6</v>
      </c>
      <c r="D168" s="5" t="str">
        <f>"康楠"</f>
        <v>康楠</v>
      </c>
      <c r="E168" s="5" t="str">
        <f>"女"</f>
        <v>女</v>
      </c>
    </row>
    <row r="169" customHeight="1" spans="1:5">
      <c r="A169" s="5">
        <v>167</v>
      </c>
      <c r="B169" s="5" t="str">
        <f>"57802023101015143371828"</f>
        <v>57802023101015143371828</v>
      </c>
      <c r="C169" s="5" t="s">
        <v>6</v>
      </c>
      <c r="D169" s="5" t="str">
        <f>"林少薇"</f>
        <v>林少薇</v>
      </c>
      <c r="E169" s="5" t="str">
        <f>"女"</f>
        <v>女</v>
      </c>
    </row>
    <row r="170" customHeight="1" spans="1:5">
      <c r="A170" s="5">
        <v>168</v>
      </c>
      <c r="B170" s="5" t="str">
        <f>"57802023101015590571886"</f>
        <v>57802023101015590571886</v>
      </c>
      <c r="C170" s="5" t="s">
        <v>6</v>
      </c>
      <c r="D170" s="5" t="str">
        <f>"孙培旺"</f>
        <v>孙培旺</v>
      </c>
      <c r="E170" s="5" t="str">
        <f>"男"</f>
        <v>男</v>
      </c>
    </row>
    <row r="171" customHeight="1" spans="1:5">
      <c r="A171" s="5">
        <v>169</v>
      </c>
      <c r="B171" s="5" t="str">
        <f>"57802023101015292771845"</f>
        <v>57802023101015292771845</v>
      </c>
      <c r="C171" s="5" t="s">
        <v>6</v>
      </c>
      <c r="D171" s="5" t="str">
        <f>"张敏"</f>
        <v>张敏</v>
      </c>
      <c r="E171" s="5" t="str">
        <f>"女"</f>
        <v>女</v>
      </c>
    </row>
    <row r="172" customHeight="1" spans="1:5">
      <c r="A172" s="5">
        <v>170</v>
      </c>
      <c r="B172" s="5" t="str">
        <f>"57802023101016351471946"</f>
        <v>57802023101016351471946</v>
      </c>
      <c r="C172" s="5" t="s">
        <v>6</v>
      </c>
      <c r="D172" s="5" t="str">
        <f>"颜丽君"</f>
        <v>颜丽君</v>
      </c>
      <c r="E172" s="5" t="str">
        <f>"女"</f>
        <v>女</v>
      </c>
    </row>
    <row r="173" customHeight="1" spans="1:5">
      <c r="A173" s="5">
        <v>171</v>
      </c>
      <c r="B173" s="5" t="str">
        <f>"57802023101011040371498"</f>
        <v>57802023101011040371498</v>
      </c>
      <c r="C173" s="5" t="s">
        <v>6</v>
      </c>
      <c r="D173" s="5" t="str">
        <f>"黄芳"</f>
        <v>黄芳</v>
      </c>
      <c r="E173" s="5" t="str">
        <f>"女"</f>
        <v>女</v>
      </c>
    </row>
    <row r="174" customHeight="1" spans="1:5">
      <c r="A174" s="5">
        <v>172</v>
      </c>
      <c r="B174" s="5" t="str">
        <f>"57802023100922203571099"</f>
        <v>57802023100922203571099</v>
      </c>
      <c r="C174" s="5" t="s">
        <v>6</v>
      </c>
      <c r="D174" s="5" t="str">
        <f>"陈元升"</f>
        <v>陈元升</v>
      </c>
      <c r="E174" s="5" t="str">
        <f t="shared" ref="E174:E182" si="4">"男"</f>
        <v>男</v>
      </c>
    </row>
    <row r="175" customHeight="1" spans="1:5">
      <c r="A175" s="5">
        <v>173</v>
      </c>
      <c r="B175" s="5" t="str">
        <f>"57802023100819303969302"</f>
        <v>57802023100819303969302</v>
      </c>
      <c r="C175" s="5" t="s">
        <v>6</v>
      </c>
      <c r="D175" s="5" t="str">
        <f>"林志恒"</f>
        <v>林志恒</v>
      </c>
      <c r="E175" s="5" t="str">
        <f t="shared" si="4"/>
        <v>男</v>
      </c>
    </row>
    <row r="176" customHeight="1" spans="1:5">
      <c r="A176" s="5">
        <v>174</v>
      </c>
      <c r="B176" s="5" t="str">
        <f>"57802023101018220172083"</f>
        <v>57802023101018220172083</v>
      </c>
      <c r="C176" s="5" t="s">
        <v>6</v>
      </c>
      <c r="D176" s="5" t="str">
        <f>"黄宗仙"</f>
        <v>黄宗仙</v>
      </c>
      <c r="E176" s="5" t="str">
        <f t="shared" si="4"/>
        <v>男</v>
      </c>
    </row>
    <row r="177" customHeight="1" spans="1:5">
      <c r="A177" s="5">
        <v>175</v>
      </c>
      <c r="B177" s="5" t="str">
        <f>"57802023101018545872110"</f>
        <v>57802023101018545872110</v>
      </c>
      <c r="C177" s="5" t="s">
        <v>6</v>
      </c>
      <c r="D177" s="5" t="str">
        <f>"王文敏"</f>
        <v>王文敏</v>
      </c>
      <c r="E177" s="5" t="str">
        <f t="shared" si="4"/>
        <v>男</v>
      </c>
    </row>
    <row r="178" customHeight="1" spans="1:5">
      <c r="A178" s="5">
        <v>176</v>
      </c>
      <c r="B178" s="5" t="str">
        <f>"57802023100920501170973"</f>
        <v>57802023100920501170973</v>
      </c>
      <c r="C178" s="5" t="s">
        <v>6</v>
      </c>
      <c r="D178" s="5" t="str">
        <f>"张翼飞"</f>
        <v>张翼飞</v>
      </c>
      <c r="E178" s="5" t="str">
        <f t="shared" si="4"/>
        <v>男</v>
      </c>
    </row>
    <row r="179" customHeight="1" spans="1:5">
      <c r="A179" s="5">
        <v>177</v>
      </c>
      <c r="B179" s="5" t="str">
        <f>"57802023101019424272165"</f>
        <v>57802023101019424272165</v>
      </c>
      <c r="C179" s="5" t="s">
        <v>6</v>
      </c>
      <c r="D179" s="5" t="str">
        <f>"马原"</f>
        <v>马原</v>
      </c>
      <c r="E179" s="5" t="str">
        <f t="shared" si="4"/>
        <v>男</v>
      </c>
    </row>
    <row r="180" customHeight="1" spans="1:5">
      <c r="A180" s="5">
        <v>178</v>
      </c>
      <c r="B180" s="5" t="str">
        <f>"57802023101020373372231"</f>
        <v>57802023101020373372231</v>
      </c>
      <c r="C180" s="5" t="s">
        <v>6</v>
      </c>
      <c r="D180" s="5" t="str">
        <f>"宾杰"</f>
        <v>宾杰</v>
      </c>
      <c r="E180" s="5" t="str">
        <f t="shared" si="4"/>
        <v>男</v>
      </c>
    </row>
    <row r="181" customHeight="1" spans="1:5">
      <c r="A181" s="5">
        <v>179</v>
      </c>
      <c r="B181" s="5" t="str">
        <f>"57802023100821382369507"</f>
        <v>57802023100821382369507</v>
      </c>
      <c r="C181" s="5" t="s">
        <v>6</v>
      </c>
      <c r="D181" s="5" t="str">
        <f>"王则普"</f>
        <v>王则普</v>
      </c>
      <c r="E181" s="5" t="str">
        <f t="shared" si="4"/>
        <v>男</v>
      </c>
    </row>
    <row r="182" customHeight="1" spans="1:5">
      <c r="A182" s="5">
        <v>180</v>
      </c>
      <c r="B182" s="5" t="str">
        <f>"57802023100921572571075"</f>
        <v>57802023100921572571075</v>
      </c>
      <c r="C182" s="5" t="s">
        <v>6</v>
      </c>
      <c r="D182" s="5" t="str">
        <f>"杨文俊"</f>
        <v>杨文俊</v>
      </c>
      <c r="E182" s="5" t="str">
        <f t="shared" si="4"/>
        <v>男</v>
      </c>
    </row>
    <row r="183" customHeight="1" spans="1:5">
      <c r="A183" s="5">
        <v>181</v>
      </c>
      <c r="B183" s="5" t="str">
        <f>"57802023100717362367450"</f>
        <v>57802023100717362367450</v>
      </c>
      <c r="C183" s="5" t="s">
        <v>6</v>
      </c>
      <c r="D183" s="5" t="str">
        <f>"黄艳"</f>
        <v>黄艳</v>
      </c>
      <c r="E183" s="5" t="str">
        <f>"女"</f>
        <v>女</v>
      </c>
    </row>
    <row r="184" customHeight="1" spans="1:5">
      <c r="A184" s="5">
        <v>182</v>
      </c>
      <c r="B184" s="5" t="str">
        <f>"57802023101022413372378"</f>
        <v>57802023101022413372378</v>
      </c>
      <c r="C184" s="5" t="s">
        <v>6</v>
      </c>
      <c r="D184" s="5" t="str">
        <f>"杨舒花"</f>
        <v>杨舒花</v>
      </c>
      <c r="E184" s="5" t="str">
        <f>"女"</f>
        <v>女</v>
      </c>
    </row>
    <row r="185" customHeight="1" spans="1:5">
      <c r="A185" s="5">
        <v>183</v>
      </c>
      <c r="B185" s="5" t="str">
        <f>"57802023100822103069561"</f>
        <v>57802023100822103069561</v>
      </c>
      <c r="C185" s="5" t="s">
        <v>6</v>
      </c>
      <c r="D185" s="5" t="str">
        <f>"蔡春叶"</f>
        <v>蔡春叶</v>
      </c>
      <c r="E185" s="5" t="str">
        <f>"女"</f>
        <v>女</v>
      </c>
    </row>
    <row r="186" customHeight="1" spans="1:5">
      <c r="A186" s="5">
        <v>184</v>
      </c>
      <c r="B186" s="5" t="str">
        <f>"57802023101023584972426"</f>
        <v>57802023101023584972426</v>
      </c>
      <c r="C186" s="5" t="s">
        <v>6</v>
      </c>
      <c r="D186" s="5" t="str">
        <f>"谭梦婷"</f>
        <v>谭梦婷</v>
      </c>
      <c r="E186" s="5" t="str">
        <f>"女"</f>
        <v>女</v>
      </c>
    </row>
    <row r="187" customHeight="1" spans="1:5">
      <c r="A187" s="5">
        <v>185</v>
      </c>
      <c r="B187" s="5" t="str">
        <f>"57802023101019362472154"</f>
        <v>57802023101019362472154</v>
      </c>
      <c r="C187" s="5" t="s">
        <v>6</v>
      </c>
      <c r="D187" s="5" t="str">
        <f>"邓俨鑫"</f>
        <v>邓俨鑫</v>
      </c>
      <c r="E187" s="5" t="str">
        <f>"男"</f>
        <v>男</v>
      </c>
    </row>
    <row r="188" customHeight="1" spans="1:5">
      <c r="A188" s="5">
        <v>186</v>
      </c>
      <c r="B188" s="5" t="str">
        <f>"57802023101017123972025"</f>
        <v>57802023101017123972025</v>
      </c>
      <c r="C188" s="5" t="s">
        <v>6</v>
      </c>
      <c r="D188" s="5" t="str">
        <f>"张慧莲"</f>
        <v>张慧莲</v>
      </c>
      <c r="E188" s="5" t="str">
        <f>"女"</f>
        <v>女</v>
      </c>
    </row>
    <row r="189" customHeight="1" spans="1:5">
      <c r="A189" s="5">
        <v>187</v>
      </c>
      <c r="B189" s="5" t="str">
        <f>"57802023101009295971332"</f>
        <v>57802023101009295971332</v>
      </c>
      <c r="C189" s="5" t="s">
        <v>6</v>
      </c>
      <c r="D189" s="5" t="str">
        <f>"符修宇"</f>
        <v>符修宇</v>
      </c>
      <c r="E189" s="5" t="str">
        <f>"男"</f>
        <v>男</v>
      </c>
    </row>
    <row r="190" customHeight="1" spans="1:5">
      <c r="A190" s="5">
        <v>188</v>
      </c>
      <c r="B190" s="5" t="str">
        <f>"57802023101110223372639"</f>
        <v>57802023101110223372639</v>
      </c>
      <c r="C190" s="5" t="s">
        <v>6</v>
      </c>
      <c r="D190" s="5" t="str">
        <f>"陈贵华"</f>
        <v>陈贵华</v>
      </c>
      <c r="E190" s="5" t="str">
        <f>"男"</f>
        <v>男</v>
      </c>
    </row>
    <row r="191" customHeight="1" spans="1:5">
      <c r="A191" s="5">
        <v>189</v>
      </c>
      <c r="B191" s="5" t="str">
        <f>"57802023100717140567422"</f>
        <v>57802023100717140567422</v>
      </c>
      <c r="C191" s="5" t="s">
        <v>6</v>
      </c>
      <c r="D191" s="5" t="str">
        <f>"王妃"</f>
        <v>王妃</v>
      </c>
      <c r="E191" s="5" t="str">
        <f>"女"</f>
        <v>女</v>
      </c>
    </row>
    <row r="192" customHeight="1" spans="1:5">
      <c r="A192" s="5">
        <v>190</v>
      </c>
      <c r="B192" s="5" t="str">
        <f>"57802023101016582572003"</f>
        <v>57802023101016582572003</v>
      </c>
      <c r="C192" s="5" t="s">
        <v>6</v>
      </c>
      <c r="D192" s="5" t="str">
        <f>"陈颖"</f>
        <v>陈颖</v>
      </c>
      <c r="E192" s="5" t="str">
        <f>"女"</f>
        <v>女</v>
      </c>
    </row>
    <row r="193" customHeight="1" spans="1:5">
      <c r="A193" s="5">
        <v>191</v>
      </c>
      <c r="B193" s="5" t="str">
        <f>"57802023101110012772604"</f>
        <v>57802023101110012772604</v>
      </c>
      <c r="C193" s="5" t="s">
        <v>6</v>
      </c>
      <c r="D193" s="5" t="str">
        <f>"龙建玮"</f>
        <v>龙建玮</v>
      </c>
      <c r="E193" s="5" t="str">
        <f>"男"</f>
        <v>男</v>
      </c>
    </row>
    <row r="194" customHeight="1" spans="1:5">
      <c r="A194" s="5">
        <v>192</v>
      </c>
      <c r="B194" s="5" t="str">
        <f>"57802023101110122272624"</f>
        <v>57802023101110122272624</v>
      </c>
      <c r="C194" s="5" t="s">
        <v>6</v>
      </c>
      <c r="D194" s="5" t="str">
        <f>"苏立珊"</f>
        <v>苏立珊</v>
      </c>
      <c r="E194" s="5" t="str">
        <f>"女"</f>
        <v>女</v>
      </c>
    </row>
    <row r="195" customHeight="1" spans="1:5">
      <c r="A195" s="5">
        <v>193</v>
      </c>
      <c r="B195" s="5" t="str">
        <f>"57802023100810360268299"</f>
        <v>57802023100810360268299</v>
      </c>
      <c r="C195" s="5" t="s">
        <v>6</v>
      </c>
      <c r="D195" s="5" t="str">
        <f>"符海娇"</f>
        <v>符海娇</v>
      </c>
      <c r="E195" s="5" t="str">
        <f>"女"</f>
        <v>女</v>
      </c>
    </row>
    <row r="196" customHeight="1" spans="1:5">
      <c r="A196" s="5">
        <v>194</v>
      </c>
      <c r="B196" s="5" t="str">
        <f>"57802023101110332672659"</f>
        <v>57802023101110332672659</v>
      </c>
      <c r="C196" s="5" t="s">
        <v>6</v>
      </c>
      <c r="D196" s="5" t="str">
        <f>"甄家辉"</f>
        <v>甄家辉</v>
      </c>
      <c r="E196" s="5" t="str">
        <f>"男"</f>
        <v>男</v>
      </c>
    </row>
    <row r="197" customHeight="1" spans="1:5">
      <c r="A197" s="5">
        <v>195</v>
      </c>
      <c r="B197" s="5" t="str">
        <f>"57802023101111564372767"</f>
        <v>57802023101111564372767</v>
      </c>
      <c r="C197" s="5" t="s">
        <v>6</v>
      </c>
      <c r="D197" s="5" t="str">
        <f>"许茗茸"</f>
        <v>许茗茸</v>
      </c>
      <c r="E197" s="5" t="str">
        <f t="shared" ref="E197:E203" si="5">"女"</f>
        <v>女</v>
      </c>
    </row>
    <row r="198" customHeight="1" spans="1:5">
      <c r="A198" s="5">
        <v>196</v>
      </c>
      <c r="B198" s="5" t="str">
        <f>"57802023101113290972851"</f>
        <v>57802023101113290972851</v>
      </c>
      <c r="C198" s="5" t="s">
        <v>6</v>
      </c>
      <c r="D198" s="5" t="str">
        <f>"薛蔚芳"</f>
        <v>薛蔚芳</v>
      </c>
      <c r="E198" s="5" t="str">
        <f t="shared" si="5"/>
        <v>女</v>
      </c>
    </row>
    <row r="199" customHeight="1" spans="1:5">
      <c r="A199" s="5">
        <v>197</v>
      </c>
      <c r="B199" s="5" t="str">
        <f>"57802023101114061972876"</f>
        <v>57802023101114061972876</v>
      </c>
      <c r="C199" s="5" t="s">
        <v>6</v>
      </c>
      <c r="D199" s="5" t="str">
        <f>"胡渝汶"</f>
        <v>胡渝汶</v>
      </c>
      <c r="E199" s="5" t="str">
        <f t="shared" si="5"/>
        <v>女</v>
      </c>
    </row>
    <row r="200" customHeight="1" spans="1:5">
      <c r="A200" s="5">
        <v>198</v>
      </c>
      <c r="B200" s="5" t="str">
        <f>"57802023101021310972297"</f>
        <v>57802023101021310972297</v>
      </c>
      <c r="C200" s="5" t="s">
        <v>6</v>
      </c>
      <c r="D200" s="5" t="str">
        <f>"梅文娴"</f>
        <v>梅文娴</v>
      </c>
      <c r="E200" s="5" t="str">
        <f t="shared" si="5"/>
        <v>女</v>
      </c>
    </row>
    <row r="201" customHeight="1" spans="1:5">
      <c r="A201" s="5">
        <v>199</v>
      </c>
      <c r="B201" s="5" t="str">
        <f>"57802023100817173369114"</f>
        <v>57802023100817173369114</v>
      </c>
      <c r="C201" s="5" t="s">
        <v>6</v>
      </c>
      <c r="D201" s="5" t="str">
        <f>"邱慧妙"</f>
        <v>邱慧妙</v>
      </c>
      <c r="E201" s="5" t="str">
        <f t="shared" si="5"/>
        <v>女</v>
      </c>
    </row>
    <row r="202" customHeight="1" spans="1:5">
      <c r="A202" s="5">
        <v>200</v>
      </c>
      <c r="B202" s="5" t="str">
        <f>"57802023101118213473211"</f>
        <v>57802023101118213473211</v>
      </c>
      <c r="C202" s="5" t="s">
        <v>6</v>
      </c>
      <c r="D202" s="5" t="str">
        <f>"谭娜"</f>
        <v>谭娜</v>
      </c>
      <c r="E202" s="5" t="str">
        <f t="shared" si="5"/>
        <v>女</v>
      </c>
    </row>
    <row r="203" customHeight="1" spans="1:5">
      <c r="A203" s="5">
        <v>201</v>
      </c>
      <c r="B203" s="5" t="str">
        <f>"57802023101118581173232"</f>
        <v>57802023101118581173232</v>
      </c>
      <c r="C203" s="5" t="s">
        <v>6</v>
      </c>
      <c r="D203" s="5" t="str">
        <f>"唐春燕"</f>
        <v>唐春燕</v>
      </c>
      <c r="E203" s="5" t="str">
        <f t="shared" si="5"/>
        <v>女</v>
      </c>
    </row>
    <row r="204" customHeight="1" spans="1:5">
      <c r="A204" s="5">
        <v>202</v>
      </c>
      <c r="B204" s="5" t="str">
        <f>"57802023101120294273323"</f>
        <v>57802023101120294273323</v>
      </c>
      <c r="C204" s="5" t="s">
        <v>6</v>
      </c>
      <c r="D204" s="5" t="str">
        <f>"王康成"</f>
        <v>王康成</v>
      </c>
      <c r="E204" s="5" t="str">
        <f>"男"</f>
        <v>男</v>
      </c>
    </row>
    <row r="205" customHeight="1" spans="1:5">
      <c r="A205" s="5">
        <v>203</v>
      </c>
      <c r="B205" s="5" t="str">
        <f>"57802023101120593873362"</f>
        <v>57802023101120593873362</v>
      </c>
      <c r="C205" s="5" t="s">
        <v>6</v>
      </c>
      <c r="D205" s="5" t="str">
        <f>"陈柏丞"</f>
        <v>陈柏丞</v>
      </c>
      <c r="E205" s="5" t="str">
        <f>"男"</f>
        <v>男</v>
      </c>
    </row>
    <row r="206" customHeight="1" spans="1:5">
      <c r="A206" s="5">
        <v>204</v>
      </c>
      <c r="B206" s="5" t="str">
        <f>"57802023100719505467564"</f>
        <v>57802023100719505467564</v>
      </c>
      <c r="C206" s="5" t="s">
        <v>6</v>
      </c>
      <c r="D206" s="5" t="str">
        <f>"赖灵芳"</f>
        <v>赖灵芳</v>
      </c>
      <c r="E206" s="5" t="str">
        <f>"女"</f>
        <v>女</v>
      </c>
    </row>
    <row r="207" customHeight="1" spans="1:5">
      <c r="A207" s="5">
        <v>205</v>
      </c>
      <c r="B207" s="5" t="str">
        <f>"57802023101121134873374"</f>
        <v>57802023101121134873374</v>
      </c>
      <c r="C207" s="5" t="s">
        <v>6</v>
      </c>
      <c r="D207" s="5" t="str">
        <f>"钟克诚"</f>
        <v>钟克诚</v>
      </c>
      <c r="E207" s="5" t="str">
        <f>"男"</f>
        <v>男</v>
      </c>
    </row>
    <row r="208" customHeight="1" spans="1:5">
      <c r="A208" s="5">
        <v>206</v>
      </c>
      <c r="B208" s="5" t="str">
        <f>"57802023101121292173389"</f>
        <v>57802023101121292173389</v>
      </c>
      <c r="C208" s="5" t="s">
        <v>6</v>
      </c>
      <c r="D208" s="5" t="str">
        <f>"邢孔佼"</f>
        <v>邢孔佼</v>
      </c>
      <c r="E208" s="5" t="str">
        <f>"女"</f>
        <v>女</v>
      </c>
    </row>
    <row r="209" customHeight="1" spans="1:5">
      <c r="A209" s="5">
        <v>207</v>
      </c>
      <c r="B209" s="5" t="str">
        <f>"57802023101121534473410"</f>
        <v>57802023101121534473410</v>
      </c>
      <c r="C209" s="5" t="s">
        <v>6</v>
      </c>
      <c r="D209" s="5" t="str">
        <f>"杨钰"</f>
        <v>杨钰</v>
      </c>
      <c r="E209" s="5" t="str">
        <f>"女"</f>
        <v>女</v>
      </c>
    </row>
    <row r="210" customHeight="1" spans="1:5">
      <c r="A210" s="5">
        <v>208</v>
      </c>
      <c r="B210" s="5" t="str">
        <f>"57802023100822271669586"</f>
        <v>57802023100822271669586</v>
      </c>
      <c r="C210" s="5" t="s">
        <v>6</v>
      </c>
      <c r="D210" s="5" t="str">
        <f>"叶扬成"</f>
        <v>叶扬成</v>
      </c>
      <c r="E210" s="5" t="str">
        <f>"男"</f>
        <v>男</v>
      </c>
    </row>
    <row r="211" customHeight="1" spans="1:5">
      <c r="A211" s="5">
        <v>209</v>
      </c>
      <c r="B211" s="5" t="str">
        <f>"57802023101123252573512"</f>
        <v>57802023101123252573512</v>
      </c>
      <c r="C211" s="5" t="s">
        <v>6</v>
      </c>
      <c r="D211" s="5" t="str">
        <f>"李文海"</f>
        <v>李文海</v>
      </c>
      <c r="E211" s="5" t="str">
        <f>"男"</f>
        <v>男</v>
      </c>
    </row>
    <row r="212" customHeight="1" spans="1:5">
      <c r="A212" s="5">
        <v>210</v>
      </c>
      <c r="B212" s="5" t="str">
        <f>"57802023101200195273536"</f>
        <v>57802023101200195273536</v>
      </c>
      <c r="C212" s="5" t="s">
        <v>6</v>
      </c>
      <c r="D212" s="5" t="str">
        <f>"李芃欣"</f>
        <v>李芃欣</v>
      </c>
      <c r="E212" s="5" t="str">
        <f>"女"</f>
        <v>女</v>
      </c>
    </row>
    <row r="213" customHeight="1" spans="1:5">
      <c r="A213" s="5">
        <v>211</v>
      </c>
      <c r="B213" s="5" t="str">
        <f>"57802023101111524572763"</f>
        <v>57802023101111524572763</v>
      </c>
      <c r="C213" s="5" t="s">
        <v>6</v>
      </c>
      <c r="D213" s="5" t="str">
        <f>"陈美娟"</f>
        <v>陈美娟</v>
      </c>
      <c r="E213" s="5" t="str">
        <f>"女"</f>
        <v>女</v>
      </c>
    </row>
    <row r="214" customHeight="1" spans="1:5">
      <c r="A214" s="5">
        <v>212</v>
      </c>
      <c r="B214" s="5" t="str">
        <f>"57802023101209154373673"</f>
        <v>57802023101209154373673</v>
      </c>
      <c r="C214" s="5" t="s">
        <v>6</v>
      </c>
      <c r="D214" s="5" t="str">
        <f>"袁登文"</f>
        <v>袁登文</v>
      </c>
      <c r="E214" s="5" t="str">
        <f>"女"</f>
        <v>女</v>
      </c>
    </row>
    <row r="215" customHeight="1" spans="1:5">
      <c r="A215" s="5">
        <v>213</v>
      </c>
      <c r="B215" s="5" t="str">
        <f>"57802023101209455673748"</f>
        <v>57802023101209455673748</v>
      </c>
      <c r="C215" s="5" t="s">
        <v>6</v>
      </c>
      <c r="D215" s="5" t="str">
        <f>"严冬"</f>
        <v>严冬</v>
      </c>
      <c r="E215" s="5" t="str">
        <f>"女"</f>
        <v>女</v>
      </c>
    </row>
    <row r="216" customHeight="1" spans="1:5">
      <c r="A216" s="5">
        <v>214</v>
      </c>
      <c r="B216" s="5" t="str">
        <f>"57802023101210090173814"</f>
        <v>57802023101210090173814</v>
      </c>
      <c r="C216" s="5" t="s">
        <v>6</v>
      </c>
      <c r="D216" s="5" t="str">
        <f>"许信正"</f>
        <v>许信正</v>
      </c>
      <c r="E216" s="5" t="str">
        <f>"男"</f>
        <v>男</v>
      </c>
    </row>
    <row r="217" customHeight="1" spans="1:5">
      <c r="A217" s="5">
        <v>215</v>
      </c>
      <c r="B217" s="5" t="str">
        <f>"57802023101115504873019"</f>
        <v>57802023101115504873019</v>
      </c>
      <c r="C217" s="5" t="s">
        <v>6</v>
      </c>
      <c r="D217" s="5" t="str">
        <f>"赵江山"</f>
        <v>赵江山</v>
      </c>
      <c r="E217" s="5" t="str">
        <f>"男"</f>
        <v>男</v>
      </c>
    </row>
    <row r="218" customHeight="1" spans="1:5">
      <c r="A218" s="5">
        <v>216</v>
      </c>
      <c r="B218" s="5" t="str">
        <f>"57802023101209581473779"</f>
        <v>57802023101209581473779</v>
      </c>
      <c r="C218" s="5" t="s">
        <v>6</v>
      </c>
      <c r="D218" s="5" t="str">
        <f>"张艺田"</f>
        <v>张艺田</v>
      </c>
      <c r="E218" s="5" t="str">
        <f>"女"</f>
        <v>女</v>
      </c>
    </row>
    <row r="219" customHeight="1" spans="1:5">
      <c r="A219" s="5">
        <v>217</v>
      </c>
      <c r="B219" s="5" t="str">
        <f>"57802023101020174172203"</f>
        <v>57802023101020174172203</v>
      </c>
      <c r="C219" s="5" t="s">
        <v>6</v>
      </c>
      <c r="D219" s="5" t="str">
        <f>"张菲"</f>
        <v>张菲</v>
      </c>
      <c r="E219" s="5" t="str">
        <f>"男"</f>
        <v>男</v>
      </c>
    </row>
    <row r="220" customHeight="1" spans="1:5">
      <c r="A220" s="5">
        <v>218</v>
      </c>
      <c r="B220" s="5" t="str">
        <f>"57802023101211250473985"</f>
        <v>57802023101211250473985</v>
      </c>
      <c r="C220" s="5" t="s">
        <v>6</v>
      </c>
      <c r="D220" s="5" t="str">
        <f>"刘瑾"</f>
        <v>刘瑾</v>
      </c>
      <c r="E220" s="5" t="str">
        <f>"女"</f>
        <v>女</v>
      </c>
    </row>
    <row r="221" customHeight="1" spans="1:5">
      <c r="A221" s="5">
        <v>219</v>
      </c>
      <c r="B221" s="5" t="str">
        <f>"57802023100912083570214"</f>
        <v>57802023100912083570214</v>
      </c>
      <c r="C221" s="5" t="s">
        <v>6</v>
      </c>
      <c r="D221" s="5" t="str">
        <f>"庄娇"</f>
        <v>庄娇</v>
      </c>
      <c r="E221" s="5" t="str">
        <f>"女"</f>
        <v>女</v>
      </c>
    </row>
    <row r="222" customHeight="1" spans="1:5">
      <c r="A222" s="5">
        <v>220</v>
      </c>
      <c r="B222" s="5" t="str">
        <f>"57802023101212593074105"</f>
        <v>57802023101212593074105</v>
      </c>
      <c r="C222" s="5" t="s">
        <v>6</v>
      </c>
      <c r="D222" s="5" t="str">
        <f>"李金娜"</f>
        <v>李金娜</v>
      </c>
      <c r="E222" s="5" t="str">
        <f>"女"</f>
        <v>女</v>
      </c>
    </row>
    <row r="223" customHeight="1" spans="1:5">
      <c r="A223" s="5">
        <v>221</v>
      </c>
      <c r="B223" s="5" t="str">
        <f>"57802023101214495874272"</f>
        <v>57802023101214495874272</v>
      </c>
      <c r="C223" s="5" t="s">
        <v>6</v>
      </c>
      <c r="D223" s="5" t="str">
        <f>"吴阳"</f>
        <v>吴阳</v>
      </c>
      <c r="E223" s="5" t="str">
        <f>"男"</f>
        <v>男</v>
      </c>
    </row>
    <row r="224" customHeight="1" spans="1:5">
      <c r="A224" s="5">
        <v>222</v>
      </c>
      <c r="B224" s="5" t="str">
        <f>"57802023101214110574222"</f>
        <v>57802023101214110574222</v>
      </c>
      <c r="C224" s="5" t="s">
        <v>6</v>
      </c>
      <c r="D224" s="5" t="str">
        <f>"王峰"</f>
        <v>王峰</v>
      </c>
      <c r="E224" s="5" t="str">
        <f>"男"</f>
        <v>男</v>
      </c>
    </row>
    <row r="225" customHeight="1" spans="1:5">
      <c r="A225" s="5">
        <v>223</v>
      </c>
      <c r="B225" s="5" t="str">
        <f>"57802023101016553771992"</f>
        <v>57802023101016553771992</v>
      </c>
      <c r="C225" s="5" t="s">
        <v>6</v>
      </c>
      <c r="D225" s="5" t="str">
        <f>"杨燕"</f>
        <v>杨燕</v>
      </c>
      <c r="E225" s="5" t="str">
        <f>"女"</f>
        <v>女</v>
      </c>
    </row>
    <row r="226" customHeight="1" spans="1:5">
      <c r="A226" s="5">
        <v>224</v>
      </c>
      <c r="B226" s="5" t="str">
        <f>"57802023101216511674464"</f>
        <v>57802023101216511674464</v>
      </c>
      <c r="C226" s="5" t="s">
        <v>6</v>
      </c>
      <c r="D226" s="5" t="str">
        <f>"张美旦"</f>
        <v>张美旦</v>
      </c>
      <c r="E226" s="5" t="str">
        <f>"女"</f>
        <v>女</v>
      </c>
    </row>
    <row r="227" customHeight="1" spans="1:5">
      <c r="A227" s="5">
        <v>225</v>
      </c>
      <c r="B227" s="5" t="str">
        <f>"57802023101219195574602"</f>
        <v>57802023101219195574602</v>
      </c>
      <c r="C227" s="5" t="s">
        <v>6</v>
      </c>
      <c r="D227" s="5" t="str">
        <f>"冯升"</f>
        <v>冯升</v>
      </c>
      <c r="E227" s="5" t="str">
        <f t="shared" ref="E227:E233" si="6">"男"</f>
        <v>男</v>
      </c>
    </row>
    <row r="228" customHeight="1" spans="1:5">
      <c r="A228" s="5">
        <v>226</v>
      </c>
      <c r="B228" s="5" t="str">
        <f>"57802023101211091773957"</f>
        <v>57802023101211091773957</v>
      </c>
      <c r="C228" s="5" t="s">
        <v>6</v>
      </c>
      <c r="D228" s="5" t="str">
        <f>"梁东"</f>
        <v>梁东</v>
      </c>
      <c r="E228" s="5" t="str">
        <f t="shared" si="6"/>
        <v>男</v>
      </c>
    </row>
    <row r="229" customHeight="1" spans="1:5">
      <c r="A229" s="5">
        <v>227</v>
      </c>
      <c r="B229" s="5" t="str">
        <f>"57802023101220481274684"</f>
        <v>57802023101220481274684</v>
      </c>
      <c r="C229" s="5" t="s">
        <v>6</v>
      </c>
      <c r="D229" s="5" t="str">
        <f>"孙千翱"</f>
        <v>孙千翱</v>
      </c>
      <c r="E229" s="5" t="str">
        <f t="shared" si="6"/>
        <v>男</v>
      </c>
    </row>
    <row r="230" customHeight="1" spans="1:5">
      <c r="A230" s="5">
        <v>228</v>
      </c>
      <c r="B230" s="5" t="str">
        <f>"57802023101221231074732"</f>
        <v>57802023101221231074732</v>
      </c>
      <c r="C230" s="5" t="s">
        <v>6</v>
      </c>
      <c r="D230" s="5" t="str">
        <f>"陈冠岳"</f>
        <v>陈冠岳</v>
      </c>
      <c r="E230" s="5" t="str">
        <f t="shared" si="6"/>
        <v>男</v>
      </c>
    </row>
    <row r="231" customHeight="1" spans="1:5">
      <c r="A231" s="5">
        <v>229</v>
      </c>
      <c r="B231" s="5" t="str">
        <f>"57802023100923382871170"</f>
        <v>57802023100923382871170</v>
      </c>
      <c r="C231" s="5" t="s">
        <v>6</v>
      </c>
      <c r="D231" s="5" t="str">
        <f>"王绥鹏"</f>
        <v>王绥鹏</v>
      </c>
      <c r="E231" s="5" t="str">
        <f t="shared" si="6"/>
        <v>男</v>
      </c>
    </row>
    <row r="232" customHeight="1" spans="1:5">
      <c r="A232" s="5">
        <v>230</v>
      </c>
      <c r="B232" s="5" t="str">
        <f>"57802023100722340567701"</f>
        <v>57802023100722340567701</v>
      </c>
      <c r="C232" s="5" t="s">
        <v>6</v>
      </c>
      <c r="D232" s="5" t="str">
        <f>"陆振豪"</f>
        <v>陆振豪</v>
      </c>
      <c r="E232" s="5" t="str">
        <f t="shared" si="6"/>
        <v>男</v>
      </c>
    </row>
    <row r="233" customHeight="1" spans="1:5">
      <c r="A233" s="5">
        <v>231</v>
      </c>
      <c r="B233" s="5" t="str">
        <f>"57802023101121151873377"</f>
        <v>57802023101121151873377</v>
      </c>
      <c r="C233" s="5" t="s">
        <v>6</v>
      </c>
      <c r="D233" s="5" t="str">
        <f>"李子韬"</f>
        <v>李子韬</v>
      </c>
      <c r="E233" s="5" t="str">
        <f t="shared" si="6"/>
        <v>男</v>
      </c>
    </row>
    <row r="234" customHeight="1" spans="1:5">
      <c r="A234" s="5">
        <v>232</v>
      </c>
      <c r="B234" s="5" t="str">
        <f>"57802023101019415272164"</f>
        <v>57802023101019415272164</v>
      </c>
      <c r="C234" s="5" t="s">
        <v>6</v>
      </c>
      <c r="D234" s="5" t="str">
        <f>"张琼尹"</f>
        <v>张琼尹</v>
      </c>
      <c r="E234" s="5" t="str">
        <f>"女"</f>
        <v>女</v>
      </c>
    </row>
    <row r="235" customHeight="1" spans="1:5">
      <c r="A235" s="5">
        <v>233</v>
      </c>
      <c r="B235" s="5" t="str">
        <f>"57802023101223100374842"</f>
        <v>57802023101223100374842</v>
      </c>
      <c r="C235" s="5" t="s">
        <v>6</v>
      </c>
      <c r="D235" s="5" t="str">
        <f>"赵琼新"</f>
        <v>赵琼新</v>
      </c>
      <c r="E235" s="5" t="str">
        <f>"男"</f>
        <v>男</v>
      </c>
    </row>
    <row r="236" customHeight="1" spans="1:5">
      <c r="A236" s="5">
        <v>234</v>
      </c>
      <c r="B236" s="5" t="str">
        <f>"57802023101308514474943"</f>
        <v>57802023101308514474943</v>
      </c>
      <c r="C236" s="5" t="s">
        <v>6</v>
      </c>
      <c r="D236" s="5" t="str">
        <f>"谢盼盼"</f>
        <v>谢盼盼</v>
      </c>
      <c r="E236" s="5" t="str">
        <f>"女"</f>
        <v>女</v>
      </c>
    </row>
    <row r="237" customHeight="1" spans="1:5">
      <c r="A237" s="5">
        <v>235</v>
      </c>
      <c r="B237" s="5" t="str">
        <f>"57802023100810221768236"</f>
        <v>57802023100810221768236</v>
      </c>
      <c r="C237" s="5" t="s">
        <v>6</v>
      </c>
      <c r="D237" s="5" t="str">
        <f>"陈铃燊"</f>
        <v>陈铃燊</v>
      </c>
      <c r="E237" s="5" t="str">
        <f>"女"</f>
        <v>女</v>
      </c>
    </row>
    <row r="238" customHeight="1" spans="1:5">
      <c r="A238" s="5">
        <v>236</v>
      </c>
      <c r="B238" s="5" t="str">
        <f>"57802023101215183574317"</f>
        <v>57802023101215183574317</v>
      </c>
      <c r="C238" s="5" t="s">
        <v>6</v>
      </c>
      <c r="D238" s="5" t="str">
        <f>"董吉芬"</f>
        <v>董吉芬</v>
      </c>
      <c r="E238" s="5" t="str">
        <f>"女"</f>
        <v>女</v>
      </c>
    </row>
    <row r="239" customHeight="1" spans="1:5">
      <c r="A239" s="5">
        <v>237</v>
      </c>
      <c r="B239" s="5" t="str">
        <f>"57802023101311563475567"</f>
        <v>57802023101311563475567</v>
      </c>
      <c r="C239" s="5" t="s">
        <v>6</v>
      </c>
      <c r="D239" s="5" t="str">
        <f>"王泽消"</f>
        <v>王泽消</v>
      </c>
      <c r="E239" s="5" t="str">
        <f>"男"</f>
        <v>男</v>
      </c>
    </row>
    <row r="240" customHeight="1" spans="1:5">
      <c r="A240" s="5">
        <v>238</v>
      </c>
      <c r="B240" s="5" t="str">
        <f>"57802023101312310875622"</f>
        <v>57802023101312310875622</v>
      </c>
      <c r="C240" s="5" t="s">
        <v>6</v>
      </c>
      <c r="D240" s="5" t="str">
        <f>"安奕璇"</f>
        <v>安奕璇</v>
      </c>
      <c r="E240" s="5" t="str">
        <f>"女"</f>
        <v>女</v>
      </c>
    </row>
    <row r="241" customHeight="1" spans="1:5">
      <c r="A241" s="5">
        <v>239</v>
      </c>
      <c r="B241" s="5" t="str">
        <f>"57802023101313340775740"</f>
        <v>57802023101313340775740</v>
      </c>
      <c r="C241" s="5" t="s">
        <v>6</v>
      </c>
      <c r="D241" s="5" t="str">
        <f>"孙海军"</f>
        <v>孙海军</v>
      </c>
      <c r="E241" s="5" t="str">
        <f>"男"</f>
        <v>男</v>
      </c>
    </row>
    <row r="242" customHeight="1" spans="1:5">
      <c r="A242" s="5">
        <v>240</v>
      </c>
      <c r="B242" s="5" t="str">
        <f>"57802023101015241771841"</f>
        <v>57802023101015241771841</v>
      </c>
      <c r="C242" s="5" t="s">
        <v>6</v>
      </c>
      <c r="D242" s="5" t="str">
        <f>"王发高"</f>
        <v>王发高</v>
      </c>
      <c r="E242" s="5" t="str">
        <f>"男"</f>
        <v>男</v>
      </c>
    </row>
    <row r="243" customHeight="1" spans="1:5">
      <c r="A243" s="5">
        <v>241</v>
      </c>
      <c r="B243" s="5" t="str">
        <f>"57802023101316170976046"</f>
        <v>57802023101316170976046</v>
      </c>
      <c r="C243" s="5" t="s">
        <v>6</v>
      </c>
      <c r="D243" s="5" t="str">
        <f>"卓玛莉"</f>
        <v>卓玛莉</v>
      </c>
      <c r="E243" s="5" t="str">
        <f>"女"</f>
        <v>女</v>
      </c>
    </row>
    <row r="244" customHeight="1" spans="1:5">
      <c r="A244" s="5">
        <v>242</v>
      </c>
      <c r="B244" s="5" t="str">
        <f>"57802023101316422076089"</f>
        <v>57802023101316422076089</v>
      </c>
      <c r="C244" s="5" t="s">
        <v>6</v>
      </c>
      <c r="D244" s="5" t="str">
        <f>"谢柏怡"</f>
        <v>谢柏怡</v>
      </c>
      <c r="E244" s="5" t="str">
        <f>"女"</f>
        <v>女</v>
      </c>
    </row>
    <row r="245" customHeight="1" spans="1:5">
      <c r="A245" s="5">
        <v>243</v>
      </c>
      <c r="B245" s="5" t="str">
        <f>"57802023101317310276163"</f>
        <v>57802023101317310276163</v>
      </c>
      <c r="C245" s="5" t="s">
        <v>6</v>
      </c>
      <c r="D245" s="5" t="str">
        <f>"林嘉颖"</f>
        <v>林嘉颖</v>
      </c>
      <c r="E245" s="5" t="str">
        <f>"女"</f>
        <v>女</v>
      </c>
    </row>
    <row r="246" customHeight="1" spans="1:5">
      <c r="A246" s="5">
        <v>244</v>
      </c>
      <c r="B246" s="5" t="str">
        <f>"57802023101316022976014"</f>
        <v>57802023101316022976014</v>
      </c>
      <c r="C246" s="5" t="s">
        <v>6</v>
      </c>
      <c r="D246" s="5" t="str">
        <f>"张赛迁"</f>
        <v>张赛迁</v>
      </c>
      <c r="E246" s="5" t="str">
        <f>"男"</f>
        <v>男</v>
      </c>
    </row>
    <row r="247" customHeight="1" spans="1:5">
      <c r="A247" s="5">
        <v>245</v>
      </c>
      <c r="B247" s="5" t="str">
        <f>"57802023101401173276545"</f>
        <v>57802023101401173276545</v>
      </c>
      <c r="C247" s="5" t="s">
        <v>6</v>
      </c>
      <c r="D247" s="5" t="str">
        <f>"罗永冠"</f>
        <v>罗永冠</v>
      </c>
      <c r="E247" s="5" t="str">
        <f>"男"</f>
        <v>男</v>
      </c>
    </row>
    <row r="248" customHeight="1" spans="1:5">
      <c r="A248" s="5">
        <v>246</v>
      </c>
      <c r="B248" s="5" t="str">
        <f>"57802023101409030376598"</f>
        <v>57802023101409030376598</v>
      </c>
      <c r="C248" s="5" t="s">
        <v>6</v>
      </c>
      <c r="D248" s="5" t="str">
        <f>"翁书娇"</f>
        <v>翁书娇</v>
      </c>
      <c r="E248" s="5" t="str">
        <f>"女"</f>
        <v>女</v>
      </c>
    </row>
    <row r="249" customHeight="1" spans="1:5">
      <c r="A249" s="5">
        <v>247</v>
      </c>
      <c r="B249" s="5" t="str">
        <f>"57802023101410453976674"</f>
        <v>57802023101410453976674</v>
      </c>
      <c r="C249" s="5" t="s">
        <v>6</v>
      </c>
      <c r="D249" s="5" t="str">
        <f>"赵作程"</f>
        <v>赵作程</v>
      </c>
      <c r="E249" s="5" t="str">
        <f>"男"</f>
        <v>男</v>
      </c>
    </row>
    <row r="250" customHeight="1" spans="1:5">
      <c r="A250" s="5">
        <v>248</v>
      </c>
      <c r="B250" s="5" t="str">
        <f>"57802023101413500976818"</f>
        <v>57802023101413500976818</v>
      </c>
      <c r="C250" s="5" t="s">
        <v>6</v>
      </c>
      <c r="D250" s="5" t="str">
        <f>"羊盛旺"</f>
        <v>羊盛旺</v>
      </c>
      <c r="E250" s="5" t="str">
        <f>"男"</f>
        <v>男</v>
      </c>
    </row>
    <row r="251" customHeight="1" spans="1:5">
      <c r="A251" s="5">
        <v>249</v>
      </c>
      <c r="B251" s="5" t="str">
        <f>"57802023101417283376997"</f>
        <v>57802023101417283376997</v>
      </c>
      <c r="C251" s="5" t="s">
        <v>6</v>
      </c>
      <c r="D251" s="5" t="str">
        <f>"周淑仪"</f>
        <v>周淑仪</v>
      </c>
      <c r="E251" s="5" t="str">
        <f>"女"</f>
        <v>女</v>
      </c>
    </row>
    <row r="252" customHeight="1" spans="1:5">
      <c r="A252" s="5">
        <v>250</v>
      </c>
      <c r="B252" s="5" t="str">
        <f>"57802023101417082476979"</f>
        <v>57802023101417082476979</v>
      </c>
      <c r="C252" s="5" t="s">
        <v>6</v>
      </c>
      <c r="D252" s="5" t="str">
        <f>"陈永能"</f>
        <v>陈永能</v>
      </c>
      <c r="E252" s="5" t="str">
        <f>"男"</f>
        <v>男</v>
      </c>
    </row>
    <row r="253" customHeight="1" spans="1:5">
      <c r="A253" s="5">
        <v>251</v>
      </c>
      <c r="B253" s="5" t="str">
        <f>"57802023101419014777066"</f>
        <v>57802023101419014777066</v>
      </c>
      <c r="C253" s="5" t="s">
        <v>6</v>
      </c>
      <c r="D253" s="5" t="str">
        <f>"董欣腾"</f>
        <v>董欣腾</v>
      </c>
      <c r="E253" s="5" t="str">
        <f>"女"</f>
        <v>女</v>
      </c>
    </row>
    <row r="254" customHeight="1" spans="1:5">
      <c r="A254" s="5">
        <v>252</v>
      </c>
      <c r="B254" s="5" t="str">
        <f>"57802023101421410177181"</f>
        <v>57802023101421410177181</v>
      </c>
      <c r="C254" s="5" t="s">
        <v>6</v>
      </c>
      <c r="D254" s="5" t="str">
        <f>"王姬"</f>
        <v>王姬</v>
      </c>
      <c r="E254" s="5" t="str">
        <f>"女"</f>
        <v>女</v>
      </c>
    </row>
    <row r="255" customHeight="1" spans="1:5">
      <c r="A255" s="5">
        <v>253</v>
      </c>
      <c r="B255" s="5" t="str">
        <f>"57802023101512190677500"</f>
        <v>57802023101512190677500</v>
      </c>
      <c r="C255" s="5" t="s">
        <v>6</v>
      </c>
      <c r="D255" s="5" t="str">
        <f>"李嘉"</f>
        <v>李嘉</v>
      </c>
      <c r="E255" s="5" t="str">
        <f>"女"</f>
        <v>女</v>
      </c>
    </row>
    <row r="256" customHeight="1" spans="1:5">
      <c r="A256" s="5">
        <v>254</v>
      </c>
      <c r="B256" s="5" t="str">
        <f>"57802023100722145267687"</f>
        <v>57802023100722145267687</v>
      </c>
      <c r="C256" s="5" t="s">
        <v>6</v>
      </c>
      <c r="D256" s="5" t="str">
        <f>"符玉秋"</f>
        <v>符玉秋</v>
      </c>
      <c r="E256" s="5" t="str">
        <f>"女"</f>
        <v>女</v>
      </c>
    </row>
    <row r="257" customHeight="1" spans="1:5">
      <c r="A257" s="5">
        <v>255</v>
      </c>
      <c r="B257" s="5" t="str">
        <f>"57802023101411460676728"</f>
        <v>57802023101411460676728</v>
      </c>
      <c r="C257" s="5" t="s">
        <v>6</v>
      </c>
      <c r="D257" s="5" t="str">
        <f>"黄平"</f>
        <v>黄平</v>
      </c>
      <c r="E257" s="5" t="str">
        <f>"男"</f>
        <v>男</v>
      </c>
    </row>
    <row r="258" customHeight="1" spans="1:5">
      <c r="A258" s="5">
        <v>256</v>
      </c>
      <c r="B258" s="5" t="str">
        <f>"57802023101516075477714"</f>
        <v>57802023101516075477714</v>
      </c>
      <c r="C258" s="5" t="s">
        <v>6</v>
      </c>
      <c r="D258" s="5" t="str">
        <f>"曾银"</f>
        <v>曾银</v>
      </c>
      <c r="E258" s="5" t="str">
        <f>"女"</f>
        <v>女</v>
      </c>
    </row>
    <row r="259" customHeight="1" spans="1:5">
      <c r="A259" s="5">
        <v>257</v>
      </c>
      <c r="B259" s="5" t="str">
        <f>"57802023101518174777855"</f>
        <v>57802023101518174777855</v>
      </c>
      <c r="C259" s="5" t="s">
        <v>6</v>
      </c>
      <c r="D259" s="5" t="str">
        <f>"吴英豪"</f>
        <v>吴英豪</v>
      </c>
      <c r="E259" s="5" t="str">
        <f>"男"</f>
        <v>男</v>
      </c>
    </row>
    <row r="260" customHeight="1" spans="1:5">
      <c r="A260" s="5">
        <v>258</v>
      </c>
      <c r="B260" s="5" t="str">
        <f>"57802023101521354178067"</f>
        <v>57802023101521354178067</v>
      </c>
      <c r="C260" s="5" t="s">
        <v>6</v>
      </c>
      <c r="D260" s="5" t="str">
        <f>"韦小念"</f>
        <v>韦小念</v>
      </c>
      <c r="E260" s="5" t="str">
        <f>"女"</f>
        <v>女</v>
      </c>
    </row>
    <row r="261" customHeight="1" spans="1:5">
      <c r="A261" s="5">
        <v>259</v>
      </c>
      <c r="B261" s="5" t="str">
        <f>"57802023101317131476137"</f>
        <v>57802023101317131476137</v>
      </c>
      <c r="C261" s="5" t="s">
        <v>6</v>
      </c>
      <c r="D261" s="5" t="str">
        <f>"曾雪光"</f>
        <v>曾雪光</v>
      </c>
      <c r="E261" s="5" t="str">
        <f>"男"</f>
        <v>男</v>
      </c>
    </row>
    <row r="262" customHeight="1" spans="1:5">
      <c r="A262" s="5">
        <v>260</v>
      </c>
      <c r="B262" s="5" t="str">
        <f>"57802023101523221378188"</f>
        <v>57802023101523221378188</v>
      </c>
      <c r="C262" s="5" t="s">
        <v>6</v>
      </c>
      <c r="D262" s="5" t="str">
        <f>"王海芬"</f>
        <v>王海芬</v>
      </c>
      <c r="E262" s="5" t="str">
        <f>"女"</f>
        <v>女</v>
      </c>
    </row>
    <row r="263" customHeight="1" spans="1:5">
      <c r="A263" s="5">
        <v>261</v>
      </c>
      <c r="B263" s="5" t="str">
        <f>"57802023100921485071055"</f>
        <v>57802023100921485071055</v>
      </c>
      <c r="C263" s="5" t="s">
        <v>6</v>
      </c>
      <c r="D263" s="5" t="str">
        <f>"曾向芬"</f>
        <v>曾向芬</v>
      </c>
      <c r="E263" s="5" t="str">
        <f>"女"</f>
        <v>女</v>
      </c>
    </row>
    <row r="264" customHeight="1" spans="1:5">
      <c r="A264" s="5">
        <v>262</v>
      </c>
      <c r="B264" s="5" t="str">
        <f>"57802023100913031470295"</f>
        <v>57802023100913031470295</v>
      </c>
      <c r="C264" s="5" t="s">
        <v>6</v>
      </c>
      <c r="D264" s="5" t="str">
        <f>"曾凌萍"</f>
        <v>曾凌萍</v>
      </c>
      <c r="E264" s="5" t="str">
        <f>"女"</f>
        <v>女</v>
      </c>
    </row>
    <row r="265" customHeight="1" spans="1:5">
      <c r="A265" s="5">
        <v>263</v>
      </c>
      <c r="B265" s="5" t="str">
        <f>"57802023100816425969040"</f>
        <v>57802023100816425969040</v>
      </c>
      <c r="C265" s="5" t="s">
        <v>6</v>
      </c>
      <c r="D265" s="5" t="str">
        <f>"何炳楠"</f>
        <v>何炳楠</v>
      </c>
      <c r="E265" s="5" t="str">
        <f>"男"</f>
        <v>男</v>
      </c>
    </row>
    <row r="266" customHeight="1" spans="1:5">
      <c r="A266" s="5">
        <v>264</v>
      </c>
      <c r="B266" s="5" t="str">
        <f>"57802023101210351773881"</f>
        <v>57802023101210351773881</v>
      </c>
      <c r="C266" s="5" t="s">
        <v>6</v>
      </c>
      <c r="D266" s="5" t="str">
        <f>"李知蔚"</f>
        <v>李知蔚</v>
      </c>
      <c r="E266" s="5" t="str">
        <f>"女"</f>
        <v>女</v>
      </c>
    </row>
    <row r="267" customHeight="1" spans="1:5">
      <c r="A267" s="5">
        <v>265</v>
      </c>
      <c r="B267" s="5" t="str">
        <f>"57802023100811480168504"</f>
        <v>57802023100811480168504</v>
      </c>
      <c r="C267" s="5" t="s">
        <v>6</v>
      </c>
      <c r="D267" s="5" t="str">
        <f>"苻良中"</f>
        <v>苻良中</v>
      </c>
      <c r="E267" s="5" t="str">
        <f>"男"</f>
        <v>男</v>
      </c>
    </row>
    <row r="268" customHeight="1" spans="1:5">
      <c r="A268" s="5">
        <v>266</v>
      </c>
      <c r="B268" s="5" t="str">
        <f>"57802023101609452379077"</f>
        <v>57802023101609452379077</v>
      </c>
      <c r="C268" s="5" t="s">
        <v>6</v>
      </c>
      <c r="D268" s="5" t="str">
        <f>"何芬珠"</f>
        <v>何芬珠</v>
      </c>
      <c r="E268" s="5" t="str">
        <f>"女"</f>
        <v>女</v>
      </c>
    </row>
    <row r="269" customHeight="1" spans="1:5">
      <c r="A269" s="5">
        <v>267</v>
      </c>
      <c r="B269" s="5" t="str">
        <f>"57802023101610311479652"</f>
        <v>57802023101610311479652</v>
      </c>
      <c r="C269" s="5" t="s">
        <v>6</v>
      </c>
      <c r="D269" s="5" t="str">
        <f>"刘学嘉"</f>
        <v>刘学嘉</v>
      </c>
      <c r="E269" s="5" t="str">
        <f>"男"</f>
        <v>男</v>
      </c>
    </row>
    <row r="270" customHeight="1" spans="1:5">
      <c r="A270" s="5">
        <v>268</v>
      </c>
      <c r="B270" s="5" t="str">
        <f>"57802023101610343579695"</f>
        <v>57802023101610343579695</v>
      </c>
      <c r="C270" s="5" t="s">
        <v>6</v>
      </c>
      <c r="D270" s="5" t="str">
        <f>"陈秋凤"</f>
        <v>陈秋凤</v>
      </c>
      <c r="E270" s="5" t="str">
        <f>"女"</f>
        <v>女</v>
      </c>
    </row>
    <row r="271" customHeight="1" spans="1:5">
      <c r="A271" s="5">
        <v>269</v>
      </c>
      <c r="B271" s="5" t="str">
        <f>"57802023100717195867429"</f>
        <v>57802023100717195867429</v>
      </c>
      <c r="C271" s="5" t="s">
        <v>6</v>
      </c>
      <c r="D271" s="5" t="str">
        <f>"卢匡昊"</f>
        <v>卢匡昊</v>
      </c>
      <c r="E271" s="5" t="str">
        <f>"男"</f>
        <v>男</v>
      </c>
    </row>
    <row r="272" customHeight="1" spans="1:5">
      <c r="A272" s="5">
        <v>270</v>
      </c>
      <c r="B272" s="5" t="str">
        <f>"57802023101610275579598"</f>
        <v>57802023101610275579598</v>
      </c>
      <c r="C272" s="5" t="s">
        <v>6</v>
      </c>
      <c r="D272" s="5" t="str">
        <f>"陈日新"</f>
        <v>陈日新</v>
      </c>
      <c r="E272" s="5" t="str">
        <f>"男"</f>
        <v>男</v>
      </c>
    </row>
    <row r="273" customHeight="1" spans="1:5">
      <c r="A273" s="5">
        <v>271</v>
      </c>
      <c r="B273" s="5" t="str">
        <f>"57802023101610453579844"</f>
        <v>57802023101610453579844</v>
      </c>
      <c r="C273" s="5" t="s">
        <v>6</v>
      </c>
      <c r="D273" s="5" t="str">
        <f>"王榆棉"</f>
        <v>王榆棉</v>
      </c>
      <c r="E273" s="5" t="str">
        <f>"男"</f>
        <v>男</v>
      </c>
    </row>
    <row r="274" customHeight="1" spans="1:5">
      <c r="A274" s="5">
        <v>272</v>
      </c>
      <c r="B274" s="5" t="str">
        <f>"57802023101612192880564"</f>
        <v>57802023101612192880564</v>
      </c>
      <c r="C274" s="5" t="s">
        <v>6</v>
      </c>
      <c r="D274" s="5" t="str">
        <f>"谭鑫钰"</f>
        <v>谭鑫钰</v>
      </c>
      <c r="E274" s="5" t="str">
        <f>"女"</f>
        <v>女</v>
      </c>
    </row>
    <row r="275" customHeight="1" spans="1:5">
      <c r="A275" s="5">
        <v>273</v>
      </c>
      <c r="B275" s="5" t="str">
        <f>"57802023101523032678170"</f>
        <v>57802023101523032678170</v>
      </c>
      <c r="C275" s="5" t="s">
        <v>6</v>
      </c>
      <c r="D275" s="5" t="str">
        <f>"符存仕"</f>
        <v>符存仕</v>
      </c>
      <c r="E275" s="5" t="str">
        <f>"男"</f>
        <v>男</v>
      </c>
    </row>
    <row r="276" customHeight="1" spans="1:5">
      <c r="A276" s="5">
        <v>274</v>
      </c>
      <c r="B276" s="5" t="str">
        <f>"57802023101612523280739"</f>
        <v>57802023101612523280739</v>
      </c>
      <c r="C276" s="5" t="s">
        <v>6</v>
      </c>
      <c r="D276" s="5" t="str">
        <f>"方玉莹"</f>
        <v>方玉莹</v>
      </c>
      <c r="E276" s="5" t="str">
        <f>"女"</f>
        <v>女</v>
      </c>
    </row>
    <row r="277" customHeight="1" spans="1:5">
      <c r="A277" s="5">
        <v>275</v>
      </c>
      <c r="B277" s="5" t="str">
        <f>"57802023101613475380949"</f>
        <v>57802023101613475380949</v>
      </c>
      <c r="C277" s="5" t="s">
        <v>6</v>
      </c>
      <c r="D277" s="5" t="str">
        <f>"刘建华"</f>
        <v>刘建华</v>
      </c>
      <c r="E277" s="5" t="str">
        <f>"女"</f>
        <v>女</v>
      </c>
    </row>
    <row r="278" customHeight="1" spans="1:5">
      <c r="A278" s="5">
        <v>276</v>
      </c>
      <c r="B278" s="5" t="str">
        <f>"57802023101614081981031"</f>
        <v>57802023101614081981031</v>
      </c>
      <c r="C278" s="5" t="s">
        <v>6</v>
      </c>
      <c r="D278" s="5" t="str">
        <f>"苏雨婷"</f>
        <v>苏雨婷</v>
      </c>
      <c r="E278" s="5" t="str">
        <f>"女"</f>
        <v>女</v>
      </c>
    </row>
    <row r="279" customHeight="1" spans="1:5">
      <c r="A279" s="5">
        <v>277</v>
      </c>
      <c r="B279" s="5" t="str">
        <f>"57802023101614172081065"</f>
        <v>57802023101614172081065</v>
      </c>
      <c r="C279" s="5" t="s">
        <v>6</v>
      </c>
      <c r="D279" s="5" t="str">
        <f>"蔡佳宏"</f>
        <v>蔡佳宏</v>
      </c>
      <c r="E279" s="5" t="str">
        <f>"男"</f>
        <v>男</v>
      </c>
    </row>
    <row r="280" customHeight="1" spans="1:5">
      <c r="A280" s="5">
        <v>278</v>
      </c>
      <c r="B280" s="5" t="str">
        <f>"57802023101614563481285"</f>
        <v>57802023101614563481285</v>
      </c>
      <c r="C280" s="5" t="s">
        <v>6</v>
      </c>
      <c r="D280" s="5" t="str">
        <f>"陈刘凝聪"</f>
        <v>陈刘凝聪</v>
      </c>
      <c r="E280" s="5" t="str">
        <f>"女"</f>
        <v>女</v>
      </c>
    </row>
    <row r="281" customHeight="1" spans="1:5">
      <c r="A281" s="5">
        <v>279</v>
      </c>
      <c r="B281" s="5" t="str">
        <f>"57802023100713340867123"</f>
        <v>57802023100713340867123</v>
      </c>
      <c r="C281" s="5" t="s">
        <v>6</v>
      </c>
      <c r="D281" s="5" t="str">
        <f>"唐甸存"</f>
        <v>唐甸存</v>
      </c>
      <c r="E281" s="5" t="str">
        <f>"男"</f>
        <v>男</v>
      </c>
    </row>
    <row r="282" customHeight="1" spans="1:5">
      <c r="A282" s="5">
        <v>280</v>
      </c>
      <c r="B282" s="5" t="str">
        <f>"57802023101617284282128"</f>
        <v>57802023101617284282128</v>
      </c>
      <c r="C282" s="5" t="s">
        <v>6</v>
      </c>
      <c r="D282" s="5" t="str">
        <f>"林少荟"</f>
        <v>林少荟</v>
      </c>
      <c r="E282" s="5" t="str">
        <f>"女"</f>
        <v>女</v>
      </c>
    </row>
    <row r="283" customHeight="1" spans="1:5">
      <c r="A283" s="5">
        <v>281</v>
      </c>
      <c r="B283" s="5" t="str">
        <f>"57802023101018264672089"</f>
        <v>57802023101018264672089</v>
      </c>
      <c r="C283" s="5" t="s">
        <v>6</v>
      </c>
      <c r="D283" s="5" t="str">
        <f>"吴海清"</f>
        <v>吴海清</v>
      </c>
      <c r="E283" s="5" t="str">
        <f>"男"</f>
        <v>男</v>
      </c>
    </row>
    <row r="284" customHeight="1" spans="1:5">
      <c r="A284" s="5">
        <v>282</v>
      </c>
      <c r="B284" s="5" t="str">
        <f>"57802023100905511769676"</f>
        <v>57802023100905511769676</v>
      </c>
      <c r="C284" s="5" t="s">
        <v>6</v>
      </c>
      <c r="D284" s="5" t="str">
        <f>"张敬武"</f>
        <v>张敬武</v>
      </c>
      <c r="E284" s="5" t="str">
        <f>"男"</f>
        <v>男</v>
      </c>
    </row>
    <row r="285" customHeight="1" spans="1:5">
      <c r="A285" s="5">
        <v>283</v>
      </c>
      <c r="B285" s="5" t="str">
        <f>"57802023101618552482409"</f>
        <v>57802023101618552482409</v>
      </c>
      <c r="C285" s="5" t="s">
        <v>6</v>
      </c>
      <c r="D285" s="5" t="str">
        <f>"卢丽虹"</f>
        <v>卢丽虹</v>
      </c>
      <c r="E285" s="5" t="str">
        <f>"女"</f>
        <v>女</v>
      </c>
    </row>
    <row r="286" customHeight="1" spans="1:5">
      <c r="A286" s="5">
        <v>284</v>
      </c>
      <c r="B286" s="5" t="str">
        <f>"57802023101522064978104"</f>
        <v>57802023101522064978104</v>
      </c>
      <c r="C286" s="5" t="s">
        <v>6</v>
      </c>
      <c r="D286" s="5" t="str">
        <f>"张萍"</f>
        <v>张萍</v>
      </c>
      <c r="E286" s="5" t="str">
        <f>"女"</f>
        <v>女</v>
      </c>
    </row>
    <row r="287" customHeight="1" spans="1:5">
      <c r="A287" s="5">
        <v>285</v>
      </c>
      <c r="B287" s="5" t="str">
        <f>"57802023101615273881482"</f>
        <v>57802023101615273881482</v>
      </c>
      <c r="C287" s="5" t="s">
        <v>6</v>
      </c>
      <c r="D287" s="5" t="str">
        <f>"曾燕霜"</f>
        <v>曾燕霜</v>
      </c>
      <c r="E287" s="5" t="str">
        <f>"女"</f>
        <v>女</v>
      </c>
    </row>
    <row r="288" customHeight="1" spans="1:5">
      <c r="A288" s="5">
        <v>286</v>
      </c>
      <c r="B288" s="5" t="str">
        <f>"57802023101620031882647"</f>
        <v>57802023101620031882647</v>
      </c>
      <c r="C288" s="5" t="s">
        <v>6</v>
      </c>
      <c r="D288" s="5" t="str">
        <f>"姜垂弘"</f>
        <v>姜垂弘</v>
      </c>
      <c r="E288" s="5" t="str">
        <f>"男"</f>
        <v>男</v>
      </c>
    </row>
    <row r="289" customHeight="1" spans="1:5">
      <c r="A289" s="5">
        <v>287</v>
      </c>
      <c r="B289" s="5" t="str">
        <f>"57802023101620284482759"</f>
        <v>57802023101620284482759</v>
      </c>
      <c r="C289" s="5" t="s">
        <v>6</v>
      </c>
      <c r="D289" s="5" t="str">
        <f>"钟崇辉"</f>
        <v>钟崇辉</v>
      </c>
      <c r="E289" s="5" t="str">
        <f>"男"</f>
        <v>男</v>
      </c>
    </row>
    <row r="290" customHeight="1" spans="1:5">
      <c r="A290" s="5">
        <v>288</v>
      </c>
      <c r="B290" s="5" t="str">
        <f>"57802023101619170182485"</f>
        <v>57802023101619170182485</v>
      </c>
      <c r="C290" s="5" t="s">
        <v>6</v>
      </c>
      <c r="D290" s="5" t="str">
        <f>"丁晓佳"</f>
        <v>丁晓佳</v>
      </c>
      <c r="E290" s="5" t="str">
        <f>"女"</f>
        <v>女</v>
      </c>
    </row>
    <row r="291" customHeight="1" spans="1:5">
      <c r="A291" s="5">
        <v>289</v>
      </c>
      <c r="B291" s="5" t="str">
        <f>"57802023101523483378203"</f>
        <v>57802023101523483378203</v>
      </c>
      <c r="C291" s="5" t="s">
        <v>6</v>
      </c>
      <c r="D291" s="5" t="str">
        <f>"吴玉霞"</f>
        <v>吴玉霞</v>
      </c>
      <c r="E291" s="5" t="str">
        <f>"女"</f>
        <v>女</v>
      </c>
    </row>
    <row r="292" customHeight="1" spans="1:5">
      <c r="A292" s="5">
        <v>290</v>
      </c>
      <c r="B292" s="5" t="str">
        <f>"57802023101421563877195"</f>
        <v>57802023101421563877195</v>
      </c>
      <c r="C292" s="5" t="s">
        <v>6</v>
      </c>
      <c r="D292" s="5" t="str">
        <f>"马天越"</f>
        <v>马天越</v>
      </c>
      <c r="E292" s="5" t="str">
        <f>"女"</f>
        <v>女</v>
      </c>
    </row>
    <row r="293" customHeight="1" spans="1:5">
      <c r="A293" s="5">
        <v>291</v>
      </c>
      <c r="B293" s="5" t="str">
        <f>"57802023101200293473541"</f>
        <v>57802023101200293473541</v>
      </c>
      <c r="C293" s="5" t="s">
        <v>6</v>
      </c>
      <c r="D293" s="5" t="str">
        <f>"陈川豪"</f>
        <v>陈川豪</v>
      </c>
      <c r="E293" s="5" t="str">
        <f t="shared" ref="E293:E298" si="7">"男"</f>
        <v>男</v>
      </c>
    </row>
    <row r="294" customHeight="1" spans="1:5">
      <c r="A294" s="5">
        <v>292</v>
      </c>
      <c r="B294" s="5" t="str">
        <f>"57802023101623000883306"</f>
        <v>57802023101623000883306</v>
      </c>
      <c r="C294" s="5" t="s">
        <v>6</v>
      </c>
      <c r="D294" s="5" t="str">
        <f>"黄昌岷"</f>
        <v>黄昌岷</v>
      </c>
      <c r="E294" s="5" t="str">
        <f t="shared" si="7"/>
        <v>男</v>
      </c>
    </row>
    <row r="295" customHeight="1" spans="1:5">
      <c r="A295" s="5">
        <v>293</v>
      </c>
      <c r="B295" s="5" t="str">
        <f>"57802023101623282883352"</f>
        <v>57802023101623282883352</v>
      </c>
      <c r="C295" s="5" t="s">
        <v>6</v>
      </c>
      <c r="D295" s="5" t="str">
        <f>"李德"</f>
        <v>李德</v>
      </c>
      <c r="E295" s="5" t="str">
        <f t="shared" si="7"/>
        <v>男</v>
      </c>
    </row>
    <row r="296" customHeight="1" spans="1:5">
      <c r="A296" s="5">
        <v>294</v>
      </c>
      <c r="B296" s="5" t="str">
        <f>"57802023100822035569549"</f>
        <v>57802023100822035569549</v>
      </c>
      <c r="C296" s="5" t="s">
        <v>6</v>
      </c>
      <c r="D296" s="5" t="str">
        <f>"王世鸿"</f>
        <v>王世鸿</v>
      </c>
      <c r="E296" s="5" t="str">
        <f t="shared" si="7"/>
        <v>男</v>
      </c>
    </row>
    <row r="297" customHeight="1" spans="1:5">
      <c r="A297" s="5">
        <v>295</v>
      </c>
      <c r="B297" s="5" t="str">
        <f>"57802023101623280783350"</f>
        <v>57802023101623280783350</v>
      </c>
      <c r="C297" s="5" t="s">
        <v>6</v>
      </c>
      <c r="D297" s="5" t="str">
        <f>"吴英湖"</f>
        <v>吴英湖</v>
      </c>
      <c r="E297" s="5" t="str">
        <f t="shared" si="7"/>
        <v>男</v>
      </c>
    </row>
    <row r="298" customHeight="1" spans="1:5">
      <c r="A298" s="5">
        <v>296</v>
      </c>
      <c r="B298" s="5" t="str">
        <f>"57802023101019531372175"</f>
        <v>57802023101019531372175</v>
      </c>
      <c r="C298" s="5" t="s">
        <v>6</v>
      </c>
      <c r="D298" s="5" t="str">
        <f>"杜益皓"</f>
        <v>杜益皓</v>
      </c>
      <c r="E298" s="5" t="str">
        <f t="shared" si="7"/>
        <v>男</v>
      </c>
    </row>
    <row r="299" customHeight="1" spans="1:5">
      <c r="A299" s="5">
        <v>297</v>
      </c>
      <c r="B299" s="5" t="str">
        <f>"57802023101116050773035"</f>
        <v>57802023101116050773035</v>
      </c>
      <c r="C299" s="5" t="s">
        <v>6</v>
      </c>
      <c r="D299" s="5" t="str">
        <f>"林怡"</f>
        <v>林怡</v>
      </c>
      <c r="E299" s="5" t="str">
        <f t="shared" ref="E299:E310" si="8">"女"</f>
        <v>女</v>
      </c>
    </row>
    <row r="300" customHeight="1" spans="1:5">
      <c r="A300" s="5">
        <v>298</v>
      </c>
      <c r="B300" s="5" t="str">
        <f>"57802023101611363680309"</f>
        <v>57802023101611363680309</v>
      </c>
      <c r="C300" s="5" t="s">
        <v>6</v>
      </c>
      <c r="D300" s="5" t="str">
        <f>"谌芳玲"</f>
        <v>谌芳玲</v>
      </c>
      <c r="E300" s="5" t="str">
        <f t="shared" si="8"/>
        <v>女</v>
      </c>
    </row>
    <row r="301" customHeight="1" spans="1:5">
      <c r="A301" s="5">
        <v>299</v>
      </c>
      <c r="B301" s="5" t="str">
        <f>"57802023101319493476306"</f>
        <v>57802023101319493476306</v>
      </c>
      <c r="C301" s="5" t="s">
        <v>6</v>
      </c>
      <c r="D301" s="5" t="str">
        <f>"黄悦"</f>
        <v>黄悦</v>
      </c>
      <c r="E301" s="5" t="str">
        <f t="shared" si="8"/>
        <v>女</v>
      </c>
    </row>
    <row r="302" customHeight="1" spans="1:5">
      <c r="A302" s="5">
        <v>300</v>
      </c>
      <c r="B302" s="5" t="str">
        <f>"57802023101709493783936"</f>
        <v>57802023101709493783936</v>
      </c>
      <c r="C302" s="5" t="s">
        <v>6</v>
      </c>
      <c r="D302" s="5" t="str">
        <f>"马运娇"</f>
        <v>马运娇</v>
      </c>
      <c r="E302" s="5" t="str">
        <f t="shared" si="8"/>
        <v>女</v>
      </c>
    </row>
    <row r="303" customHeight="1" spans="1:5">
      <c r="A303" s="5">
        <v>301</v>
      </c>
      <c r="B303" s="5" t="str">
        <f>"57802023101710253884125"</f>
        <v>57802023101710253884125</v>
      </c>
      <c r="C303" s="5" t="s">
        <v>6</v>
      </c>
      <c r="D303" s="5" t="str">
        <f>"王雅君"</f>
        <v>王雅君</v>
      </c>
      <c r="E303" s="5" t="str">
        <f t="shared" si="8"/>
        <v>女</v>
      </c>
    </row>
    <row r="304" customHeight="1" spans="1:5">
      <c r="A304" s="5">
        <v>302</v>
      </c>
      <c r="B304" s="5" t="str">
        <f>"57802023101710325684159"</f>
        <v>57802023101710325684159</v>
      </c>
      <c r="C304" s="5" t="s">
        <v>6</v>
      </c>
      <c r="D304" s="5" t="str">
        <f>"符燕娇"</f>
        <v>符燕娇</v>
      </c>
      <c r="E304" s="5" t="str">
        <f t="shared" si="8"/>
        <v>女</v>
      </c>
    </row>
    <row r="305" customHeight="1" spans="1:5">
      <c r="A305" s="5">
        <v>303</v>
      </c>
      <c r="B305" s="5" t="str">
        <f>"57802023101709184583792"</f>
        <v>57802023101709184583792</v>
      </c>
      <c r="C305" s="5" t="s">
        <v>6</v>
      </c>
      <c r="D305" s="5" t="str">
        <f>"王晓贤"</f>
        <v>王晓贤</v>
      </c>
      <c r="E305" s="5" t="str">
        <f t="shared" si="8"/>
        <v>女</v>
      </c>
    </row>
    <row r="306" customHeight="1" spans="1:5">
      <c r="A306" s="5">
        <v>304</v>
      </c>
      <c r="B306" s="5" t="str">
        <f>"57802023101711303484388"</f>
        <v>57802023101711303484388</v>
      </c>
      <c r="C306" s="5" t="s">
        <v>6</v>
      </c>
      <c r="D306" s="5" t="str">
        <f>"麦日艳"</f>
        <v>麦日艳</v>
      </c>
      <c r="E306" s="5" t="str">
        <f t="shared" si="8"/>
        <v>女</v>
      </c>
    </row>
    <row r="307" customHeight="1" spans="1:5">
      <c r="A307" s="5">
        <v>305</v>
      </c>
      <c r="B307" s="5" t="str">
        <f>"57802023101715172784992"</f>
        <v>57802023101715172784992</v>
      </c>
      <c r="C307" s="5" t="s">
        <v>6</v>
      </c>
      <c r="D307" s="5" t="str">
        <f>"黄川萍"</f>
        <v>黄川萍</v>
      </c>
      <c r="E307" s="5" t="str">
        <f t="shared" si="8"/>
        <v>女</v>
      </c>
    </row>
    <row r="308" customHeight="1" spans="1:5">
      <c r="A308" s="5">
        <v>306</v>
      </c>
      <c r="B308" s="5" t="str">
        <f>"57802023101714363384828"</f>
        <v>57802023101714363384828</v>
      </c>
      <c r="C308" s="5" t="s">
        <v>6</v>
      </c>
      <c r="D308" s="5" t="str">
        <f>"姜雨婷"</f>
        <v>姜雨婷</v>
      </c>
      <c r="E308" s="5" t="str">
        <f t="shared" si="8"/>
        <v>女</v>
      </c>
    </row>
    <row r="309" customHeight="1" spans="1:5">
      <c r="A309" s="5">
        <v>307</v>
      </c>
      <c r="B309" s="5" t="str">
        <f>"57802023101715263285035"</f>
        <v>57802023101715263285035</v>
      </c>
      <c r="C309" s="5" t="s">
        <v>6</v>
      </c>
      <c r="D309" s="5" t="str">
        <f>"吴滨"</f>
        <v>吴滨</v>
      </c>
      <c r="E309" s="5" t="str">
        <f t="shared" si="8"/>
        <v>女</v>
      </c>
    </row>
    <row r="310" customHeight="1" spans="1:5">
      <c r="A310" s="5">
        <v>308</v>
      </c>
      <c r="B310" s="5" t="str">
        <f>"57802023101620554582866"</f>
        <v>57802023101620554582866</v>
      </c>
      <c r="C310" s="5" t="s">
        <v>6</v>
      </c>
      <c r="D310" s="5" t="str">
        <f>"李慧璠"</f>
        <v>李慧璠</v>
      </c>
      <c r="E310" s="5" t="str">
        <f t="shared" si="8"/>
        <v>女</v>
      </c>
    </row>
    <row r="311" customHeight="1" spans="1:5">
      <c r="A311" s="5">
        <v>309</v>
      </c>
      <c r="B311" s="5" t="str">
        <f>"57802023101715220385013"</f>
        <v>57802023101715220385013</v>
      </c>
      <c r="C311" s="5" t="s">
        <v>6</v>
      </c>
      <c r="D311" s="5" t="str">
        <f>"杜生龙"</f>
        <v>杜生龙</v>
      </c>
      <c r="E311" s="5" t="str">
        <f>"男"</f>
        <v>男</v>
      </c>
    </row>
    <row r="312" customHeight="1" spans="1:5">
      <c r="A312" s="5">
        <v>310</v>
      </c>
      <c r="B312" s="5" t="str">
        <f>"57802023101716313985253"</f>
        <v>57802023101716313985253</v>
      </c>
      <c r="C312" s="5" t="s">
        <v>6</v>
      </c>
      <c r="D312" s="5" t="str">
        <f>"张菁"</f>
        <v>张菁</v>
      </c>
      <c r="E312" s="5" t="str">
        <f>"女"</f>
        <v>女</v>
      </c>
    </row>
    <row r="313" customHeight="1" spans="1:5">
      <c r="A313" s="5">
        <v>311</v>
      </c>
      <c r="B313" s="5" t="str">
        <f>"57802023101717240685455"</f>
        <v>57802023101717240685455</v>
      </c>
      <c r="C313" s="5" t="s">
        <v>6</v>
      </c>
      <c r="D313" s="5" t="str">
        <f>"吴洁"</f>
        <v>吴洁</v>
      </c>
      <c r="E313" s="5" t="str">
        <f>"女"</f>
        <v>女</v>
      </c>
    </row>
    <row r="314" customHeight="1" spans="1:5">
      <c r="A314" s="5">
        <v>312</v>
      </c>
      <c r="B314" s="5" t="str">
        <f>"57802023101718152185580"</f>
        <v>57802023101718152185580</v>
      </c>
      <c r="C314" s="5" t="s">
        <v>6</v>
      </c>
      <c r="D314" s="5" t="str">
        <f>"张琪慧"</f>
        <v>张琪慧</v>
      </c>
      <c r="E314" s="5" t="str">
        <f>"女"</f>
        <v>女</v>
      </c>
    </row>
    <row r="315" customHeight="1" spans="1:5">
      <c r="A315" s="5">
        <v>313</v>
      </c>
      <c r="B315" s="5" t="str">
        <f>"57802023101716331585261"</f>
        <v>57802023101716331585261</v>
      </c>
      <c r="C315" s="5" t="s">
        <v>6</v>
      </c>
      <c r="D315" s="5" t="str">
        <f>"王丽秋"</f>
        <v>王丽秋</v>
      </c>
      <c r="E315" s="5" t="str">
        <f>"女"</f>
        <v>女</v>
      </c>
    </row>
    <row r="316" customHeight="1" spans="1:5">
      <c r="A316" s="5">
        <v>314</v>
      </c>
      <c r="B316" s="5" t="str">
        <f>"57802023101718433285650"</f>
        <v>57802023101718433285650</v>
      </c>
      <c r="C316" s="5" t="s">
        <v>6</v>
      </c>
      <c r="D316" s="5" t="str">
        <f>"符大书"</f>
        <v>符大书</v>
      </c>
      <c r="E316" s="5" t="str">
        <f>"男"</f>
        <v>男</v>
      </c>
    </row>
    <row r="317" customHeight="1" spans="1:5">
      <c r="A317" s="5">
        <v>315</v>
      </c>
      <c r="B317" s="5" t="str">
        <f>"57802023100920044470893"</f>
        <v>57802023100920044470893</v>
      </c>
      <c r="C317" s="5" t="s">
        <v>6</v>
      </c>
      <c r="D317" s="5" t="str">
        <f>"何健"</f>
        <v>何健</v>
      </c>
      <c r="E317" s="5" t="str">
        <f>"男"</f>
        <v>男</v>
      </c>
    </row>
    <row r="318" customHeight="1" spans="1:5">
      <c r="A318" s="5">
        <v>316</v>
      </c>
      <c r="B318" s="5" t="str">
        <f>"57802023101720200385902"</f>
        <v>57802023101720200385902</v>
      </c>
      <c r="C318" s="5" t="s">
        <v>6</v>
      </c>
      <c r="D318" s="5" t="str">
        <f>"殷彬"</f>
        <v>殷彬</v>
      </c>
      <c r="E318" s="5" t="str">
        <f>"男"</f>
        <v>男</v>
      </c>
    </row>
    <row r="319" customHeight="1" spans="1:5">
      <c r="A319" s="5">
        <v>317</v>
      </c>
      <c r="B319" s="5" t="str">
        <f>"57802023101721175886071"</f>
        <v>57802023101721175886071</v>
      </c>
      <c r="C319" s="5" t="s">
        <v>6</v>
      </c>
      <c r="D319" s="5" t="str">
        <f>"林欣"</f>
        <v>林欣</v>
      </c>
      <c r="E319" s="5" t="str">
        <f>"女"</f>
        <v>女</v>
      </c>
    </row>
    <row r="320" customHeight="1" spans="1:5">
      <c r="A320" s="5">
        <v>318</v>
      </c>
      <c r="B320" s="5" t="str">
        <f>"57802023101714551284898"</f>
        <v>57802023101714551284898</v>
      </c>
      <c r="C320" s="5" t="s">
        <v>6</v>
      </c>
      <c r="D320" s="5" t="str">
        <f>"吴祥瑞"</f>
        <v>吴祥瑞</v>
      </c>
      <c r="E320" s="5" t="str">
        <f>"男"</f>
        <v>男</v>
      </c>
    </row>
    <row r="321" customHeight="1" spans="1:5">
      <c r="A321" s="5">
        <v>319</v>
      </c>
      <c r="B321" s="5" t="str">
        <f>"57802023101721551686171"</f>
        <v>57802023101721551686171</v>
      </c>
      <c r="C321" s="5" t="s">
        <v>6</v>
      </c>
      <c r="D321" s="5" t="str">
        <f>"文继明"</f>
        <v>文继明</v>
      </c>
      <c r="E321" s="5" t="str">
        <f>"男"</f>
        <v>男</v>
      </c>
    </row>
    <row r="322" customHeight="1" spans="1:5">
      <c r="A322" s="5">
        <v>320</v>
      </c>
      <c r="B322" s="5" t="str">
        <f>"57802023101722381086276"</f>
        <v>57802023101722381086276</v>
      </c>
      <c r="C322" s="5" t="s">
        <v>6</v>
      </c>
      <c r="D322" s="5" t="str">
        <f>"林明志"</f>
        <v>林明志</v>
      </c>
      <c r="E322" s="5" t="str">
        <f>"男"</f>
        <v>男</v>
      </c>
    </row>
    <row r="323" customHeight="1" spans="1:5">
      <c r="A323" s="5">
        <v>321</v>
      </c>
      <c r="B323" s="5" t="str">
        <f>"57802023101722482286303"</f>
        <v>57802023101722482286303</v>
      </c>
      <c r="C323" s="5" t="s">
        <v>6</v>
      </c>
      <c r="D323" s="5" t="str">
        <f>"王齐"</f>
        <v>王齐</v>
      </c>
      <c r="E323" s="5" t="str">
        <f>"女"</f>
        <v>女</v>
      </c>
    </row>
    <row r="324" customHeight="1" spans="1:5">
      <c r="A324" s="5">
        <v>322</v>
      </c>
      <c r="B324" s="5" t="str">
        <f>"57802023100923351271168"</f>
        <v>57802023100923351271168</v>
      </c>
      <c r="C324" s="5" t="s">
        <v>6</v>
      </c>
      <c r="D324" s="5" t="str">
        <f>"陈慧子"</f>
        <v>陈慧子</v>
      </c>
      <c r="E324" s="5" t="str">
        <f>"女"</f>
        <v>女</v>
      </c>
    </row>
    <row r="325" customHeight="1" spans="1:5">
      <c r="A325" s="5">
        <v>323</v>
      </c>
      <c r="B325" s="5" t="str">
        <f>"57802023101800310186445"</f>
        <v>57802023101800310186445</v>
      </c>
      <c r="C325" s="5" t="s">
        <v>6</v>
      </c>
      <c r="D325" s="5" t="str">
        <f>"郑君"</f>
        <v>郑君</v>
      </c>
      <c r="E325" s="5" t="str">
        <f>"女"</f>
        <v>女</v>
      </c>
    </row>
    <row r="326" customHeight="1" spans="1:5">
      <c r="A326" s="5">
        <v>324</v>
      </c>
      <c r="B326" s="5" t="str">
        <f>"57802023101611025080035"</f>
        <v>57802023101611025080035</v>
      </c>
      <c r="C326" s="5" t="s">
        <v>6</v>
      </c>
      <c r="D326" s="5" t="str">
        <f>"严慧珍"</f>
        <v>严慧珍</v>
      </c>
      <c r="E326" s="5" t="str">
        <f>"女"</f>
        <v>女</v>
      </c>
    </row>
    <row r="327" customHeight="1" spans="1:5">
      <c r="A327" s="5">
        <v>325</v>
      </c>
      <c r="B327" s="5" t="str">
        <f>"57802023101723212886370"</f>
        <v>57802023101723212886370</v>
      </c>
      <c r="C327" s="5" t="s">
        <v>6</v>
      </c>
      <c r="D327" s="5" t="str">
        <f>"刘文龙"</f>
        <v>刘文龙</v>
      </c>
      <c r="E327" s="5" t="str">
        <f>"男"</f>
        <v>男</v>
      </c>
    </row>
    <row r="328" customHeight="1" spans="1:5">
      <c r="A328" s="5">
        <v>326</v>
      </c>
      <c r="B328" s="5" t="str">
        <f>"57802023101807541086502"</f>
        <v>57802023101807541086502</v>
      </c>
      <c r="C328" s="5" t="s">
        <v>6</v>
      </c>
      <c r="D328" s="5" t="str">
        <f>"王海文"</f>
        <v>王海文</v>
      </c>
      <c r="E328" s="5" t="str">
        <f>"男"</f>
        <v>男</v>
      </c>
    </row>
    <row r="329" customHeight="1" spans="1:5">
      <c r="A329" s="5">
        <v>327</v>
      </c>
      <c r="B329" s="5" t="str">
        <f>"57802023101808550986641"</f>
        <v>57802023101808550986641</v>
      </c>
      <c r="C329" s="5" t="s">
        <v>6</v>
      </c>
      <c r="D329" s="5" t="str">
        <f>"蔡於旺"</f>
        <v>蔡於旺</v>
      </c>
      <c r="E329" s="5" t="str">
        <f>"男"</f>
        <v>男</v>
      </c>
    </row>
    <row r="330" customHeight="1" spans="1:5">
      <c r="A330" s="5">
        <v>328</v>
      </c>
      <c r="B330" s="5" t="str">
        <f>"57802023101808550286640"</f>
        <v>57802023101808550286640</v>
      </c>
      <c r="C330" s="5" t="s">
        <v>6</v>
      </c>
      <c r="D330" s="5" t="str">
        <f>"廖小咪"</f>
        <v>廖小咪</v>
      </c>
      <c r="E330" s="5" t="str">
        <f t="shared" ref="E330:E337" si="9">"女"</f>
        <v>女</v>
      </c>
    </row>
    <row r="331" customHeight="1" spans="1:5">
      <c r="A331" s="5">
        <v>329</v>
      </c>
      <c r="B331" s="5" t="str">
        <f>"57802023101809063086671"</f>
        <v>57802023101809063086671</v>
      </c>
      <c r="C331" s="5" t="s">
        <v>6</v>
      </c>
      <c r="D331" s="5" t="str">
        <f>"王燕"</f>
        <v>王燕</v>
      </c>
      <c r="E331" s="5" t="str">
        <f t="shared" si="9"/>
        <v>女</v>
      </c>
    </row>
    <row r="332" customHeight="1" spans="1:5">
      <c r="A332" s="5">
        <v>330</v>
      </c>
      <c r="B332" s="5" t="str">
        <f>"57802023101616110381757"</f>
        <v>57802023101616110381757</v>
      </c>
      <c r="C332" s="5" t="s">
        <v>6</v>
      </c>
      <c r="D332" s="5" t="str">
        <f>"刘佳丽"</f>
        <v>刘佳丽</v>
      </c>
      <c r="E332" s="5" t="str">
        <f t="shared" si="9"/>
        <v>女</v>
      </c>
    </row>
    <row r="333" customHeight="1" spans="1:5">
      <c r="A333" s="5">
        <v>331</v>
      </c>
      <c r="B333" s="5" t="str">
        <f>"57802023101810444187057"</f>
        <v>57802023101810444187057</v>
      </c>
      <c r="C333" s="5" t="s">
        <v>6</v>
      </c>
      <c r="D333" s="5" t="str">
        <f>"李萍"</f>
        <v>李萍</v>
      </c>
      <c r="E333" s="5" t="str">
        <f t="shared" si="9"/>
        <v>女</v>
      </c>
    </row>
    <row r="334" customHeight="1" spans="1:5">
      <c r="A334" s="5">
        <v>332</v>
      </c>
      <c r="B334" s="5" t="str">
        <f>"57802023101710003183998"</f>
        <v>57802023101710003183998</v>
      </c>
      <c r="C334" s="5" t="s">
        <v>6</v>
      </c>
      <c r="D334" s="5" t="str">
        <f>"吴东灵"</f>
        <v>吴东灵</v>
      </c>
      <c r="E334" s="5" t="str">
        <f t="shared" si="9"/>
        <v>女</v>
      </c>
    </row>
    <row r="335" customHeight="1" spans="1:5">
      <c r="A335" s="5">
        <v>333</v>
      </c>
      <c r="B335" s="5" t="str">
        <f>"57802023101016470171977"</f>
        <v>57802023101016470171977</v>
      </c>
      <c r="C335" s="5" t="s">
        <v>6</v>
      </c>
      <c r="D335" s="5" t="str">
        <f>"王丹"</f>
        <v>王丹</v>
      </c>
      <c r="E335" s="5" t="str">
        <f t="shared" si="9"/>
        <v>女</v>
      </c>
    </row>
    <row r="336" customHeight="1" spans="1:5">
      <c r="A336" s="5">
        <v>334</v>
      </c>
      <c r="B336" s="5" t="str">
        <f>"57802023101718101585565"</f>
        <v>57802023101718101585565</v>
      </c>
      <c r="C336" s="5" t="s">
        <v>6</v>
      </c>
      <c r="D336" s="5" t="str">
        <f>"邓丽娟"</f>
        <v>邓丽娟</v>
      </c>
      <c r="E336" s="5" t="str">
        <f t="shared" si="9"/>
        <v>女</v>
      </c>
    </row>
    <row r="337" customHeight="1" spans="1:5">
      <c r="A337" s="5">
        <v>335</v>
      </c>
      <c r="B337" s="5" t="str">
        <f>"57802023101602200378229"</f>
        <v>57802023101602200378229</v>
      </c>
      <c r="C337" s="5" t="s">
        <v>6</v>
      </c>
      <c r="D337" s="5" t="str">
        <f>"张瑞敏"</f>
        <v>张瑞敏</v>
      </c>
      <c r="E337" s="5" t="str">
        <f t="shared" si="9"/>
        <v>女</v>
      </c>
    </row>
    <row r="338" customHeight="1" spans="1:5">
      <c r="A338" s="5">
        <v>336</v>
      </c>
      <c r="B338" s="5" t="str">
        <f>"57802023101811515687298"</f>
        <v>57802023101811515687298</v>
      </c>
      <c r="C338" s="5" t="s">
        <v>6</v>
      </c>
      <c r="D338" s="5" t="str">
        <f>"周林"</f>
        <v>周林</v>
      </c>
      <c r="E338" s="5" t="str">
        <f>"男"</f>
        <v>男</v>
      </c>
    </row>
    <row r="339" customHeight="1" spans="1:5">
      <c r="A339" s="5">
        <v>337</v>
      </c>
      <c r="B339" s="5" t="str">
        <f>"57802023101620121182684"</f>
        <v>57802023101620121182684</v>
      </c>
      <c r="C339" s="5" t="s">
        <v>6</v>
      </c>
      <c r="D339" s="5" t="str">
        <f>"吴慧"</f>
        <v>吴慧</v>
      </c>
      <c r="E339" s="5" t="str">
        <f>"女"</f>
        <v>女</v>
      </c>
    </row>
    <row r="340" customHeight="1" spans="1:5">
      <c r="A340" s="5">
        <v>338</v>
      </c>
      <c r="B340" s="5" t="str">
        <f>"57802023101812532387423"</f>
        <v>57802023101812532387423</v>
      </c>
      <c r="C340" s="5" t="s">
        <v>6</v>
      </c>
      <c r="D340" s="5" t="str">
        <f>"吴多富"</f>
        <v>吴多富</v>
      </c>
      <c r="E340" s="5" t="str">
        <f>"男"</f>
        <v>男</v>
      </c>
    </row>
    <row r="341" customHeight="1" spans="1:5">
      <c r="A341" s="5">
        <v>339</v>
      </c>
      <c r="B341" s="5" t="str">
        <f>"57802023101812522587421"</f>
        <v>57802023101812522587421</v>
      </c>
      <c r="C341" s="5" t="s">
        <v>6</v>
      </c>
      <c r="D341" s="5" t="str">
        <f>"邵尤弘"</f>
        <v>邵尤弘</v>
      </c>
      <c r="E341" s="5" t="str">
        <f>"男"</f>
        <v>男</v>
      </c>
    </row>
    <row r="342" customHeight="1" spans="1:5">
      <c r="A342" s="5">
        <v>340</v>
      </c>
      <c r="B342" s="5" t="str">
        <f>"57802023101813384987511"</f>
        <v>57802023101813384987511</v>
      </c>
      <c r="C342" s="5" t="s">
        <v>6</v>
      </c>
      <c r="D342" s="5" t="str">
        <f>"聂高洁"</f>
        <v>聂高洁</v>
      </c>
      <c r="E342" s="5" t="str">
        <f>"女"</f>
        <v>女</v>
      </c>
    </row>
    <row r="343" customHeight="1" spans="1:5">
      <c r="A343" s="5">
        <v>341</v>
      </c>
      <c r="B343" s="5" t="str">
        <f>"57802023101116514073116"</f>
        <v>57802023101116514073116</v>
      </c>
      <c r="C343" s="5" t="s">
        <v>6</v>
      </c>
      <c r="D343" s="5" t="str">
        <f>"吴营"</f>
        <v>吴营</v>
      </c>
      <c r="E343" s="5" t="str">
        <f>"女"</f>
        <v>女</v>
      </c>
    </row>
    <row r="344" customHeight="1" spans="1:5">
      <c r="A344" s="5">
        <v>342</v>
      </c>
      <c r="B344" s="5" t="str">
        <f>"57802023101720264485922"</f>
        <v>57802023101720264485922</v>
      </c>
      <c r="C344" s="5" t="s">
        <v>6</v>
      </c>
      <c r="D344" s="5" t="str">
        <f>"文振霖"</f>
        <v>文振霖</v>
      </c>
      <c r="E344" s="5" t="str">
        <f>"男"</f>
        <v>男</v>
      </c>
    </row>
    <row r="345" customHeight="1" spans="1:5">
      <c r="A345" s="5">
        <v>343</v>
      </c>
      <c r="B345" s="5" t="str">
        <f>"57802023101815164987770"</f>
        <v>57802023101815164987770</v>
      </c>
      <c r="C345" s="5" t="s">
        <v>6</v>
      </c>
      <c r="D345" s="5" t="str">
        <f>"陈之岳"</f>
        <v>陈之岳</v>
      </c>
      <c r="E345" s="5" t="str">
        <f>"男"</f>
        <v>男</v>
      </c>
    </row>
    <row r="346" customHeight="1" spans="1:5">
      <c r="A346" s="5">
        <v>344</v>
      </c>
      <c r="B346" s="5" t="str">
        <f>"57802023101816303288051"</f>
        <v>57802023101816303288051</v>
      </c>
      <c r="C346" s="5" t="s">
        <v>6</v>
      </c>
      <c r="D346" s="5" t="str">
        <f>"杨惠景"</f>
        <v>杨惠景</v>
      </c>
      <c r="E346" s="5" t="str">
        <f>"女"</f>
        <v>女</v>
      </c>
    </row>
    <row r="347" customHeight="1" spans="1:5">
      <c r="A347" s="5">
        <v>345</v>
      </c>
      <c r="B347" s="5" t="str">
        <f>"57802023101817044188171"</f>
        <v>57802023101817044188171</v>
      </c>
      <c r="C347" s="5" t="s">
        <v>6</v>
      </c>
      <c r="D347" s="5" t="str">
        <f>"孙开长"</f>
        <v>孙开长</v>
      </c>
      <c r="E347" s="5" t="str">
        <f>"男"</f>
        <v>男</v>
      </c>
    </row>
    <row r="348" customHeight="1" spans="1:5">
      <c r="A348" s="5">
        <v>346</v>
      </c>
      <c r="B348" s="5" t="str">
        <f>"57802023101818225188381"</f>
        <v>57802023101818225188381</v>
      </c>
      <c r="C348" s="5" t="s">
        <v>6</v>
      </c>
      <c r="D348" s="5" t="str">
        <f>"陈惠莲"</f>
        <v>陈惠莲</v>
      </c>
      <c r="E348" s="5" t="str">
        <f>"女"</f>
        <v>女</v>
      </c>
    </row>
    <row r="349" customHeight="1" spans="1:5">
      <c r="A349" s="5">
        <v>347</v>
      </c>
      <c r="B349" s="5" t="str">
        <f>"57802023101818130388343"</f>
        <v>57802023101818130388343</v>
      </c>
      <c r="C349" s="5" t="s">
        <v>6</v>
      </c>
      <c r="D349" s="5" t="str">
        <f>"洪涛"</f>
        <v>洪涛</v>
      </c>
      <c r="E349" s="5" t="str">
        <f>"男"</f>
        <v>男</v>
      </c>
    </row>
    <row r="350" customHeight="1" spans="1:5">
      <c r="A350" s="5">
        <v>348</v>
      </c>
      <c r="B350" s="5" t="str">
        <f>"57802023101818563688459"</f>
        <v>57802023101818563688459</v>
      </c>
      <c r="C350" s="5" t="s">
        <v>6</v>
      </c>
      <c r="D350" s="5" t="str">
        <f>"符翎"</f>
        <v>符翎</v>
      </c>
      <c r="E350" s="5" t="str">
        <f>"女"</f>
        <v>女</v>
      </c>
    </row>
    <row r="351" customHeight="1" spans="1:5">
      <c r="A351" s="5">
        <v>349</v>
      </c>
      <c r="B351" s="5" t="str">
        <f>"57802023101818520588450"</f>
        <v>57802023101818520588450</v>
      </c>
      <c r="C351" s="5" t="s">
        <v>6</v>
      </c>
      <c r="D351" s="5" t="str">
        <f>"欧莉娜"</f>
        <v>欧莉娜</v>
      </c>
      <c r="E351" s="5" t="str">
        <f>"女"</f>
        <v>女</v>
      </c>
    </row>
    <row r="352" customHeight="1" spans="1:5">
      <c r="A352" s="5">
        <v>350</v>
      </c>
      <c r="B352" s="5" t="str">
        <f>"57802023101819183388514"</f>
        <v>57802023101819183388514</v>
      </c>
      <c r="C352" s="5" t="s">
        <v>6</v>
      </c>
      <c r="D352" s="5" t="str">
        <f>"李用晓"</f>
        <v>李用晓</v>
      </c>
      <c r="E352" s="5" t="str">
        <f>"男"</f>
        <v>男</v>
      </c>
    </row>
    <row r="353" customHeight="1" spans="1:5">
      <c r="A353" s="5">
        <v>351</v>
      </c>
      <c r="B353" s="5" t="str">
        <f>"57802023101820314288691"</f>
        <v>57802023101820314288691</v>
      </c>
      <c r="C353" s="5" t="s">
        <v>6</v>
      </c>
      <c r="D353" s="5" t="str">
        <f>"庞鑫"</f>
        <v>庞鑫</v>
      </c>
      <c r="E353" s="5" t="str">
        <f>"女"</f>
        <v>女</v>
      </c>
    </row>
    <row r="354" customHeight="1" spans="1:5">
      <c r="A354" s="5">
        <v>352</v>
      </c>
      <c r="B354" s="5" t="str">
        <f>"57802023101520323577990"</f>
        <v>57802023101520323577990</v>
      </c>
      <c r="C354" s="5" t="s">
        <v>6</v>
      </c>
      <c r="D354" s="5" t="str">
        <f>"谢杰斌"</f>
        <v>谢杰斌</v>
      </c>
      <c r="E354" s="5" t="str">
        <f>"男"</f>
        <v>男</v>
      </c>
    </row>
    <row r="355" customHeight="1" spans="1:5">
      <c r="A355" s="5">
        <v>353</v>
      </c>
      <c r="B355" s="5" t="str">
        <f>"57802023101820491688757"</f>
        <v>57802023101820491688757</v>
      </c>
      <c r="C355" s="5" t="s">
        <v>6</v>
      </c>
      <c r="D355" s="5" t="str">
        <f>"苏嘉豪"</f>
        <v>苏嘉豪</v>
      </c>
      <c r="E355" s="5" t="str">
        <f>"男"</f>
        <v>男</v>
      </c>
    </row>
    <row r="356" customHeight="1" spans="1:5">
      <c r="A356" s="5">
        <v>354</v>
      </c>
      <c r="B356" s="5" t="str">
        <f>"57802023101810121386915"</f>
        <v>57802023101810121386915</v>
      </c>
      <c r="C356" s="5" t="s">
        <v>6</v>
      </c>
      <c r="D356" s="5" t="str">
        <f>"吴小丽"</f>
        <v>吴小丽</v>
      </c>
      <c r="E356" s="5" t="str">
        <f t="shared" ref="E356:E361" si="10">"女"</f>
        <v>女</v>
      </c>
    </row>
    <row r="357" customHeight="1" spans="1:5">
      <c r="A357" s="5">
        <v>355</v>
      </c>
      <c r="B357" s="5" t="str">
        <f>"57802023101811495687294"</f>
        <v>57802023101811495687294</v>
      </c>
      <c r="C357" s="5" t="s">
        <v>6</v>
      </c>
      <c r="D357" s="5" t="str">
        <f>"颜福玲"</f>
        <v>颜福玲</v>
      </c>
      <c r="E357" s="5" t="str">
        <f t="shared" si="10"/>
        <v>女</v>
      </c>
    </row>
    <row r="358" customHeight="1" spans="1:5">
      <c r="A358" s="5">
        <v>356</v>
      </c>
      <c r="B358" s="5" t="str">
        <f>"57802023101822012688986"</f>
        <v>57802023101822012688986</v>
      </c>
      <c r="C358" s="5" t="s">
        <v>6</v>
      </c>
      <c r="D358" s="5" t="str">
        <f>"高艺宁"</f>
        <v>高艺宁</v>
      </c>
      <c r="E358" s="5" t="str">
        <f t="shared" si="10"/>
        <v>女</v>
      </c>
    </row>
    <row r="359" customHeight="1" spans="1:5">
      <c r="A359" s="5">
        <v>357</v>
      </c>
      <c r="B359" s="5" t="str">
        <f>"57802023101815112687747"</f>
        <v>57802023101815112687747</v>
      </c>
      <c r="C359" s="5" t="s">
        <v>6</v>
      </c>
      <c r="D359" s="5" t="str">
        <f>"林娇丽"</f>
        <v>林娇丽</v>
      </c>
      <c r="E359" s="5" t="str">
        <f t="shared" si="10"/>
        <v>女</v>
      </c>
    </row>
    <row r="360" customHeight="1" spans="1:5">
      <c r="A360" s="5">
        <v>358</v>
      </c>
      <c r="B360" s="5" t="str">
        <f>"57802023101822124489018"</f>
        <v>57802023101822124489018</v>
      </c>
      <c r="C360" s="5" t="s">
        <v>6</v>
      </c>
      <c r="D360" s="5" t="str">
        <f>"刘梹"</f>
        <v>刘梹</v>
      </c>
      <c r="E360" s="5" t="str">
        <f t="shared" si="10"/>
        <v>女</v>
      </c>
    </row>
    <row r="361" customHeight="1" spans="1:5">
      <c r="A361" s="5">
        <v>359</v>
      </c>
      <c r="B361" s="5" t="str">
        <f>"57802023101821454688939"</f>
        <v>57802023101821454688939</v>
      </c>
      <c r="C361" s="5" t="s">
        <v>6</v>
      </c>
      <c r="D361" s="5" t="str">
        <f>"李晶晶"</f>
        <v>李晶晶</v>
      </c>
      <c r="E361" s="5" t="str">
        <f t="shared" si="10"/>
        <v>女</v>
      </c>
    </row>
    <row r="362" customHeight="1" spans="1:5">
      <c r="A362" s="5">
        <v>360</v>
      </c>
      <c r="B362" s="5" t="str">
        <f>"57802023101823062989158"</f>
        <v>57802023101823062989158</v>
      </c>
      <c r="C362" s="5" t="s">
        <v>6</v>
      </c>
      <c r="D362" s="5" t="str">
        <f>"王涛"</f>
        <v>王涛</v>
      </c>
      <c r="E362" s="5" t="str">
        <f>"男"</f>
        <v>男</v>
      </c>
    </row>
    <row r="363" customHeight="1" spans="1:5">
      <c r="A363" s="5">
        <v>361</v>
      </c>
      <c r="B363" s="5" t="str">
        <f>"57802023101422320677224"</f>
        <v>57802023101422320677224</v>
      </c>
      <c r="C363" s="5" t="s">
        <v>6</v>
      </c>
      <c r="D363" s="5" t="str">
        <f>"郭义舅"</f>
        <v>郭义舅</v>
      </c>
      <c r="E363" s="5" t="str">
        <f>"女"</f>
        <v>女</v>
      </c>
    </row>
    <row r="364" customHeight="1" spans="1:5">
      <c r="A364" s="5">
        <v>362</v>
      </c>
      <c r="B364" s="5" t="str">
        <f>"57802023101013075471664"</f>
        <v>57802023101013075471664</v>
      </c>
      <c r="C364" s="5" t="s">
        <v>6</v>
      </c>
      <c r="D364" s="5" t="str">
        <f>"韦清清"</f>
        <v>韦清清</v>
      </c>
      <c r="E364" s="5" t="str">
        <f>"女"</f>
        <v>女</v>
      </c>
    </row>
    <row r="365" customHeight="1" spans="1:5">
      <c r="A365" s="5">
        <v>363</v>
      </c>
      <c r="B365" s="5" t="str">
        <f>"57802023101700052983394"</f>
        <v>57802023101700052983394</v>
      </c>
      <c r="C365" s="5" t="s">
        <v>6</v>
      </c>
      <c r="D365" s="5" t="str">
        <f>"黄大辉"</f>
        <v>黄大辉</v>
      </c>
      <c r="E365" s="5" t="str">
        <f>"男"</f>
        <v>男</v>
      </c>
    </row>
    <row r="366" customHeight="1" spans="1:5">
      <c r="A366" s="5">
        <v>364</v>
      </c>
      <c r="B366" s="5" t="str">
        <f>"57802023101908400089457"</f>
        <v>57802023101908400089457</v>
      </c>
      <c r="C366" s="5" t="s">
        <v>6</v>
      </c>
      <c r="D366" s="5" t="str">
        <f>"邱少梅"</f>
        <v>邱少梅</v>
      </c>
      <c r="E366" s="5" t="str">
        <f>"女"</f>
        <v>女</v>
      </c>
    </row>
    <row r="367" customHeight="1" spans="1:5">
      <c r="A367" s="5">
        <v>365</v>
      </c>
      <c r="B367" s="5" t="str">
        <f>"57802023101822432089102"</f>
        <v>57802023101822432089102</v>
      </c>
      <c r="C367" s="5" t="s">
        <v>6</v>
      </c>
      <c r="D367" s="5" t="str">
        <f>"陈家盛"</f>
        <v>陈家盛</v>
      </c>
      <c r="E367" s="5" t="str">
        <f>"男"</f>
        <v>男</v>
      </c>
    </row>
    <row r="368" customHeight="1" spans="1:5">
      <c r="A368" s="5">
        <v>366</v>
      </c>
      <c r="B368" s="5" t="str">
        <f>"57802023101910081289854"</f>
        <v>57802023101910081289854</v>
      </c>
      <c r="C368" s="5" t="s">
        <v>6</v>
      </c>
      <c r="D368" s="5" t="str">
        <f>"郑怡"</f>
        <v>郑怡</v>
      </c>
      <c r="E368" s="5" t="str">
        <f>"女"</f>
        <v>女</v>
      </c>
    </row>
    <row r="369" customHeight="1" spans="1:5">
      <c r="A369" s="5">
        <v>367</v>
      </c>
      <c r="B369" s="5" t="str">
        <f>"57802023101910115289868"</f>
        <v>57802023101910115289868</v>
      </c>
      <c r="C369" s="5" t="s">
        <v>6</v>
      </c>
      <c r="D369" s="5" t="str">
        <f>"王芝环"</f>
        <v>王芝环</v>
      </c>
      <c r="E369" s="5" t="str">
        <f>"女"</f>
        <v>女</v>
      </c>
    </row>
    <row r="370" customHeight="1" spans="1:5">
      <c r="A370" s="5">
        <v>368</v>
      </c>
      <c r="B370" s="5" t="str">
        <f>"57802023101902295389300"</f>
        <v>57802023101902295389300</v>
      </c>
      <c r="C370" s="5" t="s">
        <v>6</v>
      </c>
      <c r="D370" s="5" t="str">
        <f>"梁卿语"</f>
        <v>梁卿语</v>
      </c>
      <c r="E370" s="5" t="str">
        <f>"女"</f>
        <v>女</v>
      </c>
    </row>
    <row r="371" customHeight="1" spans="1:5">
      <c r="A371" s="5">
        <v>369</v>
      </c>
      <c r="B371" s="5" t="str">
        <f>"57802023101910490090040"</f>
        <v>57802023101910490090040</v>
      </c>
      <c r="C371" s="5" t="s">
        <v>6</v>
      </c>
      <c r="D371" s="5" t="str">
        <f>"唐海燕"</f>
        <v>唐海燕</v>
      </c>
      <c r="E371" s="5" t="str">
        <f>"女"</f>
        <v>女</v>
      </c>
    </row>
    <row r="372" customHeight="1" spans="1:5">
      <c r="A372" s="5">
        <v>370</v>
      </c>
      <c r="B372" s="5" t="str">
        <f>"57802023101910371189989"</f>
        <v>57802023101910371189989</v>
      </c>
      <c r="C372" s="5" t="s">
        <v>6</v>
      </c>
      <c r="D372" s="5" t="str">
        <f>"周子靖"</f>
        <v>周子靖</v>
      </c>
      <c r="E372" s="5" t="str">
        <f>"女"</f>
        <v>女</v>
      </c>
    </row>
    <row r="373" customHeight="1" spans="1:5">
      <c r="A373" s="5">
        <v>371</v>
      </c>
      <c r="B373" s="5" t="str">
        <f>"57802023101912142490316"</f>
        <v>57802023101912142490316</v>
      </c>
      <c r="C373" s="5" t="s">
        <v>6</v>
      </c>
      <c r="D373" s="5" t="str">
        <f>"曾子谦"</f>
        <v>曾子谦</v>
      </c>
      <c r="E373" s="5" t="str">
        <f>"男"</f>
        <v>男</v>
      </c>
    </row>
    <row r="374" customHeight="1" spans="1:5">
      <c r="A374" s="5">
        <v>372</v>
      </c>
      <c r="B374" s="5" t="str">
        <f>"57802023101912202190329"</f>
        <v>57802023101912202190329</v>
      </c>
      <c r="C374" s="5" t="s">
        <v>6</v>
      </c>
      <c r="D374" s="5" t="str">
        <f>"陈焕丽"</f>
        <v>陈焕丽</v>
      </c>
      <c r="E374" s="5" t="str">
        <f>"女"</f>
        <v>女</v>
      </c>
    </row>
    <row r="375" customHeight="1" spans="1:5">
      <c r="A375" s="5">
        <v>373</v>
      </c>
      <c r="B375" s="5" t="str">
        <f>"57802023101912492290404"</f>
        <v>57802023101912492290404</v>
      </c>
      <c r="C375" s="5" t="s">
        <v>6</v>
      </c>
      <c r="D375" s="5" t="str">
        <f>"唐华清"</f>
        <v>唐华清</v>
      </c>
      <c r="E375" s="5" t="str">
        <f>"女"</f>
        <v>女</v>
      </c>
    </row>
    <row r="376" customHeight="1" spans="1:5">
      <c r="A376" s="5">
        <v>374</v>
      </c>
      <c r="B376" s="5" t="str">
        <f>"57802023101913192590481"</f>
        <v>57802023101913192590481</v>
      </c>
      <c r="C376" s="5" t="s">
        <v>6</v>
      </c>
      <c r="D376" s="5" t="str">
        <f>"王祺"</f>
        <v>王祺</v>
      </c>
      <c r="E376" s="5" t="str">
        <f>"女"</f>
        <v>女</v>
      </c>
    </row>
    <row r="377" customHeight="1" spans="1:5">
      <c r="A377" s="5">
        <v>375</v>
      </c>
      <c r="B377" s="5" t="str">
        <f>"57802023101910133089872"</f>
        <v>57802023101910133089872</v>
      </c>
      <c r="C377" s="5" t="s">
        <v>6</v>
      </c>
      <c r="D377" s="5" t="str">
        <f>"许小芬"</f>
        <v>许小芬</v>
      </c>
      <c r="E377" s="5" t="str">
        <f>"女"</f>
        <v>女</v>
      </c>
    </row>
    <row r="378" customHeight="1" spans="1:5">
      <c r="A378" s="5">
        <v>376</v>
      </c>
      <c r="B378" s="5" t="str">
        <f>"57802023101900303589270"</f>
        <v>57802023101900303589270</v>
      </c>
      <c r="C378" s="5" t="s">
        <v>6</v>
      </c>
      <c r="D378" s="5" t="str">
        <f>"潘志强"</f>
        <v>潘志强</v>
      </c>
      <c r="E378" s="5" t="str">
        <f>"男"</f>
        <v>男</v>
      </c>
    </row>
    <row r="379" customHeight="1" spans="1:5">
      <c r="A379" s="5">
        <v>377</v>
      </c>
      <c r="B379" s="5" t="str">
        <f>"57802023101916420191226"</f>
        <v>57802023101916420191226</v>
      </c>
      <c r="C379" s="5" t="s">
        <v>6</v>
      </c>
      <c r="D379" s="5" t="str">
        <f>"蔡秋丹"</f>
        <v>蔡秋丹</v>
      </c>
      <c r="E379" s="5" t="str">
        <f>"女"</f>
        <v>女</v>
      </c>
    </row>
    <row r="380" customHeight="1" spans="1:5">
      <c r="A380" s="5">
        <v>378</v>
      </c>
      <c r="B380" s="5" t="str">
        <f>"57802023101818582688463"</f>
        <v>57802023101818582688463</v>
      </c>
      <c r="C380" s="5" t="s">
        <v>6</v>
      </c>
      <c r="D380" s="5" t="str">
        <f>"何长多"</f>
        <v>何长多</v>
      </c>
      <c r="E380" s="5" t="str">
        <f>"男"</f>
        <v>男</v>
      </c>
    </row>
    <row r="381" customHeight="1" spans="1:5">
      <c r="A381" s="5">
        <v>379</v>
      </c>
      <c r="B381" s="5" t="str">
        <f>"57802023101721271286097"</f>
        <v>57802023101721271286097</v>
      </c>
      <c r="C381" s="5" t="s">
        <v>6</v>
      </c>
      <c r="D381" s="5" t="str">
        <f>"陈俊梁"</f>
        <v>陈俊梁</v>
      </c>
      <c r="E381" s="5" t="str">
        <f>"男"</f>
        <v>男</v>
      </c>
    </row>
    <row r="382" customHeight="1" spans="1:5">
      <c r="A382" s="5">
        <v>380</v>
      </c>
      <c r="B382" s="5" t="str">
        <f>"57802023101918463091604"</f>
        <v>57802023101918463091604</v>
      </c>
      <c r="C382" s="5" t="s">
        <v>6</v>
      </c>
      <c r="D382" s="5" t="str">
        <f>"李杰楠"</f>
        <v>李杰楠</v>
      </c>
      <c r="E382" s="5" t="str">
        <f>"男"</f>
        <v>男</v>
      </c>
    </row>
    <row r="383" customHeight="1" spans="1:5">
      <c r="A383" s="5">
        <v>381</v>
      </c>
      <c r="B383" s="5" t="str">
        <f>"57802023100823441269648"</f>
        <v>57802023100823441269648</v>
      </c>
      <c r="C383" s="5" t="s">
        <v>6</v>
      </c>
      <c r="D383" s="5" t="str">
        <f>"杨一帆"</f>
        <v>杨一帆</v>
      </c>
      <c r="E383" s="5" t="str">
        <f>"男"</f>
        <v>男</v>
      </c>
    </row>
    <row r="384" customHeight="1" spans="1:5">
      <c r="A384" s="5">
        <v>382</v>
      </c>
      <c r="B384" s="5" t="str">
        <f>"57802023101912281390353"</f>
        <v>57802023101912281390353</v>
      </c>
      <c r="C384" s="5" t="s">
        <v>6</v>
      </c>
      <c r="D384" s="5" t="str">
        <f>"林芳荟"</f>
        <v>林芳荟</v>
      </c>
      <c r="E384" s="5" t="str">
        <f>"女"</f>
        <v>女</v>
      </c>
    </row>
    <row r="385" customHeight="1" spans="1:5">
      <c r="A385" s="5">
        <v>383</v>
      </c>
      <c r="B385" s="5" t="str">
        <f>"57802023101919014391657"</f>
        <v>57802023101919014391657</v>
      </c>
      <c r="C385" s="5" t="s">
        <v>6</v>
      </c>
      <c r="D385" s="5" t="str">
        <f>"钟雨蔚"</f>
        <v>钟雨蔚</v>
      </c>
      <c r="E385" s="5" t="str">
        <f>"女"</f>
        <v>女</v>
      </c>
    </row>
    <row r="386" customHeight="1" spans="1:5">
      <c r="A386" s="5">
        <v>384</v>
      </c>
      <c r="B386" s="5" t="str">
        <f>"57802023101920253791962"</f>
        <v>57802023101920253791962</v>
      </c>
      <c r="C386" s="5" t="s">
        <v>6</v>
      </c>
      <c r="D386" s="5" t="str">
        <f>"杨婧彤"</f>
        <v>杨婧彤</v>
      </c>
      <c r="E386" s="5" t="str">
        <f>"女"</f>
        <v>女</v>
      </c>
    </row>
    <row r="387" customHeight="1" spans="1:5">
      <c r="A387" s="5">
        <v>385</v>
      </c>
      <c r="B387" s="5" t="str">
        <f>"57802023101822474889111"</f>
        <v>57802023101822474889111</v>
      </c>
      <c r="C387" s="5" t="s">
        <v>6</v>
      </c>
      <c r="D387" s="5" t="str">
        <f>"李开明"</f>
        <v>李开明</v>
      </c>
      <c r="E387" s="5" t="str">
        <f>"男"</f>
        <v>男</v>
      </c>
    </row>
    <row r="388" customHeight="1" spans="1:5">
      <c r="A388" s="5">
        <v>386</v>
      </c>
      <c r="B388" s="5" t="str">
        <f>"57802023101721430986132"</f>
        <v>57802023101721430986132</v>
      </c>
      <c r="C388" s="5" t="s">
        <v>6</v>
      </c>
      <c r="D388" s="5" t="str">
        <f>"范巧林"</f>
        <v>范巧林</v>
      </c>
      <c r="E388" s="5" t="str">
        <f>"女"</f>
        <v>女</v>
      </c>
    </row>
    <row r="389" customHeight="1" spans="1:5">
      <c r="A389" s="5">
        <v>387</v>
      </c>
      <c r="B389" s="5" t="str">
        <f>"57802023101921234392179"</f>
        <v>57802023101921234392179</v>
      </c>
      <c r="C389" s="5" t="s">
        <v>6</v>
      </c>
      <c r="D389" s="5" t="str">
        <f>"王贻超"</f>
        <v>王贻超</v>
      </c>
      <c r="E389" s="5" t="str">
        <f t="shared" ref="E389:E396" si="11">"男"</f>
        <v>男</v>
      </c>
    </row>
    <row r="390" customHeight="1" spans="1:5">
      <c r="A390" s="5">
        <v>388</v>
      </c>
      <c r="B390" s="5" t="str">
        <f>"57802023101119475873278"</f>
        <v>57802023101119475873278</v>
      </c>
      <c r="C390" s="5" t="s">
        <v>6</v>
      </c>
      <c r="D390" s="5" t="str">
        <f>"谢业壮"</f>
        <v>谢业壮</v>
      </c>
      <c r="E390" s="5" t="str">
        <f t="shared" si="11"/>
        <v>男</v>
      </c>
    </row>
    <row r="391" customHeight="1" spans="1:5">
      <c r="A391" s="5">
        <v>389</v>
      </c>
      <c r="B391" s="5" t="str">
        <f>"57802023101921115892126"</f>
        <v>57802023101921115892126</v>
      </c>
      <c r="C391" s="5" t="s">
        <v>6</v>
      </c>
      <c r="D391" s="5" t="str">
        <f>"陈明创"</f>
        <v>陈明创</v>
      </c>
      <c r="E391" s="5" t="str">
        <f t="shared" si="11"/>
        <v>男</v>
      </c>
    </row>
    <row r="392" customHeight="1" spans="1:5">
      <c r="A392" s="5">
        <v>390</v>
      </c>
      <c r="B392" s="5" t="str">
        <f>"57802023101922284792392"</f>
        <v>57802023101922284792392</v>
      </c>
      <c r="C392" s="5" t="s">
        <v>6</v>
      </c>
      <c r="D392" s="5" t="str">
        <f>"符涵添"</f>
        <v>符涵添</v>
      </c>
      <c r="E392" s="5" t="str">
        <f t="shared" si="11"/>
        <v>男</v>
      </c>
    </row>
    <row r="393" customHeight="1" spans="1:5">
      <c r="A393" s="5">
        <v>391</v>
      </c>
      <c r="B393" s="5" t="str">
        <f>"57802023101921370692227"</f>
        <v>57802023101921370692227</v>
      </c>
      <c r="C393" s="5" t="s">
        <v>6</v>
      </c>
      <c r="D393" s="5" t="str">
        <f>"谭长德"</f>
        <v>谭长德</v>
      </c>
      <c r="E393" s="5" t="str">
        <f t="shared" si="11"/>
        <v>男</v>
      </c>
    </row>
    <row r="394" customHeight="1" spans="1:5">
      <c r="A394" s="5">
        <v>392</v>
      </c>
      <c r="B394" s="5" t="str">
        <f>"57802023101922595392488"</f>
        <v>57802023101922595392488</v>
      </c>
      <c r="C394" s="5" t="s">
        <v>6</v>
      </c>
      <c r="D394" s="5" t="str">
        <f>"韩学衍"</f>
        <v>韩学衍</v>
      </c>
      <c r="E394" s="5" t="str">
        <f t="shared" si="11"/>
        <v>男</v>
      </c>
    </row>
    <row r="395" customHeight="1" spans="1:5">
      <c r="A395" s="5">
        <v>393</v>
      </c>
      <c r="B395" s="5" t="str">
        <f>"57802023101923000692490"</f>
        <v>57802023101923000692490</v>
      </c>
      <c r="C395" s="5" t="s">
        <v>6</v>
      </c>
      <c r="D395" s="5" t="str">
        <f>"谢柱成"</f>
        <v>谢柱成</v>
      </c>
      <c r="E395" s="5" t="str">
        <f t="shared" si="11"/>
        <v>男</v>
      </c>
    </row>
    <row r="396" customHeight="1" spans="1:5">
      <c r="A396" s="5">
        <v>394</v>
      </c>
      <c r="B396" s="5" t="str">
        <f>"57802023101921251592187"</f>
        <v>57802023101921251592187</v>
      </c>
      <c r="C396" s="5" t="s">
        <v>6</v>
      </c>
      <c r="D396" s="5" t="str">
        <f>"周黎辉"</f>
        <v>周黎辉</v>
      </c>
      <c r="E396" s="5" t="str">
        <f t="shared" si="11"/>
        <v>男</v>
      </c>
    </row>
    <row r="397" customHeight="1" spans="1:5">
      <c r="A397" s="5">
        <v>395</v>
      </c>
      <c r="B397" s="5" t="str">
        <f>"57802023101822103489008"</f>
        <v>57802023101822103489008</v>
      </c>
      <c r="C397" s="5" t="s">
        <v>6</v>
      </c>
      <c r="D397" s="5" t="str">
        <f>"洪乔月"</f>
        <v>洪乔月</v>
      </c>
      <c r="E397" s="5" t="str">
        <f>"女"</f>
        <v>女</v>
      </c>
    </row>
    <row r="398" customHeight="1" spans="1:5">
      <c r="A398" s="5">
        <v>396</v>
      </c>
      <c r="B398" s="5" t="str">
        <f>"57802023101922344492408"</f>
        <v>57802023101922344492408</v>
      </c>
      <c r="C398" s="5" t="s">
        <v>6</v>
      </c>
      <c r="D398" s="5" t="str">
        <f>"罗魁伟"</f>
        <v>罗魁伟</v>
      </c>
      <c r="E398" s="5" t="str">
        <f>"男"</f>
        <v>男</v>
      </c>
    </row>
    <row r="399" customHeight="1" spans="1:5">
      <c r="A399" s="5">
        <v>397</v>
      </c>
      <c r="B399" s="5" t="str">
        <f>"57802023101922015692310"</f>
        <v>57802023101922015692310</v>
      </c>
      <c r="C399" s="5" t="s">
        <v>6</v>
      </c>
      <c r="D399" s="5" t="str">
        <f>"邢小妃"</f>
        <v>邢小妃</v>
      </c>
      <c r="E399" s="5" t="str">
        <f>"女"</f>
        <v>女</v>
      </c>
    </row>
    <row r="400" customHeight="1" spans="1:5">
      <c r="A400" s="5">
        <v>398</v>
      </c>
      <c r="B400" s="5" t="str">
        <f>"57802023102007134692686"</f>
        <v>57802023102007134692686</v>
      </c>
      <c r="C400" s="5" t="s">
        <v>6</v>
      </c>
      <c r="D400" s="5" t="str">
        <f>"符吉斐"</f>
        <v>符吉斐</v>
      </c>
      <c r="E400" s="5" t="str">
        <f>"女"</f>
        <v>女</v>
      </c>
    </row>
    <row r="401" customHeight="1" spans="1:5">
      <c r="A401" s="5">
        <v>399</v>
      </c>
      <c r="B401" s="5" t="str">
        <f>"57802023102008210492768"</f>
        <v>57802023102008210492768</v>
      </c>
      <c r="C401" s="5" t="s">
        <v>6</v>
      </c>
      <c r="D401" s="5" t="str">
        <f>"陈航"</f>
        <v>陈航</v>
      </c>
      <c r="E401" s="5" t="str">
        <f>"男"</f>
        <v>男</v>
      </c>
    </row>
    <row r="402" customHeight="1" spans="1:5">
      <c r="A402" s="5">
        <v>400</v>
      </c>
      <c r="B402" s="5" t="str">
        <f>"57802023102008400792828"</f>
        <v>57802023102008400792828</v>
      </c>
      <c r="C402" s="5" t="s">
        <v>6</v>
      </c>
      <c r="D402" s="5" t="str">
        <f>"邓春蕊"</f>
        <v>邓春蕊</v>
      </c>
      <c r="E402" s="5" t="str">
        <f>"女"</f>
        <v>女</v>
      </c>
    </row>
    <row r="403" customHeight="1" spans="1:5">
      <c r="A403" s="5">
        <v>401</v>
      </c>
      <c r="B403" s="5" t="str">
        <f>"57802023101915153590865"</f>
        <v>57802023101915153590865</v>
      </c>
      <c r="C403" s="5" t="s">
        <v>6</v>
      </c>
      <c r="D403" s="5" t="str">
        <f>"李雷鸣"</f>
        <v>李雷鸣</v>
      </c>
      <c r="E403" s="5" t="str">
        <f>"男"</f>
        <v>男</v>
      </c>
    </row>
    <row r="404" customHeight="1" spans="1:5">
      <c r="A404" s="5">
        <v>402</v>
      </c>
      <c r="B404" s="5" t="str">
        <f>"57802023101920373092007"</f>
        <v>57802023101920373092007</v>
      </c>
      <c r="C404" s="5" t="s">
        <v>6</v>
      </c>
      <c r="D404" s="5" t="str">
        <f>"l李京亚"</f>
        <v>l李京亚</v>
      </c>
      <c r="E404" s="5" t="str">
        <f>"男"</f>
        <v>男</v>
      </c>
    </row>
    <row r="405" customHeight="1" spans="1:5">
      <c r="A405" s="5">
        <v>403</v>
      </c>
      <c r="B405" s="5" t="str">
        <f>"57802023102009203893068"</f>
        <v>57802023102009203893068</v>
      </c>
      <c r="C405" s="5" t="s">
        <v>6</v>
      </c>
      <c r="D405" s="5" t="str">
        <f>"仇立爽"</f>
        <v>仇立爽</v>
      </c>
      <c r="E405" s="5" t="str">
        <f>"男"</f>
        <v>男</v>
      </c>
    </row>
    <row r="406" customHeight="1" spans="1:5">
      <c r="A406" s="5">
        <v>404</v>
      </c>
      <c r="B406" s="5" t="str">
        <f>"57802023102009000792944"</f>
        <v>57802023102009000792944</v>
      </c>
      <c r="C406" s="5" t="s">
        <v>6</v>
      </c>
      <c r="D406" s="5" t="str">
        <f>"甘显燕"</f>
        <v>甘显燕</v>
      </c>
      <c r="E406" s="5" t="str">
        <f>"女"</f>
        <v>女</v>
      </c>
    </row>
    <row r="407" customHeight="1" spans="1:5">
      <c r="A407" s="5">
        <v>405</v>
      </c>
      <c r="B407" s="5" t="str">
        <f>"57802023101723153586363"</f>
        <v>57802023101723153586363</v>
      </c>
      <c r="C407" s="5" t="s">
        <v>6</v>
      </c>
      <c r="D407" s="5" t="str">
        <f>"崔永成"</f>
        <v>崔永成</v>
      </c>
      <c r="E407" s="5" t="str">
        <f>"男"</f>
        <v>男</v>
      </c>
    </row>
    <row r="408" customHeight="1" spans="1:5">
      <c r="A408" s="5">
        <v>406</v>
      </c>
      <c r="B408" s="5" t="str">
        <f>"57802023101821090588815"</f>
        <v>57802023101821090588815</v>
      </c>
      <c r="C408" s="5" t="s">
        <v>6</v>
      </c>
      <c r="D408" s="5" t="str">
        <f>"莫桓"</f>
        <v>莫桓</v>
      </c>
      <c r="E408" s="5" t="str">
        <f>"男"</f>
        <v>男</v>
      </c>
    </row>
    <row r="409" customHeight="1" spans="1:5">
      <c r="A409" s="5">
        <v>407</v>
      </c>
      <c r="B409" s="5" t="str">
        <f>"57802023100709294266687"</f>
        <v>57802023100709294266687</v>
      </c>
      <c r="C409" s="5" t="s">
        <v>6</v>
      </c>
      <c r="D409" s="5" t="str">
        <f>"王龙惠"</f>
        <v>王龙惠</v>
      </c>
      <c r="E409" s="5" t="str">
        <f>"女"</f>
        <v>女</v>
      </c>
    </row>
    <row r="410" customHeight="1" spans="1:5">
      <c r="A410" s="5">
        <v>408</v>
      </c>
      <c r="B410" s="5" t="str">
        <f>"57802023102008393792824"</f>
        <v>57802023102008393792824</v>
      </c>
      <c r="C410" s="5" t="s">
        <v>6</v>
      </c>
      <c r="D410" s="5" t="str">
        <f>"王春梅"</f>
        <v>王春梅</v>
      </c>
      <c r="E410" s="5" t="str">
        <f>"女"</f>
        <v>女</v>
      </c>
    </row>
    <row r="411" customHeight="1" spans="1:5">
      <c r="A411" s="5">
        <v>409</v>
      </c>
      <c r="B411" s="5" t="str">
        <f>"57802023102009354693157"</f>
        <v>57802023102009354693157</v>
      </c>
      <c r="C411" s="5" t="s">
        <v>6</v>
      </c>
      <c r="D411" s="5" t="str">
        <f>"蔡仁旺"</f>
        <v>蔡仁旺</v>
      </c>
      <c r="E411" s="5" t="str">
        <f>"男"</f>
        <v>男</v>
      </c>
    </row>
    <row r="412" customHeight="1" spans="1:5">
      <c r="A412" s="5">
        <v>410</v>
      </c>
      <c r="B412" s="5" t="str">
        <f>"57802023102009535093236"</f>
        <v>57802023102009535093236</v>
      </c>
      <c r="C412" s="5" t="s">
        <v>6</v>
      </c>
      <c r="D412" s="5" t="str">
        <f>"陈万聪"</f>
        <v>陈万聪</v>
      </c>
      <c r="E412" s="5" t="str">
        <f>"男"</f>
        <v>男</v>
      </c>
    </row>
    <row r="413" customHeight="1" spans="1:5">
      <c r="A413" s="5">
        <v>411</v>
      </c>
      <c r="B413" s="5" t="str">
        <f>"57802023102010375693472"</f>
        <v>57802023102010375693472</v>
      </c>
      <c r="C413" s="5" t="s">
        <v>6</v>
      </c>
      <c r="D413" s="5" t="str">
        <f>"吴伊菲"</f>
        <v>吴伊菲</v>
      </c>
      <c r="E413" s="5" t="str">
        <f>"女"</f>
        <v>女</v>
      </c>
    </row>
    <row r="414" customHeight="1" spans="1:5">
      <c r="A414" s="5">
        <v>412</v>
      </c>
      <c r="B414" s="5" t="str">
        <f>"57802023102010545893556"</f>
        <v>57802023102010545893556</v>
      </c>
      <c r="C414" s="5" t="s">
        <v>6</v>
      </c>
      <c r="D414" s="5" t="str">
        <f>"梁启雪"</f>
        <v>梁启雪</v>
      </c>
      <c r="E414" s="5" t="str">
        <f>"女"</f>
        <v>女</v>
      </c>
    </row>
    <row r="415" customHeight="1" spans="1:5">
      <c r="A415" s="5">
        <v>413</v>
      </c>
      <c r="B415" s="5" t="str">
        <f>"57802023102010460693513"</f>
        <v>57802023102010460693513</v>
      </c>
      <c r="C415" s="5" t="s">
        <v>6</v>
      </c>
      <c r="D415" s="5" t="str">
        <f>"史才通"</f>
        <v>史才通</v>
      </c>
      <c r="E415" s="5" t="str">
        <f>"男"</f>
        <v>男</v>
      </c>
    </row>
    <row r="416" customHeight="1" spans="1:5">
      <c r="A416" s="5">
        <v>414</v>
      </c>
      <c r="B416" s="5" t="str">
        <f>"57802023102011075693612"</f>
        <v>57802023102011075693612</v>
      </c>
      <c r="C416" s="5" t="s">
        <v>6</v>
      </c>
      <c r="D416" s="5" t="str">
        <f>"吴玲玲"</f>
        <v>吴玲玲</v>
      </c>
      <c r="E416" s="5" t="str">
        <f>"女"</f>
        <v>女</v>
      </c>
    </row>
    <row r="417" customHeight="1" spans="1:5">
      <c r="A417" s="5">
        <v>415</v>
      </c>
      <c r="B417" s="5" t="str">
        <f>"57802023102005103392668"</f>
        <v>57802023102005103392668</v>
      </c>
      <c r="C417" s="5" t="s">
        <v>6</v>
      </c>
      <c r="D417" s="5" t="str">
        <f>"邢孔昱"</f>
        <v>邢孔昱</v>
      </c>
      <c r="E417" s="5" t="str">
        <f>"男"</f>
        <v>男</v>
      </c>
    </row>
    <row r="418" customHeight="1" spans="1:5">
      <c r="A418" s="5">
        <v>416</v>
      </c>
      <c r="B418" s="5" t="str">
        <f>"57802023102011175393647"</f>
        <v>57802023102011175393647</v>
      </c>
      <c r="C418" s="5" t="s">
        <v>6</v>
      </c>
      <c r="D418" s="5" t="str">
        <f>"陈春玉"</f>
        <v>陈春玉</v>
      </c>
      <c r="E418" s="5" t="str">
        <f>"女"</f>
        <v>女</v>
      </c>
    </row>
    <row r="419" customHeight="1" spans="1:5">
      <c r="A419" s="5">
        <v>417</v>
      </c>
      <c r="B419" s="5" t="str">
        <f>"57802023102011130093630"</f>
        <v>57802023102011130093630</v>
      </c>
      <c r="C419" s="5" t="s">
        <v>6</v>
      </c>
      <c r="D419" s="5" t="str">
        <f>"符钰"</f>
        <v>符钰</v>
      </c>
      <c r="E419" s="5" t="str">
        <f>"女"</f>
        <v>女</v>
      </c>
    </row>
    <row r="420" customHeight="1" spans="1:5">
      <c r="A420" s="5">
        <v>418</v>
      </c>
      <c r="B420" s="5" t="str">
        <f>"57802023100708333266578"</f>
        <v>57802023100708333266578</v>
      </c>
      <c r="C420" s="5" t="s">
        <v>7</v>
      </c>
      <c r="D420" s="5" t="str">
        <f>"徐歆"</f>
        <v>徐歆</v>
      </c>
      <c r="E420" s="5" t="str">
        <f>"女"</f>
        <v>女</v>
      </c>
    </row>
    <row r="421" customHeight="1" spans="1:5">
      <c r="A421" s="5">
        <v>419</v>
      </c>
      <c r="B421" s="5" t="str">
        <f>"57802023100709343766699"</f>
        <v>57802023100709343766699</v>
      </c>
      <c r="C421" s="5" t="s">
        <v>7</v>
      </c>
      <c r="D421" s="5" t="str">
        <f>"崔文倩"</f>
        <v>崔文倩</v>
      </c>
      <c r="E421" s="5" t="str">
        <f>"女"</f>
        <v>女</v>
      </c>
    </row>
    <row r="422" customHeight="1" spans="1:5">
      <c r="A422" s="5">
        <v>420</v>
      </c>
      <c r="B422" s="5" t="str">
        <f>"57802023100709135966636"</f>
        <v>57802023100709135966636</v>
      </c>
      <c r="C422" s="5" t="s">
        <v>7</v>
      </c>
      <c r="D422" s="5" t="str">
        <f>"林彦彦"</f>
        <v>林彦彦</v>
      </c>
      <c r="E422" s="5" t="str">
        <f>"女"</f>
        <v>女</v>
      </c>
    </row>
    <row r="423" customHeight="1" spans="1:5">
      <c r="A423" s="5">
        <v>421</v>
      </c>
      <c r="B423" s="5" t="str">
        <f>"57802023100710245266820"</f>
        <v>57802023100710245266820</v>
      </c>
      <c r="C423" s="5" t="s">
        <v>7</v>
      </c>
      <c r="D423" s="5" t="str">
        <f>"李双花"</f>
        <v>李双花</v>
      </c>
      <c r="E423" s="5" t="str">
        <f>"女"</f>
        <v>女</v>
      </c>
    </row>
    <row r="424" customHeight="1" spans="1:5">
      <c r="A424" s="5">
        <v>422</v>
      </c>
      <c r="B424" s="5" t="str">
        <f>"57802023100710084066785"</f>
        <v>57802023100710084066785</v>
      </c>
      <c r="C424" s="5" t="s">
        <v>7</v>
      </c>
      <c r="D424" s="5" t="str">
        <f>"陈艺华"</f>
        <v>陈艺华</v>
      </c>
      <c r="E424" s="5" t="str">
        <f>"女"</f>
        <v>女</v>
      </c>
    </row>
    <row r="425" customHeight="1" spans="1:5">
      <c r="A425" s="5">
        <v>423</v>
      </c>
      <c r="B425" s="5" t="str">
        <f>"57802023100710530066881"</f>
        <v>57802023100710530066881</v>
      </c>
      <c r="C425" s="5" t="s">
        <v>7</v>
      </c>
      <c r="D425" s="5" t="str">
        <f>"靳愉琳"</f>
        <v>靳愉琳</v>
      </c>
      <c r="E425" s="5" t="str">
        <f>"女"</f>
        <v>女</v>
      </c>
    </row>
    <row r="426" customHeight="1" spans="1:5">
      <c r="A426" s="5">
        <v>424</v>
      </c>
      <c r="B426" s="5" t="str">
        <f>"57802023100711570467011"</f>
        <v>57802023100711570467011</v>
      </c>
      <c r="C426" s="5" t="s">
        <v>7</v>
      </c>
      <c r="D426" s="5" t="str">
        <f>"王龙"</f>
        <v>王龙</v>
      </c>
      <c r="E426" s="5" t="str">
        <f>"男"</f>
        <v>男</v>
      </c>
    </row>
    <row r="427" customHeight="1" spans="1:5">
      <c r="A427" s="5">
        <v>425</v>
      </c>
      <c r="B427" s="5" t="str">
        <f>"57802023100713162367106"</f>
        <v>57802023100713162367106</v>
      </c>
      <c r="C427" s="5" t="s">
        <v>7</v>
      </c>
      <c r="D427" s="5" t="str">
        <f>"张学友"</f>
        <v>张学友</v>
      </c>
      <c r="E427" s="5" t="str">
        <f>"男"</f>
        <v>男</v>
      </c>
    </row>
    <row r="428" customHeight="1" spans="1:5">
      <c r="A428" s="5">
        <v>426</v>
      </c>
      <c r="B428" s="5" t="str">
        <f>"57802023100711591067013"</f>
        <v>57802023100711591067013</v>
      </c>
      <c r="C428" s="5" t="s">
        <v>7</v>
      </c>
      <c r="D428" s="5" t="str">
        <f>"兰子汉"</f>
        <v>兰子汉</v>
      </c>
      <c r="E428" s="5" t="str">
        <f>"男"</f>
        <v>男</v>
      </c>
    </row>
    <row r="429" customHeight="1" spans="1:5">
      <c r="A429" s="5">
        <v>427</v>
      </c>
      <c r="B429" s="5" t="str">
        <f>"57802023100713533967137"</f>
        <v>57802023100713533967137</v>
      </c>
      <c r="C429" s="5" t="s">
        <v>7</v>
      </c>
      <c r="D429" s="5" t="str">
        <f>"聂鹏"</f>
        <v>聂鹏</v>
      </c>
      <c r="E429" s="5" t="str">
        <f>"男"</f>
        <v>男</v>
      </c>
    </row>
    <row r="430" customHeight="1" spans="1:5">
      <c r="A430" s="5">
        <v>428</v>
      </c>
      <c r="B430" s="5" t="str">
        <f>"57802023100714021567142"</f>
        <v>57802023100714021567142</v>
      </c>
      <c r="C430" s="5" t="s">
        <v>7</v>
      </c>
      <c r="D430" s="5" t="str">
        <f>"高倩"</f>
        <v>高倩</v>
      </c>
      <c r="E430" s="5" t="str">
        <f>"女"</f>
        <v>女</v>
      </c>
    </row>
    <row r="431" customHeight="1" spans="1:5">
      <c r="A431" s="5">
        <v>429</v>
      </c>
      <c r="B431" s="5" t="str">
        <f>"57802023100711435466992"</f>
        <v>57802023100711435466992</v>
      </c>
      <c r="C431" s="5" t="s">
        <v>7</v>
      </c>
      <c r="D431" s="5" t="str">
        <f>"李辉"</f>
        <v>李辉</v>
      </c>
      <c r="E431" s="5" t="str">
        <f>"男"</f>
        <v>男</v>
      </c>
    </row>
    <row r="432" customHeight="1" spans="1:5">
      <c r="A432" s="5">
        <v>430</v>
      </c>
      <c r="B432" s="5" t="str">
        <f>"57802023100715063067229"</f>
        <v>57802023100715063067229</v>
      </c>
      <c r="C432" s="5" t="s">
        <v>7</v>
      </c>
      <c r="D432" s="5" t="str">
        <f>"韩潇"</f>
        <v>韩潇</v>
      </c>
      <c r="E432" s="5" t="str">
        <f>"男"</f>
        <v>男</v>
      </c>
    </row>
    <row r="433" customHeight="1" spans="1:5">
      <c r="A433" s="5">
        <v>431</v>
      </c>
      <c r="B433" s="5" t="str">
        <f>"57802023100715354667288"</f>
        <v>57802023100715354667288</v>
      </c>
      <c r="C433" s="5" t="s">
        <v>7</v>
      </c>
      <c r="D433" s="5" t="str">
        <f>"范娅妮"</f>
        <v>范娅妮</v>
      </c>
      <c r="E433" s="5" t="str">
        <f>"女"</f>
        <v>女</v>
      </c>
    </row>
    <row r="434" customHeight="1" spans="1:5">
      <c r="A434" s="5">
        <v>432</v>
      </c>
      <c r="B434" s="5" t="str">
        <f>"57802023100715392867296"</f>
        <v>57802023100715392867296</v>
      </c>
      <c r="C434" s="5" t="s">
        <v>7</v>
      </c>
      <c r="D434" s="5" t="str">
        <f>"陈蕾蕾"</f>
        <v>陈蕾蕾</v>
      </c>
      <c r="E434" s="5" t="str">
        <f>"女"</f>
        <v>女</v>
      </c>
    </row>
    <row r="435" customHeight="1" spans="1:5">
      <c r="A435" s="5">
        <v>433</v>
      </c>
      <c r="B435" s="5" t="str">
        <f>"57802023100711063566914"</f>
        <v>57802023100711063566914</v>
      </c>
      <c r="C435" s="5" t="s">
        <v>7</v>
      </c>
      <c r="D435" s="5" t="str">
        <f>"吴友菊"</f>
        <v>吴友菊</v>
      </c>
      <c r="E435" s="5" t="str">
        <f>"女"</f>
        <v>女</v>
      </c>
    </row>
    <row r="436" customHeight="1" spans="1:5">
      <c r="A436" s="5">
        <v>434</v>
      </c>
      <c r="B436" s="5" t="str">
        <f>"57802023100717310767442"</f>
        <v>57802023100717310767442</v>
      </c>
      <c r="C436" s="5" t="s">
        <v>7</v>
      </c>
      <c r="D436" s="5" t="str">
        <f>"樊晨"</f>
        <v>樊晨</v>
      </c>
      <c r="E436" s="5" t="str">
        <f>"女"</f>
        <v>女</v>
      </c>
    </row>
    <row r="437" customHeight="1" spans="1:5">
      <c r="A437" s="5">
        <v>435</v>
      </c>
      <c r="B437" s="5" t="str">
        <f>"57802023100718120167485"</f>
        <v>57802023100718120167485</v>
      </c>
      <c r="C437" s="5" t="s">
        <v>7</v>
      </c>
      <c r="D437" s="5" t="str">
        <f>"李岩强"</f>
        <v>李岩强</v>
      </c>
      <c r="E437" s="5" t="str">
        <f>"男"</f>
        <v>男</v>
      </c>
    </row>
    <row r="438" customHeight="1" spans="1:5">
      <c r="A438" s="5">
        <v>436</v>
      </c>
      <c r="B438" s="5" t="str">
        <f>"57802023100708483566591"</f>
        <v>57802023100708483566591</v>
      </c>
      <c r="C438" s="5" t="s">
        <v>7</v>
      </c>
      <c r="D438" s="5" t="str">
        <f>"陈世埔"</f>
        <v>陈世埔</v>
      </c>
      <c r="E438" s="5" t="str">
        <f>"男"</f>
        <v>男</v>
      </c>
    </row>
    <row r="439" customHeight="1" spans="1:5">
      <c r="A439" s="5">
        <v>437</v>
      </c>
      <c r="B439" s="5" t="str">
        <f>"57802023100711064266915"</f>
        <v>57802023100711064266915</v>
      </c>
      <c r="C439" s="5" t="s">
        <v>7</v>
      </c>
      <c r="D439" s="5" t="str">
        <f>"刘美缘"</f>
        <v>刘美缘</v>
      </c>
      <c r="E439" s="5" t="str">
        <f>"女"</f>
        <v>女</v>
      </c>
    </row>
    <row r="440" customHeight="1" spans="1:5">
      <c r="A440" s="5">
        <v>438</v>
      </c>
      <c r="B440" s="5" t="str">
        <f>"57802023100723495867746"</f>
        <v>57802023100723495867746</v>
      </c>
      <c r="C440" s="5" t="s">
        <v>7</v>
      </c>
      <c r="D440" s="5" t="str">
        <f>"王俊峰"</f>
        <v>王俊峰</v>
      </c>
      <c r="E440" s="5" t="str">
        <f>"男"</f>
        <v>男</v>
      </c>
    </row>
    <row r="441" customHeight="1" spans="1:5">
      <c r="A441" s="5">
        <v>439</v>
      </c>
      <c r="B441" s="5" t="str">
        <f>"57802023100808172267782"</f>
        <v>57802023100808172267782</v>
      </c>
      <c r="C441" s="5" t="s">
        <v>7</v>
      </c>
      <c r="D441" s="5" t="str">
        <f>"符二帅"</f>
        <v>符二帅</v>
      </c>
      <c r="E441" s="5" t="str">
        <f>"男"</f>
        <v>男</v>
      </c>
    </row>
    <row r="442" customHeight="1" spans="1:5">
      <c r="A442" s="5">
        <v>440</v>
      </c>
      <c r="B442" s="5" t="str">
        <f>"57802023100717113767420"</f>
        <v>57802023100717113767420</v>
      </c>
      <c r="C442" s="5" t="s">
        <v>7</v>
      </c>
      <c r="D442" s="5" t="str">
        <f>"赖龙威"</f>
        <v>赖龙威</v>
      </c>
      <c r="E442" s="5" t="str">
        <f>"女"</f>
        <v>女</v>
      </c>
    </row>
    <row r="443" customHeight="1" spans="1:5">
      <c r="A443" s="5">
        <v>441</v>
      </c>
      <c r="B443" s="5" t="str">
        <f>"57802023100721165867639"</f>
        <v>57802023100721165867639</v>
      </c>
      <c r="C443" s="5" t="s">
        <v>7</v>
      </c>
      <c r="D443" s="5" t="str">
        <f>"冯弘熙子"</f>
        <v>冯弘熙子</v>
      </c>
      <c r="E443" s="5" t="str">
        <f>"女"</f>
        <v>女</v>
      </c>
    </row>
    <row r="444" customHeight="1" spans="1:5">
      <c r="A444" s="5">
        <v>442</v>
      </c>
      <c r="B444" s="5" t="str">
        <f>"57802023100809211567977"</f>
        <v>57802023100809211567977</v>
      </c>
      <c r="C444" s="5" t="s">
        <v>7</v>
      </c>
      <c r="D444" s="5" t="str">
        <f>"许楚峰"</f>
        <v>许楚峰</v>
      </c>
      <c r="E444" s="5" t="str">
        <f>"男"</f>
        <v>男</v>
      </c>
    </row>
    <row r="445" customHeight="1" spans="1:5">
      <c r="A445" s="5">
        <v>443</v>
      </c>
      <c r="B445" s="5" t="str">
        <f>"57802023100716460967379"</f>
        <v>57802023100716460967379</v>
      </c>
      <c r="C445" s="5" t="s">
        <v>7</v>
      </c>
      <c r="D445" s="5" t="str">
        <f>"黄杰斯"</f>
        <v>黄杰斯</v>
      </c>
      <c r="E445" s="5" t="str">
        <f>"男"</f>
        <v>男</v>
      </c>
    </row>
    <row r="446" customHeight="1" spans="1:5">
      <c r="A446" s="5">
        <v>444</v>
      </c>
      <c r="B446" s="5" t="str">
        <f>"57802023100811424768488"</f>
        <v>57802023100811424768488</v>
      </c>
      <c r="C446" s="5" t="s">
        <v>7</v>
      </c>
      <c r="D446" s="5" t="str">
        <f>"徐露"</f>
        <v>徐露</v>
      </c>
      <c r="E446" s="5" t="str">
        <f>"女"</f>
        <v>女</v>
      </c>
    </row>
    <row r="447" customHeight="1" spans="1:5">
      <c r="A447" s="5">
        <v>445</v>
      </c>
      <c r="B447" s="5" t="str">
        <f>"57802023100815320068889"</f>
        <v>57802023100815320068889</v>
      </c>
      <c r="C447" s="5" t="s">
        <v>7</v>
      </c>
      <c r="D447" s="5" t="str">
        <f>"杨玲玲"</f>
        <v>杨玲玲</v>
      </c>
      <c r="E447" s="5" t="str">
        <f>"女"</f>
        <v>女</v>
      </c>
    </row>
    <row r="448" customHeight="1" spans="1:5">
      <c r="A448" s="5">
        <v>446</v>
      </c>
      <c r="B448" s="5" t="str">
        <f>"57802023100803540067766"</f>
        <v>57802023100803540067766</v>
      </c>
      <c r="C448" s="5" t="s">
        <v>7</v>
      </c>
      <c r="D448" s="5" t="str">
        <f>"赵乐渠"</f>
        <v>赵乐渠</v>
      </c>
      <c r="E448" s="5" t="str">
        <f>"男"</f>
        <v>男</v>
      </c>
    </row>
    <row r="449" customHeight="1" spans="1:5">
      <c r="A449" s="5">
        <v>447</v>
      </c>
      <c r="B449" s="5" t="str">
        <f>"57802023100820080769360"</f>
        <v>57802023100820080769360</v>
      </c>
      <c r="C449" s="5" t="s">
        <v>7</v>
      </c>
      <c r="D449" s="5" t="str">
        <f>"林乾广"</f>
        <v>林乾广</v>
      </c>
      <c r="E449" s="5" t="str">
        <f>"男"</f>
        <v>男</v>
      </c>
    </row>
    <row r="450" customHeight="1" spans="1:5">
      <c r="A450" s="5">
        <v>448</v>
      </c>
      <c r="B450" s="5" t="str">
        <f>"57802023100820572069444"</f>
        <v>57802023100820572069444</v>
      </c>
      <c r="C450" s="5" t="s">
        <v>7</v>
      </c>
      <c r="D450" s="5" t="str">
        <f>"李德师"</f>
        <v>李德师</v>
      </c>
      <c r="E450" s="5" t="str">
        <f>"男"</f>
        <v>男</v>
      </c>
    </row>
    <row r="451" customHeight="1" spans="1:5">
      <c r="A451" s="5">
        <v>449</v>
      </c>
      <c r="B451" s="5" t="str">
        <f>"57802023100721002067624"</f>
        <v>57802023100721002067624</v>
      </c>
      <c r="C451" s="5" t="s">
        <v>7</v>
      </c>
      <c r="D451" s="5" t="str">
        <f>"杨小梅"</f>
        <v>杨小梅</v>
      </c>
      <c r="E451" s="5" t="str">
        <f>"女"</f>
        <v>女</v>
      </c>
    </row>
    <row r="452" customHeight="1" spans="1:5">
      <c r="A452" s="5">
        <v>450</v>
      </c>
      <c r="B452" s="5" t="str">
        <f>"57802023100819271369297"</f>
        <v>57802023100819271369297</v>
      </c>
      <c r="C452" s="5" t="s">
        <v>7</v>
      </c>
      <c r="D452" s="5" t="str">
        <f>"唐艺艺"</f>
        <v>唐艺艺</v>
      </c>
      <c r="E452" s="5" t="str">
        <f>"女"</f>
        <v>女</v>
      </c>
    </row>
    <row r="453" customHeight="1" spans="1:5">
      <c r="A453" s="5">
        <v>451</v>
      </c>
      <c r="B453" s="5" t="str">
        <f>"57802023100717162067425"</f>
        <v>57802023100717162067425</v>
      </c>
      <c r="C453" s="5" t="s">
        <v>7</v>
      </c>
      <c r="D453" s="5" t="str">
        <f>"陈忠能"</f>
        <v>陈忠能</v>
      </c>
      <c r="E453" s="5" t="str">
        <f>"男"</f>
        <v>男</v>
      </c>
    </row>
    <row r="454" customHeight="1" spans="1:5">
      <c r="A454" s="5">
        <v>452</v>
      </c>
      <c r="B454" s="5" t="str">
        <f>"57802023100910200669984"</f>
        <v>57802023100910200669984</v>
      </c>
      <c r="C454" s="5" t="s">
        <v>7</v>
      </c>
      <c r="D454" s="5" t="str">
        <f>"刘公然"</f>
        <v>刘公然</v>
      </c>
      <c r="E454" s="5" t="str">
        <f>"男"</f>
        <v>男</v>
      </c>
    </row>
    <row r="455" customHeight="1" spans="1:5">
      <c r="A455" s="5">
        <v>453</v>
      </c>
      <c r="B455" s="5" t="str">
        <f>"57802023100910004369923"</f>
        <v>57802023100910004369923</v>
      </c>
      <c r="C455" s="5" t="s">
        <v>7</v>
      </c>
      <c r="D455" s="5" t="str">
        <f>"芦志跃"</f>
        <v>芦志跃</v>
      </c>
      <c r="E455" s="5" t="str">
        <f>"男"</f>
        <v>男</v>
      </c>
    </row>
    <row r="456" customHeight="1" spans="1:5">
      <c r="A456" s="5">
        <v>454</v>
      </c>
      <c r="B456" s="5" t="str">
        <f>"57802023100914025570375"</f>
        <v>57802023100914025570375</v>
      </c>
      <c r="C456" s="5" t="s">
        <v>7</v>
      </c>
      <c r="D456" s="5" t="str">
        <f>"王天冬"</f>
        <v>王天冬</v>
      </c>
      <c r="E456" s="5" t="str">
        <f>"男"</f>
        <v>男</v>
      </c>
    </row>
    <row r="457" customHeight="1" spans="1:5">
      <c r="A457" s="5">
        <v>455</v>
      </c>
      <c r="B457" s="5" t="str">
        <f>"57802023100915020370457"</f>
        <v>57802023100915020370457</v>
      </c>
      <c r="C457" s="5" t="s">
        <v>7</v>
      </c>
      <c r="D457" s="5" t="str">
        <f>"刘强"</f>
        <v>刘强</v>
      </c>
      <c r="E457" s="5" t="str">
        <f>"男"</f>
        <v>男</v>
      </c>
    </row>
    <row r="458" customHeight="1" spans="1:5">
      <c r="A458" s="5">
        <v>456</v>
      </c>
      <c r="B458" s="5" t="str">
        <f>"57802023100816472669053"</f>
        <v>57802023100816472669053</v>
      </c>
      <c r="C458" s="5" t="s">
        <v>7</v>
      </c>
      <c r="D458" s="5" t="str">
        <f>"杜晓月"</f>
        <v>杜晓月</v>
      </c>
      <c r="E458" s="5" t="str">
        <f>"女"</f>
        <v>女</v>
      </c>
    </row>
    <row r="459" customHeight="1" spans="1:5">
      <c r="A459" s="5">
        <v>457</v>
      </c>
      <c r="B459" s="5" t="str">
        <f>"57802023100815243368870"</f>
        <v>57802023100815243368870</v>
      </c>
      <c r="C459" s="5" t="s">
        <v>7</v>
      </c>
      <c r="D459" s="5" t="str">
        <f>"刘璐"</f>
        <v>刘璐</v>
      </c>
      <c r="E459" s="5" t="str">
        <f>"女"</f>
        <v>女</v>
      </c>
    </row>
    <row r="460" customHeight="1" spans="1:5">
      <c r="A460" s="5">
        <v>458</v>
      </c>
      <c r="B460" s="5" t="str">
        <f>"57802023100922131971091"</f>
        <v>57802023100922131971091</v>
      </c>
      <c r="C460" s="5" t="s">
        <v>7</v>
      </c>
      <c r="D460" s="5" t="str">
        <f>"张平"</f>
        <v>张平</v>
      </c>
      <c r="E460" s="5" t="str">
        <f>"女"</f>
        <v>女</v>
      </c>
    </row>
    <row r="461" customHeight="1" spans="1:5">
      <c r="A461" s="5">
        <v>459</v>
      </c>
      <c r="B461" s="5" t="str">
        <f>"57802023101011263671538"</f>
        <v>57802023101011263671538</v>
      </c>
      <c r="C461" s="5" t="s">
        <v>7</v>
      </c>
      <c r="D461" s="5" t="str">
        <f>"杨晗"</f>
        <v>杨晗</v>
      </c>
      <c r="E461" s="5" t="str">
        <f>"女"</f>
        <v>女</v>
      </c>
    </row>
    <row r="462" customHeight="1" spans="1:5">
      <c r="A462" s="5">
        <v>460</v>
      </c>
      <c r="B462" s="5" t="str">
        <f>"57802023100710455466866"</f>
        <v>57802023100710455466866</v>
      </c>
      <c r="C462" s="5" t="s">
        <v>7</v>
      </c>
      <c r="D462" s="5" t="str">
        <f>"林明春"</f>
        <v>林明春</v>
      </c>
      <c r="E462" s="5" t="str">
        <f>"男"</f>
        <v>男</v>
      </c>
    </row>
    <row r="463" customHeight="1" spans="1:5">
      <c r="A463" s="5">
        <v>461</v>
      </c>
      <c r="B463" s="5" t="str">
        <f>"57802023101012371071627"</f>
        <v>57802023101012371071627</v>
      </c>
      <c r="C463" s="5" t="s">
        <v>7</v>
      </c>
      <c r="D463" s="5" t="str">
        <f>"方超"</f>
        <v>方超</v>
      </c>
      <c r="E463" s="5" t="str">
        <f>"男"</f>
        <v>男</v>
      </c>
    </row>
    <row r="464" customHeight="1" spans="1:5">
      <c r="A464" s="5">
        <v>462</v>
      </c>
      <c r="B464" s="5" t="str">
        <f>"57802023101016361071948"</f>
        <v>57802023101016361071948</v>
      </c>
      <c r="C464" s="5" t="s">
        <v>7</v>
      </c>
      <c r="D464" s="5" t="str">
        <f>"胡孟然"</f>
        <v>胡孟然</v>
      </c>
      <c r="E464" s="5" t="str">
        <f>"男"</f>
        <v>男</v>
      </c>
    </row>
    <row r="465" customHeight="1" spans="1:5">
      <c r="A465" s="5">
        <v>463</v>
      </c>
      <c r="B465" s="5" t="str">
        <f>"57802023100721503867667"</f>
        <v>57802023100721503867667</v>
      </c>
      <c r="C465" s="5" t="s">
        <v>7</v>
      </c>
      <c r="D465" s="5" t="str">
        <f>"黄伟"</f>
        <v>黄伟</v>
      </c>
      <c r="E465" s="5" t="str">
        <f>"男"</f>
        <v>男</v>
      </c>
    </row>
    <row r="466" customHeight="1" spans="1:5">
      <c r="A466" s="5">
        <v>464</v>
      </c>
      <c r="B466" s="5" t="str">
        <f>"57802023100820365669411"</f>
        <v>57802023100820365669411</v>
      </c>
      <c r="C466" s="5" t="s">
        <v>7</v>
      </c>
      <c r="D466" s="5" t="str">
        <f>"李健"</f>
        <v>李健</v>
      </c>
      <c r="E466" s="5" t="str">
        <f>"男"</f>
        <v>男</v>
      </c>
    </row>
    <row r="467" customHeight="1" spans="1:5">
      <c r="A467" s="5">
        <v>465</v>
      </c>
      <c r="B467" s="5" t="str">
        <f>"57802023101020441872241"</f>
        <v>57802023101020441872241</v>
      </c>
      <c r="C467" s="5" t="s">
        <v>7</v>
      </c>
      <c r="D467" s="5" t="str">
        <f>"张艺"</f>
        <v>张艺</v>
      </c>
      <c r="E467" s="5" t="str">
        <f>"女"</f>
        <v>女</v>
      </c>
    </row>
    <row r="468" customHeight="1" spans="1:5">
      <c r="A468" s="5">
        <v>466</v>
      </c>
      <c r="B468" s="5" t="str">
        <f>"57802023101020353372227"</f>
        <v>57802023101020353372227</v>
      </c>
      <c r="C468" s="5" t="s">
        <v>7</v>
      </c>
      <c r="D468" s="5" t="str">
        <f>"蔡文娟"</f>
        <v>蔡文娟</v>
      </c>
      <c r="E468" s="5" t="str">
        <f>"女"</f>
        <v>女</v>
      </c>
    </row>
    <row r="469" customHeight="1" spans="1:5">
      <c r="A469" s="5">
        <v>467</v>
      </c>
      <c r="B469" s="5" t="str">
        <f>"57802023101111160872717"</f>
        <v>57802023101111160872717</v>
      </c>
      <c r="C469" s="5" t="s">
        <v>7</v>
      </c>
      <c r="D469" s="5" t="str">
        <f>"陈达芬"</f>
        <v>陈达芬</v>
      </c>
      <c r="E469" s="5" t="str">
        <f>"男"</f>
        <v>男</v>
      </c>
    </row>
    <row r="470" customHeight="1" spans="1:5">
      <c r="A470" s="5">
        <v>468</v>
      </c>
      <c r="B470" s="5" t="str">
        <f>"57802023101115410273006"</f>
        <v>57802023101115410273006</v>
      </c>
      <c r="C470" s="5" t="s">
        <v>7</v>
      </c>
      <c r="D470" s="5" t="str">
        <f>"周若娜"</f>
        <v>周若娜</v>
      </c>
      <c r="E470" s="5" t="str">
        <f>"女"</f>
        <v>女</v>
      </c>
    </row>
    <row r="471" customHeight="1" spans="1:5">
      <c r="A471" s="5">
        <v>469</v>
      </c>
      <c r="B471" s="5" t="str">
        <f>"57802023101116231873067"</f>
        <v>57802023101116231873067</v>
      </c>
      <c r="C471" s="5" t="s">
        <v>7</v>
      </c>
      <c r="D471" s="5" t="str">
        <f>"许梦瑶"</f>
        <v>许梦瑶</v>
      </c>
      <c r="E471" s="5" t="str">
        <f>"女"</f>
        <v>女</v>
      </c>
    </row>
    <row r="472" customHeight="1" spans="1:5">
      <c r="A472" s="5">
        <v>470</v>
      </c>
      <c r="B472" s="5" t="str">
        <f>"57802023101111572572768"</f>
        <v>57802023101111572572768</v>
      </c>
      <c r="C472" s="5" t="s">
        <v>7</v>
      </c>
      <c r="D472" s="5" t="str">
        <f>"吴启理"</f>
        <v>吴启理</v>
      </c>
      <c r="E472" s="5" t="str">
        <f>"男"</f>
        <v>男</v>
      </c>
    </row>
    <row r="473" customHeight="1" spans="1:5">
      <c r="A473" s="5">
        <v>471</v>
      </c>
      <c r="B473" s="5" t="str">
        <f>"57802023100915263570501"</f>
        <v>57802023100915263570501</v>
      </c>
      <c r="C473" s="5" t="s">
        <v>7</v>
      </c>
      <c r="D473" s="5" t="str">
        <f>"吴程"</f>
        <v>吴程</v>
      </c>
      <c r="E473" s="5" t="str">
        <f>"男"</f>
        <v>男</v>
      </c>
    </row>
    <row r="474" customHeight="1" spans="1:5">
      <c r="A474" s="5">
        <v>472</v>
      </c>
      <c r="B474" s="5" t="str">
        <f>"57802023101021391372307"</f>
        <v>57802023101021391372307</v>
      </c>
      <c r="C474" s="5" t="s">
        <v>7</v>
      </c>
      <c r="D474" s="5" t="str">
        <f>"覃文欣"</f>
        <v>覃文欣</v>
      </c>
      <c r="E474" s="5" t="str">
        <f>"女"</f>
        <v>女</v>
      </c>
    </row>
    <row r="475" customHeight="1" spans="1:5">
      <c r="A475" s="5">
        <v>473</v>
      </c>
      <c r="B475" s="5" t="str">
        <f>"57802023101308494474941"</f>
        <v>57802023101308494474941</v>
      </c>
      <c r="C475" s="5" t="s">
        <v>7</v>
      </c>
      <c r="D475" s="5" t="str">
        <f>"刘江"</f>
        <v>刘江</v>
      </c>
      <c r="E475" s="5" t="str">
        <f>"男"</f>
        <v>男</v>
      </c>
    </row>
    <row r="476" customHeight="1" spans="1:5">
      <c r="A476" s="5">
        <v>474</v>
      </c>
      <c r="B476" s="5" t="str">
        <f>"57802023101101545572455"</f>
        <v>57802023101101545572455</v>
      </c>
      <c r="C476" s="5" t="s">
        <v>7</v>
      </c>
      <c r="D476" s="5" t="str">
        <f>"张盼盼"</f>
        <v>张盼盼</v>
      </c>
      <c r="E476" s="5" t="str">
        <f t="shared" ref="E476:E481" si="12">"女"</f>
        <v>女</v>
      </c>
    </row>
    <row r="477" customHeight="1" spans="1:5">
      <c r="A477" s="5">
        <v>475</v>
      </c>
      <c r="B477" s="5" t="str">
        <f>"57802023101313192575713"</f>
        <v>57802023101313192575713</v>
      </c>
      <c r="C477" s="5" t="s">
        <v>7</v>
      </c>
      <c r="D477" s="5" t="str">
        <f>"欧菊"</f>
        <v>欧菊</v>
      </c>
      <c r="E477" s="5" t="str">
        <f t="shared" si="12"/>
        <v>女</v>
      </c>
    </row>
    <row r="478" customHeight="1" spans="1:5">
      <c r="A478" s="5">
        <v>476</v>
      </c>
      <c r="B478" s="5" t="str">
        <f>"57802023100816095968970"</f>
        <v>57802023100816095968970</v>
      </c>
      <c r="C478" s="5" t="s">
        <v>7</v>
      </c>
      <c r="D478" s="5" t="str">
        <f>"郭思源"</f>
        <v>郭思源</v>
      </c>
      <c r="E478" s="5" t="str">
        <f t="shared" si="12"/>
        <v>女</v>
      </c>
    </row>
    <row r="479" customHeight="1" spans="1:5">
      <c r="A479" s="5">
        <v>477</v>
      </c>
      <c r="B479" s="5" t="str">
        <f>"57802023101121374973393"</f>
        <v>57802023101121374973393</v>
      </c>
      <c r="C479" s="5" t="s">
        <v>7</v>
      </c>
      <c r="D479" s="5" t="str">
        <f>"童薇薇"</f>
        <v>童薇薇</v>
      </c>
      <c r="E479" s="5" t="str">
        <f t="shared" si="12"/>
        <v>女</v>
      </c>
    </row>
    <row r="480" customHeight="1" spans="1:5">
      <c r="A480" s="5">
        <v>478</v>
      </c>
      <c r="B480" s="5" t="str">
        <f>"57802023101413103676787"</f>
        <v>57802023101413103676787</v>
      </c>
      <c r="C480" s="5" t="s">
        <v>7</v>
      </c>
      <c r="D480" s="5" t="str">
        <f>"王天羚"</f>
        <v>王天羚</v>
      </c>
      <c r="E480" s="5" t="str">
        <f t="shared" si="12"/>
        <v>女</v>
      </c>
    </row>
    <row r="481" customHeight="1" spans="1:5">
      <c r="A481" s="5">
        <v>479</v>
      </c>
      <c r="B481" s="5" t="str">
        <f>"57802023101022120272350"</f>
        <v>57802023101022120272350</v>
      </c>
      <c r="C481" s="5" t="s">
        <v>7</v>
      </c>
      <c r="D481" s="5" t="str">
        <f>"李宗夏"</f>
        <v>李宗夏</v>
      </c>
      <c r="E481" s="5" t="str">
        <f t="shared" si="12"/>
        <v>女</v>
      </c>
    </row>
    <row r="482" customHeight="1" spans="1:5">
      <c r="A482" s="5">
        <v>480</v>
      </c>
      <c r="B482" s="5" t="str">
        <f>"57802023101418360677045"</f>
        <v>57802023101418360677045</v>
      </c>
      <c r="C482" s="5" t="s">
        <v>7</v>
      </c>
      <c r="D482" s="5" t="str">
        <f>"纪伟伟"</f>
        <v>纪伟伟</v>
      </c>
      <c r="E482" s="5" t="str">
        <f>"男"</f>
        <v>男</v>
      </c>
    </row>
    <row r="483" customHeight="1" spans="1:5">
      <c r="A483" s="5">
        <v>481</v>
      </c>
      <c r="B483" s="5" t="str">
        <f>"57802023101421435477183"</f>
        <v>57802023101421435477183</v>
      </c>
      <c r="C483" s="5" t="s">
        <v>7</v>
      </c>
      <c r="D483" s="5" t="str">
        <f>"李阳"</f>
        <v>李阳</v>
      </c>
      <c r="E483" s="5" t="str">
        <f>"男"</f>
        <v>男</v>
      </c>
    </row>
    <row r="484" customHeight="1" spans="1:5">
      <c r="A484" s="5">
        <v>482</v>
      </c>
      <c r="B484" s="5" t="str">
        <f>"57802023101500252977276"</f>
        <v>57802023101500252977276</v>
      </c>
      <c r="C484" s="5" t="s">
        <v>7</v>
      </c>
      <c r="D484" s="5" t="str">
        <f>"林鸿锋"</f>
        <v>林鸿锋</v>
      </c>
      <c r="E484" s="5" t="str">
        <f>"男"</f>
        <v>男</v>
      </c>
    </row>
    <row r="485" customHeight="1" spans="1:5">
      <c r="A485" s="5">
        <v>483</v>
      </c>
      <c r="B485" s="5" t="str">
        <f>"57802023101514132677578"</f>
        <v>57802023101514132677578</v>
      </c>
      <c r="C485" s="5" t="s">
        <v>7</v>
      </c>
      <c r="D485" s="5" t="str">
        <f>"于诗雨"</f>
        <v>于诗雨</v>
      </c>
      <c r="E485" s="5" t="str">
        <f>"女"</f>
        <v>女</v>
      </c>
    </row>
    <row r="486" customHeight="1" spans="1:5">
      <c r="A486" s="5">
        <v>484</v>
      </c>
      <c r="B486" s="5" t="str">
        <f>"57802023101519231477917"</f>
        <v>57802023101519231477917</v>
      </c>
      <c r="C486" s="5" t="s">
        <v>7</v>
      </c>
      <c r="D486" s="5" t="str">
        <f>"薛峥嵘"</f>
        <v>薛峥嵘</v>
      </c>
      <c r="E486" s="5" t="str">
        <f>"男"</f>
        <v>男</v>
      </c>
    </row>
    <row r="487" customHeight="1" spans="1:5">
      <c r="A487" s="5">
        <v>485</v>
      </c>
      <c r="B487" s="5" t="str">
        <f>"57802023101517354377821"</f>
        <v>57802023101517354377821</v>
      </c>
      <c r="C487" s="5" t="s">
        <v>7</v>
      </c>
      <c r="D487" s="5" t="str">
        <f>"李晖青"</f>
        <v>李晖青</v>
      </c>
      <c r="E487" s="5" t="str">
        <f>"女"</f>
        <v>女</v>
      </c>
    </row>
    <row r="488" customHeight="1" spans="1:5">
      <c r="A488" s="5">
        <v>486</v>
      </c>
      <c r="B488" s="5" t="str">
        <f>"57802023100921555971072"</f>
        <v>57802023100921555971072</v>
      </c>
      <c r="C488" s="5" t="s">
        <v>7</v>
      </c>
      <c r="D488" s="5" t="str">
        <f>"洪峰"</f>
        <v>洪峰</v>
      </c>
      <c r="E488" s="5" t="str">
        <f>"男"</f>
        <v>男</v>
      </c>
    </row>
    <row r="489" customHeight="1" spans="1:5">
      <c r="A489" s="5">
        <v>487</v>
      </c>
      <c r="B489" s="5" t="str">
        <f>"57802023101113454572855"</f>
        <v>57802023101113454572855</v>
      </c>
      <c r="C489" s="5" t="s">
        <v>7</v>
      </c>
      <c r="D489" s="5" t="str">
        <f>"易海生"</f>
        <v>易海生</v>
      </c>
      <c r="E489" s="5" t="str">
        <f>"男"</f>
        <v>男</v>
      </c>
    </row>
    <row r="490" customHeight="1" spans="1:5">
      <c r="A490" s="5">
        <v>488</v>
      </c>
      <c r="B490" s="5" t="str">
        <f>"57802023101617325482146"</f>
        <v>57802023101617325482146</v>
      </c>
      <c r="C490" s="5" t="s">
        <v>7</v>
      </c>
      <c r="D490" s="5" t="str">
        <f>"李斯宇"</f>
        <v>李斯宇</v>
      </c>
      <c r="E490" s="5" t="str">
        <f>"女"</f>
        <v>女</v>
      </c>
    </row>
    <row r="491" customHeight="1" spans="1:5">
      <c r="A491" s="5">
        <v>489</v>
      </c>
      <c r="B491" s="5" t="str">
        <f>"57802023101109361672563"</f>
        <v>57802023101109361672563</v>
      </c>
      <c r="C491" s="5" t="s">
        <v>7</v>
      </c>
      <c r="D491" s="5" t="str">
        <f>"陈超"</f>
        <v>陈超</v>
      </c>
      <c r="E491" s="5" t="str">
        <f>"男"</f>
        <v>男</v>
      </c>
    </row>
    <row r="492" customHeight="1" spans="1:5">
      <c r="A492" s="5">
        <v>490</v>
      </c>
      <c r="B492" s="5" t="str">
        <f>"57802023101221054474706"</f>
        <v>57802023101221054474706</v>
      </c>
      <c r="C492" s="5" t="s">
        <v>7</v>
      </c>
      <c r="D492" s="5" t="str">
        <f>"张龙"</f>
        <v>张龙</v>
      </c>
      <c r="E492" s="5" t="str">
        <f>"男"</f>
        <v>男</v>
      </c>
    </row>
    <row r="493" customHeight="1" spans="1:5">
      <c r="A493" s="5">
        <v>491</v>
      </c>
      <c r="B493" s="5" t="str">
        <f>"57802023101015172871833"</f>
        <v>57802023101015172871833</v>
      </c>
      <c r="C493" s="5" t="s">
        <v>7</v>
      </c>
      <c r="D493" s="5" t="str">
        <f>"周康"</f>
        <v>周康</v>
      </c>
      <c r="E493" s="5" t="str">
        <f>"男"</f>
        <v>男</v>
      </c>
    </row>
    <row r="494" customHeight="1" spans="1:5">
      <c r="A494" s="5">
        <v>492</v>
      </c>
      <c r="B494" s="5" t="str">
        <f>"57802023101622233283216"</f>
        <v>57802023101622233283216</v>
      </c>
      <c r="C494" s="5" t="s">
        <v>7</v>
      </c>
      <c r="D494" s="5" t="str">
        <f>"钟信念"</f>
        <v>钟信念</v>
      </c>
      <c r="E494" s="5" t="str">
        <f>"女"</f>
        <v>女</v>
      </c>
    </row>
    <row r="495" customHeight="1" spans="1:5">
      <c r="A495" s="5">
        <v>493</v>
      </c>
      <c r="B495" s="5" t="str">
        <f>"57802023101623375983370"</f>
        <v>57802023101623375983370</v>
      </c>
      <c r="C495" s="5" t="s">
        <v>7</v>
      </c>
      <c r="D495" s="5" t="str">
        <f>"钟宜成"</f>
        <v>钟宜成</v>
      </c>
      <c r="E495" s="5" t="str">
        <f>"男"</f>
        <v>男</v>
      </c>
    </row>
    <row r="496" customHeight="1" spans="1:5">
      <c r="A496" s="5">
        <v>494</v>
      </c>
      <c r="B496" s="5" t="str">
        <f>"57802023101623040483315"</f>
        <v>57802023101623040483315</v>
      </c>
      <c r="C496" s="5" t="s">
        <v>7</v>
      </c>
      <c r="D496" s="5" t="str">
        <f>"廖婧俞"</f>
        <v>廖婧俞</v>
      </c>
      <c r="E496" s="5" t="str">
        <f>"女"</f>
        <v>女</v>
      </c>
    </row>
    <row r="497" customHeight="1" spans="1:5">
      <c r="A497" s="5">
        <v>495</v>
      </c>
      <c r="B497" s="5" t="str">
        <f>"57802023101712490284593"</f>
        <v>57802023101712490284593</v>
      </c>
      <c r="C497" s="5" t="s">
        <v>7</v>
      </c>
      <c r="D497" s="5" t="str">
        <f>"耿冰洁"</f>
        <v>耿冰洁</v>
      </c>
      <c r="E497" s="5" t="str">
        <f>"女"</f>
        <v>女</v>
      </c>
    </row>
    <row r="498" customHeight="1" spans="1:5">
      <c r="A498" s="5">
        <v>496</v>
      </c>
      <c r="B498" s="5" t="str">
        <f>"57802023101714581784913"</f>
        <v>57802023101714581784913</v>
      </c>
      <c r="C498" s="5" t="s">
        <v>7</v>
      </c>
      <c r="D498" s="5" t="str">
        <f>"王欣欣"</f>
        <v>王欣欣</v>
      </c>
      <c r="E498" s="5" t="str">
        <f>"女"</f>
        <v>女</v>
      </c>
    </row>
    <row r="499" customHeight="1" spans="1:5">
      <c r="A499" s="5">
        <v>497</v>
      </c>
      <c r="B499" s="5" t="str">
        <f>"57802023101719352985765"</f>
        <v>57802023101719352985765</v>
      </c>
      <c r="C499" s="5" t="s">
        <v>7</v>
      </c>
      <c r="D499" s="5" t="str">
        <f>"魏家香"</f>
        <v>魏家香</v>
      </c>
      <c r="E499" s="5" t="str">
        <f>"女"</f>
        <v>女</v>
      </c>
    </row>
    <row r="500" customHeight="1" spans="1:5">
      <c r="A500" s="5">
        <v>498</v>
      </c>
      <c r="B500" s="5" t="str">
        <f>"57802023100716193867336"</f>
        <v>57802023100716193867336</v>
      </c>
      <c r="C500" s="5" t="s">
        <v>7</v>
      </c>
      <c r="D500" s="5" t="str">
        <f>"庄正"</f>
        <v>庄正</v>
      </c>
      <c r="E500" s="5" t="str">
        <f>"男"</f>
        <v>男</v>
      </c>
    </row>
    <row r="501" customHeight="1" spans="1:5">
      <c r="A501" s="5">
        <v>499</v>
      </c>
      <c r="B501" s="5" t="str">
        <f>"57802023101809381386797"</f>
        <v>57802023101809381386797</v>
      </c>
      <c r="C501" s="5" t="s">
        <v>7</v>
      </c>
      <c r="D501" s="5" t="str">
        <f>"张文静"</f>
        <v>张文静</v>
      </c>
      <c r="E501" s="5" t="str">
        <f>"女"</f>
        <v>女</v>
      </c>
    </row>
    <row r="502" customHeight="1" spans="1:5">
      <c r="A502" s="5">
        <v>500</v>
      </c>
      <c r="B502" s="5" t="str">
        <f>"57802023101810070686893"</f>
        <v>57802023101810070686893</v>
      </c>
      <c r="C502" s="5" t="s">
        <v>7</v>
      </c>
      <c r="D502" s="5" t="str">
        <f>"何帆"</f>
        <v>何帆</v>
      </c>
      <c r="E502" s="5" t="str">
        <f>"女"</f>
        <v>女</v>
      </c>
    </row>
    <row r="503" customHeight="1" spans="1:5">
      <c r="A503" s="5">
        <v>501</v>
      </c>
      <c r="B503" s="5" t="str">
        <f>"57802023100809540468123"</f>
        <v>57802023100809540468123</v>
      </c>
      <c r="C503" s="5" t="s">
        <v>7</v>
      </c>
      <c r="D503" s="5" t="str">
        <f>"陈萱峰"</f>
        <v>陈萱峰</v>
      </c>
      <c r="E503" s="5" t="str">
        <f>"男"</f>
        <v>男</v>
      </c>
    </row>
    <row r="504" customHeight="1" spans="1:5">
      <c r="A504" s="5">
        <v>502</v>
      </c>
      <c r="B504" s="5" t="str">
        <f>"57802023101811030887149"</f>
        <v>57802023101811030887149</v>
      </c>
      <c r="C504" s="5" t="s">
        <v>7</v>
      </c>
      <c r="D504" s="5" t="str">
        <f>"张辉"</f>
        <v>张辉</v>
      </c>
      <c r="E504" s="5" t="str">
        <f>"男"</f>
        <v>男</v>
      </c>
    </row>
    <row r="505" customHeight="1" spans="1:5">
      <c r="A505" s="5">
        <v>503</v>
      </c>
      <c r="B505" s="5" t="str">
        <f>"57802023101817523588294"</f>
        <v>57802023101817523588294</v>
      </c>
      <c r="C505" s="5" t="s">
        <v>7</v>
      </c>
      <c r="D505" s="5" t="str">
        <f>"麦宜欣"</f>
        <v>麦宜欣</v>
      </c>
      <c r="E505" s="5" t="str">
        <f>"女"</f>
        <v>女</v>
      </c>
    </row>
    <row r="506" customHeight="1" spans="1:5">
      <c r="A506" s="5">
        <v>504</v>
      </c>
      <c r="B506" s="5" t="str">
        <f>"57802023101819054088481"</f>
        <v>57802023101819054088481</v>
      </c>
      <c r="C506" s="5" t="s">
        <v>7</v>
      </c>
      <c r="D506" s="5" t="str">
        <f>"涂海棠"</f>
        <v>涂海棠</v>
      </c>
      <c r="E506" s="5" t="str">
        <f>"女"</f>
        <v>女</v>
      </c>
    </row>
    <row r="507" customHeight="1" spans="1:5">
      <c r="A507" s="5">
        <v>505</v>
      </c>
      <c r="B507" s="5" t="str">
        <f>"57802023101721062286038"</f>
        <v>57802023101721062286038</v>
      </c>
      <c r="C507" s="5" t="s">
        <v>7</v>
      </c>
      <c r="D507" s="5" t="str">
        <f>"邢国源"</f>
        <v>邢国源</v>
      </c>
      <c r="E507" s="5" t="str">
        <f>"男"</f>
        <v>男</v>
      </c>
    </row>
    <row r="508" customHeight="1" spans="1:5">
      <c r="A508" s="5">
        <v>506</v>
      </c>
      <c r="B508" s="5" t="str">
        <f>"57802023101822215889039"</f>
        <v>57802023101822215889039</v>
      </c>
      <c r="C508" s="5" t="s">
        <v>7</v>
      </c>
      <c r="D508" s="5" t="str">
        <f>"周仙敏"</f>
        <v>周仙敏</v>
      </c>
      <c r="E508" s="5" t="str">
        <f>"女"</f>
        <v>女</v>
      </c>
    </row>
    <row r="509" customHeight="1" spans="1:5">
      <c r="A509" s="5">
        <v>507</v>
      </c>
      <c r="B509" s="5" t="str">
        <f>"57802023101911243390173"</f>
        <v>57802023101911243390173</v>
      </c>
      <c r="C509" s="5" t="s">
        <v>7</v>
      </c>
      <c r="D509" s="5" t="str">
        <f>"赵丽娟"</f>
        <v>赵丽娟</v>
      </c>
      <c r="E509" s="5" t="str">
        <f>"女"</f>
        <v>女</v>
      </c>
    </row>
    <row r="510" customHeight="1" spans="1:5">
      <c r="A510" s="5">
        <v>508</v>
      </c>
      <c r="B510" s="5" t="str">
        <f>"57802023101914491390735"</f>
        <v>57802023101914491390735</v>
      </c>
      <c r="C510" s="5" t="s">
        <v>7</v>
      </c>
      <c r="D510" s="5" t="str">
        <f>"崔更新"</f>
        <v>崔更新</v>
      </c>
      <c r="E510" s="5" t="str">
        <f>"男"</f>
        <v>男</v>
      </c>
    </row>
    <row r="511" customHeight="1" spans="1:5">
      <c r="A511" s="5">
        <v>509</v>
      </c>
      <c r="B511" s="5" t="str">
        <f>"57802023101823211789180"</f>
        <v>57802023101823211789180</v>
      </c>
      <c r="C511" s="5" t="s">
        <v>7</v>
      </c>
      <c r="D511" s="5" t="str">
        <f>"林培堃"</f>
        <v>林培堃</v>
      </c>
      <c r="E511" s="5" t="str">
        <f>"女"</f>
        <v>女</v>
      </c>
    </row>
    <row r="512" customHeight="1" spans="1:5">
      <c r="A512" s="5">
        <v>510</v>
      </c>
      <c r="B512" s="5" t="str">
        <f>"57802023101921492292270"</f>
        <v>57802023101921492292270</v>
      </c>
      <c r="C512" s="5" t="s">
        <v>7</v>
      </c>
      <c r="D512" s="5" t="str">
        <f>"郝晓玲"</f>
        <v>郝晓玲</v>
      </c>
      <c r="E512" s="5" t="str">
        <f>"女"</f>
        <v>女</v>
      </c>
    </row>
    <row r="513" customHeight="1" spans="1:5">
      <c r="A513" s="5">
        <v>511</v>
      </c>
      <c r="B513" s="5" t="str">
        <f>"57802023102000181992617"</f>
        <v>57802023102000181992617</v>
      </c>
      <c r="C513" s="5" t="s">
        <v>7</v>
      </c>
      <c r="D513" s="5" t="str">
        <f>"罗家庆"</f>
        <v>罗家庆</v>
      </c>
      <c r="E513" s="5" t="str">
        <f>"男"</f>
        <v>男</v>
      </c>
    </row>
    <row r="514" customHeight="1" spans="1:5">
      <c r="A514" s="5">
        <v>512</v>
      </c>
      <c r="B514" s="5" t="str">
        <f>"57802023102001443992654"</f>
        <v>57802023102001443992654</v>
      </c>
      <c r="C514" s="5" t="s">
        <v>7</v>
      </c>
      <c r="D514" s="5" t="str">
        <f>"闫龙彪"</f>
        <v>闫龙彪</v>
      </c>
      <c r="E514" s="5" t="str">
        <f>"男"</f>
        <v>男</v>
      </c>
    </row>
    <row r="515" customHeight="1" spans="1:5">
      <c r="A515" s="5">
        <v>513</v>
      </c>
      <c r="B515" s="5" t="str">
        <f>"57802023101921250592186"</f>
        <v>57802023101921250592186</v>
      </c>
      <c r="C515" s="5" t="s">
        <v>7</v>
      </c>
      <c r="D515" s="5" t="str">
        <f>"夏林"</f>
        <v>夏林</v>
      </c>
      <c r="E515" s="5" t="str">
        <f>"男"</f>
        <v>男</v>
      </c>
    </row>
    <row r="516" customHeight="1" spans="1:5">
      <c r="A516" s="5">
        <v>514</v>
      </c>
      <c r="B516" s="5" t="str">
        <f>"57802023101819032388472"</f>
        <v>57802023101819032388472</v>
      </c>
      <c r="C516" s="5" t="s">
        <v>7</v>
      </c>
      <c r="D516" s="5" t="str">
        <f>"莫泰岗"</f>
        <v>莫泰岗</v>
      </c>
      <c r="E516" s="5" t="str">
        <f>"男"</f>
        <v>男</v>
      </c>
    </row>
    <row r="517" customHeight="1" spans="1:5">
      <c r="A517" s="5">
        <v>515</v>
      </c>
      <c r="B517" s="5" t="str">
        <f>"57802023102008561992920"</f>
        <v>57802023102008561992920</v>
      </c>
      <c r="C517" s="5" t="s">
        <v>7</v>
      </c>
      <c r="D517" s="5" t="str">
        <f>"沈牧雅"</f>
        <v>沈牧雅</v>
      </c>
      <c r="E517" s="5" t="str">
        <f>"女"</f>
        <v>女</v>
      </c>
    </row>
    <row r="518" customHeight="1" spans="1:5">
      <c r="A518" s="5">
        <v>516</v>
      </c>
      <c r="B518" s="5" t="str">
        <f>"57802023102010471593523"</f>
        <v>57802023102010471593523</v>
      </c>
      <c r="C518" s="5" t="s">
        <v>7</v>
      </c>
      <c r="D518" s="5" t="str">
        <f>"黄宝莹"</f>
        <v>黄宝莹</v>
      </c>
      <c r="E518" s="5" t="str">
        <f>"女"</f>
        <v>女</v>
      </c>
    </row>
  </sheetData>
  <autoFilter ref="A2:E518">
    <sortState ref="A2:E518">
      <sortCondition ref="C2"/>
    </sortState>
    <extLst/>
  </autoFilter>
  <mergeCells count="1">
    <mergeCell ref="A1:E1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5780_6532416f3c0d4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2023-10-21T01:00:00Z</dcterms:created>
  <dcterms:modified xsi:type="dcterms:W3CDTF">2023-10-23T15:36:36Z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9525832A3E75456F9F0D878EF7EA24E5_13</vt:lpwstr>
  </property>
  <property fmtid="{D5CDD505-2E9C-101B-9397-08002B2CF9AE}" pid="3" name="KSOProductBuildVer">
    <vt:lpwstr>2052-11.8.2.1118</vt:lpwstr>
  </property>
</Properties>
</file>