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50" windowHeight="9495"/>
  </bookViews>
  <sheets>
    <sheet name="5636_64e2368cb78d4" sheetId="1" r:id="rId1"/>
  </sheets>
  <definedNames>
    <definedName name="_xlnm._FilterDatabase" localSheetId="0" hidden="1">'5636_64e2368cb78d4'!$A$2:$F$1438</definedName>
  </definedNames>
  <calcPr calcId="144525"/>
</workbook>
</file>

<file path=xl/sharedStrings.xml><?xml version="1.0" encoding="utf-8"?>
<sst xmlns="http://schemas.openxmlformats.org/spreadsheetml/2006/main" count="1443" uniqueCount="11">
  <si>
    <t>澄迈县2023年专职社区工作者招聘
考试通过资格初审人员名单</t>
  </si>
  <si>
    <t>序号</t>
  </si>
  <si>
    <t>姓名</t>
  </si>
  <si>
    <t>报考号</t>
  </si>
  <si>
    <t>职位代码</t>
  </si>
  <si>
    <t>职位名称</t>
  </si>
  <si>
    <t>备注</t>
  </si>
  <si>
    <t>金江镇专职社区工作者1</t>
  </si>
  <si>
    <t>金江镇专职社区工作者2</t>
  </si>
  <si>
    <t>老城镇专职社区工作者1</t>
  </si>
  <si>
    <t>老城镇专职社区工作者2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</si>
</sst>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8"/>
  <sheetViews>
    <sheetView tabSelected="1" workbookViewId="0">
      <selection activeCell="I6" sqref="I6"/>
    </sheetView>
  </sheetViews>
  <sheetFormatPr defaultColWidth="9" defaultRowHeight="13.5" outlineLevelCol="5"/>
  <cols>
    <col min="1" max="2" width="9" style="1"/>
    <col min="3" max="3" width="24.9333333333333" style="1" customWidth="1"/>
    <col min="4" max="4" width="9" style="1"/>
    <col min="5" max="5" width="25.5" style="1" customWidth="1"/>
    <col min="6" max="16383" width="9" style="1"/>
  </cols>
  <sheetData>
    <row r="1" ht="75" customHeight="1" spans="1:2">
      <c r="A1" s="2" t="s">
        <v>0</v>
      </c>
      <c r="B1" s="2"/>
    </row>
    <row r="2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" customHeight="1" spans="1:6">
      <c r="A3" s="4">
        <v>1</v>
      </c>
      <c r="B3" s="4" t="str">
        <f>"李菁菁"</f>
        <v>李菁菁</v>
      </c>
      <c r="C3" s="4" t="str">
        <f>"56362023081409050919882"</f>
        <v>56362023081409050919882</v>
      </c>
      <c r="D3" s="4" t="str">
        <f t="shared" ref="D3:D66" si="0">"1001"</f>
        <v>1001</v>
      </c>
      <c r="E3" s="4" t="s">
        <v>7</v>
      </c>
      <c r="F3" s="4"/>
    </row>
    <row r="4" ht="35" customHeight="1" spans="1:6">
      <c r="A4" s="4">
        <v>2</v>
      </c>
      <c r="B4" s="4" t="str">
        <f>"王和才"</f>
        <v>王和才</v>
      </c>
      <c r="C4" s="4" t="str">
        <f>"56362023081409304120178"</f>
        <v>56362023081409304120178</v>
      </c>
      <c r="D4" s="4" t="str">
        <f t="shared" si="0"/>
        <v>1001</v>
      </c>
      <c r="E4" s="4" t="s">
        <v>7</v>
      </c>
      <c r="F4" s="4"/>
    </row>
    <row r="5" ht="35" customHeight="1" spans="1:6">
      <c r="A5" s="4">
        <v>3</v>
      </c>
      <c r="B5" s="4" t="str">
        <f>"罗小波"</f>
        <v>罗小波</v>
      </c>
      <c r="C5" s="4" t="str">
        <f>"56362023081409233520091"</f>
        <v>56362023081409233520091</v>
      </c>
      <c r="D5" s="4" t="str">
        <f t="shared" si="0"/>
        <v>1001</v>
      </c>
      <c r="E5" s="4" t="s">
        <v>7</v>
      </c>
      <c r="F5" s="4"/>
    </row>
    <row r="6" ht="35" customHeight="1" spans="1:6">
      <c r="A6" s="4">
        <v>4</v>
      </c>
      <c r="B6" s="4" t="str">
        <f>"王小红"</f>
        <v>王小红</v>
      </c>
      <c r="C6" s="4" t="str">
        <f>"56362023081410321620736"</f>
        <v>56362023081410321620736</v>
      </c>
      <c r="D6" s="4" t="str">
        <f t="shared" si="0"/>
        <v>1001</v>
      </c>
      <c r="E6" s="4" t="s">
        <v>7</v>
      </c>
      <c r="F6" s="4"/>
    </row>
    <row r="7" ht="35" customHeight="1" spans="1:6">
      <c r="A7" s="4">
        <v>5</v>
      </c>
      <c r="B7" s="4" t="str">
        <f>"吴冰"</f>
        <v>吴冰</v>
      </c>
      <c r="C7" s="4" t="str">
        <f>"56362023081410493320858"</f>
        <v>56362023081410493320858</v>
      </c>
      <c r="D7" s="4" t="str">
        <f t="shared" si="0"/>
        <v>1001</v>
      </c>
      <c r="E7" s="4" t="s">
        <v>7</v>
      </c>
      <c r="F7" s="4"/>
    </row>
    <row r="8" ht="35" customHeight="1" spans="1:6">
      <c r="A8" s="4">
        <v>6</v>
      </c>
      <c r="B8" s="4" t="str">
        <f>"张太进"</f>
        <v>张太进</v>
      </c>
      <c r="C8" s="4" t="str">
        <f>"56362023081409025019853"</f>
        <v>56362023081409025019853</v>
      </c>
      <c r="D8" s="4" t="str">
        <f t="shared" si="0"/>
        <v>1001</v>
      </c>
      <c r="E8" s="4" t="s">
        <v>7</v>
      </c>
      <c r="F8" s="4"/>
    </row>
    <row r="9" ht="35" customHeight="1" spans="1:6">
      <c r="A9" s="4">
        <v>7</v>
      </c>
      <c r="B9" s="4" t="str">
        <f>"王海莉"</f>
        <v>王海莉</v>
      </c>
      <c r="C9" s="4" t="str">
        <f>"56362023081411001120942"</f>
        <v>56362023081411001120942</v>
      </c>
      <c r="D9" s="4" t="str">
        <f t="shared" si="0"/>
        <v>1001</v>
      </c>
      <c r="E9" s="4" t="s">
        <v>7</v>
      </c>
      <c r="F9" s="4"/>
    </row>
    <row r="10" ht="35" customHeight="1" spans="1:6">
      <c r="A10" s="4">
        <v>8</v>
      </c>
      <c r="B10" s="4" t="str">
        <f>"王文"</f>
        <v>王文</v>
      </c>
      <c r="C10" s="4" t="str">
        <f>"56362023081411060620989"</f>
        <v>56362023081411060620989</v>
      </c>
      <c r="D10" s="4" t="str">
        <f t="shared" si="0"/>
        <v>1001</v>
      </c>
      <c r="E10" s="4" t="s">
        <v>7</v>
      </c>
      <c r="F10" s="4"/>
    </row>
    <row r="11" ht="35" customHeight="1" spans="1:6">
      <c r="A11" s="4">
        <v>9</v>
      </c>
      <c r="B11" s="4" t="str">
        <f>"王咸积"</f>
        <v>王咸积</v>
      </c>
      <c r="C11" s="4" t="str">
        <f>"56362023081411133721039"</f>
        <v>56362023081411133721039</v>
      </c>
      <c r="D11" s="4" t="str">
        <f t="shared" si="0"/>
        <v>1001</v>
      </c>
      <c r="E11" s="4" t="s">
        <v>7</v>
      </c>
      <c r="F11" s="4"/>
    </row>
    <row r="12" ht="35" customHeight="1" spans="1:6">
      <c r="A12" s="4">
        <v>10</v>
      </c>
      <c r="B12" s="4" t="str">
        <f>"王小蝶"</f>
        <v>王小蝶</v>
      </c>
      <c r="C12" s="4" t="str">
        <f>"56362023081411395121207"</f>
        <v>56362023081411395121207</v>
      </c>
      <c r="D12" s="4" t="str">
        <f t="shared" si="0"/>
        <v>1001</v>
      </c>
      <c r="E12" s="4" t="s">
        <v>7</v>
      </c>
      <c r="F12" s="4"/>
    </row>
    <row r="13" ht="35" customHeight="1" spans="1:6">
      <c r="A13" s="4">
        <v>11</v>
      </c>
      <c r="B13" s="4" t="str">
        <f>"方国尧"</f>
        <v>方国尧</v>
      </c>
      <c r="C13" s="4" t="str">
        <f>"56362023081411150221047"</f>
        <v>56362023081411150221047</v>
      </c>
      <c r="D13" s="4" t="str">
        <f t="shared" si="0"/>
        <v>1001</v>
      </c>
      <c r="E13" s="4" t="s">
        <v>7</v>
      </c>
      <c r="F13" s="4"/>
    </row>
    <row r="14" ht="35" customHeight="1" spans="1:6">
      <c r="A14" s="4">
        <v>12</v>
      </c>
      <c r="B14" s="4" t="str">
        <f>"杜正文"</f>
        <v>杜正文</v>
      </c>
      <c r="C14" s="4" t="str">
        <f>"56362023081410093420562"</f>
        <v>56362023081410093420562</v>
      </c>
      <c r="D14" s="4" t="str">
        <f t="shared" si="0"/>
        <v>1001</v>
      </c>
      <c r="E14" s="4" t="s">
        <v>7</v>
      </c>
      <c r="F14" s="4"/>
    </row>
    <row r="15" ht="35" customHeight="1" spans="1:6">
      <c r="A15" s="4">
        <v>13</v>
      </c>
      <c r="B15" s="4" t="str">
        <f>"曾世燕"</f>
        <v>曾世燕</v>
      </c>
      <c r="C15" s="4" t="str">
        <f>"56362023081413220321691"</f>
        <v>56362023081413220321691</v>
      </c>
      <c r="D15" s="4" t="str">
        <f t="shared" si="0"/>
        <v>1001</v>
      </c>
      <c r="E15" s="4" t="s">
        <v>7</v>
      </c>
      <c r="F15" s="4"/>
    </row>
    <row r="16" ht="35" customHeight="1" spans="1:6">
      <c r="A16" s="4">
        <v>14</v>
      </c>
      <c r="B16" s="4" t="str">
        <f>"王惠"</f>
        <v>王惠</v>
      </c>
      <c r="C16" s="4" t="str">
        <f>"56362023081415033022172"</f>
        <v>56362023081415033022172</v>
      </c>
      <c r="D16" s="4" t="str">
        <f t="shared" si="0"/>
        <v>1001</v>
      </c>
      <c r="E16" s="4" t="s">
        <v>7</v>
      </c>
      <c r="F16" s="4"/>
    </row>
    <row r="17" ht="35" customHeight="1" spans="1:6">
      <c r="A17" s="4">
        <v>15</v>
      </c>
      <c r="B17" s="4" t="str">
        <f>"周雨菱"</f>
        <v>周雨菱</v>
      </c>
      <c r="C17" s="4" t="str">
        <f>"56362023081415230422307"</f>
        <v>56362023081415230422307</v>
      </c>
      <c r="D17" s="4" t="str">
        <f t="shared" si="0"/>
        <v>1001</v>
      </c>
      <c r="E17" s="4" t="s">
        <v>7</v>
      </c>
      <c r="F17" s="4"/>
    </row>
    <row r="18" ht="35" customHeight="1" spans="1:6">
      <c r="A18" s="4">
        <v>16</v>
      </c>
      <c r="B18" s="4" t="str">
        <f>"李雪敏"</f>
        <v>李雪敏</v>
      </c>
      <c r="C18" s="4" t="str">
        <f>"56362023081409103319941"</f>
        <v>56362023081409103319941</v>
      </c>
      <c r="D18" s="4" t="str">
        <f t="shared" si="0"/>
        <v>1001</v>
      </c>
      <c r="E18" s="4" t="s">
        <v>7</v>
      </c>
      <c r="F18" s="4"/>
    </row>
    <row r="19" ht="35" customHeight="1" spans="1:6">
      <c r="A19" s="4">
        <v>17</v>
      </c>
      <c r="B19" s="4" t="str">
        <f>"王世隆"</f>
        <v>王世隆</v>
      </c>
      <c r="C19" s="4" t="str">
        <f>"56362023081415302222356"</f>
        <v>56362023081415302222356</v>
      </c>
      <c r="D19" s="4" t="str">
        <f t="shared" si="0"/>
        <v>1001</v>
      </c>
      <c r="E19" s="4" t="s">
        <v>7</v>
      </c>
      <c r="F19" s="4"/>
    </row>
    <row r="20" ht="35" customHeight="1" spans="1:6">
      <c r="A20" s="4">
        <v>18</v>
      </c>
      <c r="B20" s="4" t="str">
        <f>"蔡笃颖"</f>
        <v>蔡笃颖</v>
      </c>
      <c r="C20" s="4" t="str">
        <f>"56362023081417074622891"</f>
        <v>56362023081417074622891</v>
      </c>
      <c r="D20" s="4" t="str">
        <f t="shared" si="0"/>
        <v>1001</v>
      </c>
      <c r="E20" s="4" t="s">
        <v>7</v>
      </c>
      <c r="F20" s="4"/>
    </row>
    <row r="21" ht="35" customHeight="1" spans="1:6">
      <c r="A21" s="4">
        <v>19</v>
      </c>
      <c r="B21" s="4" t="str">
        <f>"黄昌华"</f>
        <v>黄昌华</v>
      </c>
      <c r="C21" s="4" t="str">
        <f>"56362023081416120322601"</f>
        <v>56362023081416120322601</v>
      </c>
      <c r="D21" s="4" t="str">
        <f t="shared" si="0"/>
        <v>1001</v>
      </c>
      <c r="E21" s="4" t="s">
        <v>7</v>
      </c>
      <c r="F21" s="4"/>
    </row>
    <row r="22" ht="35" customHeight="1" spans="1:6">
      <c r="A22" s="4">
        <v>20</v>
      </c>
      <c r="B22" s="4" t="str">
        <f>"邱勋倩"</f>
        <v>邱勋倩</v>
      </c>
      <c r="C22" s="4" t="str">
        <f>"56362023081418013423047"</f>
        <v>56362023081418013423047</v>
      </c>
      <c r="D22" s="4" t="str">
        <f t="shared" si="0"/>
        <v>1001</v>
      </c>
      <c r="E22" s="4" t="s">
        <v>7</v>
      </c>
      <c r="F22" s="4"/>
    </row>
    <row r="23" ht="35" customHeight="1" spans="1:6">
      <c r="A23" s="4">
        <v>21</v>
      </c>
      <c r="B23" s="4" t="str">
        <f>"陈养才"</f>
        <v>陈养才</v>
      </c>
      <c r="C23" s="4" t="str">
        <f>"56362023081421204823562"</f>
        <v>56362023081421204823562</v>
      </c>
      <c r="D23" s="4" t="str">
        <f t="shared" si="0"/>
        <v>1001</v>
      </c>
      <c r="E23" s="4" t="s">
        <v>7</v>
      </c>
      <c r="F23" s="4"/>
    </row>
    <row r="24" ht="35" customHeight="1" spans="1:6">
      <c r="A24" s="4">
        <v>22</v>
      </c>
      <c r="B24" s="4" t="str">
        <f>"陈丽虹"</f>
        <v>陈丽虹</v>
      </c>
      <c r="C24" s="4" t="str">
        <f>"56362023081422541823802"</f>
        <v>56362023081422541823802</v>
      </c>
      <c r="D24" s="4" t="str">
        <f t="shared" si="0"/>
        <v>1001</v>
      </c>
      <c r="E24" s="4" t="s">
        <v>7</v>
      </c>
      <c r="F24" s="4"/>
    </row>
    <row r="25" ht="35" customHeight="1" spans="1:6">
      <c r="A25" s="4">
        <v>23</v>
      </c>
      <c r="B25" s="4" t="str">
        <f>"李程"</f>
        <v>李程</v>
      </c>
      <c r="C25" s="4" t="str">
        <f>"56362023081508455924122"</f>
        <v>56362023081508455924122</v>
      </c>
      <c r="D25" s="4" t="str">
        <f t="shared" si="0"/>
        <v>1001</v>
      </c>
      <c r="E25" s="4" t="s">
        <v>7</v>
      </c>
      <c r="F25" s="4"/>
    </row>
    <row r="26" ht="35" customHeight="1" spans="1:6">
      <c r="A26" s="4">
        <v>24</v>
      </c>
      <c r="B26" s="4" t="str">
        <f>"王祥翔"</f>
        <v>王祥翔</v>
      </c>
      <c r="C26" s="4" t="str">
        <f>"56362023081508542924160"</f>
        <v>56362023081508542924160</v>
      </c>
      <c r="D26" s="4" t="str">
        <f t="shared" si="0"/>
        <v>1001</v>
      </c>
      <c r="E26" s="4" t="s">
        <v>7</v>
      </c>
      <c r="F26" s="4"/>
    </row>
    <row r="27" ht="35" customHeight="1" spans="1:6">
      <c r="A27" s="4">
        <v>25</v>
      </c>
      <c r="B27" s="4" t="str">
        <f>"杨大利"</f>
        <v>杨大利</v>
      </c>
      <c r="C27" s="4" t="str">
        <f>"56362023081417153522920"</f>
        <v>56362023081417153522920</v>
      </c>
      <c r="D27" s="4" t="str">
        <f t="shared" si="0"/>
        <v>1001</v>
      </c>
      <c r="E27" s="4" t="s">
        <v>7</v>
      </c>
      <c r="F27" s="4"/>
    </row>
    <row r="28" ht="35" customHeight="1" spans="1:6">
      <c r="A28" s="4">
        <v>26</v>
      </c>
      <c r="B28" s="4" t="str">
        <f>"朱小玉"</f>
        <v>朱小玉</v>
      </c>
      <c r="C28" s="4" t="str">
        <f>"56362023081509074224418"</f>
        <v>56362023081509074224418</v>
      </c>
      <c r="D28" s="4" t="str">
        <f t="shared" si="0"/>
        <v>1001</v>
      </c>
      <c r="E28" s="4" t="s">
        <v>7</v>
      </c>
      <c r="F28" s="4"/>
    </row>
    <row r="29" ht="35" customHeight="1" spans="1:6">
      <c r="A29" s="4">
        <v>27</v>
      </c>
      <c r="B29" s="4" t="str">
        <f>"蔡文萱"</f>
        <v>蔡文萱</v>
      </c>
      <c r="C29" s="4" t="str">
        <f>"56362023081411573321313"</f>
        <v>56362023081411573321313</v>
      </c>
      <c r="D29" s="4" t="str">
        <f t="shared" si="0"/>
        <v>1001</v>
      </c>
      <c r="E29" s="4" t="s">
        <v>7</v>
      </c>
      <c r="F29" s="4"/>
    </row>
    <row r="30" ht="35" customHeight="1" spans="1:6">
      <c r="A30" s="4">
        <v>28</v>
      </c>
      <c r="B30" s="4" t="str">
        <f>"刘薇"</f>
        <v>刘薇</v>
      </c>
      <c r="C30" s="4" t="str">
        <f>"56362023081416595722854"</f>
        <v>56362023081416595722854</v>
      </c>
      <c r="D30" s="4" t="str">
        <f t="shared" si="0"/>
        <v>1001</v>
      </c>
      <c r="E30" s="4" t="s">
        <v>7</v>
      </c>
      <c r="F30" s="4"/>
    </row>
    <row r="31" ht="35" customHeight="1" spans="1:6">
      <c r="A31" s="4">
        <v>29</v>
      </c>
      <c r="B31" s="4" t="str">
        <f>"谢婕"</f>
        <v>谢婕</v>
      </c>
      <c r="C31" s="4" t="str">
        <f>"56362023081509080124429"</f>
        <v>56362023081509080124429</v>
      </c>
      <c r="D31" s="4" t="str">
        <f t="shared" si="0"/>
        <v>1001</v>
      </c>
      <c r="E31" s="4" t="s">
        <v>7</v>
      </c>
      <c r="F31" s="4"/>
    </row>
    <row r="32" ht="35" customHeight="1" spans="1:6">
      <c r="A32" s="4">
        <v>30</v>
      </c>
      <c r="B32" s="4" t="str">
        <f>"王哲存"</f>
        <v>王哲存</v>
      </c>
      <c r="C32" s="4" t="str">
        <f>"56362023081512391727512"</f>
        <v>56362023081512391727512</v>
      </c>
      <c r="D32" s="4" t="str">
        <f t="shared" si="0"/>
        <v>1001</v>
      </c>
      <c r="E32" s="4" t="s">
        <v>7</v>
      </c>
      <c r="F32" s="4"/>
    </row>
    <row r="33" ht="35" customHeight="1" spans="1:6">
      <c r="A33" s="4">
        <v>31</v>
      </c>
      <c r="B33" s="4" t="str">
        <f>"黄泰文"</f>
        <v>黄泰文</v>
      </c>
      <c r="C33" s="4" t="str">
        <f>"56362023081512225227373"</f>
        <v>56362023081512225227373</v>
      </c>
      <c r="D33" s="4" t="str">
        <f t="shared" si="0"/>
        <v>1001</v>
      </c>
      <c r="E33" s="4" t="s">
        <v>7</v>
      </c>
      <c r="F33" s="4"/>
    </row>
    <row r="34" ht="35" customHeight="1" spans="1:6">
      <c r="A34" s="4">
        <v>32</v>
      </c>
      <c r="B34" s="4" t="str">
        <f>"徐铭"</f>
        <v>徐铭</v>
      </c>
      <c r="C34" s="4" t="str">
        <f>"56362023081422254023745"</f>
        <v>56362023081422254023745</v>
      </c>
      <c r="D34" s="4" t="str">
        <f t="shared" si="0"/>
        <v>1001</v>
      </c>
      <c r="E34" s="4" t="s">
        <v>7</v>
      </c>
      <c r="F34" s="4"/>
    </row>
    <row r="35" ht="35" customHeight="1" spans="1:6">
      <c r="A35" s="4">
        <v>33</v>
      </c>
      <c r="B35" s="4" t="str">
        <f>"蔡笃浩"</f>
        <v>蔡笃浩</v>
      </c>
      <c r="C35" s="4" t="str">
        <f>"56362023081513014227700"</f>
        <v>56362023081513014227700</v>
      </c>
      <c r="D35" s="4" t="str">
        <f t="shared" si="0"/>
        <v>1001</v>
      </c>
      <c r="E35" s="4" t="s">
        <v>7</v>
      </c>
      <c r="F35" s="4"/>
    </row>
    <row r="36" ht="35" customHeight="1" spans="1:6">
      <c r="A36" s="4">
        <v>34</v>
      </c>
      <c r="B36" s="4" t="str">
        <f>"云燕"</f>
        <v>云燕</v>
      </c>
      <c r="C36" s="4" t="str">
        <f>"56362023081409421720322"</f>
        <v>56362023081409421720322</v>
      </c>
      <c r="D36" s="4" t="str">
        <f t="shared" si="0"/>
        <v>1001</v>
      </c>
      <c r="E36" s="4" t="s">
        <v>7</v>
      </c>
      <c r="F36" s="4"/>
    </row>
    <row r="37" ht="35" customHeight="1" spans="1:6">
      <c r="A37" s="4">
        <v>35</v>
      </c>
      <c r="B37" s="4" t="str">
        <f>"廖厚龙"</f>
        <v>廖厚龙</v>
      </c>
      <c r="C37" s="4" t="str">
        <f>"56362023081409461620355"</f>
        <v>56362023081409461620355</v>
      </c>
      <c r="D37" s="4" t="str">
        <f t="shared" si="0"/>
        <v>1001</v>
      </c>
      <c r="E37" s="4" t="s">
        <v>7</v>
      </c>
      <c r="F37" s="4"/>
    </row>
    <row r="38" ht="35" customHeight="1" spans="1:6">
      <c r="A38" s="4">
        <v>36</v>
      </c>
      <c r="B38" s="4" t="str">
        <f>"刘曼"</f>
        <v>刘曼</v>
      </c>
      <c r="C38" s="4" t="str">
        <f>"56362023081509530325420"</f>
        <v>56362023081509530325420</v>
      </c>
      <c r="D38" s="4" t="str">
        <f t="shared" si="0"/>
        <v>1001</v>
      </c>
      <c r="E38" s="4" t="s">
        <v>7</v>
      </c>
      <c r="F38" s="4"/>
    </row>
    <row r="39" ht="35" customHeight="1" spans="1:6">
      <c r="A39" s="4">
        <v>37</v>
      </c>
      <c r="B39" s="4" t="str">
        <f>"王丽"</f>
        <v>王丽</v>
      </c>
      <c r="C39" s="4" t="str">
        <f>"56362023081513084127763"</f>
        <v>56362023081513084127763</v>
      </c>
      <c r="D39" s="4" t="str">
        <f t="shared" si="0"/>
        <v>1001</v>
      </c>
      <c r="E39" s="4" t="s">
        <v>7</v>
      </c>
      <c r="F39" s="4"/>
    </row>
    <row r="40" ht="35" customHeight="1" spans="1:6">
      <c r="A40" s="4">
        <v>38</v>
      </c>
      <c r="B40" s="4" t="str">
        <f>"周美蝴"</f>
        <v>周美蝴</v>
      </c>
      <c r="C40" s="4" t="str">
        <f>"56362023081515471729008"</f>
        <v>56362023081515471729008</v>
      </c>
      <c r="D40" s="4" t="str">
        <f t="shared" si="0"/>
        <v>1001</v>
      </c>
      <c r="E40" s="4" t="s">
        <v>7</v>
      </c>
      <c r="F40" s="4"/>
    </row>
    <row r="41" ht="35" customHeight="1" spans="1:6">
      <c r="A41" s="4">
        <v>39</v>
      </c>
      <c r="B41" s="4" t="str">
        <f>"吴妹"</f>
        <v>吴妹</v>
      </c>
      <c r="C41" s="4" t="str">
        <f>"56362023081419210223222"</f>
        <v>56362023081419210223222</v>
      </c>
      <c r="D41" s="4" t="str">
        <f t="shared" si="0"/>
        <v>1001</v>
      </c>
      <c r="E41" s="4" t="s">
        <v>7</v>
      </c>
      <c r="F41" s="4"/>
    </row>
    <row r="42" ht="35" customHeight="1" spans="1:6">
      <c r="A42" s="4">
        <v>40</v>
      </c>
      <c r="B42" s="4" t="str">
        <f>"袁会政"</f>
        <v>袁会政</v>
      </c>
      <c r="C42" s="4" t="str">
        <f>"56362023081516124229225"</f>
        <v>56362023081516124229225</v>
      </c>
      <c r="D42" s="4" t="str">
        <f t="shared" si="0"/>
        <v>1001</v>
      </c>
      <c r="E42" s="4" t="s">
        <v>7</v>
      </c>
      <c r="F42" s="4"/>
    </row>
    <row r="43" ht="35" customHeight="1" spans="1:6">
      <c r="A43" s="4">
        <v>41</v>
      </c>
      <c r="B43" s="4" t="str">
        <f>"王元孟"</f>
        <v>王元孟</v>
      </c>
      <c r="C43" s="4" t="str">
        <f>"56362023081410333520750"</f>
        <v>56362023081410333520750</v>
      </c>
      <c r="D43" s="4" t="str">
        <f t="shared" si="0"/>
        <v>1001</v>
      </c>
      <c r="E43" s="4" t="s">
        <v>7</v>
      </c>
      <c r="F43" s="4"/>
    </row>
    <row r="44" ht="35" customHeight="1" spans="1:6">
      <c r="A44" s="4">
        <v>42</v>
      </c>
      <c r="B44" s="4" t="str">
        <f>"莫子恒"</f>
        <v>莫子恒</v>
      </c>
      <c r="C44" s="4" t="str">
        <f>"56362023081518183929994"</f>
        <v>56362023081518183929994</v>
      </c>
      <c r="D44" s="4" t="str">
        <f t="shared" si="0"/>
        <v>1001</v>
      </c>
      <c r="E44" s="4" t="s">
        <v>7</v>
      </c>
      <c r="F44" s="4"/>
    </row>
    <row r="45" ht="35" customHeight="1" spans="1:6">
      <c r="A45" s="4">
        <v>43</v>
      </c>
      <c r="B45" s="4" t="str">
        <f>"陈汉"</f>
        <v>陈汉</v>
      </c>
      <c r="C45" s="4" t="str">
        <f>"56362023081520492030718"</f>
        <v>56362023081520492030718</v>
      </c>
      <c r="D45" s="4" t="str">
        <f t="shared" si="0"/>
        <v>1001</v>
      </c>
      <c r="E45" s="4" t="s">
        <v>7</v>
      </c>
      <c r="F45" s="4"/>
    </row>
    <row r="46" ht="35" customHeight="1" spans="1:6">
      <c r="A46" s="4">
        <v>44</v>
      </c>
      <c r="B46" s="4" t="str">
        <f>"李广挺"</f>
        <v>李广挺</v>
      </c>
      <c r="C46" s="4" t="str">
        <f>"56362023081522091531141"</f>
        <v>56362023081522091531141</v>
      </c>
      <c r="D46" s="4" t="str">
        <f t="shared" si="0"/>
        <v>1001</v>
      </c>
      <c r="E46" s="4" t="s">
        <v>7</v>
      </c>
      <c r="F46" s="4"/>
    </row>
    <row r="47" ht="35" customHeight="1" spans="1:6">
      <c r="A47" s="4">
        <v>45</v>
      </c>
      <c r="B47" s="4" t="str">
        <f>"李成炜"</f>
        <v>李成炜</v>
      </c>
      <c r="C47" s="4" t="str">
        <f>"56362023081522443331293"</f>
        <v>56362023081522443331293</v>
      </c>
      <c r="D47" s="4" t="str">
        <f t="shared" si="0"/>
        <v>1001</v>
      </c>
      <c r="E47" s="4" t="s">
        <v>7</v>
      </c>
      <c r="F47" s="4"/>
    </row>
    <row r="48" ht="35" customHeight="1" spans="1:6">
      <c r="A48" s="4">
        <v>46</v>
      </c>
      <c r="B48" s="4" t="str">
        <f>"郑睿"</f>
        <v>郑睿</v>
      </c>
      <c r="C48" s="4" t="str">
        <f>"56362023081517441429831"</f>
        <v>56362023081517441429831</v>
      </c>
      <c r="D48" s="4" t="str">
        <f t="shared" si="0"/>
        <v>1001</v>
      </c>
      <c r="E48" s="4" t="s">
        <v>7</v>
      </c>
      <c r="F48" s="4"/>
    </row>
    <row r="49" ht="35" customHeight="1" spans="1:6">
      <c r="A49" s="4">
        <v>47</v>
      </c>
      <c r="B49" s="4" t="str">
        <f>"侯俊妃"</f>
        <v>侯俊妃</v>
      </c>
      <c r="C49" s="4" t="str">
        <f>"56362023081417061522882"</f>
        <v>56362023081417061522882</v>
      </c>
      <c r="D49" s="4" t="str">
        <f t="shared" si="0"/>
        <v>1001</v>
      </c>
      <c r="E49" s="4" t="s">
        <v>7</v>
      </c>
      <c r="F49" s="4"/>
    </row>
    <row r="50" ht="35" customHeight="1" spans="1:6">
      <c r="A50" s="4">
        <v>48</v>
      </c>
      <c r="B50" s="4" t="str">
        <f>"赵春林"</f>
        <v>赵春林</v>
      </c>
      <c r="C50" s="4" t="str">
        <f>"56362023081513004427690"</f>
        <v>56362023081513004427690</v>
      </c>
      <c r="D50" s="4" t="str">
        <f t="shared" si="0"/>
        <v>1001</v>
      </c>
      <c r="E50" s="4" t="s">
        <v>7</v>
      </c>
      <c r="F50" s="4"/>
    </row>
    <row r="51" ht="35" customHeight="1" spans="1:6">
      <c r="A51" s="4">
        <v>49</v>
      </c>
      <c r="B51" s="4" t="str">
        <f>"许春秋"</f>
        <v>许春秋</v>
      </c>
      <c r="C51" s="4" t="str">
        <f>"56362023081607392431682"</f>
        <v>56362023081607392431682</v>
      </c>
      <c r="D51" s="4" t="str">
        <f t="shared" si="0"/>
        <v>1001</v>
      </c>
      <c r="E51" s="4" t="s">
        <v>7</v>
      </c>
      <c r="F51" s="4"/>
    </row>
    <row r="52" ht="35" customHeight="1" spans="1:6">
      <c r="A52" s="4">
        <v>50</v>
      </c>
      <c r="B52" s="4" t="str">
        <f>"邝国灯"</f>
        <v>邝国灯</v>
      </c>
      <c r="C52" s="4" t="str">
        <f>"56362023081510325926060"</f>
        <v>56362023081510325926060</v>
      </c>
      <c r="D52" s="4" t="str">
        <f t="shared" si="0"/>
        <v>1001</v>
      </c>
      <c r="E52" s="4" t="s">
        <v>7</v>
      </c>
      <c r="F52" s="4"/>
    </row>
    <row r="53" ht="35" customHeight="1" spans="1:6">
      <c r="A53" s="4">
        <v>51</v>
      </c>
      <c r="B53" s="4" t="str">
        <f>"洪德勇"</f>
        <v>洪德勇</v>
      </c>
      <c r="C53" s="4" t="str">
        <f>"56362023081609241632287"</f>
        <v>56362023081609241632287</v>
      </c>
      <c r="D53" s="4" t="str">
        <f t="shared" si="0"/>
        <v>1001</v>
      </c>
      <c r="E53" s="4" t="s">
        <v>7</v>
      </c>
      <c r="F53" s="4"/>
    </row>
    <row r="54" ht="35" customHeight="1" spans="1:6">
      <c r="A54" s="4">
        <v>52</v>
      </c>
      <c r="B54" s="4" t="str">
        <f>"曾颂"</f>
        <v>曾颂</v>
      </c>
      <c r="C54" s="4" t="str">
        <f>"56362023081609493632584"</f>
        <v>56362023081609493632584</v>
      </c>
      <c r="D54" s="4" t="str">
        <f t="shared" si="0"/>
        <v>1001</v>
      </c>
      <c r="E54" s="4" t="s">
        <v>7</v>
      </c>
      <c r="F54" s="4"/>
    </row>
    <row r="55" ht="35" customHeight="1" spans="1:6">
      <c r="A55" s="4">
        <v>53</v>
      </c>
      <c r="B55" s="4" t="str">
        <f>"岑运皇"</f>
        <v>岑运皇</v>
      </c>
      <c r="C55" s="4" t="str">
        <f>"56362023081412310921463"</f>
        <v>56362023081412310921463</v>
      </c>
      <c r="D55" s="4" t="str">
        <f t="shared" si="0"/>
        <v>1001</v>
      </c>
      <c r="E55" s="4" t="s">
        <v>7</v>
      </c>
      <c r="F55" s="4"/>
    </row>
    <row r="56" ht="35" customHeight="1" spans="1:6">
      <c r="A56" s="4">
        <v>54</v>
      </c>
      <c r="B56" s="4" t="str">
        <f>"李敏"</f>
        <v>李敏</v>
      </c>
      <c r="C56" s="4" t="str">
        <f>"56362023081610252932985"</f>
        <v>56362023081610252932985</v>
      </c>
      <c r="D56" s="4" t="str">
        <f t="shared" si="0"/>
        <v>1001</v>
      </c>
      <c r="E56" s="4" t="s">
        <v>7</v>
      </c>
      <c r="F56" s="4"/>
    </row>
    <row r="57" ht="35" customHeight="1" spans="1:6">
      <c r="A57" s="4">
        <v>55</v>
      </c>
      <c r="B57" s="4" t="str">
        <f>"王刚"</f>
        <v>王刚</v>
      </c>
      <c r="C57" s="4" t="str">
        <f>"56362023081614391534533"</f>
        <v>56362023081614391534533</v>
      </c>
      <c r="D57" s="4" t="str">
        <f t="shared" si="0"/>
        <v>1001</v>
      </c>
      <c r="E57" s="4" t="s">
        <v>7</v>
      </c>
      <c r="F57" s="4"/>
    </row>
    <row r="58" ht="35" customHeight="1" spans="1:6">
      <c r="A58" s="4">
        <v>56</v>
      </c>
      <c r="B58" s="4" t="str">
        <f>"黄立"</f>
        <v>黄立</v>
      </c>
      <c r="C58" s="4" t="str">
        <f>"56362023081614451334568"</f>
        <v>56362023081614451334568</v>
      </c>
      <c r="D58" s="4" t="str">
        <f t="shared" si="0"/>
        <v>1001</v>
      </c>
      <c r="E58" s="4" t="s">
        <v>7</v>
      </c>
      <c r="F58" s="4"/>
    </row>
    <row r="59" ht="35" customHeight="1" spans="1:6">
      <c r="A59" s="4">
        <v>57</v>
      </c>
      <c r="B59" s="4" t="str">
        <f>"黄丞"</f>
        <v>黄丞</v>
      </c>
      <c r="C59" s="4" t="str">
        <f>"56362023081613443634215"</f>
        <v>56362023081613443634215</v>
      </c>
      <c r="D59" s="4" t="str">
        <f t="shared" si="0"/>
        <v>1001</v>
      </c>
      <c r="E59" s="4" t="s">
        <v>7</v>
      </c>
      <c r="F59" s="4"/>
    </row>
    <row r="60" ht="35" customHeight="1" spans="1:6">
      <c r="A60" s="4">
        <v>58</v>
      </c>
      <c r="B60" s="4" t="str">
        <f>"陈锦霜"</f>
        <v>陈锦霜</v>
      </c>
      <c r="C60" s="4" t="str">
        <f>"56362023081614534634632"</f>
        <v>56362023081614534634632</v>
      </c>
      <c r="D60" s="4" t="str">
        <f t="shared" si="0"/>
        <v>1001</v>
      </c>
      <c r="E60" s="4" t="s">
        <v>7</v>
      </c>
      <c r="F60" s="4"/>
    </row>
    <row r="61" ht="35" customHeight="1" spans="1:6">
      <c r="A61" s="4">
        <v>59</v>
      </c>
      <c r="B61" s="4" t="str">
        <f>"杨茜茜"</f>
        <v>杨茜茜</v>
      </c>
      <c r="C61" s="4" t="str">
        <f>"56362023081614544134640"</f>
        <v>56362023081614544134640</v>
      </c>
      <c r="D61" s="4" t="str">
        <f t="shared" si="0"/>
        <v>1001</v>
      </c>
      <c r="E61" s="4" t="s">
        <v>7</v>
      </c>
      <c r="F61" s="4"/>
    </row>
    <row r="62" ht="35" customHeight="1" spans="1:6">
      <c r="A62" s="4">
        <v>60</v>
      </c>
      <c r="B62" s="4" t="str">
        <f>"陈德亲"</f>
        <v>陈德亲</v>
      </c>
      <c r="C62" s="4" t="str">
        <f>"56362023081615103634764"</f>
        <v>56362023081615103634764</v>
      </c>
      <c r="D62" s="4" t="str">
        <f t="shared" si="0"/>
        <v>1001</v>
      </c>
      <c r="E62" s="4" t="s">
        <v>7</v>
      </c>
      <c r="F62" s="4"/>
    </row>
    <row r="63" ht="35" customHeight="1" spans="1:6">
      <c r="A63" s="4">
        <v>61</v>
      </c>
      <c r="B63" s="4" t="str">
        <f>"王大川"</f>
        <v>王大川</v>
      </c>
      <c r="C63" s="4" t="str">
        <f>"56362023081617281135541"</f>
        <v>56362023081617281135541</v>
      </c>
      <c r="D63" s="4" t="str">
        <f t="shared" si="0"/>
        <v>1001</v>
      </c>
      <c r="E63" s="4" t="s">
        <v>7</v>
      </c>
      <c r="F63" s="4"/>
    </row>
    <row r="64" ht="35" customHeight="1" spans="1:6">
      <c r="A64" s="4">
        <v>62</v>
      </c>
      <c r="B64" s="4" t="str">
        <f>"王少娜"</f>
        <v>王少娜</v>
      </c>
      <c r="C64" s="4" t="str">
        <f>"56362023081608431031851"</f>
        <v>56362023081608431031851</v>
      </c>
      <c r="D64" s="4" t="str">
        <f t="shared" si="0"/>
        <v>1001</v>
      </c>
      <c r="E64" s="4" t="s">
        <v>7</v>
      </c>
      <c r="F64" s="4"/>
    </row>
    <row r="65" ht="35" customHeight="1" spans="1:6">
      <c r="A65" s="4">
        <v>63</v>
      </c>
      <c r="B65" s="4" t="str">
        <f>"陈华妹"</f>
        <v>陈华妹</v>
      </c>
      <c r="C65" s="4" t="str">
        <f>"56362023081617393235597"</f>
        <v>56362023081617393235597</v>
      </c>
      <c r="D65" s="4" t="str">
        <f t="shared" si="0"/>
        <v>1001</v>
      </c>
      <c r="E65" s="4" t="s">
        <v>7</v>
      </c>
      <c r="F65" s="4"/>
    </row>
    <row r="66" ht="35" customHeight="1" spans="1:6">
      <c r="A66" s="4">
        <v>64</v>
      </c>
      <c r="B66" s="4" t="str">
        <f>"张速攀"</f>
        <v>张速攀</v>
      </c>
      <c r="C66" s="4" t="str">
        <f>"56362023081621593336670"</f>
        <v>56362023081621593336670</v>
      </c>
      <c r="D66" s="4" t="str">
        <f t="shared" si="0"/>
        <v>1001</v>
      </c>
      <c r="E66" s="4" t="s">
        <v>7</v>
      </c>
      <c r="F66" s="4"/>
    </row>
    <row r="67" ht="35" customHeight="1" spans="1:6">
      <c r="A67" s="4">
        <v>65</v>
      </c>
      <c r="B67" s="4" t="str">
        <f>"王诗"</f>
        <v>王诗</v>
      </c>
      <c r="C67" s="4" t="str">
        <f>"56362023081523524631479"</f>
        <v>56362023081523524631479</v>
      </c>
      <c r="D67" s="4" t="str">
        <f t="shared" ref="D67:D108" si="1">"1001"</f>
        <v>1001</v>
      </c>
      <c r="E67" s="4" t="s">
        <v>7</v>
      </c>
      <c r="F67" s="4"/>
    </row>
    <row r="68" ht="35" customHeight="1" spans="1:6">
      <c r="A68" s="4">
        <v>66</v>
      </c>
      <c r="B68" s="4" t="str">
        <f>"王忠萍"</f>
        <v>王忠萍</v>
      </c>
      <c r="C68" s="4" t="str">
        <f>"56362023081411152321049"</f>
        <v>56362023081411152321049</v>
      </c>
      <c r="D68" s="4" t="str">
        <f t="shared" si="1"/>
        <v>1001</v>
      </c>
      <c r="E68" s="4" t="s">
        <v>7</v>
      </c>
      <c r="F68" s="4"/>
    </row>
    <row r="69" ht="35" customHeight="1" spans="1:6">
      <c r="A69" s="4">
        <v>67</v>
      </c>
      <c r="B69" s="4" t="str">
        <f>"王森"</f>
        <v>王森</v>
      </c>
      <c r="C69" s="4" t="str">
        <f>"56362023081518302330064"</f>
        <v>56362023081518302330064</v>
      </c>
      <c r="D69" s="4" t="str">
        <f t="shared" si="1"/>
        <v>1001</v>
      </c>
      <c r="E69" s="4" t="s">
        <v>7</v>
      </c>
      <c r="F69" s="4"/>
    </row>
    <row r="70" ht="35" customHeight="1" spans="1:6">
      <c r="A70" s="4">
        <v>68</v>
      </c>
      <c r="B70" s="4" t="str">
        <f>"刘德聪"</f>
        <v>刘德聪</v>
      </c>
      <c r="C70" s="4" t="str">
        <f>"56362023081709094537787"</f>
        <v>56362023081709094537787</v>
      </c>
      <c r="D70" s="4" t="str">
        <f t="shared" si="1"/>
        <v>1001</v>
      </c>
      <c r="E70" s="4" t="s">
        <v>7</v>
      </c>
      <c r="F70" s="4"/>
    </row>
    <row r="71" ht="35" customHeight="1" spans="1:6">
      <c r="A71" s="4">
        <v>69</v>
      </c>
      <c r="B71" s="4" t="str">
        <f>"王芳蕾"</f>
        <v>王芳蕾</v>
      </c>
      <c r="C71" s="4" t="str">
        <f>"56362023081710004138523"</f>
        <v>56362023081710004138523</v>
      </c>
      <c r="D71" s="4" t="str">
        <f t="shared" si="1"/>
        <v>1001</v>
      </c>
      <c r="E71" s="4" t="s">
        <v>7</v>
      </c>
      <c r="F71" s="4"/>
    </row>
    <row r="72" ht="35" customHeight="1" spans="1:6">
      <c r="A72" s="4">
        <v>70</v>
      </c>
      <c r="B72" s="4" t="str">
        <f>"吴婷婷"</f>
        <v>吴婷婷</v>
      </c>
      <c r="C72" s="4" t="str">
        <f>"56362023081710152138712"</f>
        <v>56362023081710152138712</v>
      </c>
      <c r="D72" s="4" t="str">
        <f t="shared" si="1"/>
        <v>1001</v>
      </c>
      <c r="E72" s="4" t="s">
        <v>7</v>
      </c>
      <c r="F72" s="4"/>
    </row>
    <row r="73" ht="35" customHeight="1" spans="1:6">
      <c r="A73" s="4">
        <v>71</v>
      </c>
      <c r="B73" s="4" t="str">
        <f>"王小霞"</f>
        <v>王小霞</v>
      </c>
      <c r="C73" s="4" t="str">
        <f>"56362023081712372540018"</f>
        <v>56362023081712372540018</v>
      </c>
      <c r="D73" s="4" t="str">
        <f t="shared" si="1"/>
        <v>1001</v>
      </c>
      <c r="E73" s="4" t="s">
        <v>7</v>
      </c>
      <c r="F73" s="4"/>
    </row>
    <row r="74" ht="35" customHeight="1" spans="1:6">
      <c r="A74" s="4">
        <v>72</v>
      </c>
      <c r="B74" s="4" t="str">
        <f>"莫小芳"</f>
        <v>莫小芳</v>
      </c>
      <c r="C74" s="4" t="str">
        <f>"56362023081715210841313"</f>
        <v>56362023081715210841313</v>
      </c>
      <c r="D74" s="4" t="str">
        <f t="shared" si="1"/>
        <v>1001</v>
      </c>
      <c r="E74" s="4" t="s">
        <v>7</v>
      </c>
      <c r="F74" s="4"/>
    </row>
    <row r="75" ht="35" customHeight="1" spans="1:6">
      <c r="A75" s="4">
        <v>73</v>
      </c>
      <c r="B75" s="4" t="str">
        <f>"徐蕾"</f>
        <v>徐蕾</v>
      </c>
      <c r="C75" s="4" t="str">
        <f>"56362023081700333037158"</f>
        <v>56362023081700333037158</v>
      </c>
      <c r="D75" s="4" t="str">
        <f t="shared" si="1"/>
        <v>1001</v>
      </c>
      <c r="E75" s="4" t="s">
        <v>7</v>
      </c>
      <c r="F75" s="4"/>
    </row>
    <row r="76" ht="35" customHeight="1" spans="1:6">
      <c r="A76" s="4">
        <v>74</v>
      </c>
      <c r="B76" s="4" t="str">
        <f>"黄忠"</f>
        <v>黄忠</v>
      </c>
      <c r="C76" s="4" t="str">
        <f>"56362023081718100742248"</f>
        <v>56362023081718100742248</v>
      </c>
      <c r="D76" s="4" t="str">
        <f t="shared" si="1"/>
        <v>1001</v>
      </c>
      <c r="E76" s="4" t="s">
        <v>7</v>
      </c>
      <c r="F76" s="4"/>
    </row>
    <row r="77" ht="35" customHeight="1" spans="1:6">
      <c r="A77" s="4">
        <v>75</v>
      </c>
      <c r="B77" s="4" t="str">
        <f>"陈守江"</f>
        <v>陈守江</v>
      </c>
      <c r="C77" s="4" t="str">
        <f>"56362023081610523733219"</f>
        <v>56362023081610523733219</v>
      </c>
      <c r="D77" s="4" t="str">
        <f t="shared" si="1"/>
        <v>1001</v>
      </c>
      <c r="E77" s="4" t="s">
        <v>7</v>
      </c>
      <c r="F77" s="4"/>
    </row>
    <row r="78" ht="35" customHeight="1" spans="1:6">
      <c r="A78" s="4">
        <v>76</v>
      </c>
      <c r="B78" s="4" t="str">
        <f>"洪德杨"</f>
        <v>洪德杨</v>
      </c>
      <c r="C78" s="4" t="str">
        <f>"56362023081720584542606"</f>
        <v>56362023081720584542606</v>
      </c>
      <c r="D78" s="4" t="str">
        <f t="shared" si="1"/>
        <v>1001</v>
      </c>
      <c r="E78" s="4" t="s">
        <v>7</v>
      </c>
      <c r="F78" s="4"/>
    </row>
    <row r="79" ht="35" customHeight="1" spans="1:6">
      <c r="A79" s="4">
        <v>77</v>
      </c>
      <c r="B79" s="4" t="str">
        <f>"曾蕊"</f>
        <v>曾蕊</v>
      </c>
      <c r="C79" s="4" t="str">
        <f>"56362023081715050241160"</f>
        <v>56362023081715050241160</v>
      </c>
      <c r="D79" s="4" t="str">
        <f t="shared" si="1"/>
        <v>1001</v>
      </c>
      <c r="E79" s="4" t="s">
        <v>7</v>
      </c>
      <c r="F79" s="4"/>
    </row>
    <row r="80" ht="35" customHeight="1" spans="1:6">
      <c r="A80" s="4">
        <v>78</v>
      </c>
      <c r="B80" s="4" t="str">
        <f>"邓秀林"</f>
        <v>邓秀林</v>
      </c>
      <c r="C80" s="4" t="str">
        <f>"56362023081722244942802"</f>
        <v>56362023081722244942802</v>
      </c>
      <c r="D80" s="4" t="str">
        <f t="shared" si="1"/>
        <v>1001</v>
      </c>
      <c r="E80" s="4" t="s">
        <v>7</v>
      </c>
      <c r="F80" s="4"/>
    </row>
    <row r="81" ht="35" customHeight="1" spans="1:6">
      <c r="A81" s="4">
        <v>79</v>
      </c>
      <c r="B81" s="4" t="str">
        <f>"李自盛"</f>
        <v>李自盛</v>
      </c>
      <c r="C81" s="4" t="str">
        <f>"56362023081808521243153"</f>
        <v>56362023081808521243153</v>
      </c>
      <c r="D81" s="4" t="str">
        <f t="shared" si="1"/>
        <v>1001</v>
      </c>
      <c r="E81" s="4" t="s">
        <v>7</v>
      </c>
      <c r="F81" s="4"/>
    </row>
    <row r="82" ht="35" customHeight="1" spans="1:6">
      <c r="A82" s="4">
        <v>80</v>
      </c>
      <c r="B82" s="4" t="str">
        <f>"李明"</f>
        <v>李明</v>
      </c>
      <c r="C82" s="4" t="str">
        <f>"56362023081419321323252"</f>
        <v>56362023081419321323252</v>
      </c>
      <c r="D82" s="4" t="str">
        <f t="shared" si="1"/>
        <v>1001</v>
      </c>
      <c r="E82" s="4" t="s">
        <v>7</v>
      </c>
      <c r="F82" s="4"/>
    </row>
    <row r="83" ht="35" customHeight="1" spans="1:6">
      <c r="A83" s="4">
        <v>81</v>
      </c>
      <c r="B83" s="4" t="str">
        <f>"吴海玉"</f>
        <v>吴海玉</v>
      </c>
      <c r="C83" s="4" t="str">
        <f>"56362023081810434143487"</f>
        <v>56362023081810434143487</v>
      </c>
      <c r="D83" s="4" t="str">
        <f t="shared" si="1"/>
        <v>1001</v>
      </c>
      <c r="E83" s="4" t="s">
        <v>7</v>
      </c>
      <c r="F83" s="4"/>
    </row>
    <row r="84" ht="35" customHeight="1" spans="1:6">
      <c r="A84" s="4">
        <v>82</v>
      </c>
      <c r="B84" s="4" t="str">
        <f>"蔡海芸"</f>
        <v>蔡海芸</v>
      </c>
      <c r="C84" s="4" t="str">
        <f>"56362023081810493743507"</f>
        <v>56362023081810493743507</v>
      </c>
      <c r="D84" s="4" t="str">
        <f t="shared" si="1"/>
        <v>1001</v>
      </c>
      <c r="E84" s="4" t="s">
        <v>7</v>
      </c>
      <c r="F84" s="4"/>
    </row>
    <row r="85" ht="35" customHeight="1" spans="1:6">
      <c r="A85" s="4">
        <v>83</v>
      </c>
      <c r="B85" s="4" t="str">
        <f>"陈明立"</f>
        <v>陈明立</v>
      </c>
      <c r="C85" s="4" t="str">
        <f>"56362023081810260943432"</f>
        <v>56362023081810260943432</v>
      </c>
      <c r="D85" s="4" t="str">
        <f t="shared" si="1"/>
        <v>1001</v>
      </c>
      <c r="E85" s="4" t="s">
        <v>7</v>
      </c>
      <c r="F85" s="4"/>
    </row>
    <row r="86" ht="35" customHeight="1" spans="1:6">
      <c r="A86" s="4">
        <v>84</v>
      </c>
      <c r="B86" s="4" t="str">
        <f>"林琼珊"</f>
        <v>林琼珊</v>
      </c>
      <c r="C86" s="4" t="str">
        <f>"56362023081811075743715"</f>
        <v>56362023081811075743715</v>
      </c>
      <c r="D86" s="4" t="str">
        <f t="shared" si="1"/>
        <v>1001</v>
      </c>
      <c r="E86" s="4" t="s">
        <v>7</v>
      </c>
      <c r="F86" s="4"/>
    </row>
    <row r="87" ht="35" customHeight="1" spans="1:6">
      <c r="A87" s="4">
        <v>85</v>
      </c>
      <c r="B87" s="4" t="str">
        <f>"朱仕权"</f>
        <v>朱仕权</v>
      </c>
      <c r="C87" s="4" t="str">
        <f>"56362023081811305043775"</f>
        <v>56362023081811305043775</v>
      </c>
      <c r="D87" s="4" t="str">
        <f t="shared" si="1"/>
        <v>1001</v>
      </c>
      <c r="E87" s="4" t="s">
        <v>7</v>
      </c>
      <c r="F87" s="4"/>
    </row>
    <row r="88" ht="35" customHeight="1" spans="1:6">
      <c r="A88" s="4">
        <v>86</v>
      </c>
      <c r="B88" s="4" t="str">
        <f>"王丽"</f>
        <v>王丽</v>
      </c>
      <c r="C88" s="4" t="str">
        <f>"56362023081715235941336"</f>
        <v>56362023081715235941336</v>
      </c>
      <c r="D88" s="4" t="str">
        <f t="shared" si="1"/>
        <v>1001</v>
      </c>
      <c r="E88" s="4" t="s">
        <v>7</v>
      </c>
      <c r="F88" s="4"/>
    </row>
    <row r="89" ht="35" customHeight="1" spans="1:6">
      <c r="A89" s="4">
        <v>87</v>
      </c>
      <c r="B89" s="4" t="str">
        <f>"吴小娟"</f>
        <v>吴小娟</v>
      </c>
      <c r="C89" s="4" t="str">
        <f>"56362023081809011343172"</f>
        <v>56362023081809011343172</v>
      </c>
      <c r="D89" s="4" t="str">
        <f t="shared" si="1"/>
        <v>1001</v>
      </c>
      <c r="E89" s="4" t="s">
        <v>7</v>
      </c>
      <c r="F89" s="4"/>
    </row>
    <row r="90" ht="35" customHeight="1" spans="1:6">
      <c r="A90" s="4">
        <v>88</v>
      </c>
      <c r="B90" s="4" t="str">
        <f>"王俊"</f>
        <v>王俊</v>
      </c>
      <c r="C90" s="4" t="str">
        <f>"56362023081815002844232"</f>
        <v>56362023081815002844232</v>
      </c>
      <c r="D90" s="4" t="str">
        <f t="shared" si="1"/>
        <v>1001</v>
      </c>
      <c r="E90" s="4" t="s">
        <v>7</v>
      </c>
      <c r="F90" s="4"/>
    </row>
    <row r="91" ht="35" customHeight="1" spans="1:6">
      <c r="A91" s="4">
        <v>89</v>
      </c>
      <c r="B91" s="4" t="str">
        <f>"周小金"</f>
        <v>周小金</v>
      </c>
      <c r="C91" s="4" t="str">
        <f>"56362023081616053835126"</f>
        <v>56362023081616053835126</v>
      </c>
      <c r="D91" s="4" t="str">
        <f t="shared" si="1"/>
        <v>1001</v>
      </c>
      <c r="E91" s="4" t="s">
        <v>7</v>
      </c>
      <c r="F91" s="4"/>
    </row>
    <row r="92" ht="35" customHeight="1" spans="1:6">
      <c r="A92" s="4">
        <v>90</v>
      </c>
      <c r="B92" s="4" t="str">
        <f>"曾铭灵"</f>
        <v>曾铭灵</v>
      </c>
      <c r="C92" s="4" t="str">
        <f>"56362023081809223343235"</f>
        <v>56362023081809223343235</v>
      </c>
      <c r="D92" s="4" t="str">
        <f t="shared" si="1"/>
        <v>1001</v>
      </c>
      <c r="E92" s="4" t="s">
        <v>7</v>
      </c>
      <c r="F92" s="4"/>
    </row>
    <row r="93" ht="35" customHeight="1" spans="1:6">
      <c r="A93" s="4">
        <v>91</v>
      </c>
      <c r="B93" s="4" t="str">
        <f>"李达才"</f>
        <v>李达才</v>
      </c>
      <c r="C93" s="4" t="str">
        <f>"56362023081412313821467"</f>
        <v>56362023081412313821467</v>
      </c>
      <c r="D93" s="4" t="str">
        <f t="shared" si="1"/>
        <v>1001</v>
      </c>
      <c r="E93" s="4" t="s">
        <v>7</v>
      </c>
      <c r="F93" s="4"/>
    </row>
    <row r="94" ht="35" customHeight="1" spans="1:6">
      <c r="A94" s="4">
        <v>92</v>
      </c>
      <c r="B94" s="4" t="str">
        <f>"曾德俊"</f>
        <v>曾德俊</v>
      </c>
      <c r="C94" s="4" t="str">
        <f>"56362023081817394544603"</f>
        <v>56362023081817394544603</v>
      </c>
      <c r="D94" s="4" t="str">
        <f t="shared" si="1"/>
        <v>1001</v>
      </c>
      <c r="E94" s="4" t="s">
        <v>7</v>
      </c>
      <c r="F94" s="4"/>
    </row>
    <row r="95" ht="35" customHeight="1" spans="1:6">
      <c r="A95" s="4">
        <v>93</v>
      </c>
      <c r="B95" s="4" t="str">
        <f>"李日辉"</f>
        <v>李日辉</v>
      </c>
      <c r="C95" s="4" t="str">
        <f>"56362023081821302444935"</f>
        <v>56362023081821302444935</v>
      </c>
      <c r="D95" s="4" t="str">
        <f t="shared" si="1"/>
        <v>1001</v>
      </c>
      <c r="E95" s="4" t="s">
        <v>7</v>
      </c>
      <c r="F95" s="4"/>
    </row>
    <row r="96" ht="35" customHeight="1" spans="1:6">
      <c r="A96" s="4">
        <v>94</v>
      </c>
      <c r="B96" s="4" t="str">
        <f>"吴德"</f>
        <v>吴德</v>
      </c>
      <c r="C96" s="4" t="str">
        <f>"56362023081820104344805"</f>
        <v>56362023081820104344805</v>
      </c>
      <c r="D96" s="4" t="str">
        <f t="shared" si="1"/>
        <v>1001</v>
      </c>
      <c r="E96" s="4" t="s">
        <v>7</v>
      </c>
      <c r="F96" s="4"/>
    </row>
    <row r="97" ht="35" customHeight="1" spans="1:6">
      <c r="A97" s="4">
        <v>95</v>
      </c>
      <c r="B97" s="4" t="str">
        <f>"王和亮"</f>
        <v>王和亮</v>
      </c>
      <c r="C97" s="4" t="str">
        <f>"56362023081617164235491"</f>
        <v>56362023081617164235491</v>
      </c>
      <c r="D97" s="4" t="str">
        <f t="shared" si="1"/>
        <v>1001</v>
      </c>
      <c r="E97" s="4" t="s">
        <v>7</v>
      </c>
      <c r="F97" s="4"/>
    </row>
    <row r="98" ht="35" customHeight="1" spans="1:6">
      <c r="A98" s="4">
        <v>96</v>
      </c>
      <c r="B98" s="4" t="str">
        <f>"李书先"</f>
        <v>李书先</v>
      </c>
      <c r="C98" s="4" t="str">
        <f>"56362023081912301145698"</f>
        <v>56362023081912301145698</v>
      </c>
      <c r="D98" s="4" t="str">
        <f t="shared" si="1"/>
        <v>1001</v>
      </c>
      <c r="E98" s="4" t="s">
        <v>7</v>
      </c>
      <c r="F98" s="4"/>
    </row>
    <row r="99" ht="35" customHeight="1" spans="1:6">
      <c r="A99" s="4">
        <v>97</v>
      </c>
      <c r="B99" s="4" t="str">
        <f>"林莹"</f>
        <v>林莹</v>
      </c>
      <c r="C99" s="4" t="str">
        <f>"56362023081914075645883"</f>
        <v>56362023081914075645883</v>
      </c>
      <c r="D99" s="4" t="str">
        <f t="shared" si="1"/>
        <v>1001</v>
      </c>
      <c r="E99" s="4" t="s">
        <v>7</v>
      </c>
      <c r="F99" s="4"/>
    </row>
    <row r="100" ht="35" customHeight="1" spans="1:6">
      <c r="A100" s="4">
        <v>98</v>
      </c>
      <c r="B100" s="4" t="str">
        <f>"王秀昌"</f>
        <v>王秀昌</v>
      </c>
      <c r="C100" s="4" t="str">
        <f>"56362023081915460146086"</f>
        <v>56362023081915460146086</v>
      </c>
      <c r="D100" s="4" t="str">
        <f t="shared" si="1"/>
        <v>1001</v>
      </c>
      <c r="E100" s="4" t="s">
        <v>7</v>
      </c>
      <c r="F100" s="4"/>
    </row>
    <row r="101" ht="35" customHeight="1" spans="1:6">
      <c r="A101" s="4">
        <v>99</v>
      </c>
      <c r="B101" s="4" t="str">
        <f>"符传档"</f>
        <v>符传档</v>
      </c>
      <c r="C101" s="4" t="str">
        <f>"56362023081711465639655"</f>
        <v>56362023081711465639655</v>
      </c>
      <c r="D101" s="4" t="str">
        <f t="shared" si="1"/>
        <v>1001</v>
      </c>
      <c r="E101" s="4" t="s">
        <v>7</v>
      </c>
      <c r="F101" s="4"/>
    </row>
    <row r="102" ht="35" customHeight="1" spans="1:6">
      <c r="A102" s="4">
        <v>100</v>
      </c>
      <c r="B102" s="4" t="str">
        <f>"王文娟"</f>
        <v>王文娟</v>
      </c>
      <c r="C102" s="4" t="str">
        <f>"56362023081916452946130"</f>
        <v>56362023081916452946130</v>
      </c>
      <c r="D102" s="4" t="str">
        <f t="shared" si="1"/>
        <v>1001</v>
      </c>
      <c r="E102" s="4" t="s">
        <v>7</v>
      </c>
      <c r="F102" s="4"/>
    </row>
    <row r="103" ht="35" customHeight="1" spans="1:6">
      <c r="A103" s="4">
        <v>101</v>
      </c>
      <c r="B103" s="4" t="str">
        <f>"吴晶晶"</f>
        <v>吴晶晶</v>
      </c>
      <c r="C103" s="4" t="str">
        <f>"56362023081815421044347"</f>
        <v>56362023081815421044347</v>
      </c>
      <c r="D103" s="4" t="str">
        <f t="shared" si="1"/>
        <v>1001</v>
      </c>
      <c r="E103" s="4" t="s">
        <v>7</v>
      </c>
      <c r="F103" s="4"/>
    </row>
    <row r="104" ht="35" customHeight="1" spans="1:6">
      <c r="A104" s="4">
        <v>102</v>
      </c>
      <c r="B104" s="4" t="str">
        <f>"王秋"</f>
        <v>王秋</v>
      </c>
      <c r="C104" s="4" t="str">
        <f>"56362023081916391246129"</f>
        <v>56362023081916391246129</v>
      </c>
      <c r="D104" s="4" t="str">
        <f t="shared" si="1"/>
        <v>1001</v>
      </c>
      <c r="E104" s="4" t="s">
        <v>7</v>
      </c>
      <c r="F104" s="4"/>
    </row>
    <row r="105" ht="35" customHeight="1" spans="1:6">
      <c r="A105" s="4">
        <v>103</v>
      </c>
      <c r="B105" s="4" t="str">
        <f>"陈绮绮"</f>
        <v>陈绮绮</v>
      </c>
      <c r="C105" s="4" t="str">
        <f>"56362023082008284746296"</f>
        <v>56362023082008284746296</v>
      </c>
      <c r="D105" s="4" t="str">
        <f t="shared" si="1"/>
        <v>1001</v>
      </c>
      <c r="E105" s="4" t="s">
        <v>7</v>
      </c>
      <c r="F105" s="4"/>
    </row>
    <row r="106" ht="35" customHeight="1" spans="1:6">
      <c r="A106" s="4">
        <v>104</v>
      </c>
      <c r="B106" s="4" t="str">
        <f>"王胤"</f>
        <v>王胤</v>
      </c>
      <c r="C106" s="4" t="str">
        <f>"56362023082010092946335"</f>
        <v>56362023082010092946335</v>
      </c>
      <c r="D106" s="4" t="str">
        <f t="shared" si="1"/>
        <v>1001</v>
      </c>
      <c r="E106" s="4" t="s">
        <v>7</v>
      </c>
      <c r="F106" s="4"/>
    </row>
    <row r="107" ht="35" customHeight="1" spans="1:6">
      <c r="A107" s="4">
        <v>105</v>
      </c>
      <c r="B107" s="4" t="str">
        <f>"叶其武"</f>
        <v>叶其武</v>
      </c>
      <c r="C107" s="4" t="str">
        <f>"56362023082011191746359"</f>
        <v>56362023082011191746359</v>
      </c>
      <c r="D107" s="4" t="str">
        <f t="shared" si="1"/>
        <v>1001</v>
      </c>
      <c r="E107" s="4" t="s">
        <v>7</v>
      </c>
      <c r="F107" s="4"/>
    </row>
    <row r="108" ht="35" customHeight="1" spans="1:6">
      <c r="A108" s="4">
        <v>106</v>
      </c>
      <c r="B108" s="4" t="str">
        <f>"廖忠岱"</f>
        <v>廖忠岱</v>
      </c>
      <c r="C108" s="4" t="str">
        <f>"56362023082013484446414"</f>
        <v>56362023082013484446414</v>
      </c>
      <c r="D108" s="4" t="str">
        <f t="shared" si="1"/>
        <v>1001</v>
      </c>
      <c r="E108" s="4" t="s">
        <v>7</v>
      </c>
      <c r="F108" s="4"/>
    </row>
    <row r="109" ht="35" customHeight="1" spans="1:6">
      <c r="A109" s="4">
        <v>107</v>
      </c>
      <c r="B109" s="4" t="str">
        <f>"李昌泽"</f>
        <v>李昌泽</v>
      </c>
      <c r="C109" s="4" t="str">
        <f>"56362023081409045119878"</f>
        <v>56362023081409045119878</v>
      </c>
      <c r="D109" s="4" t="str">
        <f t="shared" ref="D109:D172" si="2">"1002"</f>
        <v>1002</v>
      </c>
      <c r="E109" s="4" t="s">
        <v>8</v>
      </c>
      <c r="F109" s="4"/>
    </row>
    <row r="110" ht="35" customHeight="1" spans="1:6">
      <c r="A110" s="4">
        <v>108</v>
      </c>
      <c r="B110" s="4" t="str">
        <f>"陆周薇"</f>
        <v>陆周薇</v>
      </c>
      <c r="C110" s="4" t="str">
        <f>"56362023081409112819955"</f>
        <v>56362023081409112819955</v>
      </c>
      <c r="D110" s="4" t="str">
        <f t="shared" si="2"/>
        <v>1002</v>
      </c>
      <c r="E110" s="4" t="s">
        <v>8</v>
      </c>
      <c r="F110" s="4"/>
    </row>
    <row r="111" ht="35" customHeight="1" spans="1:6">
      <c r="A111" s="4">
        <v>109</v>
      </c>
      <c r="B111" s="4" t="str">
        <f>"吴佳艳"</f>
        <v>吴佳艳</v>
      </c>
      <c r="C111" s="4" t="str">
        <f>"56362023081409081219916"</f>
        <v>56362023081409081219916</v>
      </c>
      <c r="D111" s="4" t="str">
        <f t="shared" si="2"/>
        <v>1002</v>
      </c>
      <c r="E111" s="4" t="s">
        <v>8</v>
      </c>
      <c r="F111" s="4"/>
    </row>
    <row r="112" ht="35" customHeight="1" spans="1:6">
      <c r="A112" s="4">
        <v>110</v>
      </c>
      <c r="B112" s="4" t="str">
        <f>"罗小月"</f>
        <v>罗小月</v>
      </c>
      <c r="C112" s="4" t="str">
        <f>"56362023081409032419860"</f>
        <v>56362023081409032419860</v>
      </c>
      <c r="D112" s="4" t="str">
        <f t="shared" si="2"/>
        <v>1002</v>
      </c>
      <c r="E112" s="4" t="s">
        <v>8</v>
      </c>
      <c r="F112" s="4"/>
    </row>
    <row r="113" ht="35" customHeight="1" spans="1:6">
      <c r="A113" s="4">
        <v>111</v>
      </c>
      <c r="B113" s="4" t="str">
        <f>"戚秀丽"</f>
        <v>戚秀丽</v>
      </c>
      <c r="C113" s="4" t="str">
        <f>"56362023081409070619908"</f>
        <v>56362023081409070619908</v>
      </c>
      <c r="D113" s="4" t="str">
        <f t="shared" si="2"/>
        <v>1002</v>
      </c>
      <c r="E113" s="4" t="s">
        <v>8</v>
      </c>
      <c r="F113" s="4"/>
    </row>
    <row r="114" ht="35" customHeight="1" spans="1:6">
      <c r="A114" s="4">
        <v>112</v>
      </c>
      <c r="B114" s="4" t="str">
        <f>"蔡小娜"</f>
        <v>蔡小娜</v>
      </c>
      <c r="C114" s="4" t="str">
        <f>"56362023081409254220120"</f>
        <v>56362023081409254220120</v>
      </c>
      <c r="D114" s="4" t="str">
        <f t="shared" si="2"/>
        <v>1002</v>
      </c>
      <c r="E114" s="4" t="s">
        <v>8</v>
      </c>
      <c r="F114" s="4"/>
    </row>
    <row r="115" ht="35" customHeight="1" spans="1:6">
      <c r="A115" s="4">
        <v>113</v>
      </c>
      <c r="B115" s="4" t="str">
        <f>"曾宏"</f>
        <v>曾宏</v>
      </c>
      <c r="C115" s="4" t="str">
        <f>"56362023081409064719904"</f>
        <v>56362023081409064719904</v>
      </c>
      <c r="D115" s="4" t="str">
        <f t="shared" si="2"/>
        <v>1002</v>
      </c>
      <c r="E115" s="4" t="s">
        <v>8</v>
      </c>
      <c r="F115" s="4"/>
    </row>
    <row r="116" ht="35" customHeight="1" spans="1:6">
      <c r="A116" s="4">
        <v>114</v>
      </c>
      <c r="B116" s="4" t="str">
        <f>"李卓谋"</f>
        <v>李卓谋</v>
      </c>
      <c r="C116" s="4" t="str">
        <f>"56362023081409042919874"</f>
        <v>56362023081409042919874</v>
      </c>
      <c r="D116" s="4" t="str">
        <f t="shared" si="2"/>
        <v>1002</v>
      </c>
      <c r="E116" s="4" t="s">
        <v>8</v>
      </c>
      <c r="F116" s="4"/>
    </row>
    <row r="117" ht="35" customHeight="1" spans="1:6">
      <c r="A117" s="4">
        <v>115</v>
      </c>
      <c r="B117" s="4" t="str">
        <f>"唐奋"</f>
        <v>唐奋</v>
      </c>
      <c r="C117" s="4" t="str">
        <f>"56362023081409291920173"</f>
        <v>56362023081409291920173</v>
      </c>
      <c r="D117" s="4" t="str">
        <f t="shared" si="2"/>
        <v>1002</v>
      </c>
      <c r="E117" s="4" t="s">
        <v>8</v>
      </c>
      <c r="F117" s="4"/>
    </row>
    <row r="118" ht="35" customHeight="1" spans="1:6">
      <c r="A118" s="4">
        <v>116</v>
      </c>
      <c r="B118" s="4" t="str">
        <f>"沈舒敏"</f>
        <v>沈舒敏</v>
      </c>
      <c r="C118" s="4" t="str">
        <f>"56362023081409192420036"</f>
        <v>56362023081409192420036</v>
      </c>
      <c r="D118" s="4" t="str">
        <f t="shared" si="2"/>
        <v>1002</v>
      </c>
      <c r="E118" s="4" t="s">
        <v>8</v>
      </c>
      <c r="F118" s="4"/>
    </row>
    <row r="119" ht="35" customHeight="1" spans="1:6">
      <c r="A119" s="4">
        <v>117</v>
      </c>
      <c r="B119" s="4" t="str">
        <f>"王小卫"</f>
        <v>王小卫</v>
      </c>
      <c r="C119" s="4" t="str">
        <f>"56362023081409094319927"</f>
        <v>56362023081409094319927</v>
      </c>
      <c r="D119" s="4" t="str">
        <f t="shared" si="2"/>
        <v>1002</v>
      </c>
      <c r="E119" s="4" t="s">
        <v>8</v>
      </c>
      <c r="F119" s="4"/>
    </row>
    <row r="120" ht="35" customHeight="1" spans="1:6">
      <c r="A120" s="4">
        <v>118</v>
      </c>
      <c r="B120" s="4" t="str">
        <f>"李应兴"</f>
        <v>李应兴</v>
      </c>
      <c r="C120" s="4" t="str">
        <f>"56362023081409392020289"</f>
        <v>56362023081409392020289</v>
      </c>
      <c r="D120" s="4" t="str">
        <f t="shared" si="2"/>
        <v>1002</v>
      </c>
      <c r="E120" s="4" t="s">
        <v>8</v>
      </c>
      <c r="F120" s="4"/>
    </row>
    <row r="121" ht="35" customHeight="1" spans="1:6">
      <c r="A121" s="4">
        <v>119</v>
      </c>
      <c r="B121" s="4" t="str">
        <f>"吴美妹"</f>
        <v>吴美妹</v>
      </c>
      <c r="C121" s="4" t="str">
        <f>"56362023081409344520226"</f>
        <v>56362023081409344520226</v>
      </c>
      <c r="D121" s="4" t="str">
        <f t="shared" si="2"/>
        <v>1002</v>
      </c>
      <c r="E121" s="4" t="s">
        <v>8</v>
      </c>
      <c r="F121" s="4"/>
    </row>
    <row r="122" ht="35" customHeight="1" spans="1:6">
      <c r="A122" s="4">
        <v>120</v>
      </c>
      <c r="B122" s="4" t="str">
        <f>"邝晶"</f>
        <v>邝晶</v>
      </c>
      <c r="C122" s="4" t="str">
        <f>"56362023081409250120108"</f>
        <v>56362023081409250120108</v>
      </c>
      <c r="D122" s="4" t="str">
        <f t="shared" si="2"/>
        <v>1002</v>
      </c>
      <c r="E122" s="4" t="s">
        <v>8</v>
      </c>
      <c r="F122" s="4"/>
    </row>
    <row r="123" ht="35" customHeight="1" spans="1:6">
      <c r="A123" s="4">
        <v>121</v>
      </c>
      <c r="B123" s="4" t="str">
        <f>"罗盛伦"</f>
        <v>罗盛伦</v>
      </c>
      <c r="C123" s="4" t="str">
        <f>"56362023081410112920580"</f>
        <v>56362023081410112920580</v>
      </c>
      <c r="D123" s="4" t="str">
        <f t="shared" si="2"/>
        <v>1002</v>
      </c>
      <c r="E123" s="4" t="s">
        <v>8</v>
      </c>
      <c r="F123" s="4"/>
    </row>
    <row r="124" ht="35" customHeight="1" spans="1:6">
      <c r="A124" s="4">
        <v>122</v>
      </c>
      <c r="B124" s="4" t="str">
        <f>"袁昌民"</f>
        <v>袁昌民</v>
      </c>
      <c r="C124" s="4" t="str">
        <f>"56362023081409505820394"</f>
        <v>56362023081409505820394</v>
      </c>
      <c r="D124" s="4" t="str">
        <f t="shared" si="2"/>
        <v>1002</v>
      </c>
      <c r="E124" s="4" t="s">
        <v>8</v>
      </c>
      <c r="F124" s="4"/>
    </row>
    <row r="125" ht="35" customHeight="1" spans="1:6">
      <c r="A125" s="4">
        <v>123</v>
      </c>
      <c r="B125" s="4" t="str">
        <f>"王平清"</f>
        <v>王平清</v>
      </c>
      <c r="C125" s="4" t="str">
        <f>"56362023081409495120384"</f>
        <v>56362023081409495120384</v>
      </c>
      <c r="D125" s="4" t="str">
        <f t="shared" si="2"/>
        <v>1002</v>
      </c>
      <c r="E125" s="4" t="s">
        <v>8</v>
      </c>
      <c r="F125" s="4"/>
    </row>
    <row r="126" ht="35" customHeight="1" spans="1:6">
      <c r="A126" s="4">
        <v>124</v>
      </c>
      <c r="B126" s="4" t="str">
        <f>"邱小丽"</f>
        <v>邱小丽</v>
      </c>
      <c r="C126" s="4" t="str">
        <f>"56362023081409315220191"</f>
        <v>56362023081409315220191</v>
      </c>
      <c r="D126" s="4" t="str">
        <f t="shared" si="2"/>
        <v>1002</v>
      </c>
      <c r="E126" s="4" t="s">
        <v>8</v>
      </c>
      <c r="F126" s="4"/>
    </row>
    <row r="127" ht="35" customHeight="1" spans="1:6">
      <c r="A127" s="4">
        <v>125</v>
      </c>
      <c r="B127" s="4" t="str">
        <f>"王日赫"</f>
        <v>王日赫</v>
      </c>
      <c r="C127" s="4" t="str">
        <f>"56362023081409182120020"</f>
        <v>56362023081409182120020</v>
      </c>
      <c r="D127" s="4" t="str">
        <f t="shared" si="2"/>
        <v>1002</v>
      </c>
      <c r="E127" s="4" t="s">
        <v>8</v>
      </c>
      <c r="F127" s="4"/>
    </row>
    <row r="128" ht="35" customHeight="1" spans="1:6">
      <c r="A128" s="4">
        <v>126</v>
      </c>
      <c r="B128" s="4" t="str">
        <f>"王慧珍"</f>
        <v>王慧珍</v>
      </c>
      <c r="C128" s="4" t="str">
        <f>"56362023081409210420056"</f>
        <v>56362023081409210420056</v>
      </c>
      <c r="D128" s="4" t="str">
        <f t="shared" si="2"/>
        <v>1002</v>
      </c>
      <c r="E128" s="4" t="s">
        <v>8</v>
      </c>
      <c r="F128" s="4"/>
    </row>
    <row r="129" ht="35" customHeight="1" spans="1:6">
      <c r="A129" s="4">
        <v>127</v>
      </c>
      <c r="B129" s="4" t="str">
        <f>"曾丽欣"</f>
        <v>曾丽欣</v>
      </c>
      <c r="C129" s="4" t="str">
        <f>"56362023081409020019843"</f>
        <v>56362023081409020019843</v>
      </c>
      <c r="D129" s="4" t="str">
        <f t="shared" si="2"/>
        <v>1002</v>
      </c>
      <c r="E129" s="4" t="s">
        <v>8</v>
      </c>
      <c r="F129" s="4"/>
    </row>
    <row r="130" ht="35" customHeight="1" spans="1:6">
      <c r="A130" s="4">
        <v>128</v>
      </c>
      <c r="B130" s="4" t="str">
        <f>"徐慧君"</f>
        <v>徐慧君</v>
      </c>
      <c r="C130" s="4" t="str">
        <f>"56362023081409073719912"</f>
        <v>56362023081409073719912</v>
      </c>
      <c r="D130" s="4" t="str">
        <f t="shared" si="2"/>
        <v>1002</v>
      </c>
      <c r="E130" s="4" t="s">
        <v>8</v>
      </c>
      <c r="F130" s="4"/>
    </row>
    <row r="131" ht="35" customHeight="1" spans="1:6">
      <c r="A131" s="4">
        <v>129</v>
      </c>
      <c r="B131" s="4" t="str">
        <f>"邓聪绍"</f>
        <v>邓聪绍</v>
      </c>
      <c r="C131" s="4" t="str">
        <f>"56362023081410115620585"</f>
        <v>56362023081410115620585</v>
      </c>
      <c r="D131" s="4" t="str">
        <f t="shared" si="2"/>
        <v>1002</v>
      </c>
      <c r="E131" s="4" t="s">
        <v>8</v>
      </c>
      <c r="F131" s="4"/>
    </row>
    <row r="132" ht="35" customHeight="1" spans="1:6">
      <c r="A132" s="4">
        <v>130</v>
      </c>
      <c r="B132" s="4" t="str">
        <f>"颜承燕"</f>
        <v>颜承燕</v>
      </c>
      <c r="C132" s="4" t="str">
        <f>"56362023081410153220612"</f>
        <v>56362023081410153220612</v>
      </c>
      <c r="D132" s="4" t="str">
        <f t="shared" si="2"/>
        <v>1002</v>
      </c>
      <c r="E132" s="4" t="s">
        <v>8</v>
      </c>
      <c r="F132" s="4"/>
    </row>
    <row r="133" ht="35" customHeight="1" spans="1:6">
      <c r="A133" s="4">
        <v>131</v>
      </c>
      <c r="B133" s="4" t="str">
        <f>"何鸣"</f>
        <v>何鸣</v>
      </c>
      <c r="C133" s="4" t="str">
        <f>"56362023081410040120515"</f>
        <v>56362023081410040120515</v>
      </c>
      <c r="D133" s="4" t="str">
        <f t="shared" si="2"/>
        <v>1002</v>
      </c>
      <c r="E133" s="4" t="s">
        <v>8</v>
      </c>
      <c r="F133" s="4"/>
    </row>
    <row r="134" ht="35" customHeight="1" spans="1:6">
      <c r="A134" s="4">
        <v>132</v>
      </c>
      <c r="B134" s="4" t="str">
        <f>"王如"</f>
        <v>王如</v>
      </c>
      <c r="C134" s="4" t="str">
        <f>"56362023081410083820553"</f>
        <v>56362023081410083820553</v>
      </c>
      <c r="D134" s="4" t="str">
        <f t="shared" si="2"/>
        <v>1002</v>
      </c>
      <c r="E134" s="4" t="s">
        <v>8</v>
      </c>
      <c r="F134" s="4"/>
    </row>
    <row r="135" ht="35" customHeight="1" spans="1:6">
      <c r="A135" s="4">
        <v>133</v>
      </c>
      <c r="B135" s="4" t="str">
        <f>"曾霞"</f>
        <v>曾霞</v>
      </c>
      <c r="C135" s="4" t="str">
        <f>"56362023081410075520546"</f>
        <v>56362023081410075520546</v>
      </c>
      <c r="D135" s="4" t="str">
        <f t="shared" si="2"/>
        <v>1002</v>
      </c>
      <c r="E135" s="4" t="s">
        <v>8</v>
      </c>
      <c r="F135" s="4"/>
    </row>
    <row r="136" ht="35" customHeight="1" spans="1:6">
      <c r="A136" s="4">
        <v>134</v>
      </c>
      <c r="B136" s="4" t="str">
        <f>"王理"</f>
        <v>王理</v>
      </c>
      <c r="C136" s="4" t="str">
        <f>"56362023081409234620094"</f>
        <v>56362023081409234620094</v>
      </c>
      <c r="D136" s="4" t="str">
        <f t="shared" si="2"/>
        <v>1002</v>
      </c>
      <c r="E136" s="4" t="s">
        <v>8</v>
      </c>
      <c r="F136" s="4"/>
    </row>
    <row r="137" ht="35" customHeight="1" spans="1:6">
      <c r="A137" s="4">
        <v>135</v>
      </c>
      <c r="B137" s="4" t="str">
        <f>"李英花"</f>
        <v>李英花</v>
      </c>
      <c r="C137" s="4" t="str">
        <f>"56362023081409582120465"</f>
        <v>56362023081409582120465</v>
      </c>
      <c r="D137" s="4" t="str">
        <f t="shared" si="2"/>
        <v>1002</v>
      </c>
      <c r="E137" s="4" t="s">
        <v>8</v>
      </c>
      <c r="F137" s="4"/>
    </row>
    <row r="138" ht="35" customHeight="1" spans="1:6">
      <c r="A138" s="4">
        <v>136</v>
      </c>
      <c r="B138" s="4" t="str">
        <f>"黄媛"</f>
        <v>黄媛</v>
      </c>
      <c r="C138" s="4" t="str">
        <f>"56362023081409063819901"</f>
        <v>56362023081409063819901</v>
      </c>
      <c r="D138" s="4" t="str">
        <f t="shared" si="2"/>
        <v>1002</v>
      </c>
      <c r="E138" s="4" t="s">
        <v>8</v>
      </c>
      <c r="F138" s="4"/>
    </row>
    <row r="139" ht="35" customHeight="1" spans="1:6">
      <c r="A139" s="4">
        <v>137</v>
      </c>
      <c r="B139" s="4" t="str">
        <f>"王涛"</f>
        <v>王涛</v>
      </c>
      <c r="C139" s="4" t="str">
        <f>"56362023081409192120035"</f>
        <v>56362023081409192120035</v>
      </c>
      <c r="D139" s="4" t="str">
        <f t="shared" si="2"/>
        <v>1002</v>
      </c>
      <c r="E139" s="4" t="s">
        <v>8</v>
      </c>
      <c r="F139" s="4"/>
    </row>
    <row r="140" ht="35" customHeight="1" spans="1:6">
      <c r="A140" s="4">
        <v>138</v>
      </c>
      <c r="B140" s="4" t="str">
        <f>"林薇"</f>
        <v>林薇</v>
      </c>
      <c r="C140" s="4" t="str">
        <f>"56362023081409572620454"</f>
        <v>56362023081409572620454</v>
      </c>
      <c r="D140" s="4" t="str">
        <f t="shared" si="2"/>
        <v>1002</v>
      </c>
      <c r="E140" s="4" t="s">
        <v>8</v>
      </c>
      <c r="F140" s="4"/>
    </row>
    <row r="141" ht="35" customHeight="1" spans="1:6">
      <c r="A141" s="4">
        <v>139</v>
      </c>
      <c r="B141" s="4" t="str">
        <f>"王翔"</f>
        <v>王翔</v>
      </c>
      <c r="C141" s="4" t="str">
        <f>"56362023081410392920789"</f>
        <v>56362023081410392920789</v>
      </c>
      <c r="D141" s="4" t="str">
        <f t="shared" si="2"/>
        <v>1002</v>
      </c>
      <c r="E141" s="4" t="s">
        <v>8</v>
      </c>
      <c r="F141" s="4"/>
    </row>
    <row r="142" ht="35" customHeight="1" spans="1:6">
      <c r="A142" s="4">
        <v>140</v>
      </c>
      <c r="B142" s="4" t="str">
        <f>"赵金知"</f>
        <v>赵金知</v>
      </c>
      <c r="C142" s="4" t="str">
        <f>"56362023081409324220205"</f>
        <v>56362023081409324220205</v>
      </c>
      <c r="D142" s="4" t="str">
        <f t="shared" si="2"/>
        <v>1002</v>
      </c>
      <c r="E142" s="4" t="s">
        <v>8</v>
      </c>
      <c r="F142" s="4"/>
    </row>
    <row r="143" ht="35" customHeight="1" spans="1:6">
      <c r="A143" s="4">
        <v>141</v>
      </c>
      <c r="B143" s="4" t="str">
        <f>"林柳君"</f>
        <v>林柳君</v>
      </c>
      <c r="C143" s="4" t="str">
        <f>"56362023081409592220474"</f>
        <v>56362023081409592220474</v>
      </c>
      <c r="D143" s="4" t="str">
        <f t="shared" si="2"/>
        <v>1002</v>
      </c>
      <c r="E143" s="4" t="s">
        <v>8</v>
      </c>
      <c r="F143" s="4"/>
    </row>
    <row r="144" ht="35" customHeight="1" spans="1:6">
      <c r="A144" s="4">
        <v>142</v>
      </c>
      <c r="B144" s="4" t="str">
        <f>"王实林"</f>
        <v>王实林</v>
      </c>
      <c r="C144" s="4" t="str">
        <f>"56362023081409493120378"</f>
        <v>56362023081409493120378</v>
      </c>
      <c r="D144" s="4" t="str">
        <f t="shared" si="2"/>
        <v>1002</v>
      </c>
      <c r="E144" s="4" t="s">
        <v>8</v>
      </c>
      <c r="F144" s="4"/>
    </row>
    <row r="145" ht="35" customHeight="1" spans="1:6">
      <c r="A145" s="4">
        <v>143</v>
      </c>
      <c r="B145" s="4" t="str">
        <f>"张小芳"</f>
        <v>张小芳</v>
      </c>
      <c r="C145" s="4" t="str">
        <f>"56362023081410361920770"</f>
        <v>56362023081410361920770</v>
      </c>
      <c r="D145" s="4" t="str">
        <f t="shared" si="2"/>
        <v>1002</v>
      </c>
      <c r="E145" s="4" t="s">
        <v>8</v>
      </c>
      <c r="F145" s="4"/>
    </row>
    <row r="146" ht="35" customHeight="1" spans="1:6">
      <c r="A146" s="4">
        <v>144</v>
      </c>
      <c r="B146" s="4" t="str">
        <f>"廖小坚"</f>
        <v>廖小坚</v>
      </c>
      <c r="C146" s="4" t="str">
        <f>"56362023081410310620721"</f>
        <v>56362023081410310620721</v>
      </c>
      <c r="D146" s="4" t="str">
        <f t="shared" si="2"/>
        <v>1002</v>
      </c>
      <c r="E146" s="4" t="s">
        <v>8</v>
      </c>
      <c r="F146" s="4"/>
    </row>
    <row r="147" ht="35" customHeight="1" spans="1:6">
      <c r="A147" s="4">
        <v>145</v>
      </c>
      <c r="B147" s="4" t="str">
        <f>"李明林"</f>
        <v>李明林</v>
      </c>
      <c r="C147" s="4" t="str">
        <f>"56362023081409461120353"</f>
        <v>56362023081409461120353</v>
      </c>
      <c r="D147" s="4" t="str">
        <f t="shared" si="2"/>
        <v>1002</v>
      </c>
      <c r="E147" s="4" t="s">
        <v>8</v>
      </c>
      <c r="F147" s="4"/>
    </row>
    <row r="148" ht="35" customHeight="1" spans="1:6">
      <c r="A148" s="4">
        <v>146</v>
      </c>
      <c r="B148" s="4" t="str">
        <f>"王小微"</f>
        <v>王小微</v>
      </c>
      <c r="C148" s="4" t="str">
        <f>"56362023081410320520734"</f>
        <v>56362023081410320520734</v>
      </c>
      <c r="D148" s="4" t="str">
        <f t="shared" si="2"/>
        <v>1002</v>
      </c>
      <c r="E148" s="4" t="s">
        <v>8</v>
      </c>
      <c r="F148" s="4"/>
    </row>
    <row r="149" ht="35" customHeight="1" spans="1:6">
      <c r="A149" s="4">
        <v>147</v>
      </c>
      <c r="B149" s="4" t="str">
        <f>"周必武"</f>
        <v>周必武</v>
      </c>
      <c r="C149" s="4" t="str">
        <f>"56362023081410432120814"</f>
        <v>56362023081410432120814</v>
      </c>
      <c r="D149" s="4" t="str">
        <f t="shared" si="2"/>
        <v>1002</v>
      </c>
      <c r="E149" s="4" t="s">
        <v>8</v>
      </c>
      <c r="F149" s="4"/>
    </row>
    <row r="150" ht="35" customHeight="1" spans="1:6">
      <c r="A150" s="4">
        <v>148</v>
      </c>
      <c r="B150" s="4" t="str">
        <f>"陈芳"</f>
        <v>陈芳</v>
      </c>
      <c r="C150" s="4" t="str">
        <f>"56362023081409210220055"</f>
        <v>56362023081409210220055</v>
      </c>
      <c r="D150" s="4" t="str">
        <f t="shared" si="2"/>
        <v>1002</v>
      </c>
      <c r="E150" s="4" t="s">
        <v>8</v>
      </c>
      <c r="F150" s="4"/>
    </row>
    <row r="151" ht="35" customHeight="1" spans="1:6">
      <c r="A151" s="4">
        <v>149</v>
      </c>
      <c r="B151" s="4" t="str">
        <f>"王超"</f>
        <v>王超</v>
      </c>
      <c r="C151" s="4" t="str">
        <f>"56362023081410301520712"</f>
        <v>56362023081410301520712</v>
      </c>
      <c r="D151" s="4" t="str">
        <f t="shared" si="2"/>
        <v>1002</v>
      </c>
      <c r="E151" s="4" t="s">
        <v>8</v>
      </c>
      <c r="F151" s="4"/>
    </row>
    <row r="152" ht="35" customHeight="1" spans="1:6">
      <c r="A152" s="4">
        <v>150</v>
      </c>
      <c r="B152" s="4" t="str">
        <f>"冯俊铭"</f>
        <v>冯俊铭</v>
      </c>
      <c r="C152" s="4" t="str">
        <f>"56362023081410460420832"</f>
        <v>56362023081410460420832</v>
      </c>
      <c r="D152" s="4" t="str">
        <f t="shared" si="2"/>
        <v>1002</v>
      </c>
      <c r="E152" s="4" t="s">
        <v>8</v>
      </c>
      <c r="F152" s="4"/>
    </row>
    <row r="153" ht="35" customHeight="1" spans="1:6">
      <c r="A153" s="4">
        <v>151</v>
      </c>
      <c r="B153" s="4" t="str">
        <f>"王文智"</f>
        <v>王文智</v>
      </c>
      <c r="C153" s="4" t="str">
        <f>"56362023081411012320951"</f>
        <v>56362023081411012320951</v>
      </c>
      <c r="D153" s="4" t="str">
        <f t="shared" si="2"/>
        <v>1002</v>
      </c>
      <c r="E153" s="4" t="s">
        <v>8</v>
      </c>
      <c r="F153" s="4"/>
    </row>
    <row r="154" ht="35" customHeight="1" spans="1:6">
      <c r="A154" s="4">
        <v>152</v>
      </c>
      <c r="B154" s="4" t="str">
        <f>"李惠梅"</f>
        <v>李惠梅</v>
      </c>
      <c r="C154" s="4" t="str">
        <f>"56362023081410575320927"</f>
        <v>56362023081410575320927</v>
      </c>
      <c r="D154" s="4" t="str">
        <f t="shared" si="2"/>
        <v>1002</v>
      </c>
      <c r="E154" s="4" t="s">
        <v>8</v>
      </c>
      <c r="F154" s="4"/>
    </row>
    <row r="155" ht="35" customHeight="1" spans="1:6">
      <c r="A155" s="4">
        <v>153</v>
      </c>
      <c r="B155" s="4" t="str">
        <f>"蔡琳"</f>
        <v>蔡琳</v>
      </c>
      <c r="C155" s="4" t="str">
        <f>"56362023081410240020675"</f>
        <v>56362023081410240020675</v>
      </c>
      <c r="D155" s="4" t="str">
        <f t="shared" si="2"/>
        <v>1002</v>
      </c>
      <c r="E155" s="4" t="s">
        <v>8</v>
      </c>
      <c r="F155" s="4"/>
    </row>
    <row r="156" ht="35" customHeight="1" spans="1:6">
      <c r="A156" s="4">
        <v>154</v>
      </c>
      <c r="B156" s="4" t="str">
        <f>"陆以金"</f>
        <v>陆以金</v>
      </c>
      <c r="C156" s="4" t="str">
        <f>"56362023081410171820626"</f>
        <v>56362023081410171820626</v>
      </c>
      <c r="D156" s="4" t="str">
        <f t="shared" si="2"/>
        <v>1002</v>
      </c>
      <c r="E156" s="4" t="s">
        <v>8</v>
      </c>
      <c r="F156" s="4"/>
    </row>
    <row r="157" ht="35" customHeight="1" spans="1:6">
      <c r="A157" s="4">
        <v>155</v>
      </c>
      <c r="B157" s="4" t="str">
        <f>"唐新森"</f>
        <v>唐新森</v>
      </c>
      <c r="C157" s="4" t="str">
        <f>"56362023081410161320619"</f>
        <v>56362023081410161320619</v>
      </c>
      <c r="D157" s="4" t="str">
        <f t="shared" si="2"/>
        <v>1002</v>
      </c>
      <c r="E157" s="4" t="s">
        <v>8</v>
      </c>
      <c r="F157" s="4"/>
    </row>
    <row r="158" ht="35" customHeight="1" spans="1:6">
      <c r="A158" s="4">
        <v>156</v>
      </c>
      <c r="B158" s="4" t="str">
        <f>"蔡雪蕊"</f>
        <v>蔡雪蕊</v>
      </c>
      <c r="C158" s="4" t="str">
        <f>"56362023081410004920492"</f>
        <v>56362023081410004920492</v>
      </c>
      <c r="D158" s="4" t="str">
        <f t="shared" si="2"/>
        <v>1002</v>
      </c>
      <c r="E158" s="4" t="s">
        <v>8</v>
      </c>
      <c r="F158" s="4"/>
    </row>
    <row r="159" ht="35" customHeight="1" spans="1:6">
      <c r="A159" s="4">
        <v>157</v>
      </c>
      <c r="B159" s="4" t="str">
        <f>"张婷婷"</f>
        <v>张婷婷</v>
      </c>
      <c r="C159" s="4" t="str">
        <f>"56362023081410553420901"</f>
        <v>56362023081410553420901</v>
      </c>
      <c r="D159" s="4" t="str">
        <f t="shared" si="2"/>
        <v>1002</v>
      </c>
      <c r="E159" s="4" t="s">
        <v>8</v>
      </c>
      <c r="F159" s="4"/>
    </row>
    <row r="160" ht="35" customHeight="1" spans="1:6">
      <c r="A160" s="4">
        <v>158</v>
      </c>
      <c r="B160" s="4" t="str">
        <f>"彭云"</f>
        <v>彭云</v>
      </c>
      <c r="C160" s="4" t="str">
        <f>"56362023081410572620923"</f>
        <v>56362023081410572620923</v>
      </c>
      <c r="D160" s="4" t="str">
        <f t="shared" si="2"/>
        <v>1002</v>
      </c>
      <c r="E160" s="4" t="s">
        <v>8</v>
      </c>
      <c r="F160" s="4"/>
    </row>
    <row r="161" ht="35" customHeight="1" spans="1:6">
      <c r="A161" s="4">
        <v>159</v>
      </c>
      <c r="B161" s="4" t="str">
        <f>"陈红喜"</f>
        <v>陈红喜</v>
      </c>
      <c r="C161" s="4" t="str">
        <f>"56362023081409402420301"</f>
        <v>56362023081409402420301</v>
      </c>
      <c r="D161" s="4" t="str">
        <f t="shared" si="2"/>
        <v>1002</v>
      </c>
      <c r="E161" s="4" t="s">
        <v>8</v>
      </c>
      <c r="F161" s="4"/>
    </row>
    <row r="162" ht="35" customHeight="1" spans="1:6">
      <c r="A162" s="4">
        <v>160</v>
      </c>
      <c r="B162" s="4" t="str">
        <f>"王娜霞"</f>
        <v>王娜霞</v>
      </c>
      <c r="C162" s="4" t="str">
        <f>"56362023081410435120817"</f>
        <v>56362023081410435120817</v>
      </c>
      <c r="D162" s="4" t="str">
        <f t="shared" si="2"/>
        <v>1002</v>
      </c>
      <c r="E162" s="4" t="s">
        <v>8</v>
      </c>
      <c r="F162" s="4"/>
    </row>
    <row r="163" ht="35" customHeight="1" spans="1:6">
      <c r="A163" s="4">
        <v>161</v>
      </c>
      <c r="B163" s="4" t="str">
        <f>"刘雅丹"</f>
        <v>刘雅丹</v>
      </c>
      <c r="C163" s="4" t="str">
        <f>"56362023081410294420710"</f>
        <v>56362023081410294420710</v>
      </c>
      <c r="D163" s="4" t="str">
        <f t="shared" si="2"/>
        <v>1002</v>
      </c>
      <c r="E163" s="4" t="s">
        <v>8</v>
      </c>
      <c r="F163" s="4"/>
    </row>
    <row r="164" ht="35" customHeight="1" spans="1:6">
      <c r="A164" s="4">
        <v>162</v>
      </c>
      <c r="B164" s="4" t="str">
        <f>"林芳高"</f>
        <v>林芳高</v>
      </c>
      <c r="C164" s="4" t="str">
        <f>"56362023081409551520441"</f>
        <v>56362023081409551520441</v>
      </c>
      <c r="D164" s="4" t="str">
        <f t="shared" si="2"/>
        <v>1002</v>
      </c>
      <c r="E164" s="4" t="s">
        <v>8</v>
      </c>
      <c r="F164" s="4"/>
    </row>
    <row r="165" ht="35" customHeight="1" spans="1:6">
      <c r="A165" s="4">
        <v>163</v>
      </c>
      <c r="B165" s="4" t="str">
        <f>"许立婷"</f>
        <v>许立婷</v>
      </c>
      <c r="C165" s="4" t="str">
        <f>"56362023081411031420969"</f>
        <v>56362023081411031420969</v>
      </c>
      <c r="D165" s="4" t="str">
        <f t="shared" si="2"/>
        <v>1002</v>
      </c>
      <c r="E165" s="4" t="s">
        <v>8</v>
      </c>
      <c r="F165" s="4"/>
    </row>
    <row r="166" ht="35" customHeight="1" spans="1:6">
      <c r="A166" s="4">
        <v>164</v>
      </c>
      <c r="B166" s="4" t="str">
        <f>"蔡亲儒"</f>
        <v>蔡亲儒</v>
      </c>
      <c r="C166" s="4" t="str">
        <f>"56362023081410155220616"</f>
        <v>56362023081410155220616</v>
      </c>
      <c r="D166" s="4" t="str">
        <f t="shared" si="2"/>
        <v>1002</v>
      </c>
      <c r="E166" s="4" t="s">
        <v>8</v>
      </c>
      <c r="F166" s="4"/>
    </row>
    <row r="167" ht="35" customHeight="1" spans="1:6">
      <c r="A167" s="4">
        <v>165</v>
      </c>
      <c r="B167" s="4" t="str">
        <f>"黄贞"</f>
        <v>黄贞</v>
      </c>
      <c r="C167" s="4" t="str">
        <f>"56362023081411164221060"</f>
        <v>56362023081411164221060</v>
      </c>
      <c r="D167" s="4" t="str">
        <f t="shared" si="2"/>
        <v>1002</v>
      </c>
      <c r="E167" s="4" t="s">
        <v>8</v>
      </c>
      <c r="F167" s="4"/>
    </row>
    <row r="168" ht="35" customHeight="1" spans="1:6">
      <c r="A168" s="4">
        <v>166</v>
      </c>
      <c r="B168" s="4" t="str">
        <f>"李香波"</f>
        <v>李香波</v>
      </c>
      <c r="C168" s="4" t="str">
        <f>"56362023081410241220678"</f>
        <v>56362023081410241220678</v>
      </c>
      <c r="D168" s="4" t="str">
        <f t="shared" si="2"/>
        <v>1002</v>
      </c>
      <c r="E168" s="4" t="s">
        <v>8</v>
      </c>
      <c r="F168" s="4"/>
    </row>
    <row r="169" ht="35" customHeight="1" spans="1:6">
      <c r="A169" s="4">
        <v>167</v>
      </c>
      <c r="B169" s="4" t="str">
        <f>"何瑞清"</f>
        <v>何瑞清</v>
      </c>
      <c r="C169" s="4" t="str">
        <f>"56362023081409354920238"</f>
        <v>56362023081409354920238</v>
      </c>
      <c r="D169" s="4" t="str">
        <f t="shared" si="2"/>
        <v>1002</v>
      </c>
      <c r="E169" s="4" t="s">
        <v>8</v>
      </c>
      <c r="F169" s="4"/>
    </row>
    <row r="170" ht="35" customHeight="1" spans="1:6">
      <c r="A170" s="4">
        <v>168</v>
      </c>
      <c r="B170" s="4" t="str">
        <f>"王承浦"</f>
        <v>王承浦</v>
      </c>
      <c r="C170" s="4" t="str">
        <f>"56362023081410305120718"</f>
        <v>56362023081410305120718</v>
      </c>
      <c r="D170" s="4" t="str">
        <f t="shared" si="2"/>
        <v>1002</v>
      </c>
      <c r="E170" s="4" t="s">
        <v>8</v>
      </c>
      <c r="F170" s="4"/>
    </row>
    <row r="171" ht="35" customHeight="1" spans="1:6">
      <c r="A171" s="4">
        <v>169</v>
      </c>
      <c r="B171" s="4" t="str">
        <f>"王家雪"</f>
        <v>王家雪</v>
      </c>
      <c r="C171" s="4" t="str">
        <f>"56362023081411073220997"</f>
        <v>56362023081411073220997</v>
      </c>
      <c r="D171" s="4" t="str">
        <f t="shared" si="2"/>
        <v>1002</v>
      </c>
      <c r="E171" s="4" t="s">
        <v>8</v>
      </c>
      <c r="F171" s="4"/>
    </row>
    <row r="172" ht="35" customHeight="1" spans="1:6">
      <c r="A172" s="4">
        <v>170</v>
      </c>
      <c r="B172" s="4" t="str">
        <f>"郑树悟"</f>
        <v>郑树悟</v>
      </c>
      <c r="C172" s="4" t="str">
        <f>"56362023081411192421081"</f>
        <v>56362023081411192421081</v>
      </c>
      <c r="D172" s="4" t="str">
        <f t="shared" si="2"/>
        <v>1002</v>
      </c>
      <c r="E172" s="4" t="s">
        <v>8</v>
      </c>
      <c r="F172" s="4"/>
    </row>
    <row r="173" ht="35" customHeight="1" spans="1:6">
      <c r="A173" s="4">
        <v>171</v>
      </c>
      <c r="B173" s="4" t="str">
        <f>"王业强"</f>
        <v>王业强</v>
      </c>
      <c r="C173" s="4" t="str">
        <f>"56362023081410101720571"</f>
        <v>56362023081410101720571</v>
      </c>
      <c r="D173" s="4" t="str">
        <f t="shared" ref="D173:D236" si="3">"1002"</f>
        <v>1002</v>
      </c>
      <c r="E173" s="4" t="s">
        <v>8</v>
      </c>
      <c r="F173" s="4"/>
    </row>
    <row r="174" ht="35" customHeight="1" spans="1:6">
      <c r="A174" s="4">
        <v>172</v>
      </c>
      <c r="B174" s="4" t="str">
        <f>"冯坤凯"</f>
        <v>冯坤凯</v>
      </c>
      <c r="C174" s="4" t="str">
        <f>"56362023081411283321141"</f>
        <v>56362023081411283321141</v>
      </c>
      <c r="D174" s="4" t="str">
        <f t="shared" si="3"/>
        <v>1002</v>
      </c>
      <c r="E174" s="4" t="s">
        <v>8</v>
      </c>
      <c r="F174" s="4"/>
    </row>
    <row r="175" ht="35" customHeight="1" spans="1:6">
      <c r="A175" s="4">
        <v>173</v>
      </c>
      <c r="B175" s="4" t="str">
        <f>"杨淀"</f>
        <v>杨淀</v>
      </c>
      <c r="C175" s="4" t="str">
        <f>"56362023081410491920855"</f>
        <v>56362023081410491920855</v>
      </c>
      <c r="D175" s="4" t="str">
        <f t="shared" si="3"/>
        <v>1002</v>
      </c>
      <c r="E175" s="4" t="s">
        <v>8</v>
      </c>
      <c r="F175" s="4"/>
    </row>
    <row r="176" ht="35" customHeight="1" spans="1:6">
      <c r="A176" s="4">
        <v>174</v>
      </c>
      <c r="B176" s="4" t="str">
        <f>"王世大"</f>
        <v>王世大</v>
      </c>
      <c r="C176" s="4" t="str">
        <f>"56362023081411202521091"</f>
        <v>56362023081411202521091</v>
      </c>
      <c r="D176" s="4" t="str">
        <f t="shared" si="3"/>
        <v>1002</v>
      </c>
      <c r="E176" s="4" t="s">
        <v>8</v>
      </c>
      <c r="F176" s="4"/>
    </row>
    <row r="177" ht="35" customHeight="1" spans="1:6">
      <c r="A177" s="4">
        <v>175</v>
      </c>
      <c r="B177" s="4" t="str">
        <f>"梁耀"</f>
        <v>梁耀</v>
      </c>
      <c r="C177" s="4" t="str">
        <f>"56362023081409363420250"</f>
        <v>56362023081409363420250</v>
      </c>
      <c r="D177" s="4" t="str">
        <f t="shared" si="3"/>
        <v>1002</v>
      </c>
      <c r="E177" s="4" t="s">
        <v>8</v>
      </c>
      <c r="F177" s="4"/>
    </row>
    <row r="178" ht="35" customHeight="1" spans="1:6">
      <c r="A178" s="4">
        <v>176</v>
      </c>
      <c r="B178" s="4" t="str">
        <f>"郑郑"</f>
        <v>郑郑</v>
      </c>
      <c r="C178" s="4" t="str">
        <f>"56362023081411381721194"</f>
        <v>56362023081411381721194</v>
      </c>
      <c r="D178" s="4" t="str">
        <f t="shared" si="3"/>
        <v>1002</v>
      </c>
      <c r="E178" s="4" t="s">
        <v>8</v>
      </c>
      <c r="F178" s="4"/>
    </row>
    <row r="179" ht="35" customHeight="1" spans="1:6">
      <c r="A179" s="4">
        <v>177</v>
      </c>
      <c r="B179" s="4" t="str">
        <f>"李静"</f>
        <v>李静</v>
      </c>
      <c r="C179" s="4" t="str">
        <f>"56362023081411471821250"</f>
        <v>56362023081411471821250</v>
      </c>
      <c r="D179" s="4" t="str">
        <f t="shared" si="3"/>
        <v>1002</v>
      </c>
      <c r="E179" s="4" t="s">
        <v>8</v>
      </c>
      <c r="F179" s="4"/>
    </row>
    <row r="180" ht="35" customHeight="1" spans="1:6">
      <c r="A180" s="4">
        <v>178</v>
      </c>
      <c r="B180" s="4" t="str">
        <f>"李渊"</f>
        <v>李渊</v>
      </c>
      <c r="C180" s="4" t="str">
        <f>"56362023081409505920395"</f>
        <v>56362023081409505920395</v>
      </c>
      <c r="D180" s="4" t="str">
        <f t="shared" si="3"/>
        <v>1002</v>
      </c>
      <c r="E180" s="4" t="s">
        <v>8</v>
      </c>
      <c r="F180" s="4"/>
    </row>
    <row r="181" ht="35" customHeight="1" spans="1:6">
      <c r="A181" s="4">
        <v>179</v>
      </c>
      <c r="B181" s="4" t="str">
        <f>"蔡秋丽"</f>
        <v>蔡秋丽</v>
      </c>
      <c r="C181" s="4" t="str">
        <f>"56362023081411125021031"</f>
        <v>56362023081411125021031</v>
      </c>
      <c r="D181" s="4" t="str">
        <f t="shared" si="3"/>
        <v>1002</v>
      </c>
      <c r="E181" s="4" t="s">
        <v>8</v>
      </c>
      <c r="F181" s="4"/>
    </row>
    <row r="182" ht="35" customHeight="1" spans="1:6">
      <c r="A182" s="4">
        <v>180</v>
      </c>
      <c r="B182" s="4" t="str">
        <f>"王鸿飞"</f>
        <v>王鸿飞</v>
      </c>
      <c r="C182" s="4" t="str">
        <f>"56362023081410043520522"</f>
        <v>56362023081410043520522</v>
      </c>
      <c r="D182" s="4" t="str">
        <f t="shared" si="3"/>
        <v>1002</v>
      </c>
      <c r="E182" s="4" t="s">
        <v>8</v>
      </c>
      <c r="F182" s="4"/>
    </row>
    <row r="183" ht="35" customHeight="1" spans="1:6">
      <c r="A183" s="4">
        <v>181</v>
      </c>
      <c r="B183" s="4" t="str">
        <f>"曾胤"</f>
        <v>曾胤</v>
      </c>
      <c r="C183" s="4" t="str">
        <f>"56362023081412072621365"</f>
        <v>56362023081412072621365</v>
      </c>
      <c r="D183" s="4" t="str">
        <f t="shared" si="3"/>
        <v>1002</v>
      </c>
      <c r="E183" s="4" t="s">
        <v>8</v>
      </c>
      <c r="F183" s="4"/>
    </row>
    <row r="184" ht="35" customHeight="1" spans="1:6">
      <c r="A184" s="4">
        <v>182</v>
      </c>
      <c r="B184" s="4" t="str">
        <f>"吴妹"</f>
        <v>吴妹</v>
      </c>
      <c r="C184" s="4" t="str">
        <f>"56362023081411163421058"</f>
        <v>56362023081411163421058</v>
      </c>
      <c r="D184" s="4" t="str">
        <f t="shared" si="3"/>
        <v>1002</v>
      </c>
      <c r="E184" s="4" t="s">
        <v>8</v>
      </c>
      <c r="F184" s="4"/>
    </row>
    <row r="185" ht="35" customHeight="1" spans="1:6">
      <c r="A185" s="4">
        <v>183</v>
      </c>
      <c r="B185" s="4" t="str">
        <f>"蔡蕾"</f>
        <v>蔡蕾</v>
      </c>
      <c r="C185" s="4" t="str">
        <f>"56362023081411382221197"</f>
        <v>56362023081411382221197</v>
      </c>
      <c r="D185" s="4" t="str">
        <f t="shared" si="3"/>
        <v>1002</v>
      </c>
      <c r="E185" s="4" t="s">
        <v>8</v>
      </c>
      <c r="F185" s="4"/>
    </row>
    <row r="186" ht="35" customHeight="1" spans="1:6">
      <c r="A186" s="4">
        <v>184</v>
      </c>
      <c r="B186" s="4" t="str">
        <f>"黄艳"</f>
        <v>黄艳</v>
      </c>
      <c r="C186" s="4" t="str">
        <f>"56362023081411012120950"</f>
        <v>56362023081411012120950</v>
      </c>
      <c r="D186" s="4" t="str">
        <f t="shared" si="3"/>
        <v>1002</v>
      </c>
      <c r="E186" s="4" t="s">
        <v>8</v>
      </c>
      <c r="F186" s="4"/>
    </row>
    <row r="187" ht="35" customHeight="1" spans="1:6">
      <c r="A187" s="4">
        <v>185</v>
      </c>
      <c r="B187" s="4" t="str">
        <f>"李衍涛"</f>
        <v>李衍涛</v>
      </c>
      <c r="C187" s="4" t="str">
        <f>"56362023081412022021337"</f>
        <v>56362023081412022021337</v>
      </c>
      <c r="D187" s="4" t="str">
        <f t="shared" si="3"/>
        <v>1002</v>
      </c>
      <c r="E187" s="4" t="s">
        <v>8</v>
      </c>
      <c r="F187" s="4"/>
    </row>
    <row r="188" ht="35" customHeight="1" spans="1:6">
      <c r="A188" s="4">
        <v>186</v>
      </c>
      <c r="B188" s="4" t="str">
        <f>"苏丹"</f>
        <v>苏丹</v>
      </c>
      <c r="C188" s="4" t="str">
        <f>"56362023081411364021183"</f>
        <v>56362023081411364021183</v>
      </c>
      <c r="D188" s="4" t="str">
        <f t="shared" si="3"/>
        <v>1002</v>
      </c>
      <c r="E188" s="4" t="s">
        <v>8</v>
      </c>
      <c r="F188" s="4"/>
    </row>
    <row r="189" ht="35" customHeight="1" spans="1:6">
      <c r="A189" s="4">
        <v>187</v>
      </c>
      <c r="B189" s="4" t="str">
        <f>"王英娃"</f>
        <v>王英娃</v>
      </c>
      <c r="C189" s="4" t="str">
        <f>"56362023081411525021287"</f>
        <v>56362023081411525021287</v>
      </c>
      <c r="D189" s="4" t="str">
        <f t="shared" si="3"/>
        <v>1002</v>
      </c>
      <c r="E189" s="4" t="s">
        <v>8</v>
      </c>
      <c r="F189" s="4"/>
    </row>
    <row r="190" ht="35" customHeight="1" spans="1:6">
      <c r="A190" s="4">
        <v>188</v>
      </c>
      <c r="B190" s="4" t="str">
        <f>"王育林"</f>
        <v>王育林</v>
      </c>
      <c r="C190" s="4" t="str">
        <f>"56362023081412014321333"</f>
        <v>56362023081412014321333</v>
      </c>
      <c r="D190" s="4" t="str">
        <f t="shared" si="3"/>
        <v>1002</v>
      </c>
      <c r="E190" s="4" t="s">
        <v>8</v>
      </c>
      <c r="F190" s="4"/>
    </row>
    <row r="191" ht="35" customHeight="1" spans="1:6">
      <c r="A191" s="4">
        <v>189</v>
      </c>
      <c r="B191" s="4" t="str">
        <f>"刘裔修"</f>
        <v>刘裔修</v>
      </c>
      <c r="C191" s="4" t="str">
        <f>"56362023081412192721418"</f>
        <v>56362023081412192721418</v>
      </c>
      <c r="D191" s="4" t="str">
        <f t="shared" si="3"/>
        <v>1002</v>
      </c>
      <c r="E191" s="4" t="s">
        <v>8</v>
      </c>
      <c r="F191" s="4"/>
    </row>
    <row r="192" ht="35" customHeight="1" spans="1:6">
      <c r="A192" s="4">
        <v>190</v>
      </c>
      <c r="B192" s="4" t="str">
        <f>"谢英"</f>
        <v>谢英</v>
      </c>
      <c r="C192" s="4" t="str">
        <f>"56362023081411213521097"</f>
        <v>56362023081411213521097</v>
      </c>
      <c r="D192" s="4" t="str">
        <f t="shared" si="3"/>
        <v>1002</v>
      </c>
      <c r="E192" s="4" t="s">
        <v>8</v>
      </c>
      <c r="F192" s="4"/>
    </row>
    <row r="193" ht="35" customHeight="1" spans="1:6">
      <c r="A193" s="4">
        <v>191</v>
      </c>
      <c r="B193" s="4" t="str">
        <f>"吴珍"</f>
        <v>吴珍</v>
      </c>
      <c r="C193" s="4" t="str">
        <f>"56362023081412273821452"</f>
        <v>56362023081412273821452</v>
      </c>
      <c r="D193" s="4" t="str">
        <f t="shared" si="3"/>
        <v>1002</v>
      </c>
      <c r="E193" s="4" t="s">
        <v>8</v>
      </c>
      <c r="F193" s="4"/>
    </row>
    <row r="194" ht="35" customHeight="1" spans="1:6">
      <c r="A194" s="4">
        <v>192</v>
      </c>
      <c r="B194" s="4" t="str">
        <f>"唐望威"</f>
        <v>唐望威</v>
      </c>
      <c r="C194" s="4" t="str">
        <f>"56362023081411211921096"</f>
        <v>56362023081411211921096</v>
      </c>
      <c r="D194" s="4" t="str">
        <f t="shared" si="3"/>
        <v>1002</v>
      </c>
      <c r="E194" s="4" t="s">
        <v>8</v>
      </c>
      <c r="F194" s="4"/>
    </row>
    <row r="195" ht="35" customHeight="1" spans="1:6">
      <c r="A195" s="4">
        <v>193</v>
      </c>
      <c r="B195" s="4" t="str">
        <f>"王育超"</f>
        <v>王育超</v>
      </c>
      <c r="C195" s="4" t="str">
        <f>"56362023081412161821406"</f>
        <v>56362023081412161821406</v>
      </c>
      <c r="D195" s="4" t="str">
        <f t="shared" si="3"/>
        <v>1002</v>
      </c>
      <c r="E195" s="4" t="s">
        <v>8</v>
      </c>
      <c r="F195" s="4"/>
    </row>
    <row r="196" ht="35" customHeight="1" spans="1:6">
      <c r="A196" s="4">
        <v>194</v>
      </c>
      <c r="B196" s="4" t="str">
        <f>"陈贤"</f>
        <v>陈贤</v>
      </c>
      <c r="C196" s="4" t="str">
        <f>"56362023081410291620707"</f>
        <v>56362023081410291620707</v>
      </c>
      <c r="D196" s="4" t="str">
        <f t="shared" si="3"/>
        <v>1002</v>
      </c>
      <c r="E196" s="4" t="s">
        <v>8</v>
      </c>
      <c r="F196" s="4"/>
    </row>
    <row r="197" ht="35" customHeight="1" spans="1:6">
      <c r="A197" s="4">
        <v>195</v>
      </c>
      <c r="B197" s="4" t="str">
        <f>"李科翔"</f>
        <v>李科翔</v>
      </c>
      <c r="C197" s="4" t="str">
        <f>"56362023081412544821566"</f>
        <v>56362023081412544821566</v>
      </c>
      <c r="D197" s="4" t="str">
        <f t="shared" si="3"/>
        <v>1002</v>
      </c>
      <c r="E197" s="4" t="s">
        <v>8</v>
      </c>
      <c r="F197" s="4"/>
    </row>
    <row r="198" ht="35" customHeight="1" spans="1:6">
      <c r="A198" s="4">
        <v>196</v>
      </c>
      <c r="B198" s="4" t="str">
        <f>"黄贵存"</f>
        <v>黄贵存</v>
      </c>
      <c r="C198" s="4" t="str">
        <f>"56362023081411064820992"</f>
        <v>56362023081411064820992</v>
      </c>
      <c r="D198" s="4" t="str">
        <f t="shared" si="3"/>
        <v>1002</v>
      </c>
      <c r="E198" s="4" t="s">
        <v>8</v>
      </c>
      <c r="F198" s="4"/>
    </row>
    <row r="199" ht="35" customHeight="1" spans="1:6">
      <c r="A199" s="4">
        <v>197</v>
      </c>
      <c r="B199" s="4" t="str">
        <f>"王雪花"</f>
        <v>王雪花</v>
      </c>
      <c r="C199" s="4" t="str">
        <f>"56362023081411112221022"</f>
        <v>56362023081411112221022</v>
      </c>
      <c r="D199" s="4" t="str">
        <f t="shared" si="3"/>
        <v>1002</v>
      </c>
      <c r="E199" s="4" t="s">
        <v>8</v>
      </c>
      <c r="F199" s="4"/>
    </row>
    <row r="200" ht="35" customHeight="1" spans="1:6">
      <c r="A200" s="4">
        <v>198</v>
      </c>
      <c r="B200" s="4" t="str">
        <f>"蔡淑妃"</f>
        <v>蔡淑妃</v>
      </c>
      <c r="C200" s="4" t="str">
        <f>"56362023081412570721577"</f>
        <v>56362023081412570721577</v>
      </c>
      <c r="D200" s="4" t="str">
        <f t="shared" si="3"/>
        <v>1002</v>
      </c>
      <c r="E200" s="4" t="s">
        <v>8</v>
      </c>
      <c r="F200" s="4"/>
    </row>
    <row r="201" ht="35" customHeight="1" spans="1:6">
      <c r="A201" s="4">
        <v>199</v>
      </c>
      <c r="B201" s="4" t="str">
        <f>"王丽珠"</f>
        <v>王丽珠</v>
      </c>
      <c r="C201" s="4" t="str">
        <f>"56362023081413003721592"</f>
        <v>56362023081413003721592</v>
      </c>
      <c r="D201" s="4" t="str">
        <f t="shared" si="3"/>
        <v>1002</v>
      </c>
      <c r="E201" s="4" t="s">
        <v>8</v>
      </c>
      <c r="F201" s="4"/>
    </row>
    <row r="202" ht="35" customHeight="1" spans="1:6">
      <c r="A202" s="4">
        <v>200</v>
      </c>
      <c r="B202" s="4" t="str">
        <f>"杨晶"</f>
        <v>杨晶</v>
      </c>
      <c r="C202" s="4" t="str">
        <f>"56362023081413205821684"</f>
        <v>56362023081413205821684</v>
      </c>
      <c r="D202" s="4" t="str">
        <f t="shared" si="3"/>
        <v>1002</v>
      </c>
      <c r="E202" s="4" t="s">
        <v>8</v>
      </c>
      <c r="F202" s="4"/>
    </row>
    <row r="203" ht="35" customHeight="1" spans="1:6">
      <c r="A203" s="4">
        <v>201</v>
      </c>
      <c r="B203" s="4" t="str">
        <f>"蔡蕾怡"</f>
        <v>蔡蕾怡</v>
      </c>
      <c r="C203" s="4" t="str">
        <f>"56362023081413091021632"</f>
        <v>56362023081413091021632</v>
      </c>
      <c r="D203" s="4" t="str">
        <f t="shared" si="3"/>
        <v>1002</v>
      </c>
      <c r="E203" s="4" t="s">
        <v>8</v>
      </c>
      <c r="F203" s="4"/>
    </row>
    <row r="204" ht="35" customHeight="1" spans="1:6">
      <c r="A204" s="4">
        <v>202</v>
      </c>
      <c r="B204" s="4" t="str">
        <f>"王乙儿"</f>
        <v>王乙儿</v>
      </c>
      <c r="C204" s="4" t="str">
        <f>"56362023081411474721255"</f>
        <v>56362023081411474721255</v>
      </c>
      <c r="D204" s="4" t="str">
        <f t="shared" si="3"/>
        <v>1002</v>
      </c>
      <c r="E204" s="4" t="s">
        <v>8</v>
      </c>
      <c r="F204" s="4"/>
    </row>
    <row r="205" ht="35" customHeight="1" spans="1:6">
      <c r="A205" s="4">
        <v>203</v>
      </c>
      <c r="B205" s="4" t="str">
        <f>"王慧敏"</f>
        <v>王慧敏</v>
      </c>
      <c r="C205" s="4" t="str">
        <f>"56362023081413135321657"</f>
        <v>56362023081413135321657</v>
      </c>
      <c r="D205" s="4" t="str">
        <f t="shared" si="3"/>
        <v>1002</v>
      </c>
      <c r="E205" s="4" t="s">
        <v>8</v>
      </c>
      <c r="F205" s="4"/>
    </row>
    <row r="206" ht="35" customHeight="1" spans="1:6">
      <c r="A206" s="4">
        <v>204</v>
      </c>
      <c r="B206" s="4" t="str">
        <f>"陈竞"</f>
        <v>陈竞</v>
      </c>
      <c r="C206" s="4" t="str">
        <f>"56362023081413160521665"</f>
        <v>56362023081413160521665</v>
      </c>
      <c r="D206" s="4" t="str">
        <f t="shared" si="3"/>
        <v>1002</v>
      </c>
      <c r="E206" s="4" t="s">
        <v>8</v>
      </c>
      <c r="F206" s="4"/>
    </row>
    <row r="207" ht="35" customHeight="1" spans="1:6">
      <c r="A207" s="4">
        <v>205</v>
      </c>
      <c r="B207" s="4" t="str">
        <f>"唐曼"</f>
        <v>唐曼</v>
      </c>
      <c r="C207" s="4" t="str">
        <f>"56362023081413042021613"</f>
        <v>56362023081413042021613</v>
      </c>
      <c r="D207" s="4" t="str">
        <f t="shared" si="3"/>
        <v>1002</v>
      </c>
      <c r="E207" s="4" t="s">
        <v>8</v>
      </c>
      <c r="F207" s="4"/>
    </row>
    <row r="208" ht="35" customHeight="1" spans="1:6">
      <c r="A208" s="4">
        <v>206</v>
      </c>
      <c r="B208" s="4" t="str">
        <f>"林薇"</f>
        <v>林薇</v>
      </c>
      <c r="C208" s="4" t="str">
        <f>"56362023081413492221788"</f>
        <v>56362023081413492221788</v>
      </c>
      <c r="D208" s="4" t="str">
        <f t="shared" si="3"/>
        <v>1002</v>
      </c>
      <c r="E208" s="4" t="s">
        <v>8</v>
      </c>
      <c r="F208" s="4"/>
    </row>
    <row r="209" ht="35" customHeight="1" spans="1:6">
      <c r="A209" s="4">
        <v>207</v>
      </c>
      <c r="B209" s="4" t="str">
        <f>"王燕"</f>
        <v>王燕</v>
      </c>
      <c r="C209" s="4" t="str">
        <f>"56362023081409101719936"</f>
        <v>56362023081409101719936</v>
      </c>
      <c r="D209" s="4" t="str">
        <f t="shared" si="3"/>
        <v>1002</v>
      </c>
      <c r="E209" s="4" t="s">
        <v>8</v>
      </c>
      <c r="F209" s="4"/>
    </row>
    <row r="210" ht="35" customHeight="1" spans="1:6">
      <c r="A210" s="4">
        <v>208</v>
      </c>
      <c r="B210" s="4" t="str">
        <f>"蔡仁鹏"</f>
        <v>蔡仁鹏</v>
      </c>
      <c r="C210" s="4" t="str">
        <f>"56362023081414133221897"</f>
        <v>56362023081414133221897</v>
      </c>
      <c r="D210" s="4" t="str">
        <f t="shared" si="3"/>
        <v>1002</v>
      </c>
      <c r="E210" s="4" t="s">
        <v>8</v>
      </c>
      <c r="F210" s="4"/>
    </row>
    <row r="211" ht="35" customHeight="1" spans="1:6">
      <c r="A211" s="4">
        <v>209</v>
      </c>
      <c r="B211" s="4" t="str">
        <f>"王世尧"</f>
        <v>王世尧</v>
      </c>
      <c r="C211" s="4" t="str">
        <f>"56362023081413135221656"</f>
        <v>56362023081413135221656</v>
      </c>
      <c r="D211" s="4" t="str">
        <f t="shared" si="3"/>
        <v>1002</v>
      </c>
      <c r="E211" s="4" t="s">
        <v>8</v>
      </c>
      <c r="F211" s="4"/>
    </row>
    <row r="212" ht="35" customHeight="1" spans="1:6">
      <c r="A212" s="4">
        <v>210</v>
      </c>
      <c r="B212" s="4" t="str">
        <f>"王景仪"</f>
        <v>王景仪</v>
      </c>
      <c r="C212" s="4" t="str">
        <f>"56362023081409285120168"</f>
        <v>56362023081409285120168</v>
      </c>
      <c r="D212" s="4" t="str">
        <f t="shared" si="3"/>
        <v>1002</v>
      </c>
      <c r="E212" s="4" t="s">
        <v>8</v>
      </c>
      <c r="F212" s="4"/>
    </row>
    <row r="213" ht="35" customHeight="1" spans="1:6">
      <c r="A213" s="4">
        <v>211</v>
      </c>
      <c r="B213" s="4" t="str">
        <f>"徐子婷"</f>
        <v>徐子婷</v>
      </c>
      <c r="C213" s="4" t="str">
        <f>"56362023081413380121749"</f>
        <v>56362023081413380121749</v>
      </c>
      <c r="D213" s="4" t="str">
        <f t="shared" si="3"/>
        <v>1002</v>
      </c>
      <c r="E213" s="4" t="s">
        <v>8</v>
      </c>
      <c r="F213" s="4"/>
    </row>
    <row r="214" ht="35" customHeight="1" spans="1:6">
      <c r="A214" s="4">
        <v>212</v>
      </c>
      <c r="B214" s="4" t="str">
        <f>"王广亿"</f>
        <v>王广亿</v>
      </c>
      <c r="C214" s="4" t="str">
        <f>"56362023081411191221079"</f>
        <v>56362023081411191221079</v>
      </c>
      <c r="D214" s="4" t="str">
        <f t="shared" si="3"/>
        <v>1002</v>
      </c>
      <c r="E214" s="4" t="s">
        <v>8</v>
      </c>
      <c r="F214" s="4"/>
    </row>
    <row r="215" ht="35" customHeight="1" spans="1:6">
      <c r="A215" s="4">
        <v>213</v>
      </c>
      <c r="B215" s="4" t="str">
        <f>"王士瑜"</f>
        <v>王士瑜</v>
      </c>
      <c r="C215" s="4" t="str">
        <f>"56362023081414350821997"</f>
        <v>56362023081414350821997</v>
      </c>
      <c r="D215" s="4" t="str">
        <f t="shared" si="3"/>
        <v>1002</v>
      </c>
      <c r="E215" s="4" t="s">
        <v>8</v>
      </c>
      <c r="F215" s="4"/>
    </row>
    <row r="216" ht="35" customHeight="1" spans="1:6">
      <c r="A216" s="4">
        <v>214</v>
      </c>
      <c r="B216" s="4" t="str">
        <f>"张智森"</f>
        <v>张智森</v>
      </c>
      <c r="C216" s="4" t="str">
        <f>"56362023081414431122050"</f>
        <v>56362023081414431122050</v>
      </c>
      <c r="D216" s="4" t="str">
        <f t="shared" si="3"/>
        <v>1002</v>
      </c>
      <c r="E216" s="4" t="s">
        <v>8</v>
      </c>
      <c r="F216" s="4"/>
    </row>
    <row r="217" ht="35" customHeight="1" spans="1:6">
      <c r="A217" s="4">
        <v>215</v>
      </c>
      <c r="B217" s="4" t="str">
        <f>"张腾"</f>
        <v>张腾</v>
      </c>
      <c r="C217" s="4" t="str">
        <f>"56362023081414475222075"</f>
        <v>56362023081414475222075</v>
      </c>
      <c r="D217" s="4" t="str">
        <f t="shared" si="3"/>
        <v>1002</v>
      </c>
      <c r="E217" s="4" t="s">
        <v>8</v>
      </c>
      <c r="F217" s="4"/>
    </row>
    <row r="218" ht="35" customHeight="1" spans="1:6">
      <c r="A218" s="4">
        <v>216</v>
      </c>
      <c r="B218" s="4" t="str">
        <f>"徐华衡"</f>
        <v>徐华衡</v>
      </c>
      <c r="C218" s="4" t="str">
        <f>"56362023081414520822103"</f>
        <v>56362023081414520822103</v>
      </c>
      <c r="D218" s="4" t="str">
        <f t="shared" si="3"/>
        <v>1002</v>
      </c>
      <c r="E218" s="4" t="s">
        <v>8</v>
      </c>
      <c r="F218" s="4"/>
    </row>
    <row r="219" ht="35" customHeight="1" spans="1:6">
      <c r="A219" s="4">
        <v>217</v>
      </c>
      <c r="B219" s="4" t="str">
        <f>"王小琴"</f>
        <v>王小琴</v>
      </c>
      <c r="C219" s="4" t="str">
        <f>"56362023081414141321903"</f>
        <v>56362023081414141321903</v>
      </c>
      <c r="D219" s="4" t="str">
        <f t="shared" si="3"/>
        <v>1002</v>
      </c>
      <c r="E219" s="4" t="s">
        <v>8</v>
      </c>
      <c r="F219" s="4"/>
    </row>
    <row r="220" ht="35" customHeight="1" spans="1:6">
      <c r="A220" s="4">
        <v>218</v>
      </c>
      <c r="B220" s="4" t="str">
        <f>"沈振学"</f>
        <v>沈振学</v>
      </c>
      <c r="C220" s="4" t="str">
        <f>"56362023081414503322093"</f>
        <v>56362023081414503322093</v>
      </c>
      <c r="D220" s="4" t="str">
        <f t="shared" si="3"/>
        <v>1002</v>
      </c>
      <c r="E220" s="4" t="s">
        <v>8</v>
      </c>
      <c r="F220" s="4"/>
    </row>
    <row r="221" ht="35" customHeight="1" spans="1:6">
      <c r="A221" s="4">
        <v>219</v>
      </c>
      <c r="B221" s="4" t="str">
        <f>"李日帅"</f>
        <v>李日帅</v>
      </c>
      <c r="C221" s="4" t="str">
        <f>"56362023081409485920375"</f>
        <v>56362023081409485920375</v>
      </c>
      <c r="D221" s="4" t="str">
        <f t="shared" si="3"/>
        <v>1002</v>
      </c>
      <c r="E221" s="4" t="s">
        <v>8</v>
      </c>
      <c r="F221" s="4"/>
    </row>
    <row r="222" ht="35" customHeight="1" spans="1:6">
      <c r="A222" s="4">
        <v>220</v>
      </c>
      <c r="B222" s="4" t="str">
        <f>"洪云"</f>
        <v>洪云</v>
      </c>
      <c r="C222" s="4" t="str">
        <f>"56362023081409494220380"</f>
        <v>56362023081409494220380</v>
      </c>
      <c r="D222" s="4" t="str">
        <f t="shared" si="3"/>
        <v>1002</v>
      </c>
      <c r="E222" s="4" t="s">
        <v>8</v>
      </c>
      <c r="F222" s="4"/>
    </row>
    <row r="223" ht="35" customHeight="1" spans="1:6">
      <c r="A223" s="4">
        <v>221</v>
      </c>
      <c r="B223" s="4" t="str">
        <f>"李清坤"</f>
        <v>李清坤</v>
      </c>
      <c r="C223" s="4" t="str">
        <f>"56362023081414524122107"</f>
        <v>56362023081414524122107</v>
      </c>
      <c r="D223" s="4" t="str">
        <f t="shared" si="3"/>
        <v>1002</v>
      </c>
      <c r="E223" s="4" t="s">
        <v>8</v>
      </c>
      <c r="F223" s="4"/>
    </row>
    <row r="224" ht="35" customHeight="1" spans="1:6">
      <c r="A224" s="4">
        <v>222</v>
      </c>
      <c r="B224" s="4" t="str">
        <f>"吴秋花"</f>
        <v>吴秋花</v>
      </c>
      <c r="C224" s="4" t="str">
        <f>"56362023081415122122238"</f>
        <v>56362023081415122122238</v>
      </c>
      <c r="D224" s="4" t="str">
        <f t="shared" si="3"/>
        <v>1002</v>
      </c>
      <c r="E224" s="4" t="s">
        <v>8</v>
      </c>
      <c r="F224" s="4"/>
    </row>
    <row r="225" ht="35" customHeight="1" spans="1:6">
      <c r="A225" s="4">
        <v>223</v>
      </c>
      <c r="B225" s="4" t="str">
        <f>"王芸"</f>
        <v>王芸</v>
      </c>
      <c r="C225" s="4" t="str">
        <f>"56362023081415070522200"</f>
        <v>56362023081415070522200</v>
      </c>
      <c r="D225" s="4" t="str">
        <f t="shared" si="3"/>
        <v>1002</v>
      </c>
      <c r="E225" s="4" t="s">
        <v>8</v>
      </c>
      <c r="F225" s="4"/>
    </row>
    <row r="226" ht="35" customHeight="1" spans="1:6">
      <c r="A226" s="4">
        <v>224</v>
      </c>
      <c r="B226" s="4" t="str">
        <f>"李浩"</f>
        <v>李浩</v>
      </c>
      <c r="C226" s="4" t="str">
        <f>"56362023081410134320597"</f>
        <v>56362023081410134320597</v>
      </c>
      <c r="D226" s="4" t="str">
        <f t="shared" si="3"/>
        <v>1002</v>
      </c>
      <c r="E226" s="4" t="s">
        <v>8</v>
      </c>
      <c r="F226" s="4"/>
    </row>
    <row r="227" ht="35" customHeight="1" spans="1:6">
      <c r="A227" s="4">
        <v>225</v>
      </c>
      <c r="B227" s="4" t="str">
        <f>"李妍"</f>
        <v>李妍</v>
      </c>
      <c r="C227" s="4" t="str">
        <f>"56362023081415142822255"</f>
        <v>56362023081415142822255</v>
      </c>
      <c r="D227" s="4" t="str">
        <f t="shared" si="3"/>
        <v>1002</v>
      </c>
      <c r="E227" s="4" t="s">
        <v>8</v>
      </c>
      <c r="F227" s="4"/>
    </row>
    <row r="228" ht="35" customHeight="1" spans="1:6">
      <c r="A228" s="4">
        <v>226</v>
      </c>
      <c r="B228" s="4" t="str">
        <f>"文成迈"</f>
        <v>文成迈</v>
      </c>
      <c r="C228" s="4" t="str">
        <f>"56362023081414344321994"</f>
        <v>56362023081414344321994</v>
      </c>
      <c r="D228" s="4" t="str">
        <f t="shared" si="3"/>
        <v>1002</v>
      </c>
      <c r="E228" s="4" t="s">
        <v>8</v>
      </c>
      <c r="F228" s="4"/>
    </row>
    <row r="229" ht="35" customHeight="1" spans="1:6">
      <c r="A229" s="4">
        <v>227</v>
      </c>
      <c r="B229" s="4" t="str">
        <f>"陈荣宗"</f>
        <v>陈荣宗</v>
      </c>
      <c r="C229" s="4" t="str">
        <f>"56362023081415120722235"</f>
        <v>56362023081415120722235</v>
      </c>
      <c r="D229" s="4" t="str">
        <f t="shared" si="3"/>
        <v>1002</v>
      </c>
      <c r="E229" s="4" t="s">
        <v>8</v>
      </c>
      <c r="F229" s="4"/>
    </row>
    <row r="230" ht="35" customHeight="1" spans="1:6">
      <c r="A230" s="4">
        <v>228</v>
      </c>
      <c r="B230" s="4" t="str">
        <f>"潘淑焕"</f>
        <v>潘淑焕</v>
      </c>
      <c r="C230" s="4" t="str">
        <f>"56362023081414590822155"</f>
        <v>56362023081414590822155</v>
      </c>
      <c r="D230" s="4" t="str">
        <f t="shared" si="3"/>
        <v>1002</v>
      </c>
      <c r="E230" s="4" t="s">
        <v>8</v>
      </c>
      <c r="F230" s="4"/>
    </row>
    <row r="231" ht="35" customHeight="1" spans="1:6">
      <c r="A231" s="4">
        <v>229</v>
      </c>
      <c r="B231" s="4" t="str">
        <f>"林诗放"</f>
        <v>林诗放</v>
      </c>
      <c r="C231" s="4" t="str">
        <f>"56362023081415263722330"</f>
        <v>56362023081415263722330</v>
      </c>
      <c r="D231" s="4" t="str">
        <f t="shared" si="3"/>
        <v>1002</v>
      </c>
      <c r="E231" s="4" t="s">
        <v>8</v>
      </c>
      <c r="F231" s="4"/>
    </row>
    <row r="232" ht="35" customHeight="1" spans="1:6">
      <c r="A232" s="4">
        <v>230</v>
      </c>
      <c r="B232" s="4" t="str">
        <f>"陈雪"</f>
        <v>陈雪</v>
      </c>
      <c r="C232" s="4" t="str">
        <f>"56362023081415182822283"</f>
        <v>56362023081415182822283</v>
      </c>
      <c r="D232" s="4" t="str">
        <f t="shared" si="3"/>
        <v>1002</v>
      </c>
      <c r="E232" s="4" t="s">
        <v>8</v>
      </c>
      <c r="F232" s="4"/>
    </row>
    <row r="233" ht="35" customHeight="1" spans="1:6">
      <c r="A233" s="4">
        <v>231</v>
      </c>
      <c r="B233" s="4" t="str">
        <f>"王禧"</f>
        <v>王禧</v>
      </c>
      <c r="C233" s="4" t="str">
        <f>"56362023081414340821990"</f>
        <v>56362023081414340821990</v>
      </c>
      <c r="D233" s="4" t="str">
        <f t="shared" si="3"/>
        <v>1002</v>
      </c>
      <c r="E233" s="4" t="s">
        <v>8</v>
      </c>
      <c r="F233" s="4"/>
    </row>
    <row r="234" ht="35" customHeight="1" spans="1:6">
      <c r="A234" s="4">
        <v>232</v>
      </c>
      <c r="B234" s="4" t="str">
        <f>"罗婷婷"</f>
        <v>罗婷婷</v>
      </c>
      <c r="C234" s="4" t="str">
        <f>"56362023081415294222352"</f>
        <v>56362023081415294222352</v>
      </c>
      <c r="D234" s="4" t="str">
        <f t="shared" si="3"/>
        <v>1002</v>
      </c>
      <c r="E234" s="4" t="s">
        <v>8</v>
      </c>
      <c r="F234" s="4"/>
    </row>
    <row r="235" ht="35" customHeight="1" spans="1:6">
      <c r="A235" s="4">
        <v>233</v>
      </c>
      <c r="B235" s="4" t="str">
        <f>"黄福凯"</f>
        <v>黄福凯</v>
      </c>
      <c r="C235" s="4" t="str">
        <f>"56362023081409021919849"</f>
        <v>56362023081409021919849</v>
      </c>
      <c r="D235" s="4" t="str">
        <f t="shared" si="3"/>
        <v>1002</v>
      </c>
      <c r="E235" s="4" t="s">
        <v>8</v>
      </c>
      <c r="F235" s="4"/>
    </row>
    <row r="236" ht="35" customHeight="1" spans="1:6">
      <c r="A236" s="4">
        <v>234</v>
      </c>
      <c r="B236" s="4" t="str">
        <f>"韩妃"</f>
        <v>韩妃</v>
      </c>
      <c r="C236" s="4" t="str">
        <f>"56362023081415312622363"</f>
        <v>56362023081415312622363</v>
      </c>
      <c r="D236" s="4" t="str">
        <f t="shared" si="3"/>
        <v>1002</v>
      </c>
      <c r="E236" s="4" t="s">
        <v>8</v>
      </c>
      <c r="F236" s="4"/>
    </row>
    <row r="237" ht="35" customHeight="1" spans="1:6">
      <c r="A237" s="4">
        <v>235</v>
      </c>
      <c r="B237" s="4" t="str">
        <f>"徐月宙"</f>
        <v>徐月宙</v>
      </c>
      <c r="C237" s="4" t="str">
        <f>"56362023081415274922339"</f>
        <v>56362023081415274922339</v>
      </c>
      <c r="D237" s="4" t="str">
        <f t="shared" ref="D237:D300" si="4">"1002"</f>
        <v>1002</v>
      </c>
      <c r="E237" s="4" t="s">
        <v>8</v>
      </c>
      <c r="F237" s="4"/>
    </row>
    <row r="238" ht="35" customHeight="1" spans="1:6">
      <c r="A238" s="4">
        <v>236</v>
      </c>
      <c r="B238" s="4" t="str">
        <f>"周德霖"</f>
        <v>周德霖</v>
      </c>
      <c r="C238" s="4" t="str">
        <f>"56362023081415081622206"</f>
        <v>56362023081415081622206</v>
      </c>
      <c r="D238" s="4" t="str">
        <f t="shared" si="4"/>
        <v>1002</v>
      </c>
      <c r="E238" s="4" t="s">
        <v>8</v>
      </c>
      <c r="F238" s="4"/>
    </row>
    <row r="239" ht="35" customHeight="1" spans="1:6">
      <c r="A239" s="4">
        <v>237</v>
      </c>
      <c r="B239" s="4" t="str">
        <f>"彭恩翔"</f>
        <v>彭恩翔</v>
      </c>
      <c r="C239" s="4" t="str">
        <f>"56362023081415281222343"</f>
        <v>56362023081415281222343</v>
      </c>
      <c r="D239" s="4" t="str">
        <f t="shared" si="4"/>
        <v>1002</v>
      </c>
      <c r="E239" s="4" t="s">
        <v>8</v>
      </c>
      <c r="F239" s="4"/>
    </row>
    <row r="240" ht="35" customHeight="1" spans="1:6">
      <c r="A240" s="4">
        <v>238</v>
      </c>
      <c r="B240" s="4" t="str">
        <f>"王崇雄"</f>
        <v>王崇雄</v>
      </c>
      <c r="C240" s="4" t="str">
        <f>"56362023081410062420538"</f>
        <v>56362023081410062420538</v>
      </c>
      <c r="D240" s="4" t="str">
        <f t="shared" si="4"/>
        <v>1002</v>
      </c>
      <c r="E240" s="4" t="s">
        <v>8</v>
      </c>
      <c r="F240" s="4"/>
    </row>
    <row r="241" ht="35" customHeight="1" spans="1:6">
      <c r="A241" s="4">
        <v>239</v>
      </c>
      <c r="B241" s="4" t="str">
        <f>"李萍"</f>
        <v>李萍</v>
      </c>
      <c r="C241" s="4" t="str">
        <f>"56362023081415355122384"</f>
        <v>56362023081415355122384</v>
      </c>
      <c r="D241" s="4" t="str">
        <f t="shared" si="4"/>
        <v>1002</v>
      </c>
      <c r="E241" s="4" t="s">
        <v>8</v>
      </c>
      <c r="F241" s="4"/>
    </row>
    <row r="242" ht="35" customHeight="1" spans="1:6">
      <c r="A242" s="4">
        <v>240</v>
      </c>
      <c r="B242" s="4" t="str">
        <f>"王远健"</f>
        <v>王远健</v>
      </c>
      <c r="C242" s="4" t="str">
        <f>"56362023081414370022013"</f>
        <v>56362023081414370022013</v>
      </c>
      <c r="D242" s="4" t="str">
        <f t="shared" si="4"/>
        <v>1002</v>
      </c>
      <c r="E242" s="4" t="s">
        <v>8</v>
      </c>
      <c r="F242" s="4"/>
    </row>
    <row r="243" ht="35" customHeight="1" spans="1:6">
      <c r="A243" s="4">
        <v>241</v>
      </c>
      <c r="B243" s="4" t="str">
        <f>"李虹颖"</f>
        <v>李虹颖</v>
      </c>
      <c r="C243" s="4" t="str">
        <f>"56362023081409361520245"</f>
        <v>56362023081409361520245</v>
      </c>
      <c r="D243" s="4" t="str">
        <f t="shared" si="4"/>
        <v>1002</v>
      </c>
      <c r="E243" s="4" t="s">
        <v>8</v>
      </c>
      <c r="F243" s="4"/>
    </row>
    <row r="244" ht="35" customHeight="1" spans="1:6">
      <c r="A244" s="4">
        <v>242</v>
      </c>
      <c r="B244" s="4" t="str">
        <f>"冯梦"</f>
        <v>冯梦</v>
      </c>
      <c r="C244" s="4" t="str">
        <f>"56362023081414192421923"</f>
        <v>56362023081414192421923</v>
      </c>
      <c r="D244" s="4" t="str">
        <f t="shared" si="4"/>
        <v>1002</v>
      </c>
      <c r="E244" s="4" t="s">
        <v>8</v>
      </c>
      <c r="F244" s="4"/>
    </row>
    <row r="245" ht="35" customHeight="1" spans="1:6">
      <c r="A245" s="4">
        <v>243</v>
      </c>
      <c r="B245" s="4" t="str">
        <f>"王业聪"</f>
        <v>王业聪</v>
      </c>
      <c r="C245" s="4" t="str">
        <f>"56362023081415324222370"</f>
        <v>56362023081415324222370</v>
      </c>
      <c r="D245" s="4" t="str">
        <f t="shared" si="4"/>
        <v>1002</v>
      </c>
      <c r="E245" s="4" t="s">
        <v>8</v>
      </c>
      <c r="F245" s="4"/>
    </row>
    <row r="246" ht="35" customHeight="1" spans="1:6">
      <c r="A246" s="4">
        <v>244</v>
      </c>
      <c r="B246" s="4" t="str">
        <f>"蔡小燕"</f>
        <v>蔡小燕</v>
      </c>
      <c r="C246" s="4" t="str">
        <f>"56362023081415393722417"</f>
        <v>56362023081415393722417</v>
      </c>
      <c r="D246" s="4" t="str">
        <f t="shared" si="4"/>
        <v>1002</v>
      </c>
      <c r="E246" s="4" t="s">
        <v>8</v>
      </c>
      <c r="F246" s="4"/>
    </row>
    <row r="247" ht="35" customHeight="1" spans="1:6">
      <c r="A247" s="4">
        <v>245</v>
      </c>
      <c r="B247" s="4" t="str">
        <f>"王和强"</f>
        <v>王和强</v>
      </c>
      <c r="C247" s="4" t="str">
        <f>"56362023081416065222579"</f>
        <v>56362023081416065222579</v>
      </c>
      <c r="D247" s="4" t="str">
        <f t="shared" si="4"/>
        <v>1002</v>
      </c>
      <c r="E247" s="4" t="s">
        <v>8</v>
      </c>
      <c r="F247" s="4"/>
    </row>
    <row r="248" ht="35" customHeight="1" spans="1:6">
      <c r="A248" s="4">
        <v>246</v>
      </c>
      <c r="B248" s="4" t="str">
        <f>"李文青"</f>
        <v>李文青</v>
      </c>
      <c r="C248" s="4" t="str">
        <f>"56362023081415450922452"</f>
        <v>56362023081415450922452</v>
      </c>
      <c r="D248" s="4" t="str">
        <f t="shared" si="4"/>
        <v>1002</v>
      </c>
      <c r="E248" s="4" t="s">
        <v>8</v>
      </c>
      <c r="F248" s="4"/>
    </row>
    <row r="249" ht="35" customHeight="1" spans="1:6">
      <c r="A249" s="4">
        <v>247</v>
      </c>
      <c r="B249" s="4" t="str">
        <f>"廖叶"</f>
        <v>廖叶</v>
      </c>
      <c r="C249" s="4" t="str">
        <f>"56362023081415510122491"</f>
        <v>56362023081415510122491</v>
      </c>
      <c r="D249" s="4" t="str">
        <f t="shared" si="4"/>
        <v>1002</v>
      </c>
      <c r="E249" s="4" t="s">
        <v>8</v>
      </c>
      <c r="F249" s="4"/>
    </row>
    <row r="250" ht="35" customHeight="1" spans="1:6">
      <c r="A250" s="4">
        <v>248</v>
      </c>
      <c r="B250" s="4" t="str">
        <f>"王英龙"</f>
        <v>王英龙</v>
      </c>
      <c r="C250" s="4" t="str">
        <f>"56362023081415510622492"</f>
        <v>56362023081415510622492</v>
      </c>
      <c r="D250" s="4" t="str">
        <f t="shared" si="4"/>
        <v>1002</v>
      </c>
      <c r="E250" s="4" t="s">
        <v>8</v>
      </c>
      <c r="F250" s="4"/>
    </row>
    <row r="251" ht="35" customHeight="1" spans="1:6">
      <c r="A251" s="4">
        <v>249</v>
      </c>
      <c r="B251" s="4" t="str">
        <f>"莫凡"</f>
        <v>莫凡</v>
      </c>
      <c r="C251" s="4" t="str">
        <f>"56362023081414554822132"</f>
        <v>56362023081414554822132</v>
      </c>
      <c r="D251" s="4" t="str">
        <f t="shared" si="4"/>
        <v>1002</v>
      </c>
      <c r="E251" s="4" t="s">
        <v>8</v>
      </c>
      <c r="F251" s="4"/>
    </row>
    <row r="252" ht="35" customHeight="1" spans="1:6">
      <c r="A252" s="4">
        <v>250</v>
      </c>
      <c r="B252" s="4" t="str">
        <f>"王英宇"</f>
        <v>王英宇</v>
      </c>
      <c r="C252" s="4" t="str">
        <f>"56362023081409255720126"</f>
        <v>56362023081409255720126</v>
      </c>
      <c r="D252" s="4" t="str">
        <f t="shared" si="4"/>
        <v>1002</v>
      </c>
      <c r="E252" s="4" t="s">
        <v>8</v>
      </c>
      <c r="F252" s="4"/>
    </row>
    <row r="253" ht="35" customHeight="1" spans="1:6">
      <c r="A253" s="4">
        <v>251</v>
      </c>
      <c r="B253" s="4" t="str">
        <f>"王立"</f>
        <v>王立</v>
      </c>
      <c r="C253" s="4" t="str">
        <f>"56362023081414590322154"</f>
        <v>56362023081414590322154</v>
      </c>
      <c r="D253" s="4" t="str">
        <f t="shared" si="4"/>
        <v>1002</v>
      </c>
      <c r="E253" s="4" t="s">
        <v>8</v>
      </c>
      <c r="F253" s="4"/>
    </row>
    <row r="254" ht="35" customHeight="1" spans="1:6">
      <c r="A254" s="4">
        <v>252</v>
      </c>
      <c r="B254" s="4" t="str">
        <f>"肖伟鹏"</f>
        <v>肖伟鹏</v>
      </c>
      <c r="C254" s="4" t="str">
        <f>"56362023081415491722479"</f>
        <v>56362023081415491722479</v>
      </c>
      <c r="D254" s="4" t="str">
        <f t="shared" si="4"/>
        <v>1002</v>
      </c>
      <c r="E254" s="4" t="s">
        <v>8</v>
      </c>
      <c r="F254" s="4"/>
    </row>
    <row r="255" ht="35" customHeight="1" spans="1:6">
      <c r="A255" s="4">
        <v>253</v>
      </c>
      <c r="B255" s="4" t="str">
        <f>"张艳"</f>
        <v>张艳</v>
      </c>
      <c r="C255" s="4" t="str">
        <f>"56362023081416375322738"</f>
        <v>56362023081416375322738</v>
      </c>
      <c r="D255" s="4" t="str">
        <f t="shared" si="4"/>
        <v>1002</v>
      </c>
      <c r="E255" s="4" t="s">
        <v>8</v>
      </c>
      <c r="F255" s="4"/>
    </row>
    <row r="256" ht="35" customHeight="1" spans="1:6">
      <c r="A256" s="4">
        <v>254</v>
      </c>
      <c r="B256" s="4" t="str">
        <f>"赖小浪"</f>
        <v>赖小浪</v>
      </c>
      <c r="C256" s="4" t="str">
        <f>"56362023081409321620200"</f>
        <v>56362023081409321620200</v>
      </c>
      <c r="D256" s="4" t="str">
        <f t="shared" si="4"/>
        <v>1002</v>
      </c>
      <c r="E256" s="4" t="s">
        <v>8</v>
      </c>
      <c r="F256" s="4"/>
    </row>
    <row r="257" ht="35" customHeight="1" spans="1:6">
      <c r="A257" s="4">
        <v>255</v>
      </c>
      <c r="B257" s="4" t="str">
        <f>"王丽绢"</f>
        <v>王丽绢</v>
      </c>
      <c r="C257" s="4" t="str">
        <f>"56362023081416192522643"</f>
        <v>56362023081416192522643</v>
      </c>
      <c r="D257" s="4" t="str">
        <f t="shared" si="4"/>
        <v>1002</v>
      </c>
      <c r="E257" s="4" t="s">
        <v>8</v>
      </c>
      <c r="F257" s="4"/>
    </row>
    <row r="258" ht="35" customHeight="1" spans="1:6">
      <c r="A258" s="4">
        <v>256</v>
      </c>
      <c r="B258" s="4" t="str">
        <f>"蔡汝浩"</f>
        <v>蔡汝浩</v>
      </c>
      <c r="C258" s="4" t="str">
        <f>"56362023081416394022747"</f>
        <v>56362023081416394022747</v>
      </c>
      <c r="D258" s="4" t="str">
        <f t="shared" si="4"/>
        <v>1002</v>
      </c>
      <c r="E258" s="4" t="s">
        <v>8</v>
      </c>
      <c r="F258" s="4"/>
    </row>
    <row r="259" ht="35" customHeight="1" spans="1:6">
      <c r="A259" s="4">
        <v>257</v>
      </c>
      <c r="B259" s="4" t="str">
        <f>"王康骏"</f>
        <v>王康骏</v>
      </c>
      <c r="C259" s="4" t="str">
        <f>"56362023081409200820045"</f>
        <v>56362023081409200820045</v>
      </c>
      <c r="D259" s="4" t="str">
        <f t="shared" si="4"/>
        <v>1002</v>
      </c>
      <c r="E259" s="4" t="s">
        <v>8</v>
      </c>
      <c r="F259" s="4"/>
    </row>
    <row r="260" ht="35" customHeight="1" spans="1:6">
      <c r="A260" s="4">
        <v>258</v>
      </c>
      <c r="B260" s="4" t="str">
        <f>"戴妮"</f>
        <v>戴妮</v>
      </c>
      <c r="C260" s="4" t="str">
        <f>"56362023081415415722434"</f>
        <v>56362023081415415722434</v>
      </c>
      <c r="D260" s="4" t="str">
        <f t="shared" si="4"/>
        <v>1002</v>
      </c>
      <c r="E260" s="4" t="s">
        <v>8</v>
      </c>
      <c r="F260" s="4"/>
    </row>
    <row r="261" ht="35" customHeight="1" spans="1:6">
      <c r="A261" s="4">
        <v>259</v>
      </c>
      <c r="B261" s="4" t="str">
        <f>"王恋"</f>
        <v>王恋</v>
      </c>
      <c r="C261" s="4" t="str">
        <f>"56362023081416523622819"</f>
        <v>56362023081416523622819</v>
      </c>
      <c r="D261" s="4" t="str">
        <f t="shared" si="4"/>
        <v>1002</v>
      </c>
      <c r="E261" s="4" t="s">
        <v>8</v>
      </c>
      <c r="F261" s="4"/>
    </row>
    <row r="262" ht="35" customHeight="1" spans="1:6">
      <c r="A262" s="4">
        <v>260</v>
      </c>
      <c r="B262" s="4" t="str">
        <f>"蔡婉婷"</f>
        <v>蔡婉婷</v>
      </c>
      <c r="C262" s="4" t="str">
        <f>"56362023081416075222583"</f>
        <v>56362023081416075222583</v>
      </c>
      <c r="D262" s="4" t="str">
        <f t="shared" si="4"/>
        <v>1002</v>
      </c>
      <c r="E262" s="4" t="s">
        <v>8</v>
      </c>
      <c r="F262" s="4"/>
    </row>
    <row r="263" ht="35" customHeight="1" spans="1:6">
      <c r="A263" s="4">
        <v>261</v>
      </c>
      <c r="B263" s="4" t="str">
        <f>"黄丹"</f>
        <v>黄丹</v>
      </c>
      <c r="C263" s="4" t="str">
        <f>"56362023081413434021772"</f>
        <v>56362023081413434021772</v>
      </c>
      <c r="D263" s="4" t="str">
        <f t="shared" si="4"/>
        <v>1002</v>
      </c>
      <c r="E263" s="4" t="s">
        <v>8</v>
      </c>
      <c r="F263" s="4"/>
    </row>
    <row r="264" ht="35" customHeight="1" spans="1:6">
      <c r="A264" s="4">
        <v>262</v>
      </c>
      <c r="B264" s="4" t="str">
        <f>"许小娜"</f>
        <v>许小娜</v>
      </c>
      <c r="C264" s="4" t="str">
        <f>"56362023081409034819867"</f>
        <v>56362023081409034819867</v>
      </c>
      <c r="D264" s="4" t="str">
        <f t="shared" si="4"/>
        <v>1002</v>
      </c>
      <c r="E264" s="4" t="s">
        <v>8</v>
      </c>
      <c r="F264" s="4"/>
    </row>
    <row r="265" ht="35" customHeight="1" spans="1:6">
      <c r="A265" s="4">
        <v>263</v>
      </c>
      <c r="B265" s="4" t="str">
        <f>"黄仁金"</f>
        <v>黄仁金</v>
      </c>
      <c r="C265" s="4" t="str">
        <f>"56362023081415035422174"</f>
        <v>56362023081415035422174</v>
      </c>
      <c r="D265" s="4" t="str">
        <f t="shared" si="4"/>
        <v>1002</v>
      </c>
      <c r="E265" s="4" t="s">
        <v>8</v>
      </c>
      <c r="F265" s="4"/>
    </row>
    <row r="266" ht="35" customHeight="1" spans="1:6">
      <c r="A266" s="4">
        <v>264</v>
      </c>
      <c r="B266" s="4" t="str">
        <f>"王河涛"</f>
        <v>王河涛</v>
      </c>
      <c r="C266" s="4" t="str">
        <f>"56362023081416292922695"</f>
        <v>56362023081416292922695</v>
      </c>
      <c r="D266" s="4" t="str">
        <f t="shared" si="4"/>
        <v>1002</v>
      </c>
      <c r="E266" s="4" t="s">
        <v>8</v>
      </c>
      <c r="F266" s="4"/>
    </row>
    <row r="267" ht="35" customHeight="1" spans="1:6">
      <c r="A267" s="4">
        <v>265</v>
      </c>
      <c r="B267" s="4" t="str">
        <f>"廖孝彬"</f>
        <v>廖孝彬</v>
      </c>
      <c r="C267" s="4" t="str">
        <f>"56362023081416553622833"</f>
        <v>56362023081416553622833</v>
      </c>
      <c r="D267" s="4" t="str">
        <f t="shared" si="4"/>
        <v>1002</v>
      </c>
      <c r="E267" s="4" t="s">
        <v>8</v>
      </c>
      <c r="F267" s="4"/>
    </row>
    <row r="268" ht="35" customHeight="1" spans="1:6">
      <c r="A268" s="4">
        <v>266</v>
      </c>
      <c r="B268" s="4" t="str">
        <f>"王世鑫"</f>
        <v>王世鑫</v>
      </c>
      <c r="C268" s="4" t="str">
        <f>"56362023081417190822935"</f>
        <v>56362023081417190822935</v>
      </c>
      <c r="D268" s="4" t="str">
        <f t="shared" si="4"/>
        <v>1002</v>
      </c>
      <c r="E268" s="4" t="s">
        <v>8</v>
      </c>
      <c r="F268" s="4"/>
    </row>
    <row r="269" ht="35" customHeight="1" spans="1:6">
      <c r="A269" s="4">
        <v>267</v>
      </c>
      <c r="B269" s="4" t="str">
        <f>"颜惠"</f>
        <v>颜惠</v>
      </c>
      <c r="C269" s="4" t="str">
        <f>"56362023081417052922877"</f>
        <v>56362023081417052922877</v>
      </c>
      <c r="D269" s="4" t="str">
        <f t="shared" si="4"/>
        <v>1002</v>
      </c>
      <c r="E269" s="4" t="s">
        <v>8</v>
      </c>
      <c r="F269" s="4"/>
    </row>
    <row r="270" ht="35" customHeight="1" spans="1:6">
      <c r="A270" s="4">
        <v>268</v>
      </c>
      <c r="B270" s="4" t="str">
        <f>"李延聪"</f>
        <v>李延聪</v>
      </c>
      <c r="C270" s="4" t="str">
        <f>"56362023081416553822834"</f>
        <v>56362023081416553822834</v>
      </c>
      <c r="D270" s="4" t="str">
        <f t="shared" si="4"/>
        <v>1002</v>
      </c>
      <c r="E270" s="4" t="s">
        <v>8</v>
      </c>
      <c r="F270" s="4"/>
    </row>
    <row r="271" ht="35" customHeight="1" spans="1:6">
      <c r="A271" s="4">
        <v>269</v>
      </c>
      <c r="B271" s="4" t="str">
        <f>"刘德霞"</f>
        <v>刘德霞</v>
      </c>
      <c r="C271" s="4" t="str">
        <f>"56362023081410533820883"</f>
        <v>56362023081410533820883</v>
      </c>
      <c r="D271" s="4" t="str">
        <f t="shared" si="4"/>
        <v>1002</v>
      </c>
      <c r="E271" s="4" t="s">
        <v>8</v>
      </c>
      <c r="F271" s="4"/>
    </row>
    <row r="272" ht="35" customHeight="1" spans="1:6">
      <c r="A272" s="4">
        <v>270</v>
      </c>
      <c r="B272" s="4" t="str">
        <f>"王菲"</f>
        <v>王菲</v>
      </c>
      <c r="C272" s="4" t="str">
        <f>"56362023081412181521414"</f>
        <v>56362023081412181521414</v>
      </c>
      <c r="D272" s="4" t="str">
        <f t="shared" si="4"/>
        <v>1002</v>
      </c>
      <c r="E272" s="4" t="s">
        <v>8</v>
      </c>
      <c r="F272" s="4"/>
    </row>
    <row r="273" ht="35" customHeight="1" spans="1:6">
      <c r="A273" s="4">
        <v>271</v>
      </c>
      <c r="B273" s="4" t="str">
        <f>"蔡蓝"</f>
        <v>蔡蓝</v>
      </c>
      <c r="C273" s="4" t="str">
        <f>"56362023081417455323007"</f>
        <v>56362023081417455323007</v>
      </c>
      <c r="D273" s="4" t="str">
        <f t="shared" si="4"/>
        <v>1002</v>
      </c>
      <c r="E273" s="4" t="s">
        <v>8</v>
      </c>
      <c r="F273" s="4"/>
    </row>
    <row r="274" ht="35" customHeight="1" spans="1:6">
      <c r="A274" s="4">
        <v>272</v>
      </c>
      <c r="B274" s="4" t="str">
        <f>"廖怡冰"</f>
        <v>廖怡冰</v>
      </c>
      <c r="C274" s="4" t="str">
        <f>"56362023081417450723003"</f>
        <v>56362023081417450723003</v>
      </c>
      <c r="D274" s="4" t="str">
        <f t="shared" si="4"/>
        <v>1002</v>
      </c>
      <c r="E274" s="4" t="s">
        <v>8</v>
      </c>
      <c r="F274" s="4"/>
    </row>
    <row r="275" ht="35" customHeight="1" spans="1:6">
      <c r="A275" s="4">
        <v>273</v>
      </c>
      <c r="B275" s="4" t="str">
        <f>"何俏鸿"</f>
        <v>何俏鸿</v>
      </c>
      <c r="C275" s="4" t="str">
        <f>"56362023081417473223010"</f>
        <v>56362023081417473223010</v>
      </c>
      <c r="D275" s="4" t="str">
        <f t="shared" si="4"/>
        <v>1002</v>
      </c>
      <c r="E275" s="4" t="s">
        <v>8</v>
      </c>
      <c r="F275" s="4"/>
    </row>
    <row r="276" ht="35" customHeight="1" spans="1:6">
      <c r="A276" s="4">
        <v>274</v>
      </c>
      <c r="B276" s="4" t="str">
        <f>"沈三妹"</f>
        <v>沈三妹</v>
      </c>
      <c r="C276" s="4" t="str">
        <f>"56362023081409254820121"</f>
        <v>56362023081409254820121</v>
      </c>
      <c r="D276" s="4" t="str">
        <f t="shared" si="4"/>
        <v>1002</v>
      </c>
      <c r="E276" s="4" t="s">
        <v>8</v>
      </c>
      <c r="F276" s="4"/>
    </row>
    <row r="277" ht="35" customHeight="1" spans="1:6">
      <c r="A277" s="4">
        <v>275</v>
      </c>
      <c r="B277" s="4" t="str">
        <f>"李灿"</f>
        <v>李灿</v>
      </c>
      <c r="C277" s="4" t="str">
        <f>"56362023081409212120066"</f>
        <v>56362023081409212120066</v>
      </c>
      <c r="D277" s="4" t="str">
        <f t="shared" si="4"/>
        <v>1002</v>
      </c>
      <c r="E277" s="4" t="s">
        <v>8</v>
      </c>
      <c r="F277" s="4"/>
    </row>
    <row r="278" ht="35" customHeight="1" spans="1:6">
      <c r="A278" s="4">
        <v>276</v>
      </c>
      <c r="B278" s="4" t="str">
        <f>"王富能"</f>
        <v>王富能</v>
      </c>
      <c r="C278" s="4" t="str">
        <f>"56362023081417135122916"</f>
        <v>56362023081417135122916</v>
      </c>
      <c r="D278" s="4" t="str">
        <f t="shared" si="4"/>
        <v>1002</v>
      </c>
      <c r="E278" s="4" t="s">
        <v>8</v>
      </c>
      <c r="F278" s="4"/>
    </row>
    <row r="279" ht="35" customHeight="1" spans="1:6">
      <c r="A279" s="4">
        <v>277</v>
      </c>
      <c r="B279" s="4" t="str">
        <f>"吴育昊"</f>
        <v>吴育昊</v>
      </c>
      <c r="C279" s="4" t="str">
        <f>"56362023081415104622226"</f>
        <v>56362023081415104622226</v>
      </c>
      <c r="D279" s="4" t="str">
        <f t="shared" si="4"/>
        <v>1002</v>
      </c>
      <c r="E279" s="4" t="s">
        <v>8</v>
      </c>
      <c r="F279" s="4"/>
    </row>
    <row r="280" ht="35" customHeight="1" spans="1:6">
      <c r="A280" s="4">
        <v>278</v>
      </c>
      <c r="B280" s="4" t="str">
        <f>"曾德峰"</f>
        <v>曾德峰</v>
      </c>
      <c r="C280" s="4" t="str">
        <f>"56362023081418115723061"</f>
        <v>56362023081418115723061</v>
      </c>
      <c r="D280" s="4" t="str">
        <f t="shared" si="4"/>
        <v>1002</v>
      </c>
      <c r="E280" s="4" t="s">
        <v>8</v>
      </c>
      <c r="F280" s="4"/>
    </row>
    <row r="281" ht="35" customHeight="1" spans="1:6">
      <c r="A281" s="4">
        <v>279</v>
      </c>
      <c r="B281" s="4" t="str">
        <f>"李健华"</f>
        <v>李健华</v>
      </c>
      <c r="C281" s="4" t="str">
        <f>"56362023081418264623087"</f>
        <v>56362023081418264623087</v>
      </c>
      <c r="D281" s="4" t="str">
        <f t="shared" si="4"/>
        <v>1002</v>
      </c>
      <c r="E281" s="4" t="s">
        <v>8</v>
      </c>
      <c r="F281" s="4"/>
    </row>
    <row r="282" ht="35" customHeight="1" spans="1:6">
      <c r="A282" s="4">
        <v>280</v>
      </c>
      <c r="B282" s="4" t="str">
        <f>"王妹"</f>
        <v>王妹</v>
      </c>
      <c r="C282" s="4" t="str">
        <f>"56362023081418171523072"</f>
        <v>56362023081418171523072</v>
      </c>
      <c r="D282" s="4" t="str">
        <f t="shared" si="4"/>
        <v>1002</v>
      </c>
      <c r="E282" s="4" t="s">
        <v>8</v>
      </c>
      <c r="F282" s="4"/>
    </row>
    <row r="283" ht="35" customHeight="1" spans="1:6">
      <c r="A283" s="4">
        <v>281</v>
      </c>
      <c r="B283" s="4" t="str">
        <f>"王河翔"</f>
        <v>王河翔</v>
      </c>
      <c r="C283" s="4" t="str">
        <f>"56362023081417172122931"</f>
        <v>56362023081417172122931</v>
      </c>
      <c r="D283" s="4" t="str">
        <f t="shared" si="4"/>
        <v>1002</v>
      </c>
      <c r="E283" s="4" t="s">
        <v>8</v>
      </c>
      <c r="F283" s="4"/>
    </row>
    <row r="284" ht="35" customHeight="1" spans="1:6">
      <c r="A284" s="4">
        <v>282</v>
      </c>
      <c r="B284" s="4" t="str">
        <f>"周娜"</f>
        <v>周娜</v>
      </c>
      <c r="C284" s="4" t="str">
        <f>"56362023081418331423111"</f>
        <v>56362023081418331423111</v>
      </c>
      <c r="D284" s="4" t="str">
        <f t="shared" si="4"/>
        <v>1002</v>
      </c>
      <c r="E284" s="4" t="s">
        <v>8</v>
      </c>
      <c r="F284" s="4"/>
    </row>
    <row r="285" ht="35" customHeight="1" spans="1:6">
      <c r="A285" s="4">
        <v>283</v>
      </c>
      <c r="B285" s="4" t="str">
        <f>"许素娟"</f>
        <v>许素娟</v>
      </c>
      <c r="C285" s="4" t="str">
        <f>"56362023081418334523114"</f>
        <v>56362023081418334523114</v>
      </c>
      <c r="D285" s="4" t="str">
        <f t="shared" si="4"/>
        <v>1002</v>
      </c>
      <c r="E285" s="4" t="s">
        <v>8</v>
      </c>
      <c r="F285" s="4"/>
    </row>
    <row r="286" ht="35" customHeight="1" spans="1:6">
      <c r="A286" s="4">
        <v>284</v>
      </c>
      <c r="B286" s="4" t="str">
        <f>"洪巍"</f>
        <v>洪巍</v>
      </c>
      <c r="C286" s="4" t="str">
        <f>"56362023081418110723059"</f>
        <v>56362023081418110723059</v>
      </c>
      <c r="D286" s="4" t="str">
        <f t="shared" si="4"/>
        <v>1002</v>
      </c>
      <c r="E286" s="4" t="s">
        <v>8</v>
      </c>
      <c r="F286" s="4"/>
    </row>
    <row r="287" ht="35" customHeight="1" spans="1:6">
      <c r="A287" s="4">
        <v>285</v>
      </c>
      <c r="B287" s="4" t="str">
        <f>"林方团"</f>
        <v>林方团</v>
      </c>
      <c r="C287" s="4" t="str">
        <f>"56362023081419010623171"</f>
        <v>56362023081419010623171</v>
      </c>
      <c r="D287" s="4" t="str">
        <f t="shared" si="4"/>
        <v>1002</v>
      </c>
      <c r="E287" s="4" t="s">
        <v>8</v>
      </c>
      <c r="F287" s="4"/>
    </row>
    <row r="288" ht="35" customHeight="1" spans="1:6">
      <c r="A288" s="4">
        <v>286</v>
      </c>
      <c r="B288" s="4" t="str">
        <f>"王淞"</f>
        <v>王淞</v>
      </c>
      <c r="C288" s="4" t="str">
        <f>"56362023081419042223181"</f>
        <v>56362023081419042223181</v>
      </c>
      <c r="D288" s="4" t="str">
        <f t="shared" si="4"/>
        <v>1002</v>
      </c>
      <c r="E288" s="4" t="s">
        <v>8</v>
      </c>
      <c r="F288" s="4"/>
    </row>
    <row r="289" ht="35" customHeight="1" spans="1:6">
      <c r="A289" s="4">
        <v>287</v>
      </c>
      <c r="B289" s="4" t="str">
        <f>"王秀宇"</f>
        <v>王秀宇</v>
      </c>
      <c r="C289" s="4" t="str">
        <f>"56362023081418345423115"</f>
        <v>56362023081418345423115</v>
      </c>
      <c r="D289" s="4" t="str">
        <f t="shared" si="4"/>
        <v>1002</v>
      </c>
      <c r="E289" s="4" t="s">
        <v>8</v>
      </c>
      <c r="F289" s="4"/>
    </row>
    <row r="290" ht="35" customHeight="1" spans="1:6">
      <c r="A290" s="4">
        <v>288</v>
      </c>
      <c r="B290" s="4" t="str">
        <f>"王艳"</f>
        <v>王艳</v>
      </c>
      <c r="C290" s="4" t="str">
        <f>"56362023081419153423213"</f>
        <v>56362023081419153423213</v>
      </c>
      <c r="D290" s="4" t="str">
        <f t="shared" si="4"/>
        <v>1002</v>
      </c>
      <c r="E290" s="4" t="s">
        <v>8</v>
      </c>
      <c r="F290" s="4"/>
    </row>
    <row r="291" ht="35" customHeight="1" spans="1:6">
      <c r="A291" s="4">
        <v>289</v>
      </c>
      <c r="B291" s="4" t="str">
        <f>"蔡小玲"</f>
        <v>蔡小玲</v>
      </c>
      <c r="C291" s="4" t="str">
        <f>"56362023081410475720848"</f>
        <v>56362023081410475720848</v>
      </c>
      <c r="D291" s="4" t="str">
        <f t="shared" si="4"/>
        <v>1002</v>
      </c>
      <c r="E291" s="4" t="s">
        <v>8</v>
      </c>
      <c r="F291" s="4"/>
    </row>
    <row r="292" ht="35" customHeight="1" spans="1:6">
      <c r="A292" s="4">
        <v>290</v>
      </c>
      <c r="B292" s="4" t="str">
        <f>"王英任"</f>
        <v>王英任</v>
      </c>
      <c r="C292" s="4" t="str">
        <f>"56362023081419445223284"</f>
        <v>56362023081419445223284</v>
      </c>
      <c r="D292" s="4" t="str">
        <f t="shared" si="4"/>
        <v>1002</v>
      </c>
      <c r="E292" s="4" t="s">
        <v>8</v>
      </c>
      <c r="F292" s="4"/>
    </row>
    <row r="293" ht="35" customHeight="1" spans="1:6">
      <c r="A293" s="4">
        <v>291</v>
      </c>
      <c r="B293" s="4" t="str">
        <f>"王崇颖"</f>
        <v>王崇颖</v>
      </c>
      <c r="C293" s="4" t="str">
        <f>"56362023081419303423248"</f>
        <v>56362023081419303423248</v>
      </c>
      <c r="D293" s="4" t="str">
        <f t="shared" si="4"/>
        <v>1002</v>
      </c>
      <c r="E293" s="4" t="s">
        <v>8</v>
      </c>
      <c r="F293" s="4"/>
    </row>
    <row r="294" ht="35" customHeight="1" spans="1:6">
      <c r="A294" s="4">
        <v>292</v>
      </c>
      <c r="B294" s="4" t="str">
        <f>"王妹"</f>
        <v>王妹</v>
      </c>
      <c r="C294" s="4" t="str">
        <f>"56362023081409025119854"</f>
        <v>56362023081409025119854</v>
      </c>
      <c r="D294" s="4" t="str">
        <f t="shared" si="4"/>
        <v>1002</v>
      </c>
      <c r="E294" s="4" t="s">
        <v>8</v>
      </c>
      <c r="F294" s="4"/>
    </row>
    <row r="295" ht="35" customHeight="1" spans="1:6">
      <c r="A295" s="4">
        <v>293</v>
      </c>
      <c r="B295" s="4" t="str">
        <f>"李自通"</f>
        <v>李自通</v>
      </c>
      <c r="C295" s="4" t="str">
        <f>"56362023081419530723309"</f>
        <v>56362023081419530723309</v>
      </c>
      <c r="D295" s="4" t="str">
        <f t="shared" si="4"/>
        <v>1002</v>
      </c>
      <c r="E295" s="4" t="s">
        <v>8</v>
      </c>
      <c r="F295" s="4"/>
    </row>
    <row r="296" ht="35" customHeight="1" spans="1:6">
      <c r="A296" s="4">
        <v>294</v>
      </c>
      <c r="B296" s="4" t="str">
        <f>"刘文"</f>
        <v>刘文</v>
      </c>
      <c r="C296" s="4" t="str">
        <f>"56362023081412463421542"</f>
        <v>56362023081412463421542</v>
      </c>
      <c r="D296" s="4" t="str">
        <f t="shared" si="4"/>
        <v>1002</v>
      </c>
      <c r="E296" s="4" t="s">
        <v>8</v>
      </c>
      <c r="F296" s="4"/>
    </row>
    <row r="297" ht="35" customHeight="1" spans="1:6">
      <c r="A297" s="4">
        <v>295</v>
      </c>
      <c r="B297" s="4" t="str">
        <f>"田玉君"</f>
        <v>田玉君</v>
      </c>
      <c r="C297" s="4" t="str">
        <f>"56362023081420123923361"</f>
        <v>56362023081420123923361</v>
      </c>
      <c r="D297" s="4" t="str">
        <f t="shared" si="4"/>
        <v>1002</v>
      </c>
      <c r="E297" s="4" t="s">
        <v>8</v>
      </c>
      <c r="F297" s="4"/>
    </row>
    <row r="298" ht="35" customHeight="1" spans="1:6">
      <c r="A298" s="4">
        <v>296</v>
      </c>
      <c r="B298" s="4" t="str">
        <f>"王和钜"</f>
        <v>王和钜</v>
      </c>
      <c r="C298" s="4" t="str">
        <f>"56362023081409040819869"</f>
        <v>56362023081409040819869</v>
      </c>
      <c r="D298" s="4" t="str">
        <f t="shared" si="4"/>
        <v>1002</v>
      </c>
      <c r="E298" s="4" t="s">
        <v>8</v>
      </c>
      <c r="F298" s="4"/>
    </row>
    <row r="299" ht="35" customHeight="1" spans="1:6">
      <c r="A299" s="4">
        <v>297</v>
      </c>
      <c r="B299" s="4" t="str">
        <f>"邱勋培"</f>
        <v>邱勋培</v>
      </c>
      <c r="C299" s="4" t="str">
        <f>"56362023081415414722433"</f>
        <v>56362023081415414722433</v>
      </c>
      <c r="D299" s="4" t="str">
        <f t="shared" si="4"/>
        <v>1002</v>
      </c>
      <c r="E299" s="4" t="s">
        <v>8</v>
      </c>
      <c r="F299" s="4"/>
    </row>
    <row r="300" ht="35" customHeight="1" spans="1:6">
      <c r="A300" s="4">
        <v>298</v>
      </c>
      <c r="B300" s="4" t="str">
        <f>"王玉菲"</f>
        <v>王玉菲</v>
      </c>
      <c r="C300" s="4" t="str">
        <f>"56362023081419511423301"</f>
        <v>56362023081419511423301</v>
      </c>
      <c r="D300" s="4" t="str">
        <f t="shared" si="4"/>
        <v>1002</v>
      </c>
      <c r="E300" s="4" t="s">
        <v>8</v>
      </c>
      <c r="F300" s="4"/>
    </row>
    <row r="301" ht="35" customHeight="1" spans="1:6">
      <c r="A301" s="4">
        <v>299</v>
      </c>
      <c r="B301" s="4" t="str">
        <f>"曾克"</f>
        <v>曾克</v>
      </c>
      <c r="C301" s="4" t="str">
        <f>"56362023081419402623272"</f>
        <v>56362023081419402623272</v>
      </c>
      <c r="D301" s="4" t="str">
        <f t="shared" ref="D301:D364" si="5">"1002"</f>
        <v>1002</v>
      </c>
      <c r="E301" s="4" t="s">
        <v>8</v>
      </c>
      <c r="F301" s="4"/>
    </row>
    <row r="302" ht="35" customHeight="1" spans="1:6">
      <c r="A302" s="4">
        <v>300</v>
      </c>
      <c r="B302" s="4" t="str">
        <f>"陈明智"</f>
        <v>陈明智</v>
      </c>
      <c r="C302" s="4" t="str">
        <f>"56362023081417184622933"</f>
        <v>56362023081417184622933</v>
      </c>
      <c r="D302" s="4" t="str">
        <f t="shared" si="5"/>
        <v>1002</v>
      </c>
      <c r="E302" s="4" t="s">
        <v>8</v>
      </c>
      <c r="F302" s="4"/>
    </row>
    <row r="303" ht="35" customHeight="1" spans="1:6">
      <c r="A303" s="4">
        <v>301</v>
      </c>
      <c r="B303" s="4" t="str">
        <f>"朱少蕾"</f>
        <v>朱少蕾</v>
      </c>
      <c r="C303" s="4" t="str">
        <f>"56362023081420365823430"</f>
        <v>56362023081420365823430</v>
      </c>
      <c r="D303" s="4" t="str">
        <f t="shared" si="5"/>
        <v>1002</v>
      </c>
      <c r="E303" s="4" t="s">
        <v>8</v>
      </c>
      <c r="F303" s="4"/>
    </row>
    <row r="304" ht="35" customHeight="1" spans="1:6">
      <c r="A304" s="4">
        <v>302</v>
      </c>
      <c r="B304" s="4" t="str">
        <f>"蔡汝诚"</f>
        <v>蔡汝诚</v>
      </c>
      <c r="C304" s="4" t="str">
        <f>"56362023081420005523329"</f>
        <v>56362023081420005523329</v>
      </c>
      <c r="D304" s="4" t="str">
        <f t="shared" si="5"/>
        <v>1002</v>
      </c>
      <c r="E304" s="4" t="s">
        <v>8</v>
      </c>
      <c r="F304" s="4"/>
    </row>
    <row r="305" ht="35" customHeight="1" spans="1:6">
      <c r="A305" s="4">
        <v>303</v>
      </c>
      <c r="B305" s="4" t="str">
        <f>"曾建程"</f>
        <v>曾建程</v>
      </c>
      <c r="C305" s="4" t="str">
        <f>"56362023081420172323371"</f>
        <v>56362023081420172323371</v>
      </c>
      <c r="D305" s="4" t="str">
        <f t="shared" si="5"/>
        <v>1002</v>
      </c>
      <c r="E305" s="4" t="s">
        <v>8</v>
      </c>
      <c r="F305" s="4"/>
    </row>
    <row r="306" ht="35" customHeight="1" spans="1:6">
      <c r="A306" s="4">
        <v>304</v>
      </c>
      <c r="B306" s="4" t="str">
        <f>"符式喜"</f>
        <v>符式喜</v>
      </c>
      <c r="C306" s="4" t="str">
        <f>"56362023081412371621497"</f>
        <v>56362023081412371621497</v>
      </c>
      <c r="D306" s="4" t="str">
        <f t="shared" si="5"/>
        <v>1002</v>
      </c>
      <c r="E306" s="4" t="s">
        <v>8</v>
      </c>
      <c r="F306" s="4"/>
    </row>
    <row r="307" ht="35" customHeight="1" spans="1:6">
      <c r="A307" s="4">
        <v>305</v>
      </c>
      <c r="B307" s="4" t="str">
        <f>"曾雨沁"</f>
        <v>曾雨沁</v>
      </c>
      <c r="C307" s="4" t="str">
        <f>"56362023081420290923399"</f>
        <v>56362023081420290923399</v>
      </c>
      <c r="D307" s="4" t="str">
        <f t="shared" si="5"/>
        <v>1002</v>
      </c>
      <c r="E307" s="4" t="s">
        <v>8</v>
      </c>
      <c r="F307" s="4"/>
    </row>
    <row r="308" ht="35" customHeight="1" spans="1:6">
      <c r="A308" s="4">
        <v>306</v>
      </c>
      <c r="B308" s="4" t="str">
        <f>"冯媚"</f>
        <v>冯媚</v>
      </c>
      <c r="C308" s="4" t="str">
        <f>"56362023081409190820028"</f>
        <v>56362023081409190820028</v>
      </c>
      <c r="D308" s="4" t="str">
        <f t="shared" si="5"/>
        <v>1002</v>
      </c>
      <c r="E308" s="4" t="s">
        <v>8</v>
      </c>
      <c r="F308" s="4"/>
    </row>
    <row r="309" ht="35" customHeight="1" spans="1:6">
      <c r="A309" s="4">
        <v>307</v>
      </c>
      <c r="B309" s="4" t="str">
        <f>"黄秋"</f>
        <v>黄秋</v>
      </c>
      <c r="C309" s="4" t="str">
        <f>"56362023081420065123345"</f>
        <v>56362023081420065123345</v>
      </c>
      <c r="D309" s="4" t="str">
        <f t="shared" si="5"/>
        <v>1002</v>
      </c>
      <c r="E309" s="4" t="s">
        <v>8</v>
      </c>
      <c r="F309" s="4"/>
    </row>
    <row r="310" ht="35" customHeight="1" spans="1:6">
      <c r="A310" s="4">
        <v>308</v>
      </c>
      <c r="B310" s="4" t="str">
        <f>"周仁亮"</f>
        <v>周仁亮</v>
      </c>
      <c r="C310" s="4" t="str">
        <f>"56362023081420101423351"</f>
        <v>56362023081420101423351</v>
      </c>
      <c r="D310" s="4" t="str">
        <f t="shared" si="5"/>
        <v>1002</v>
      </c>
      <c r="E310" s="4" t="s">
        <v>8</v>
      </c>
      <c r="F310" s="4"/>
    </row>
    <row r="311" ht="35" customHeight="1" spans="1:6">
      <c r="A311" s="4">
        <v>309</v>
      </c>
      <c r="B311" s="4" t="str">
        <f>"李自安"</f>
        <v>李自安</v>
      </c>
      <c r="C311" s="4" t="str">
        <f>"56362023081420452823451"</f>
        <v>56362023081420452823451</v>
      </c>
      <c r="D311" s="4" t="str">
        <f t="shared" si="5"/>
        <v>1002</v>
      </c>
      <c r="E311" s="4" t="s">
        <v>8</v>
      </c>
      <c r="F311" s="4"/>
    </row>
    <row r="312" ht="35" customHeight="1" spans="1:6">
      <c r="A312" s="4">
        <v>310</v>
      </c>
      <c r="B312" s="4" t="str">
        <f>"徐斌"</f>
        <v>徐斌</v>
      </c>
      <c r="C312" s="4" t="str">
        <f>"56362023081417360422978"</f>
        <v>56362023081417360422978</v>
      </c>
      <c r="D312" s="4" t="str">
        <f t="shared" si="5"/>
        <v>1002</v>
      </c>
      <c r="E312" s="4" t="s">
        <v>8</v>
      </c>
      <c r="F312" s="4"/>
    </row>
    <row r="313" ht="35" customHeight="1" spans="1:6">
      <c r="A313" s="4">
        <v>311</v>
      </c>
      <c r="B313" s="4" t="str">
        <f>"王河文"</f>
        <v>王河文</v>
      </c>
      <c r="C313" s="4" t="str">
        <f>"56362023081420231723386"</f>
        <v>56362023081420231723386</v>
      </c>
      <c r="D313" s="4" t="str">
        <f t="shared" si="5"/>
        <v>1002</v>
      </c>
      <c r="E313" s="4" t="s">
        <v>8</v>
      </c>
      <c r="F313" s="4"/>
    </row>
    <row r="314" ht="35" customHeight="1" spans="1:6">
      <c r="A314" s="4">
        <v>312</v>
      </c>
      <c r="B314" s="4" t="str">
        <f>"罗曼"</f>
        <v>罗曼</v>
      </c>
      <c r="C314" s="4" t="str">
        <f>"56362023081419344823255"</f>
        <v>56362023081419344823255</v>
      </c>
      <c r="D314" s="4" t="str">
        <f t="shared" si="5"/>
        <v>1002</v>
      </c>
      <c r="E314" s="4" t="s">
        <v>8</v>
      </c>
      <c r="F314" s="4"/>
    </row>
    <row r="315" ht="35" customHeight="1" spans="1:6">
      <c r="A315" s="4">
        <v>313</v>
      </c>
      <c r="B315" s="4" t="str">
        <f>"刘庆丰"</f>
        <v>刘庆丰</v>
      </c>
      <c r="C315" s="4" t="str">
        <f>"56362023081421103423529"</f>
        <v>56362023081421103423529</v>
      </c>
      <c r="D315" s="4" t="str">
        <f t="shared" si="5"/>
        <v>1002</v>
      </c>
      <c r="E315" s="4" t="s">
        <v>8</v>
      </c>
      <c r="F315" s="4"/>
    </row>
    <row r="316" ht="35" customHeight="1" spans="1:6">
      <c r="A316" s="4">
        <v>314</v>
      </c>
      <c r="B316" s="4" t="str">
        <f>"袁青"</f>
        <v>袁青</v>
      </c>
      <c r="C316" s="4" t="str">
        <f>"56362023081420541523481"</f>
        <v>56362023081420541523481</v>
      </c>
      <c r="D316" s="4" t="str">
        <f t="shared" si="5"/>
        <v>1002</v>
      </c>
      <c r="E316" s="4" t="s">
        <v>8</v>
      </c>
      <c r="F316" s="4"/>
    </row>
    <row r="317" ht="35" customHeight="1" spans="1:6">
      <c r="A317" s="4">
        <v>315</v>
      </c>
      <c r="B317" s="4" t="str">
        <f>"王苑静"</f>
        <v>王苑静</v>
      </c>
      <c r="C317" s="4" t="str">
        <f>"56362023081421182923552"</f>
        <v>56362023081421182923552</v>
      </c>
      <c r="D317" s="4" t="str">
        <f t="shared" si="5"/>
        <v>1002</v>
      </c>
      <c r="E317" s="4" t="s">
        <v>8</v>
      </c>
      <c r="F317" s="4"/>
    </row>
    <row r="318" ht="35" customHeight="1" spans="1:6">
      <c r="A318" s="4">
        <v>316</v>
      </c>
      <c r="B318" s="4" t="str">
        <f>"朱桢彤"</f>
        <v>朱桢彤</v>
      </c>
      <c r="C318" s="4" t="str">
        <f>"56362023081420342723420"</f>
        <v>56362023081420342723420</v>
      </c>
      <c r="D318" s="4" t="str">
        <f t="shared" si="5"/>
        <v>1002</v>
      </c>
      <c r="E318" s="4" t="s">
        <v>8</v>
      </c>
      <c r="F318" s="4"/>
    </row>
    <row r="319" ht="35" customHeight="1" spans="1:6">
      <c r="A319" s="4">
        <v>317</v>
      </c>
      <c r="B319" s="4" t="str">
        <f>"蔡仁臻"</f>
        <v>蔡仁臻</v>
      </c>
      <c r="C319" s="4" t="str">
        <f>"56362023081420571223493"</f>
        <v>56362023081420571223493</v>
      </c>
      <c r="D319" s="4" t="str">
        <f t="shared" si="5"/>
        <v>1002</v>
      </c>
      <c r="E319" s="4" t="s">
        <v>8</v>
      </c>
      <c r="F319" s="4"/>
    </row>
    <row r="320" ht="35" customHeight="1" spans="1:6">
      <c r="A320" s="4">
        <v>318</v>
      </c>
      <c r="B320" s="4" t="str">
        <f>"蔡莉"</f>
        <v>蔡莉</v>
      </c>
      <c r="C320" s="4" t="str">
        <f>"56362023081421085223523"</f>
        <v>56362023081421085223523</v>
      </c>
      <c r="D320" s="4" t="str">
        <f t="shared" si="5"/>
        <v>1002</v>
      </c>
      <c r="E320" s="4" t="s">
        <v>8</v>
      </c>
      <c r="F320" s="4"/>
    </row>
    <row r="321" ht="35" customHeight="1" spans="1:6">
      <c r="A321" s="4">
        <v>319</v>
      </c>
      <c r="B321" s="4" t="str">
        <f>"黄文静"</f>
        <v>黄文静</v>
      </c>
      <c r="C321" s="4" t="str">
        <f>"56362023081421090523524"</f>
        <v>56362023081421090523524</v>
      </c>
      <c r="D321" s="4" t="str">
        <f t="shared" si="5"/>
        <v>1002</v>
      </c>
      <c r="E321" s="4" t="s">
        <v>8</v>
      </c>
      <c r="F321" s="4"/>
    </row>
    <row r="322" ht="35" customHeight="1" spans="1:6">
      <c r="A322" s="4">
        <v>320</v>
      </c>
      <c r="B322" s="4" t="str">
        <f>"李家基"</f>
        <v>李家基</v>
      </c>
      <c r="C322" s="4" t="str">
        <f>"56362023081420203223379"</f>
        <v>56362023081420203223379</v>
      </c>
      <c r="D322" s="4" t="str">
        <f t="shared" si="5"/>
        <v>1002</v>
      </c>
      <c r="E322" s="4" t="s">
        <v>8</v>
      </c>
      <c r="F322" s="4"/>
    </row>
    <row r="323" ht="35" customHeight="1" spans="1:6">
      <c r="A323" s="4">
        <v>321</v>
      </c>
      <c r="B323" s="4" t="str">
        <f>"王海冰"</f>
        <v>王海冰</v>
      </c>
      <c r="C323" s="4" t="str">
        <f>"56362023081421314523596"</f>
        <v>56362023081421314523596</v>
      </c>
      <c r="D323" s="4" t="str">
        <f t="shared" si="5"/>
        <v>1002</v>
      </c>
      <c r="E323" s="4" t="s">
        <v>8</v>
      </c>
      <c r="F323" s="4"/>
    </row>
    <row r="324" ht="35" customHeight="1" spans="1:6">
      <c r="A324" s="4">
        <v>322</v>
      </c>
      <c r="B324" s="4" t="str">
        <f>"岑芳兰"</f>
        <v>岑芳兰</v>
      </c>
      <c r="C324" s="4" t="str">
        <f>"56362023081421203823561"</f>
        <v>56362023081421203823561</v>
      </c>
      <c r="D324" s="4" t="str">
        <f t="shared" si="5"/>
        <v>1002</v>
      </c>
      <c r="E324" s="4" t="s">
        <v>8</v>
      </c>
      <c r="F324" s="4"/>
    </row>
    <row r="325" ht="35" customHeight="1" spans="1:6">
      <c r="A325" s="4">
        <v>323</v>
      </c>
      <c r="B325" s="4" t="str">
        <f>"黄小艳"</f>
        <v>黄小艳</v>
      </c>
      <c r="C325" s="4" t="str">
        <f>"56362023081421293423590"</f>
        <v>56362023081421293423590</v>
      </c>
      <c r="D325" s="4" t="str">
        <f t="shared" si="5"/>
        <v>1002</v>
      </c>
      <c r="E325" s="4" t="s">
        <v>8</v>
      </c>
      <c r="F325" s="4"/>
    </row>
    <row r="326" ht="35" customHeight="1" spans="1:6">
      <c r="A326" s="4">
        <v>324</v>
      </c>
      <c r="B326" s="4" t="str">
        <f>"陈妃"</f>
        <v>陈妃</v>
      </c>
      <c r="C326" s="4" t="str">
        <f>"56362023081410323420741"</f>
        <v>56362023081410323420741</v>
      </c>
      <c r="D326" s="4" t="str">
        <f t="shared" si="5"/>
        <v>1002</v>
      </c>
      <c r="E326" s="4" t="s">
        <v>8</v>
      </c>
      <c r="F326" s="4"/>
    </row>
    <row r="327" ht="35" customHeight="1" spans="1:6">
      <c r="A327" s="4">
        <v>325</v>
      </c>
      <c r="B327" s="4" t="str">
        <f>"徐冰"</f>
        <v>徐冰</v>
      </c>
      <c r="C327" s="4" t="str">
        <f>"56362023081420412723443"</f>
        <v>56362023081420412723443</v>
      </c>
      <c r="D327" s="4" t="str">
        <f t="shared" si="5"/>
        <v>1002</v>
      </c>
      <c r="E327" s="4" t="s">
        <v>8</v>
      </c>
      <c r="F327" s="4"/>
    </row>
    <row r="328" ht="35" customHeight="1" spans="1:6">
      <c r="A328" s="4">
        <v>326</v>
      </c>
      <c r="B328" s="4" t="str">
        <f>"李丹恒"</f>
        <v>李丹恒</v>
      </c>
      <c r="C328" s="4" t="str">
        <f>"56362023081420034923337"</f>
        <v>56362023081420034923337</v>
      </c>
      <c r="D328" s="4" t="str">
        <f t="shared" si="5"/>
        <v>1002</v>
      </c>
      <c r="E328" s="4" t="s">
        <v>8</v>
      </c>
      <c r="F328" s="4"/>
    </row>
    <row r="329" ht="35" customHeight="1" spans="1:6">
      <c r="A329" s="4">
        <v>327</v>
      </c>
      <c r="B329" s="4" t="str">
        <f>"陈荆丹"</f>
        <v>陈荆丹</v>
      </c>
      <c r="C329" s="4" t="str">
        <f>"56362023081421471323637"</f>
        <v>56362023081421471323637</v>
      </c>
      <c r="D329" s="4" t="str">
        <f t="shared" si="5"/>
        <v>1002</v>
      </c>
      <c r="E329" s="4" t="s">
        <v>8</v>
      </c>
      <c r="F329" s="4"/>
    </row>
    <row r="330" ht="35" customHeight="1" spans="1:6">
      <c r="A330" s="4">
        <v>328</v>
      </c>
      <c r="B330" s="4" t="str">
        <f>"王诗锐"</f>
        <v>王诗锐</v>
      </c>
      <c r="C330" s="4" t="str">
        <f>"56362023081422092023701"</f>
        <v>56362023081422092023701</v>
      </c>
      <c r="D330" s="4" t="str">
        <f t="shared" si="5"/>
        <v>1002</v>
      </c>
      <c r="E330" s="4" t="s">
        <v>8</v>
      </c>
      <c r="F330" s="4"/>
    </row>
    <row r="331" ht="35" customHeight="1" spans="1:6">
      <c r="A331" s="4">
        <v>329</v>
      </c>
      <c r="B331" s="4" t="str">
        <f>"王绎翔"</f>
        <v>王绎翔</v>
      </c>
      <c r="C331" s="4" t="str">
        <f>"56362023081421445623632"</f>
        <v>56362023081421445623632</v>
      </c>
      <c r="D331" s="4" t="str">
        <f t="shared" si="5"/>
        <v>1002</v>
      </c>
      <c r="E331" s="4" t="s">
        <v>8</v>
      </c>
      <c r="F331" s="4"/>
    </row>
    <row r="332" ht="35" customHeight="1" spans="1:6">
      <c r="A332" s="4">
        <v>330</v>
      </c>
      <c r="B332" s="4" t="str">
        <f>"叶上军"</f>
        <v>叶上军</v>
      </c>
      <c r="C332" s="4" t="str">
        <f>"56362023081422071523693"</f>
        <v>56362023081422071523693</v>
      </c>
      <c r="D332" s="4" t="str">
        <f t="shared" si="5"/>
        <v>1002</v>
      </c>
      <c r="E332" s="4" t="s">
        <v>8</v>
      </c>
      <c r="F332" s="4"/>
    </row>
    <row r="333" ht="35" customHeight="1" spans="1:6">
      <c r="A333" s="4">
        <v>331</v>
      </c>
      <c r="B333" s="4" t="str">
        <f>"吴婷云"</f>
        <v>吴婷云</v>
      </c>
      <c r="C333" s="4" t="str">
        <f>"56362023081421480723640"</f>
        <v>56362023081421480723640</v>
      </c>
      <c r="D333" s="4" t="str">
        <f t="shared" si="5"/>
        <v>1002</v>
      </c>
      <c r="E333" s="4" t="s">
        <v>8</v>
      </c>
      <c r="F333" s="4"/>
    </row>
    <row r="334" ht="35" customHeight="1" spans="1:6">
      <c r="A334" s="4">
        <v>332</v>
      </c>
      <c r="B334" s="4" t="str">
        <f>"彭安妮"</f>
        <v>彭安妮</v>
      </c>
      <c r="C334" s="4" t="str">
        <f>"56362023081409064319903"</f>
        <v>56362023081409064319903</v>
      </c>
      <c r="D334" s="4" t="str">
        <f t="shared" si="5"/>
        <v>1002</v>
      </c>
      <c r="E334" s="4" t="s">
        <v>8</v>
      </c>
      <c r="F334" s="4"/>
    </row>
    <row r="335" ht="35" customHeight="1" spans="1:6">
      <c r="A335" s="4">
        <v>333</v>
      </c>
      <c r="B335" s="4" t="str">
        <f>"廖雅"</f>
        <v>廖雅</v>
      </c>
      <c r="C335" s="4" t="str">
        <f>"56362023081422122223712"</f>
        <v>56362023081422122223712</v>
      </c>
      <c r="D335" s="4" t="str">
        <f t="shared" si="5"/>
        <v>1002</v>
      </c>
      <c r="E335" s="4" t="s">
        <v>8</v>
      </c>
      <c r="F335" s="4"/>
    </row>
    <row r="336" ht="35" customHeight="1" spans="1:6">
      <c r="A336" s="4">
        <v>334</v>
      </c>
      <c r="B336" s="4" t="str">
        <f>"李海霞"</f>
        <v>李海霞</v>
      </c>
      <c r="C336" s="4" t="str">
        <f>"56362023081418021323048"</f>
        <v>56362023081418021323048</v>
      </c>
      <c r="D336" s="4" t="str">
        <f t="shared" si="5"/>
        <v>1002</v>
      </c>
      <c r="E336" s="4" t="s">
        <v>8</v>
      </c>
      <c r="F336" s="4"/>
    </row>
    <row r="337" ht="35" customHeight="1" spans="1:6">
      <c r="A337" s="4">
        <v>335</v>
      </c>
      <c r="B337" s="4" t="str">
        <f>"张欣昱"</f>
        <v>张欣昱</v>
      </c>
      <c r="C337" s="4" t="str">
        <f>"56362023081422300123755"</f>
        <v>56362023081422300123755</v>
      </c>
      <c r="D337" s="4" t="str">
        <f t="shared" si="5"/>
        <v>1002</v>
      </c>
      <c r="E337" s="4" t="s">
        <v>8</v>
      </c>
      <c r="F337" s="4"/>
    </row>
    <row r="338" ht="35" customHeight="1" spans="1:6">
      <c r="A338" s="4">
        <v>336</v>
      </c>
      <c r="B338" s="4" t="str">
        <f>"王世迈"</f>
        <v>王世迈</v>
      </c>
      <c r="C338" s="4" t="str">
        <f>"56362023081422173523729"</f>
        <v>56362023081422173523729</v>
      </c>
      <c r="D338" s="4" t="str">
        <f t="shared" si="5"/>
        <v>1002</v>
      </c>
      <c r="E338" s="4" t="s">
        <v>8</v>
      </c>
      <c r="F338" s="4"/>
    </row>
    <row r="339" ht="35" customHeight="1" spans="1:6">
      <c r="A339" s="4">
        <v>337</v>
      </c>
      <c r="B339" s="4" t="str">
        <f>"陈德圣"</f>
        <v>陈德圣</v>
      </c>
      <c r="C339" s="4" t="str">
        <f>"56362023081422194823734"</f>
        <v>56362023081422194823734</v>
      </c>
      <c r="D339" s="4" t="str">
        <f t="shared" si="5"/>
        <v>1002</v>
      </c>
      <c r="E339" s="4" t="s">
        <v>8</v>
      </c>
      <c r="F339" s="4"/>
    </row>
    <row r="340" ht="35" customHeight="1" spans="1:6">
      <c r="A340" s="4">
        <v>338</v>
      </c>
      <c r="B340" s="4" t="str">
        <f>"李少良"</f>
        <v>李少良</v>
      </c>
      <c r="C340" s="4" t="str">
        <f>"56362023081422172323728"</f>
        <v>56362023081422172323728</v>
      </c>
      <c r="D340" s="4" t="str">
        <f t="shared" si="5"/>
        <v>1002</v>
      </c>
      <c r="E340" s="4" t="s">
        <v>8</v>
      </c>
      <c r="F340" s="4"/>
    </row>
    <row r="341" ht="35" customHeight="1" spans="1:6">
      <c r="A341" s="4">
        <v>339</v>
      </c>
      <c r="B341" s="4" t="str">
        <f>"林友鑫"</f>
        <v>林友鑫</v>
      </c>
      <c r="C341" s="4" t="str">
        <f>"56362023081422552323805"</f>
        <v>56362023081422552323805</v>
      </c>
      <c r="D341" s="4" t="str">
        <f t="shared" si="5"/>
        <v>1002</v>
      </c>
      <c r="E341" s="4" t="s">
        <v>8</v>
      </c>
      <c r="F341" s="4"/>
    </row>
    <row r="342" ht="35" customHeight="1" spans="1:6">
      <c r="A342" s="4">
        <v>340</v>
      </c>
      <c r="B342" s="4" t="str">
        <f>"李牧阳"</f>
        <v>李牧阳</v>
      </c>
      <c r="C342" s="4" t="str">
        <f>"56362023081423145423847"</f>
        <v>56362023081423145423847</v>
      </c>
      <c r="D342" s="4" t="str">
        <f t="shared" si="5"/>
        <v>1002</v>
      </c>
      <c r="E342" s="4" t="s">
        <v>8</v>
      </c>
      <c r="F342" s="4"/>
    </row>
    <row r="343" ht="35" customHeight="1" spans="1:6">
      <c r="A343" s="4">
        <v>341</v>
      </c>
      <c r="B343" s="4" t="str">
        <f>"廖大"</f>
        <v>廖大</v>
      </c>
      <c r="C343" s="4" t="str">
        <f>"56362023081423214723859"</f>
        <v>56362023081423214723859</v>
      </c>
      <c r="D343" s="4" t="str">
        <f t="shared" si="5"/>
        <v>1002</v>
      </c>
      <c r="E343" s="4" t="s">
        <v>8</v>
      </c>
      <c r="F343" s="4"/>
    </row>
    <row r="344" ht="35" customHeight="1" spans="1:6">
      <c r="A344" s="4">
        <v>342</v>
      </c>
      <c r="B344" s="4" t="str">
        <f>"李鹏"</f>
        <v>李鹏</v>
      </c>
      <c r="C344" s="4" t="str">
        <f>"56362023081423561123904"</f>
        <v>56362023081423561123904</v>
      </c>
      <c r="D344" s="4" t="str">
        <f t="shared" si="5"/>
        <v>1002</v>
      </c>
      <c r="E344" s="4" t="s">
        <v>8</v>
      </c>
      <c r="F344" s="4"/>
    </row>
    <row r="345" ht="35" customHeight="1" spans="1:6">
      <c r="A345" s="4">
        <v>343</v>
      </c>
      <c r="B345" s="4" t="str">
        <f>"陆菲菲"</f>
        <v>陆菲菲</v>
      </c>
      <c r="C345" s="4" t="str">
        <f>"56362023081415122422240"</f>
        <v>56362023081415122422240</v>
      </c>
      <c r="D345" s="4" t="str">
        <f t="shared" si="5"/>
        <v>1002</v>
      </c>
      <c r="E345" s="4" t="s">
        <v>8</v>
      </c>
      <c r="F345" s="4"/>
    </row>
    <row r="346" ht="35" customHeight="1" spans="1:6">
      <c r="A346" s="4">
        <v>344</v>
      </c>
      <c r="B346" s="4" t="str">
        <f>"王世钦"</f>
        <v>王世钦</v>
      </c>
      <c r="C346" s="4" t="str">
        <f>"56362023081423424523886"</f>
        <v>56362023081423424523886</v>
      </c>
      <c r="D346" s="4" t="str">
        <f t="shared" si="5"/>
        <v>1002</v>
      </c>
      <c r="E346" s="4" t="s">
        <v>8</v>
      </c>
      <c r="F346" s="4"/>
    </row>
    <row r="347" ht="35" customHeight="1" spans="1:6">
      <c r="A347" s="4">
        <v>345</v>
      </c>
      <c r="B347" s="4" t="str">
        <f>"唐菲"</f>
        <v>唐菲</v>
      </c>
      <c r="C347" s="4" t="str">
        <f>"56362023081500132823921"</f>
        <v>56362023081500132823921</v>
      </c>
      <c r="D347" s="4" t="str">
        <f t="shared" si="5"/>
        <v>1002</v>
      </c>
      <c r="E347" s="4" t="s">
        <v>8</v>
      </c>
      <c r="F347" s="4"/>
    </row>
    <row r="348" ht="35" customHeight="1" spans="1:6">
      <c r="A348" s="4">
        <v>346</v>
      </c>
      <c r="B348" s="4" t="str">
        <f>"黄萱"</f>
        <v>黄萱</v>
      </c>
      <c r="C348" s="4" t="str">
        <f>"56362023081500374223933"</f>
        <v>56362023081500374223933</v>
      </c>
      <c r="D348" s="4" t="str">
        <f t="shared" si="5"/>
        <v>1002</v>
      </c>
      <c r="E348" s="4" t="s">
        <v>8</v>
      </c>
      <c r="F348" s="4"/>
    </row>
    <row r="349" ht="35" customHeight="1" spans="1:6">
      <c r="A349" s="4">
        <v>347</v>
      </c>
      <c r="B349" s="4" t="str">
        <f>"王淑芬"</f>
        <v>王淑芬</v>
      </c>
      <c r="C349" s="4" t="str">
        <f>"56362023081415240022314"</f>
        <v>56362023081415240022314</v>
      </c>
      <c r="D349" s="4" t="str">
        <f t="shared" si="5"/>
        <v>1002</v>
      </c>
      <c r="E349" s="4" t="s">
        <v>8</v>
      </c>
      <c r="F349" s="4"/>
    </row>
    <row r="350" ht="35" customHeight="1" spans="1:6">
      <c r="A350" s="4">
        <v>348</v>
      </c>
      <c r="B350" s="4" t="str">
        <f>"陈晓舒"</f>
        <v>陈晓舒</v>
      </c>
      <c r="C350" s="4" t="str">
        <f>"56362023081500565923942"</f>
        <v>56362023081500565923942</v>
      </c>
      <c r="D350" s="4" t="str">
        <f t="shared" si="5"/>
        <v>1002</v>
      </c>
      <c r="E350" s="4" t="s">
        <v>8</v>
      </c>
      <c r="F350" s="4"/>
    </row>
    <row r="351" ht="35" customHeight="1" spans="1:6">
      <c r="A351" s="4">
        <v>349</v>
      </c>
      <c r="B351" s="4" t="str">
        <f>"陈锐"</f>
        <v>陈锐</v>
      </c>
      <c r="C351" s="4" t="str">
        <f>"56362023081419492823297"</f>
        <v>56362023081419492823297</v>
      </c>
      <c r="D351" s="4" t="str">
        <f t="shared" si="5"/>
        <v>1002</v>
      </c>
      <c r="E351" s="4" t="s">
        <v>8</v>
      </c>
      <c r="F351" s="4"/>
    </row>
    <row r="352" ht="35" customHeight="1" spans="1:6">
      <c r="A352" s="4">
        <v>350</v>
      </c>
      <c r="B352" s="4" t="str">
        <f>"周忠喜"</f>
        <v>周忠喜</v>
      </c>
      <c r="C352" s="4" t="str">
        <f>"56362023081506552423971"</f>
        <v>56362023081506552423971</v>
      </c>
      <c r="D352" s="4" t="str">
        <f t="shared" si="5"/>
        <v>1002</v>
      </c>
      <c r="E352" s="4" t="s">
        <v>8</v>
      </c>
      <c r="F352" s="4"/>
    </row>
    <row r="353" ht="35" customHeight="1" spans="1:6">
      <c r="A353" s="4">
        <v>351</v>
      </c>
      <c r="B353" s="4" t="str">
        <f>"符小新"</f>
        <v>符小新</v>
      </c>
      <c r="C353" s="4" t="str">
        <f>"56362023081507043023977"</f>
        <v>56362023081507043023977</v>
      </c>
      <c r="D353" s="4" t="str">
        <f t="shared" si="5"/>
        <v>1002</v>
      </c>
      <c r="E353" s="4" t="s">
        <v>8</v>
      </c>
      <c r="F353" s="4"/>
    </row>
    <row r="354" ht="35" customHeight="1" spans="1:6">
      <c r="A354" s="4">
        <v>352</v>
      </c>
      <c r="B354" s="4" t="str">
        <f>"王罗志"</f>
        <v>王罗志</v>
      </c>
      <c r="C354" s="4" t="str">
        <f>"56362023081507430023991"</f>
        <v>56362023081507430023991</v>
      </c>
      <c r="D354" s="4" t="str">
        <f t="shared" si="5"/>
        <v>1002</v>
      </c>
      <c r="E354" s="4" t="s">
        <v>8</v>
      </c>
      <c r="F354" s="4"/>
    </row>
    <row r="355" ht="35" customHeight="1" spans="1:6">
      <c r="A355" s="4">
        <v>353</v>
      </c>
      <c r="B355" s="4" t="str">
        <f>"郑克清"</f>
        <v>郑克清</v>
      </c>
      <c r="C355" s="4" t="str">
        <f>"56362023081508043524011"</f>
        <v>56362023081508043524011</v>
      </c>
      <c r="D355" s="4" t="str">
        <f t="shared" si="5"/>
        <v>1002</v>
      </c>
      <c r="E355" s="4" t="s">
        <v>8</v>
      </c>
      <c r="F355" s="4"/>
    </row>
    <row r="356" ht="35" customHeight="1" spans="1:6">
      <c r="A356" s="4">
        <v>354</v>
      </c>
      <c r="B356" s="4" t="str">
        <f>"黄永俊"</f>
        <v>黄永俊</v>
      </c>
      <c r="C356" s="4" t="str">
        <f>"56362023081507001923973"</f>
        <v>56362023081507001923973</v>
      </c>
      <c r="D356" s="4" t="str">
        <f t="shared" si="5"/>
        <v>1002</v>
      </c>
      <c r="E356" s="4" t="s">
        <v>8</v>
      </c>
      <c r="F356" s="4"/>
    </row>
    <row r="357" ht="35" customHeight="1" spans="1:6">
      <c r="A357" s="4">
        <v>355</v>
      </c>
      <c r="B357" s="4" t="str">
        <f>"王川"</f>
        <v>王川</v>
      </c>
      <c r="C357" s="4" t="str">
        <f>"56362023081508140824030"</f>
        <v>56362023081508140824030</v>
      </c>
      <c r="D357" s="4" t="str">
        <f t="shared" si="5"/>
        <v>1002</v>
      </c>
      <c r="E357" s="4" t="s">
        <v>8</v>
      </c>
      <c r="F357" s="4"/>
    </row>
    <row r="358" ht="35" customHeight="1" spans="1:6">
      <c r="A358" s="4">
        <v>356</v>
      </c>
      <c r="B358" s="4" t="str">
        <f>"王华乾"</f>
        <v>王华乾</v>
      </c>
      <c r="C358" s="4" t="str">
        <f>"56362023081508245324059"</f>
        <v>56362023081508245324059</v>
      </c>
      <c r="D358" s="4" t="str">
        <f t="shared" si="5"/>
        <v>1002</v>
      </c>
      <c r="E358" s="4" t="s">
        <v>8</v>
      </c>
      <c r="F358" s="4"/>
    </row>
    <row r="359" ht="35" customHeight="1" spans="1:6">
      <c r="A359" s="4">
        <v>357</v>
      </c>
      <c r="B359" s="4" t="str">
        <f>"黄明慧"</f>
        <v>黄明慧</v>
      </c>
      <c r="C359" s="4" t="str">
        <f>"56362023081415132922248"</f>
        <v>56362023081415132922248</v>
      </c>
      <c r="D359" s="4" t="str">
        <f t="shared" si="5"/>
        <v>1002</v>
      </c>
      <c r="E359" s="4" t="s">
        <v>8</v>
      </c>
      <c r="F359" s="4"/>
    </row>
    <row r="360" ht="35" customHeight="1" spans="1:6">
      <c r="A360" s="4">
        <v>358</v>
      </c>
      <c r="B360" s="4" t="str">
        <f>"李秀颖"</f>
        <v>李秀颖</v>
      </c>
      <c r="C360" s="4" t="str">
        <f>"56362023081508452324118"</f>
        <v>56362023081508452324118</v>
      </c>
      <c r="D360" s="4" t="str">
        <f t="shared" si="5"/>
        <v>1002</v>
      </c>
      <c r="E360" s="4" t="s">
        <v>8</v>
      </c>
      <c r="F360" s="4"/>
    </row>
    <row r="361" ht="35" customHeight="1" spans="1:6">
      <c r="A361" s="4">
        <v>359</v>
      </c>
      <c r="B361" s="4" t="str">
        <f>"王玉"</f>
        <v>王玉</v>
      </c>
      <c r="C361" s="4" t="str">
        <f>"56362023081508503924143"</f>
        <v>56362023081508503924143</v>
      </c>
      <c r="D361" s="4" t="str">
        <f t="shared" si="5"/>
        <v>1002</v>
      </c>
      <c r="E361" s="4" t="s">
        <v>8</v>
      </c>
      <c r="F361" s="4"/>
    </row>
    <row r="362" ht="35" customHeight="1" spans="1:6">
      <c r="A362" s="4">
        <v>360</v>
      </c>
      <c r="B362" s="4" t="str">
        <f>"韩昌定"</f>
        <v>韩昌定</v>
      </c>
      <c r="C362" s="4" t="str">
        <f>"56362023081409520620408"</f>
        <v>56362023081409520620408</v>
      </c>
      <c r="D362" s="4" t="str">
        <f t="shared" si="5"/>
        <v>1002</v>
      </c>
      <c r="E362" s="4" t="s">
        <v>8</v>
      </c>
      <c r="F362" s="4"/>
    </row>
    <row r="363" ht="35" customHeight="1" spans="1:6">
      <c r="A363" s="4">
        <v>361</v>
      </c>
      <c r="B363" s="4" t="str">
        <f>"秦瑞邈"</f>
        <v>秦瑞邈</v>
      </c>
      <c r="C363" s="4" t="str">
        <f>"56362023081508574224180"</f>
        <v>56362023081508574224180</v>
      </c>
      <c r="D363" s="4" t="str">
        <f t="shared" si="5"/>
        <v>1002</v>
      </c>
      <c r="E363" s="4" t="s">
        <v>8</v>
      </c>
      <c r="F363" s="4"/>
    </row>
    <row r="364" ht="35" customHeight="1" spans="1:6">
      <c r="A364" s="4">
        <v>362</v>
      </c>
      <c r="B364" s="4" t="str">
        <f>"林友婷"</f>
        <v>林友婷</v>
      </c>
      <c r="C364" s="4" t="str">
        <f>"56362023081411364321184"</f>
        <v>56362023081411364321184</v>
      </c>
      <c r="D364" s="4" t="str">
        <f t="shared" si="5"/>
        <v>1002</v>
      </c>
      <c r="E364" s="4" t="s">
        <v>8</v>
      </c>
      <c r="F364" s="4"/>
    </row>
    <row r="365" ht="35" customHeight="1" spans="1:6">
      <c r="A365" s="4">
        <v>363</v>
      </c>
      <c r="B365" s="4" t="str">
        <f>"王识"</f>
        <v>王识</v>
      </c>
      <c r="C365" s="4" t="str">
        <f>"56362023081508360824083"</f>
        <v>56362023081508360824083</v>
      </c>
      <c r="D365" s="4" t="str">
        <f t="shared" ref="D365:D428" si="6">"1002"</f>
        <v>1002</v>
      </c>
      <c r="E365" s="4" t="s">
        <v>8</v>
      </c>
      <c r="F365" s="4"/>
    </row>
    <row r="366" ht="35" customHeight="1" spans="1:6">
      <c r="A366" s="4">
        <v>364</v>
      </c>
      <c r="B366" s="4" t="str">
        <f>"田积明"</f>
        <v>田积明</v>
      </c>
      <c r="C366" s="4" t="str">
        <f>"56362023081508590624187"</f>
        <v>56362023081508590624187</v>
      </c>
      <c r="D366" s="4" t="str">
        <f t="shared" si="6"/>
        <v>1002</v>
      </c>
      <c r="E366" s="4" t="s">
        <v>8</v>
      </c>
      <c r="F366" s="4"/>
    </row>
    <row r="367" ht="35" customHeight="1" spans="1:6">
      <c r="A367" s="4">
        <v>365</v>
      </c>
      <c r="B367" s="4" t="str">
        <f>"杨明"</f>
        <v>杨明</v>
      </c>
      <c r="C367" s="4" t="str">
        <f>"56362023081509053824360"</f>
        <v>56362023081509053824360</v>
      </c>
      <c r="D367" s="4" t="str">
        <f t="shared" si="6"/>
        <v>1002</v>
      </c>
      <c r="E367" s="4" t="s">
        <v>8</v>
      </c>
      <c r="F367" s="4"/>
    </row>
    <row r="368" ht="35" customHeight="1" spans="1:6">
      <c r="A368" s="4">
        <v>366</v>
      </c>
      <c r="B368" s="4" t="str">
        <f>"曾文丹"</f>
        <v>曾文丹</v>
      </c>
      <c r="C368" s="4" t="str">
        <f>"56362023081509110524512"</f>
        <v>56362023081509110524512</v>
      </c>
      <c r="D368" s="4" t="str">
        <f t="shared" si="6"/>
        <v>1002</v>
      </c>
      <c r="E368" s="4" t="s">
        <v>8</v>
      </c>
      <c r="F368" s="4"/>
    </row>
    <row r="369" ht="35" customHeight="1" spans="1:6">
      <c r="A369" s="4">
        <v>367</v>
      </c>
      <c r="B369" s="4" t="str">
        <f>"蔡仁堂"</f>
        <v>蔡仁堂</v>
      </c>
      <c r="C369" s="4" t="str">
        <f>"56362023081509221424804"</f>
        <v>56362023081509221424804</v>
      </c>
      <c r="D369" s="4" t="str">
        <f t="shared" si="6"/>
        <v>1002</v>
      </c>
      <c r="E369" s="4" t="s">
        <v>8</v>
      </c>
      <c r="F369" s="4"/>
    </row>
    <row r="370" ht="35" customHeight="1" spans="1:6">
      <c r="A370" s="4">
        <v>368</v>
      </c>
      <c r="B370" s="4" t="str">
        <f>"邬佩娜"</f>
        <v>邬佩娜</v>
      </c>
      <c r="C370" s="4" t="str">
        <f>"56362023081508573124178"</f>
        <v>56362023081508573124178</v>
      </c>
      <c r="D370" s="4" t="str">
        <f t="shared" si="6"/>
        <v>1002</v>
      </c>
      <c r="E370" s="4" t="s">
        <v>8</v>
      </c>
      <c r="F370" s="4"/>
    </row>
    <row r="371" ht="35" customHeight="1" spans="1:6">
      <c r="A371" s="4">
        <v>369</v>
      </c>
      <c r="B371" s="4" t="str">
        <f>"吴欢"</f>
        <v>吴欢</v>
      </c>
      <c r="C371" s="4" t="str">
        <f>"56362023081509301524966"</f>
        <v>56362023081509301524966</v>
      </c>
      <c r="D371" s="4" t="str">
        <f t="shared" si="6"/>
        <v>1002</v>
      </c>
      <c r="E371" s="4" t="s">
        <v>8</v>
      </c>
      <c r="F371" s="4"/>
    </row>
    <row r="372" ht="35" customHeight="1" spans="1:6">
      <c r="A372" s="4">
        <v>370</v>
      </c>
      <c r="B372" s="4" t="str">
        <f>"徐月锋"</f>
        <v>徐月锋</v>
      </c>
      <c r="C372" s="4" t="str">
        <f>"56362023081410340220753"</f>
        <v>56362023081410340220753</v>
      </c>
      <c r="D372" s="4" t="str">
        <f t="shared" si="6"/>
        <v>1002</v>
      </c>
      <c r="E372" s="4" t="s">
        <v>8</v>
      </c>
      <c r="F372" s="4"/>
    </row>
    <row r="373" ht="35" customHeight="1" spans="1:6">
      <c r="A373" s="4">
        <v>371</v>
      </c>
      <c r="B373" s="4" t="str">
        <f>"王艺婉"</f>
        <v>王艺婉</v>
      </c>
      <c r="C373" s="4" t="str">
        <f>"56362023081509082724443"</f>
        <v>56362023081509082724443</v>
      </c>
      <c r="D373" s="4" t="str">
        <f t="shared" si="6"/>
        <v>1002</v>
      </c>
      <c r="E373" s="4" t="s">
        <v>8</v>
      </c>
      <c r="F373" s="4"/>
    </row>
    <row r="374" ht="35" customHeight="1" spans="1:6">
      <c r="A374" s="4">
        <v>372</v>
      </c>
      <c r="B374" s="4" t="str">
        <f>"邱名岳"</f>
        <v>邱名岳</v>
      </c>
      <c r="C374" s="4" t="str">
        <f>"56362023081508535224158"</f>
        <v>56362023081508535224158</v>
      </c>
      <c r="D374" s="4" t="str">
        <f t="shared" si="6"/>
        <v>1002</v>
      </c>
      <c r="E374" s="4" t="s">
        <v>8</v>
      </c>
      <c r="F374" s="4"/>
    </row>
    <row r="375" ht="35" customHeight="1" spans="1:6">
      <c r="A375" s="4">
        <v>373</v>
      </c>
      <c r="B375" s="4" t="str">
        <f>"林涛晓"</f>
        <v>林涛晓</v>
      </c>
      <c r="C375" s="4" t="str">
        <f>"56362023081509242224844"</f>
        <v>56362023081509242224844</v>
      </c>
      <c r="D375" s="4" t="str">
        <f t="shared" si="6"/>
        <v>1002</v>
      </c>
      <c r="E375" s="4" t="s">
        <v>8</v>
      </c>
      <c r="F375" s="4"/>
    </row>
    <row r="376" ht="35" customHeight="1" spans="1:6">
      <c r="A376" s="4">
        <v>374</v>
      </c>
      <c r="B376" s="4" t="str">
        <f>"黄童欢"</f>
        <v>黄童欢</v>
      </c>
      <c r="C376" s="4" t="str">
        <f>"56362023081419385223267"</f>
        <v>56362023081419385223267</v>
      </c>
      <c r="D376" s="4" t="str">
        <f t="shared" si="6"/>
        <v>1002</v>
      </c>
      <c r="E376" s="4" t="s">
        <v>8</v>
      </c>
      <c r="F376" s="4"/>
    </row>
    <row r="377" ht="35" customHeight="1" spans="1:6">
      <c r="A377" s="4">
        <v>375</v>
      </c>
      <c r="B377" s="4" t="str">
        <f>"刘小盈"</f>
        <v>刘小盈</v>
      </c>
      <c r="C377" s="4" t="str">
        <f>"56362023081509443025240"</f>
        <v>56362023081509443025240</v>
      </c>
      <c r="D377" s="4" t="str">
        <f t="shared" si="6"/>
        <v>1002</v>
      </c>
      <c r="E377" s="4" t="s">
        <v>8</v>
      </c>
      <c r="F377" s="4"/>
    </row>
    <row r="378" ht="35" customHeight="1" spans="1:6">
      <c r="A378" s="4">
        <v>376</v>
      </c>
      <c r="B378" s="4" t="str">
        <f>"王小竹"</f>
        <v>王小竹</v>
      </c>
      <c r="C378" s="4" t="str">
        <f>"56362023081509341425045"</f>
        <v>56362023081509341425045</v>
      </c>
      <c r="D378" s="4" t="str">
        <f t="shared" si="6"/>
        <v>1002</v>
      </c>
      <c r="E378" s="4" t="s">
        <v>8</v>
      </c>
      <c r="F378" s="4"/>
    </row>
    <row r="379" ht="35" customHeight="1" spans="1:6">
      <c r="A379" s="4">
        <v>377</v>
      </c>
      <c r="B379" s="4" t="str">
        <f>"沈传扬"</f>
        <v>沈传扬</v>
      </c>
      <c r="C379" s="4" t="str">
        <f>"56362023081509565425482"</f>
        <v>56362023081509565425482</v>
      </c>
      <c r="D379" s="4" t="str">
        <f t="shared" si="6"/>
        <v>1002</v>
      </c>
      <c r="E379" s="4" t="s">
        <v>8</v>
      </c>
      <c r="F379" s="4"/>
    </row>
    <row r="380" ht="35" customHeight="1" spans="1:6">
      <c r="A380" s="4">
        <v>378</v>
      </c>
      <c r="B380" s="4" t="str">
        <f>"王丹"</f>
        <v>王丹</v>
      </c>
      <c r="C380" s="4" t="str">
        <f>"56362023081509210324773"</f>
        <v>56362023081509210324773</v>
      </c>
      <c r="D380" s="4" t="str">
        <f t="shared" si="6"/>
        <v>1002</v>
      </c>
      <c r="E380" s="4" t="s">
        <v>8</v>
      </c>
      <c r="F380" s="4"/>
    </row>
    <row r="381" ht="35" customHeight="1" spans="1:6">
      <c r="A381" s="4">
        <v>379</v>
      </c>
      <c r="B381" s="4" t="str">
        <f>"邱玲"</f>
        <v>邱玲</v>
      </c>
      <c r="C381" s="4" t="str">
        <f>"56362023081409260420129"</f>
        <v>56362023081409260420129</v>
      </c>
      <c r="D381" s="4" t="str">
        <f t="shared" si="6"/>
        <v>1002</v>
      </c>
      <c r="E381" s="4" t="s">
        <v>8</v>
      </c>
      <c r="F381" s="4"/>
    </row>
    <row r="382" ht="35" customHeight="1" spans="1:6">
      <c r="A382" s="4">
        <v>380</v>
      </c>
      <c r="B382" s="4" t="str">
        <f>"蔡於旺"</f>
        <v>蔡於旺</v>
      </c>
      <c r="C382" s="4" t="str">
        <f>"56362023081509344825058"</f>
        <v>56362023081509344825058</v>
      </c>
      <c r="D382" s="4" t="str">
        <f t="shared" si="6"/>
        <v>1002</v>
      </c>
      <c r="E382" s="4" t="s">
        <v>8</v>
      </c>
      <c r="F382" s="4"/>
    </row>
    <row r="383" ht="35" customHeight="1" spans="1:6">
      <c r="A383" s="4">
        <v>381</v>
      </c>
      <c r="B383" s="4" t="str">
        <f>"陈德敏"</f>
        <v>陈德敏</v>
      </c>
      <c r="C383" s="4" t="str">
        <f>"56362023081411162221056"</f>
        <v>56362023081411162221056</v>
      </c>
      <c r="D383" s="4" t="str">
        <f t="shared" si="6"/>
        <v>1002</v>
      </c>
      <c r="E383" s="4" t="s">
        <v>8</v>
      </c>
      <c r="F383" s="4"/>
    </row>
    <row r="384" ht="35" customHeight="1" spans="1:6">
      <c r="A384" s="4">
        <v>382</v>
      </c>
      <c r="B384" s="4" t="str">
        <f>"李炳垚"</f>
        <v>李炳垚</v>
      </c>
      <c r="C384" s="4" t="str">
        <f>"56362023081510002625546"</f>
        <v>56362023081510002625546</v>
      </c>
      <c r="D384" s="4" t="str">
        <f t="shared" si="6"/>
        <v>1002</v>
      </c>
      <c r="E384" s="4" t="s">
        <v>8</v>
      </c>
      <c r="F384" s="4"/>
    </row>
    <row r="385" ht="35" customHeight="1" spans="1:6">
      <c r="A385" s="4">
        <v>383</v>
      </c>
      <c r="B385" s="4" t="str">
        <f>"李婷"</f>
        <v>李婷</v>
      </c>
      <c r="C385" s="4" t="str">
        <f>"56362023081414480422079"</f>
        <v>56362023081414480422079</v>
      </c>
      <c r="D385" s="4" t="str">
        <f t="shared" si="6"/>
        <v>1002</v>
      </c>
      <c r="E385" s="4" t="s">
        <v>8</v>
      </c>
      <c r="F385" s="4"/>
    </row>
    <row r="386" ht="35" customHeight="1" spans="1:6">
      <c r="A386" s="4">
        <v>384</v>
      </c>
      <c r="B386" s="4" t="str">
        <f>"邱垂慧"</f>
        <v>邱垂慧</v>
      </c>
      <c r="C386" s="4" t="str">
        <f>"56362023081510181825841"</f>
        <v>56362023081510181825841</v>
      </c>
      <c r="D386" s="4" t="str">
        <f t="shared" si="6"/>
        <v>1002</v>
      </c>
      <c r="E386" s="4" t="s">
        <v>8</v>
      </c>
      <c r="F386" s="4"/>
    </row>
    <row r="387" ht="35" customHeight="1" spans="1:6">
      <c r="A387" s="4">
        <v>385</v>
      </c>
      <c r="B387" s="4" t="str">
        <f>"曾淇"</f>
        <v>曾淇</v>
      </c>
      <c r="C387" s="4" t="str">
        <f>"56362023081414442922057"</f>
        <v>56362023081414442922057</v>
      </c>
      <c r="D387" s="4" t="str">
        <f t="shared" si="6"/>
        <v>1002</v>
      </c>
      <c r="E387" s="4" t="s">
        <v>8</v>
      </c>
      <c r="F387" s="4"/>
    </row>
    <row r="388" ht="35" customHeight="1" spans="1:6">
      <c r="A388" s="4">
        <v>386</v>
      </c>
      <c r="B388" s="4" t="str">
        <f>"林义雄"</f>
        <v>林义雄</v>
      </c>
      <c r="C388" s="4" t="str">
        <f>"56362023081510350326097"</f>
        <v>56362023081510350326097</v>
      </c>
      <c r="D388" s="4" t="str">
        <f t="shared" si="6"/>
        <v>1002</v>
      </c>
      <c r="E388" s="4" t="s">
        <v>8</v>
      </c>
      <c r="F388" s="4"/>
    </row>
    <row r="389" ht="35" customHeight="1" spans="1:6">
      <c r="A389" s="4">
        <v>387</v>
      </c>
      <c r="B389" s="4" t="str">
        <f>"李婉晶"</f>
        <v>李婉晶</v>
      </c>
      <c r="C389" s="4" t="str">
        <f>"56362023081419585223323"</f>
        <v>56362023081419585223323</v>
      </c>
      <c r="D389" s="4" t="str">
        <f t="shared" si="6"/>
        <v>1002</v>
      </c>
      <c r="E389" s="4" t="s">
        <v>8</v>
      </c>
      <c r="F389" s="4"/>
    </row>
    <row r="390" ht="35" customHeight="1" spans="1:6">
      <c r="A390" s="4">
        <v>388</v>
      </c>
      <c r="B390" s="4" t="str">
        <f>"王咸树"</f>
        <v>王咸树</v>
      </c>
      <c r="C390" s="4" t="str">
        <f>"56362023081510314926042"</f>
        <v>56362023081510314926042</v>
      </c>
      <c r="D390" s="4" t="str">
        <f t="shared" si="6"/>
        <v>1002</v>
      </c>
      <c r="E390" s="4" t="s">
        <v>8</v>
      </c>
      <c r="F390" s="4"/>
    </row>
    <row r="391" ht="35" customHeight="1" spans="1:6">
      <c r="A391" s="4">
        <v>389</v>
      </c>
      <c r="B391" s="4" t="str">
        <f>"王小惠"</f>
        <v>王小惠</v>
      </c>
      <c r="C391" s="4" t="str">
        <f>"56362023081409525320414"</f>
        <v>56362023081409525320414</v>
      </c>
      <c r="D391" s="4" t="str">
        <f t="shared" si="6"/>
        <v>1002</v>
      </c>
      <c r="E391" s="4" t="s">
        <v>8</v>
      </c>
      <c r="F391" s="4"/>
    </row>
    <row r="392" ht="35" customHeight="1" spans="1:6">
      <c r="A392" s="4">
        <v>390</v>
      </c>
      <c r="B392" s="4" t="str">
        <f>"王丽爽"</f>
        <v>王丽爽</v>
      </c>
      <c r="C392" s="4" t="str">
        <f>"56362023081417261522952"</f>
        <v>56362023081417261522952</v>
      </c>
      <c r="D392" s="4" t="str">
        <f t="shared" si="6"/>
        <v>1002</v>
      </c>
      <c r="E392" s="4" t="s">
        <v>8</v>
      </c>
      <c r="F392" s="4"/>
    </row>
    <row r="393" ht="35" customHeight="1" spans="1:6">
      <c r="A393" s="4">
        <v>391</v>
      </c>
      <c r="B393" s="4" t="str">
        <f>"许绩发"</f>
        <v>许绩发</v>
      </c>
      <c r="C393" s="4" t="str">
        <f>"56362023081417171622930"</f>
        <v>56362023081417171622930</v>
      </c>
      <c r="D393" s="4" t="str">
        <f t="shared" si="6"/>
        <v>1002</v>
      </c>
      <c r="E393" s="4" t="s">
        <v>8</v>
      </c>
      <c r="F393" s="4"/>
    </row>
    <row r="394" ht="35" customHeight="1" spans="1:6">
      <c r="A394" s="4">
        <v>392</v>
      </c>
      <c r="B394" s="4" t="str">
        <f>"温时佶"</f>
        <v>温时佶</v>
      </c>
      <c r="C394" s="4" t="str">
        <f>"56362023081510005525555"</f>
        <v>56362023081510005525555</v>
      </c>
      <c r="D394" s="4" t="str">
        <f t="shared" si="6"/>
        <v>1002</v>
      </c>
      <c r="E394" s="4" t="s">
        <v>8</v>
      </c>
      <c r="F394" s="4"/>
    </row>
    <row r="395" ht="35" customHeight="1" spans="1:6">
      <c r="A395" s="4">
        <v>393</v>
      </c>
      <c r="B395" s="4" t="str">
        <f>"温奇丽"</f>
        <v>温奇丽</v>
      </c>
      <c r="C395" s="4" t="str">
        <f>"56362023081509415125194"</f>
        <v>56362023081509415125194</v>
      </c>
      <c r="D395" s="4" t="str">
        <f t="shared" si="6"/>
        <v>1002</v>
      </c>
      <c r="E395" s="4" t="s">
        <v>8</v>
      </c>
      <c r="F395" s="4"/>
    </row>
    <row r="396" ht="35" customHeight="1" spans="1:6">
      <c r="A396" s="4">
        <v>394</v>
      </c>
      <c r="B396" s="4" t="str">
        <f>"王儒天"</f>
        <v>王儒天</v>
      </c>
      <c r="C396" s="4" t="str">
        <f>"56362023081415521722499"</f>
        <v>56362023081415521722499</v>
      </c>
      <c r="D396" s="4" t="str">
        <f t="shared" si="6"/>
        <v>1002</v>
      </c>
      <c r="E396" s="4" t="s">
        <v>8</v>
      </c>
      <c r="F396" s="4"/>
    </row>
    <row r="397" ht="35" customHeight="1" spans="1:6">
      <c r="A397" s="4">
        <v>395</v>
      </c>
      <c r="B397" s="4" t="str">
        <f>"陆雪"</f>
        <v>陆雪</v>
      </c>
      <c r="C397" s="4" t="str">
        <f>"56362023081510320326047"</f>
        <v>56362023081510320326047</v>
      </c>
      <c r="D397" s="4" t="str">
        <f t="shared" si="6"/>
        <v>1002</v>
      </c>
      <c r="E397" s="4" t="s">
        <v>8</v>
      </c>
      <c r="F397" s="4"/>
    </row>
    <row r="398" ht="35" customHeight="1" spans="1:6">
      <c r="A398" s="4">
        <v>396</v>
      </c>
      <c r="B398" s="4" t="str">
        <f>"谢照镇"</f>
        <v>谢照镇</v>
      </c>
      <c r="C398" s="4" t="str">
        <f>"56362023081510170725821"</f>
        <v>56362023081510170725821</v>
      </c>
      <c r="D398" s="4" t="str">
        <f t="shared" si="6"/>
        <v>1002</v>
      </c>
      <c r="E398" s="4" t="s">
        <v>8</v>
      </c>
      <c r="F398" s="4"/>
    </row>
    <row r="399" ht="35" customHeight="1" spans="1:6">
      <c r="A399" s="4">
        <v>397</v>
      </c>
      <c r="B399" s="4" t="str">
        <f>"何晓"</f>
        <v>何晓</v>
      </c>
      <c r="C399" s="4" t="str">
        <f>"56362023081510570426419"</f>
        <v>56362023081510570426419</v>
      </c>
      <c r="D399" s="4" t="str">
        <f t="shared" si="6"/>
        <v>1002</v>
      </c>
      <c r="E399" s="4" t="s">
        <v>8</v>
      </c>
      <c r="F399" s="4"/>
    </row>
    <row r="400" ht="35" customHeight="1" spans="1:6">
      <c r="A400" s="4">
        <v>398</v>
      </c>
      <c r="B400" s="4" t="str">
        <f>"陈林"</f>
        <v>陈林</v>
      </c>
      <c r="C400" s="4" t="str">
        <f>"56362023081509233624832"</f>
        <v>56362023081509233624832</v>
      </c>
      <c r="D400" s="4" t="str">
        <f t="shared" si="6"/>
        <v>1002</v>
      </c>
      <c r="E400" s="4" t="s">
        <v>8</v>
      </c>
      <c r="F400" s="4"/>
    </row>
    <row r="401" ht="35" customHeight="1" spans="1:6">
      <c r="A401" s="4">
        <v>399</v>
      </c>
      <c r="B401" s="4" t="str">
        <f>"李华"</f>
        <v>李华</v>
      </c>
      <c r="C401" s="4" t="str">
        <f>"56362023081410121720589"</f>
        <v>56362023081410121720589</v>
      </c>
      <c r="D401" s="4" t="str">
        <f t="shared" si="6"/>
        <v>1002</v>
      </c>
      <c r="E401" s="4" t="s">
        <v>8</v>
      </c>
      <c r="F401" s="4"/>
    </row>
    <row r="402" ht="35" customHeight="1" spans="1:6">
      <c r="A402" s="4">
        <v>400</v>
      </c>
      <c r="B402" s="4" t="str">
        <f>"蔡兴长"</f>
        <v>蔡兴长</v>
      </c>
      <c r="C402" s="4" t="str">
        <f>"56362023081510021425581"</f>
        <v>56362023081510021425581</v>
      </c>
      <c r="D402" s="4" t="str">
        <f t="shared" si="6"/>
        <v>1002</v>
      </c>
      <c r="E402" s="4" t="s">
        <v>8</v>
      </c>
      <c r="F402" s="4"/>
    </row>
    <row r="403" ht="35" customHeight="1" spans="1:6">
      <c r="A403" s="4">
        <v>401</v>
      </c>
      <c r="B403" s="4" t="str">
        <f>"唐新雄"</f>
        <v>唐新雄</v>
      </c>
      <c r="C403" s="4" t="str">
        <f>"56362023081510532526369"</f>
        <v>56362023081510532526369</v>
      </c>
      <c r="D403" s="4" t="str">
        <f t="shared" si="6"/>
        <v>1002</v>
      </c>
      <c r="E403" s="4" t="s">
        <v>8</v>
      </c>
      <c r="F403" s="4"/>
    </row>
    <row r="404" ht="35" customHeight="1" spans="1:6">
      <c r="A404" s="4">
        <v>402</v>
      </c>
      <c r="B404" s="4" t="str">
        <f>"冯明亮"</f>
        <v>冯明亮</v>
      </c>
      <c r="C404" s="4" t="str">
        <f>"56362023081510564426414"</f>
        <v>56362023081510564426414</v>
      </c>
      <c r="D404" s="4" t="str">
        <f t="shared" si="6"/>
        <v>1002</v>
      </c>
      <c r="E404" s="4" t="s">
        <v>8</v>
      </c>
      <c r="F404" s="4"/>
    </row>
    <row r="405" ht="35" customHeight="1" spans="1:6">
      <c r="A405" s="4">
        <v>403</v>
      </c>
      <c r="B405" s="4" t="str">
        <f>"何儒亮"</f>
        <v>何儒亮</v>
      </c>
      <c r="C405" s="4" t="str">
        <f>"56362023081510382926152"</f>
        <v>56362023081510382926152</v>
      </c>
      <c r="D405" s="4" t="str">
        <f t="shared" si="6"/>
        <v>1002</v>
      </c>
      <c r="E405" s="4" t="s">
        <v>8</v>
      </c>
      <c r="F405" s="4"/>
    </row>
    <row r="406" ht="35" customHeight="1" spans="1:6">
      <c r="A406" s="4">
        <v>404</v>
      </c>
      <c r="B406" s="4" t="str">
        <f>"童玲"</f>
        <v>童玲</v>
      </c>
      <c r="C406" s="4" t="str">
        <f>"56362023081511120826593"</f>
        <v>56362023081511120826593</v>
      </c>
      <c r="D406" s="4" t="str">
        <f t="shared" si="6"/>
        <v>1002</v>
      </c>
      <c r="E406" s="4" t="s">
        <v>8</v>
      </c>
      <c r="F406" s="4"/>
    </row>
    <row r="407" ht="35" customHeight="1" spans="1:6">
      <c r="A407" s="4">
        <v>405</v>
      </c>
      <c r="B407" s="4" t="str">
        <f>"王徽"</f>
        <v>王徽</v>
      </c>
      <c r="C407" s="4" t="str">
        <f>"56362023081412123621385"</f>
        <v>56362023081412123621385</v>
      </c>
      <c r="D407" s="4" t="str">
        <f t="shared" si="6"/>
        <v>1002</v>
      </c>
      <c r="E407" s="4" t="s">
        <v>8</v>
      </c>
      <c r="F407" s="4"/>
    </row>
    <row r="408" ht="35" customHeight="1" spans="1:6">
      <c r="A408" s="4">
        <v>406</v>
      </c>
      <c r="B408" s="4" t="str">
        <f>"苏丽萍"</f>
        <v>苏丽萍</v>
      </c>
      <c r="C408" s="4" t="str">
        <f>"56362023081508460824125"</f>
        <v>56362023081508460824125</v>
      </c>
      <c r="D408" s="4" t="str">
        <f t="shared" si="6"/>
        <v>1002</v>
      </c>
      <c r="E408" s="4" t="s">
        <v>8</v>
      </c>
      <c r="F408" s="4"/>
    </row>
    <row r="409" ht="35" customHeight="1" spans="1:6">
      <c r="A409" s="4">
        <v>407</v>
      </c>
      <c r="B409" s="4" t="str">
        <f>"王可女"</f>
        <v>王可女</v>
      </c>
      <c r="C409" s="4" t="str">
        <f>"56362023081510504926328"</f>
        <v>56362023081510504926328</v>
      </c>
      <c r="D409" s="4" t="str">
        <f t="shared" si="6"/>
        <v>1002</v>
      </c>
      <c r="E409" s="4" t="s">
        <v>8</v>
      </c>
      <c r="F409" s="4"/>
    </row>
    <row r="410" ht="35" customHeight="1" spans="1:6">
      <c r="A410" s="4">
        <v>408</v>
      </c>
      <c r="B410" s="4" t="str">
        <f>"王绥尹"</f>
        <v>王绥尹</v>
      </c>
      <c r="C410" s="4" t="str">
        <f>"56362023081415461122457"</f>
        <v>56362023081415461122457</v>
      </c>
      <c r="D410" s="4" t="str">
        <f t="shared" si="6"/>
        <v>1002</v>
      </c>
      <c r="E410" s="4" t="s">
        <v>8</v>
      </c>
      <c r="F410" s="4"/>
    </row>
    <row r="411" ht="35" customHeight="1" spans="1:6">
      <c r="A411" s="4">
        <v>409</v>
      </c>
      <c r="B411" s="4" t="str">
        <f>"王琦"</f>
        <v>王琦</v>
      </c>
      <c r="C411" s="4" t="str">
        <f>"56362023081512041627191"</f>
        <v>56362023081512041627191</v>
      </c>
      <c r="D411" s="4" t="str">
        <f t="shared" si="6"/>
        <v>1002</v>
      </c>
      <c r="E411" s="4" t="s">
        <v>8</v>
      </c>
      <c r="F411" s="4"/>
    </row>
    <row r="412" ht="35" customHeight="1" spans="1:6">
      <c r="A412" s="4">
        <v>410</v>
      </c>
      <c r="B412" s="4" t="str">
        <f>"陈容琼"</f>
        <v>陈容琼</v>
      </c>
      <c r="C412" s="4" t="str">
        <f>"56362023081510330726062"</f>
        <v>56362023081510330726062</v>
      </c>
      <c r="D412" s="4" t="str">
        <f t="shared" si="6"/>
        <v>1002</v>
      </c>
      <c r="E412" s="4" t="s">
        <v>8</v>
      </c>
      <c r="F412" s="4"/>
    </row>
    <row r="413" ht="35" customHeight="1" spans="1:6">
      <c r="A413" s="4">
        <v>411</v>
      </c>
      <c r="B413" s="4" t="str">
        <f>"王咸朋"</f>
        <v>王咸朋</v>
      </c>
      <c r="C413" s="4" t="str">
        <f>"56362023081511353426884"</f>
        <v>56362023081511353426884</v>
      </c>
      <c r="D413" s="4" t="str">
        <f t="shared" si="6"/>
        <v>1002</v>
      </c>
      <c r="E413" s="4" t="s">
        <v>8</v>
      </c>
      <c r="F413" s="4"/>
    </row>
    <row r="414" ht="35" customHeight="1" spans="1:6">
      <c r="A414" s="4">
        <v>412</v>
      </c>
      <c r="B414" s="4" t="str">
        <f>"王航"</f>
        <v>王航</v>
      </c>
      <c r="C414" s="4" t="str">
        <f>"56362023081512262827409"</f>
        <v>56362023081512262827409</v>
      </c>
      <c r="D414" s="4" t="str">
        <f t="shared" si="6"/>
        <v>1002</v>
      </c>
      <c r="E414" s="4" t="s">
        <v>8</v>
      </c>
      <c r="F414" s="4"/>
    </row>
    <row r="415" ht="35" customHeight="1" spans="1:6">
      <c r="A415" s="4">
        <v>413</v>
      </c>
      <c r="B415" s="4" t="str">
        <f>"张丽丁"</f>
        <v>张丽丁</v>
      </c>
      <c r="C415" s="4" t="str">
        <f>"56362023081409595820483"</f>
        <v>56362023081409595820483</v>
      </c>
      <c r="D415" s="4" t="str">
        <f t="shared" si="6"/>
        <v>1002</v>
      </c>
      <c r="E415" s="4" t="s">
        <v>8</v>
      </c>
      <c r="F415" s="4"/>
    </row>
    <row r="416" ht="35" customHeight="1" spans="1:6">
      <c r="A416" s="4">
        <v>414</v>
      </c>
      <c r="B416" s="4" t="str">
        <f>"王晓微"</f>
        <v>王晓微</v>
      </c>
      <c r="C416" s="4" t="str">
        <f>"56362023081414302621967"</f>
        <v>56362023081414302621967</v>
      </c>
      <c r="D416" s="4" t="str">
        <f t="shared" si="6"/>
        <v>1002</v>
      </c>
      <c r="E416" s="4" t="s">
        <v>8</v>
      </c>
      <c r="F416" s="4"/>
    </row>
    <row r="417" ht="35" customHeight="1" spans="1:6">
      <c r="A417" s="4">
        <v>415</v>
      </c>
      <c r="B417" s="4" t="str">
        <f>"王文倩"</f>
        <v>王文倩</v>
      </c>
      <c r="C417" s="4" t="str">
        <f>"56362023081512282527430"</f>
        <v>56362023081512282527430</v>
      </c>
      <c r="D417" s="4" t="str">
        <f t="shared" si="6"/>
        <v>1002</v>
      </c>
      <c r="E417" s="4" t="s">
        <v>8</v>
      </c>
      <c r="F417" s="4"/>
    </row>
    <row r="418" ht="35" customHeight="1" spans="1:6">
      <c r="A418" s="4">
        <v>416</v>
      </c>
      <c r="B418" s="4" t="str">
        <f>"王嘉宝"</f>
        <v>王嘉宝</v>
      </c>
      <c r="C418" s="4" t="str">
        <f>"56362023081512190227339"</f>
        <v>56362023081512190227339</v>
      </c>
      <c r="D418" s="4" t="str">
        <f t="shared" si="6"/>
        <v>1002</v>
      </c>
      <c r="E418" s="4" t="s">
        <v>8</v>
      </c>
      <c r="F418" s="4"/>
    </row>
    <row r="419" ht="35" customHeight="1" spans="1:6">
      <c r="A419" s="4">
        <v>417</v>
      </c>
      <c r="B419" s="4" t="str">
        <f>"王世强"</f>
        <v>王世强</v>
      </c>
      <c r="C419" s="4" t="str">
        <f>"56362023081510554626398"</f>
        <v>56362023081510554626398</v>
      </c>
      <c r="D419" s="4" t="str">
        <f t="shared" si="6"/>
        <v>1002</v>
      </c>
      <c r="E419" s="4" t="s">
        <v>8</v>
      </c>
      <c r="F419" s="4"/>
    </row>
    <row r="420" ht="35" customHeight="1" spans="1:6">
      <c r="A420" s="4">
        <v>418</v>
      </c>
      <c r="B420" s="4" t="str">
        <f>"李家文"</f>
        <v>李家文</v>
      </c>
      <c r="C420" s="4" t="str">
        <f>"56362023081512273527418"</f>
        <v>56362023081512273527418</v>
      </c>
      <c r="D420" s="4" t="str">
        <f t="shared" si="6"/>
        <v>1002</v>
      </c>
      <c r="E420" s="4" t="s">
        <v>8</v>
      </c>
      <c r="F420" s="4"/>
    </row>
    <row r="421" ht="35" customHeight="1" spans="1:6">
      <c r="A421" s="4">
        <v>419</v>
      </c>
      <c r="B421" s="4" t="str">
        <f>"蔡妹"</f>
        <v>蔡妹</v>
      </c>
      <c r="C421" s="4" t="str">
        <f>"56362023081512291227436"</f>
        <v>56362023081512291227436</v>
      </c>
      <c r="D421" s="4" t="str">
        <f t="shared" si="6"/>
        <v>1002</v>
      </c>
      <c r="E421" s="4" t="s">
        <v>8</v>
      </c>
      <c r="F421" s="4"/>
    </row>
    <row r="422" ht="35" customHeight="1" spans="1:6">
      <c r="A422" s="4">
        <v>420</v>
      </c>
      <c r="B422" s="4" t="str">
        <f>"王平琨"</f>
        <v>王平琨</v>
      </c>
      <c r="C422" s="4" t="str">
        <f>"56362023081421265123578"</f>
        <v>56362023081421265123578</v>
      </c>
      <c r="D422" s="4" t="str">
        <f t="shared" si="6"/>
        <v>1002</v>
      </c>
      <c r="E422" s="4" t="s">
        <v>8</v>
      </c>
      <c r="F422" s="4"/>
    </row>
    <row r="423" ht="35" customHeight="1" spans="1:6">
      <c r="A423" s="4">
        <v>421</v>
      </c>
      <c r="B423" s="4" t="str">
        <f>"李传德"</f>
        <v>李传德</v>
      </c>
      <c r="C423" s="4" t="str">
        <f>"56362023081512445727560"</f>
        <v>56362023081512445727560</v>
      </c>
      <c r="D423" s="4" t="str">
        <f t="shared" si="6"/>
        <v>1002</v>
      </c>
      <c r="E423" s="4" t="s">
        <v>8</v>
      </c>
      <c r="F423" s="4"/>
    </row>
    <row r="424" ht="35" customHeight="1" spans="1:6">
      <c r="A424" s="4">
        <v>422</v>
      </c>
      <c r="B424" s="4" t="str">
        <f>"林道干 "</f>
        <v>林道干 </v>
      </c>
      <c r="C424" s="4" t="str">
        <f>"56362023081512480927580"</f>
        <v>56362023081512480927580</v>
      </c>
      <c r="D424" s="4" t="str">
        <f t="shared" si="6"/>
        <v>1002</v>
      </c>
      <c r="E424" s="4" t="s">
        <v>8</v>
      </c>
      <c r="F424" s="4"/>
    </row>
    <row r="425" ht="35" customHeight="1" spans="1:6">
      <c r="A425" s="4">
        <v>423</v>
      </c>
      <c r="B425" s="4" t="str">
        <f>"邝俊衍"</f>
        <v>邝俊衍</v>
      </c>
      <c r="C425" s="4" t="str">
        <f>"56362023081513040027720"</f>
        <v>56362023081513040027720</v>
      </c>
      <c r="D425" s="4" t="str">
        <f t="shared" si="6"/>
        <v>1002</v>
      </c>
      <c r="E425" s="4" t="s">
        <v>8</v>
      </c>
      <c r="F425" s="4"/>
    </row>
    <row r="426" ht="35" customHeight="1" spans="1:6">
      <c r="A426" s="4">
        <v>424</v>
      </c>
      <c r="B426" s="4" t="str">
        <f>"李彦"</f>
        <v>李彦</v>
      </c>
      <c r="C426" s="4" t="str">
        <f>"56362023081512543627634"</f>
        <v>56362023081512543627634</v>
      </c>
      <c r="D426" s="4" t="str">
        <f t="shared" si="6"/>
        <v>1002</v>
      </c>
      <c r="E426" s="4" t="s">
        <v>8</v>
      </c>
      <c r="F426" s="4"/>
    </row>
    <row r="427" ht="35" customHeight="1" spans="1:6">
      <c r="A427" s="4">
        <v>425</v>
      </c>
      <c r="B427" s="4" t="str">
        <f>"徐杨杨"</f>
        <v>徐杨杨</v>
      </c>
      <c r="C427" s="4" t="str">
        <f>"56362023081512471027574"</f>
        <v>56362023081512471027574</v>
      </c>
      <c r="D427" s="4" t="str">
        <f t="shared" si="6"/>
        <v>1002</v>
      </c>
      <c r="E427" s="4" t="s">
        <v>8</v>
      </c>
      <c r="F427" s="4"/>
    </row>
    <row r="428" ht="35" customHeight="1" spans="1:6">
      <c r="A428" s="4">
        <v>426</v>
      </c>
      <c r="B428" s="4" t="str">
        <f>"李广海"</f>
        <v>李广海</v>
      </c>
      <c r="C428" s="4" t="str">
        <f>"56362023081421154223545"</f>
        <v>56362023081421154223545</v>
      </c>
      <c r="D428" s="4" t="str">
        <f t="shared" si="6"/>
        <v>1002</v>
      </c>
      <c r="E428" s="4" t="s">
        <v>8</v>
      </c>
      <c r="F428" s="4"/>
    </row>
    <row r="429" ht="35" customHeight="1" spans="1:6">
      <c r="A429" s="4">
        <v>427</v>
      </c>
      <c r="B429" s="4" t="str">
        <f>"曾敏"</f>
        <v>曾敏</v>
      </c>
      <c r="C429" s="4" t="str">
        <f>"56362023081510355626113"</f>
        <v>56362023081510355626113</v>
      </c>
      <c r="D429" s="4" t="str">
        <f t="shared" ref="D429:D492" si="7">"1002"</f>
        <v>1002</v>
      </c>
      <c r="E429" s="4" t="s">
        <v>8</v>
      </c>
      <c r="F429" s="4"/>
    </row>
    <row r="430" ht="35" customHeight="1" spans="1:6">
      <c r="A430" s="4">
        <v>428</v>
      </c>
      <c r="B430" s="4" t="str">
        <f>"曾丽"</f>
        <v>曾丽</v>
      </c>
      <c r="C430" s="4" t="str">
        <f>"56362023081513050927740"</f>
        <v>56362023081513050927740</v>
      </c>
      <c r="D430" s="4" t="str">
        <f t="shared" si="7"/>
        <v>1002</v>
      </c>
      <c r="E430" s="4" t="s">
        <v>8</v>
      </c>
      <c r="F430" s="4"/>
    </row>
    <row r="431" ht="35" customHeight="1" spans="1:6">
      <c r="A431" s="4">
        <v>429</v>
      </c>
      <c r="B431" s="4" t="str">
        <f>"李世诚"</f>
        <v>李世诚</v>
      </c>
      <c r="C431" s="4" t="str">
        <f>"56362023081512290627434"</f>
        <v>56362023081512290627434</v>
      </c>
      <c r="D431" s="4" t="str">
        <f t="shared" si="7"/>
        <v>1002</v>
      </c>
      <c r="E431" s="4" t="s">
        <v>8</v>
      </c>
      <c r="F431" s="4"/>
    </row>
    <row r="432" ht="35" customHeight="1" spans="1:6">
      <c r="A432" s="4">
        <v>430</v>
      </c>
      <c r="B432" s="4" t="str">
        <f>"陈梦"</f>
        <v>陈梦</v>
      </c>
      <c r="C432" s="4" t="str">
        <f>"56362023081409333620213"</f>
        <v>56362023081409333620213</v>
      </c>
      <c r="D432" s="4" t="str">
        <f t="shared" si="7"/>
        <v>1002</v>
      </c>
      <c r="E432" s="4" t="s">
        <v>8</v>
      </c>
      <c r="F432" s="4"/>
    </row>
    <row r="433" ht="35" customHeight="1" spans="1:6">
      <c r="A433" s="4">
        <v>431</v>
      </c>
      <c r="B433" s="4" t="str">
        <f>"曾月婵"</f>
        <v>曾月婵</v>
      </c>
      <c r="C433" s="4" t="str">
        <f>"56362023081513171127824"</f>
        <v>56362023081513171127824</v>
      </c>
      <c r="D433" s="4" t="str">
        <f t="shared" si="7"/>
        <v>1002</v>
      </c>
      <c r="E433" s="4" t="s">
        <v>8</v>
      </c>
      <c r="F433" s="4"/>
    </row>
    <row r="434" ht="35" customHeight="1" spans="1:6">
      <c r="A434" s="4">
        <v>432</v>
      </c>
      <c r="B434" s="4" t="str">
        <f>"周帆"</f>
        <v>周帆</v>
      </c>
      <c r="C434" s="4" t="str">
        <f>"56362023081513304327905"</f>
        <v>56362023081513304327905</v>
      </c>
      <c r="D434" s="4" t="str">
        <f t="shared" si="7"/>
        <v>1002</v>
      </c>
      <c r="E434" s="4" t="s">
        <v>8</v>
      </c>
      <c r="F434" s="4"/>
    </row>
    <row r="435" ht="35" customHeight="1" spans="1:6">
      <c r="A435" s="4">
        <v>433</v>
      </c>
      <c r="B435" s="4" t="str">
        <f>"洪鑫"</f>
        <v>洪鑫</v>
      </c>
      <c r="C435" s="4" t="str">
        <f>"56362023081513011527695"</f>
        <v>56362023081513011527695</v>
      </c>
      <c r="D435" s="4" t="str">
        <f t="shared" si="7"/>
        <v>1002</v>
      </c>
      <c r="E435" s="4" t="s">
        <v>8</v>
      </c>
      <c r="F435" s="4"/>
    </row>
    <row r="436" ht="35" customHeight="1" spans="1:6">
      <c r="A436" s="4">
        <v>434</v>
      </c>
      <c r="B436" s="4" t="str">
        <f>"郑作锦"</f>
        <v>郑作锦</v>
      </c>
      <c r="C436" s="4" t="str">
        <f>"56362023081417223522946"</f>
        <v>56362023081417223522946</v>
      </c>
      <c r="D436" s="4" t="str">
        <f t="shared" si="7"/>
        <v>1002</v>
      </c>
      <c r="E436" s="4" t="s">
        <v>8</v>
      </c>
      <c r="F436" s="4"/>
    </row>
    <row r="437" ht="35" customHeight="1" spans="1:6">
      <c r="A437" s="4">
        <v>435</v>
      </c>
      <c r="B437" s="4" t="str">
        <f>"黄辅颖"</f>
        <v>黄辅颖</v>
      </c>
      <c r="C437" s="4" t="str">
        <f>"56362023081510114625747"</f>
        <v>56362023081510114625747</v>
      </c>
      <c r="D437" s="4" t="str">
        <f t="shared" si="7"/>
        <v>1002</v>
      </c>
      <c r="E437" s="4" t="s">
        <v>8</v>
      </c>
      <c r="F437" s="4"/>
    </row>
    <row r="438" ht="35" customHeight="1" spans="1:6">
      <c r="A438" s="4">
        <v>436</v>
      </c>
      <c r="B438" s="4" t="str">
        <f>"王敏"</f>
        <v>王敏</v>
      </c>
      <c r="C438" s="4" t="str">
        <f>"56362023081513555428043"</f>
        <v>56362023081513555428043</v>
      </c>
      <c r="D438" s="4" t="str">
        <f t="shared" si="7"/>
        <v>1002</v>
      </c>
      <c r="E438" s="4" t="s">
        <v>8</v>
      </c>
      <c r="F438" s="4"/>
    </row>
    <row r="439" ht="35" customHeight="1" spans="1:6">
      <c r="A439" s="4">
        <v>437</v>
      </c>
      <c r="B439" s="4" t="str">
        <f>"王录萃"</f>
        <v>王录萃</v>
      </c>
      <c r="C439" s="4" t="str">
        <f>"56362023081511331726855"</f>
        <v>56362023081511331726855</v>
      </c>
      <c r="D439" s="4" t="str">
        <f t="shared" si="7"/>
        <v>1002</v>
      </c>
      <c r="E439" s="4" t="s">
        <v>8</v>
      </c>
      <c r="F439" s="4"/>
    </row>
    <row r="440" ht="35" customHeight="1" spans="1:6">
      <c r="A440" s="4">
        <v>438</v>
      </c>
      <c r="B440" s="4" t="str">
        <f>"周宗学"</f>
        <v>周宗学</v>
      </c>
      <c r="C440" s="4" t="str">
        <f>"56362023081411495121273"</f>
        <v>56362023081411495121273</v>
      </c>
      <c r="D440" s="4" t="str">
        <f t="shared" si="7"/>
        <v>1002</v>
      </c>
      <c r="E440" s="4" t="s">
        <v>8</v>
      </c>
      <c r="F440" s="4"/>
    </row>
    <row r="441" ht="35" customHeight="1" spans="1:6">
      <c r="A441" s="4">
        <v>439</v>
      </c>
      <c r="B441" s="4" t="str">
        <f>"曾裕茏"</f>
        <v>曾裕茏</v>
      </c>
      <c r="C441" s="4" t="str">
        <f>"56362023081514264528268"</f>
        <v>56362023081514264528268</v>
      </c>
      <c r="D441" s="4" t="str">
        <f t="shared" si="7"/>
        <v>1002</v>
      </c>
      <c r="E441" s="4" t="s">
        <v>8</v>
      </c>
      <c r="F441" s="4"/>
    </row>
    <row r="442" ht="35" customHeight="1" spans="1:6">
      <c r="A442" s="4">
        <v>440</v>
      </c>
      <c r="B442" s="4" t="str">
        <f>"王秋蕾"</f>
        <v>王秋蕾</v>
      </c>
      <c r="C442" s="4" t="str">
        <f>"56362023081411183621076"</f>
        <v>56362023081411183621076</v>
      </c>
      <c r="D442" s="4" t="str">
        <f t="shared" si="7"/>
        <v>1002</v>
      </c>
      <c r="E442" s="4" t="s">
        <v>8</v>
      </c>
      <c r="F442" s="4"/>
    </row>
    <row r="443" ht="35" customHeight="1" spans="1:6">
      <c r="A443" s="4">
        <v>441</v>
      </c>
      <c r="B443" s="4" t="str">
        <f>"朱冰"</f>
        <v>朱冰</v>
      </c>
      <c r="C443" s="4" t="str">
        <f>"56362023081513581728063"</f>
        <v>56362023081513581728063</v>
      </c>
      <c r="D443" s="4" t="str">
        <f t="shared" si="7"/>
        <v>1002</v>
      </c>
      <c r="E443" s="4" t="s">
        <v>8</v>
      </c>
      <c r="F443" s="4"/>
    </row>
    <row r="444" ht="35" customHeight="1" spans="1:6">
      <c r="A444" s="4">
        <v>442</v>
      </c>
      <c r="B444" s="4" t="str">
        <f>"姜金雨"</f>
        <v>姜金雨</v>
      </c>
      <c r="C444" s="4" t="str">
        <f>"56362023081514504328493"</f>
        <v>56362023081514504328493</v>
      </c>
      <c r="D444" s="4" t="str">
        <f t="shared" si="7"/>
        <v>1002</v>
      </c>
      <c r="E444" s="4" t="s">
        <v>8</v>
      </c>
      <c r="F444" s="4"/>
    </row>
    <row r="445" ht="35" customHeight="1" spans="1:6">
      <c r="A445" s="4">
        <v>443</v>
      </c>
      <c r="B445" s="4" t="str">
        <f>"李名帆"</f>
        <v>李名帆</v>
      </c>
      <c r="C445" s="4" t="str">
        <f>"56362023081514544028525"</f>
        <v>56362023081514544028525</v>
      </c>
      <c r="D445" s="4" t="str">
        <f t="shared" si="7"/>
        <v>1002</v>
      </c>
      <c r="E445" s="4" t="s">
        <v>8</v>
      </c>
      <c r="F445" s="4"/>
    </row>
    <row r="446" ht="35" customHeight="1" spans="1:6">
      <c r="A446" s="4">
        <v>444</v>
      </c>
      <c r="B446" s="4" t="str">
        <f>"林道道"</f>
        <v>林道道</v>
      </c>
      <c r="C446" s="4" t="str">
        <f>"56362023081515034128613"</f>
        <v>56362023081515034128613</v>
      </c>
      <c r="D446" s="4" t="str">
        <f t="shared" si="7"/>
        <v>1002</v>
      </c>
      <c r="E446" s="4" t="s">
        <v>8</v>
      </c>
      <c r="F446" s="4"/>
    </row>
    <row r="447" ht="35" customHeight="1" spans="1:6">
      <c r="A447" s="4">
        <v>445</v>
      </c>
      <c r="B447" s="4" t="str">
        <f>"朱声泽"</f>
        <v>朱声泽</v>
      </c>
      <c r="C447" s="4" t="str">
        <f>"56362023081510480226286"</f>
        <v>56362023081510480226286</v>
      </c>
      <c r="D447" s="4" t="str">
        <f t="shared" si="7"/>
        <v>1002</v>
      </c>
      <c r="E447" s="4" t="s">
        <v>8</v>
      </c>
      <c r="F447" s="4"/>
    </row>
    <row r="448" ht="35" customHeight="1" spans="1:6">
      <c r="A448" s="4">
        <v>446</v>
      </c>
      <c r="B448" s="4" t="str">
        <f>"潘家良"</f>
        <v>潘家良</v>
      </c>
      <c r="C448" s="4" t="str">
        <f>"56362023081414404522034"</f>
        <v>56362023081414404522034</v>
      </c>
      <c r="D448" s="4" t="str">
        <f t="shared" si="7"/>
        <v>1002</v>
      </c>
      <c r="E448" s="4" t="s">
        <v>8</v>
      </c>
      <c r="F448" s="4"/>
    </row>
    <row r="449" ht="35" customHeight="1" spans="1:6">
      <c r="A449" s="4">
        <v>447</v>
      </c>
      <c r="B449" s="4" t="str">
        <f>"王敏凡"</f>
        <v>王敏凡</v>
      </c>
      <c r="C449" s="4" t="str">
        <f>"56362023081515072128641"</f>
        <v>56362023081515072128641</v>
      </c>
      <c r="D449" s="4" t="str">
        <f t="shared" si="7"/>
        <v>1002</v>
      </c>
      <c r="E449" s="4" t="s">
        <v>8</v>
      </c>
      <c r="F449" s="4"/>
    </row>
    <row r="450" ht="35" customHeight="1" spans="1:6">
      <c r="A450" s="4">
        <v>448</v>
      </c>
      <c r="B450" s="4" t="str">
        <f>"王昫"</f>
        <v>王昫</v>
      </c>
      <c r="C450" s="4" t="str">
        <f>"56362023081514293828289"</f>
        <v>56362023081514293828289</v>
      </c>
      <c r="D450" s="4" t="str">
        <f t="shared" si="7"/>
        <v>1002</v>
      </c>
      <c r="E450" s="4" t="s">
        <v>8</v>
      </c>
      <c r="F450" s="4"/>
    </row>
    <row r="451" ht="35" customHeight="1" spans="1:6">
      <c r="A451" s="4">
        <v>449</v>
      </c>
      <c r="B451" s="4" t="str">
        <f>"邱雪莲"</f>
        <v>邱雪莲</v>
      </c>
      <c r="C451" s="4" t="str">
        <f>"56362023081415133922249"</f>
        <v>56362023081415133922249</v>
      </c>
      <c r="D451" s="4" t="str">
        <f t="shared" si="7"/>
        <v>1002</v>
      </c>
      <c r="E451" s="4" t="s">
        <v>8</v>
      </c>
      <c r="F451" s="4"/>
    </row>
    <row r="452" ht="35" customHeight="1" spans="1:6">
      <c r="A452" s="4">
        <v>450</v>
      </c>
      <c r="B452" s="4" t="str">
        <f>"吴小曼"</f>
        <v>吴小曼</v>
      </c>
      <c r="C452" s="4" t="str">
        <f>"56362023081515121028686"</f>
        <v>56362023081515121028686</v>
      </c>
      <c r="D452" s="4" t="str">
        <f t="shared" si="7"/>
        <v>1002</v>
      </c>
      <c r="E452" s="4" t="s">
        <v>8</v>
      </c>
      <c r="F452" s="4"/>
    </row>
    <row r="453" ht="35" customHeight="1" spans="1:6">
      <c r="A453" s="4">
        <v>451</v>
      </c>
      <c r="B453" s="4" t="str">
        <f>"林思月"</f>
        <v>林思月</v>
      </c>
      <c r="C453" s="4" t="str">
        <f>"56362023081514545428526"</f>
        <v>56362023081514545428526</v>
      </c>
      <c r="D453" s="4" t="str">
        <f t="shared" si="7"/>
        <v>1002</v>
      </c>
      <c r="E453" s="4" t="s">
        <v>8</v>
      </c>
      <c r="F453" s="4"/>
    </row>
    <row r="454" ht="35" customHeight="1" spans="1:6">
      <c r="A454" s="4">
        <v>452</v>
      </c>
      <c r="B454" s="4" t="str">
        <f>"王佳"</f>
        <v>王佳</v>
      </c>
      <c r="C454" s="4" t="str">
        <f>"56362023081511065326539"</f>
        <v>56362023081511065326539</v>
      </c>
      <c r="D454" s="4" t="str">
        <f t="shared" si="7"/>
        <v>1002</v>
      </c>
      <c r="E454" s="4" t="s">
        <v>8</v>
      </c>
      <c r="F454" s="4"/>
    </row>
    <row r="455" ht="35" customHeight="1" spans="1:6">
      <c r="A455" s="4">
        <v>453</v>
      </c>
      <c r="B455" s="4" t="str">
        <f>"邓文建"</f>
        <v>邓文建</v>
      </c>
      <c r="C455" s="4" t="str">
        <f>"56362023081515141828703"</f>
        <v>56362023081515141828703</v>
      </c>
      <c r="D455" s="4" t="str">
        <f t="shared" si="7"/>
        <v>1002</v>
      </c>
      <c r="E455" s="4" t="s">
        <v>8</v>
      </c>
      <c r="F455" s="4"/>
    </row>
    <row r="456" ht="35" customHeight="1" spans="1:6">
      <c r="A456" s="4">
        <v>454</v>
      </c>
      <c r="B456" s="4" t="str">
        <f>"刘元衡"</f>
        <v>刘元衡</v>
      </c>
      <c r="C456" s="4" t="str">
        <f>"56362023081515220428768"</f>
        <v>56362023081515220428768</v>
      </c>
      <c r="D456" s="4" t="str">
        <f t="shared" si="7"/>
        <v>1002</v>
      </c>
      <c r="E456" s="4" t="s">
        <v>8</v>
      </c>
      <c r="F456" s="4"/>
    </row>
    <row r="457" ht="35" customHeight="1" spans="1:6">
      <c r="A457" s="4">
        <v>455</v>
      </c>
      <c r="B457" s="4" t="str">
        <f>"徐媛媛"</f>
        <v>徐媛媛</v>
      </c>
      <c r="C457" s="4" t="str">
        <f>"56362023081420034023335"</f>
        <v>56362023081420034023335</v>
      </c>
      <c r="D457" s="4" t="str">
        <f t="shared" si="7"/>
        <v>1002</v>
      </c>
      <c r="E457" s="4" t="s">
        <v>8</v>
      </c>
      <c r="F457" s="4"/>
    </row>
    <row r="458" ht="35" customHeight="1" spans="1:6">
      <c r="A458" s="4">
        <v>456</v>
      </c>
      <c r="B458" s="4" t="str">
        <f>"王受凯"</f>
        <v>王受凯</v>
      </c>
      <c r="C458" s="4" t="str">
        <f>"56362023081514343628340"</f>
        <v>56362023081514343628340</v>
      </c>
      <c r="D458" s="4" t="str">
        <f t="shared" si="7"/>
        <v>1002</v>
      </c>
      <c r="E458" s="4" t="s">
        <v>8</v>
      </c>
      <c r="F458" s="4"/>
    </row>
    <row r="459" ht="35" customHeight="1" spans="1:6">
      <c r="A459" s="4">
        <v>457</v>
      </c>
      <c r="B459" s="4" t="str">
        <f>"曾晶"</f>
        <v>曾晶</v>
      </c>
      <c r="C459" s="4" t="str">
        <f>"56362023081515232828782"</f>
        <v>56362023081515232828782</v>
      </c>
      <c r="D459" s="4" t="str">
        <f t="shared" si="7"/>
        <v>1002</v>
      </c>
      <c r="E459" s="4" t="s">
        <v>8</v>
      </c>
      <c r="F459" s="4"/>
    </row>
    <row r="460" ht="35" customHeight="1" spans="1:6">
      <c r="A460" s="4">
        <v>458</v>
      </c>
      <c r="B460" s="4" t="str">
        <f>"王海娟"</f>
        <v>王海娟</v>
      </c>
      <c r="C460" s="4" t="str">
        <f>"56362023081511333026857"</f>
        <v>56362023081511333026857</v>
      </c>
      <c r="D460" s="4" t="str">
        <f t="shared" si="7"/>
        <v>1002</v>
      </c>
      <c r="E460" s="4" t="s">
        <v>8</v>
      </c>
      <c r="F460" s="4"/>
    </row>
    <row r="461" ht="35" customHeight="1" spans="1:6">
      <c r="A461" s="4">
        <v>459</v>
      </c>
      <c r="B461" s="4" t="str">
        <f>"温玉"</f>
        <v>温玉</v>
      </c>
      <c r="C461" s="4" t="str">
        <f>"56362023081514435128431"</f>
        <v>56362023081514435128431</v>
      </c>
      <c r="D461" s="4" t="str">
        <f t="shared" si="7"/>
        <v>1002</v>
      </c>
      <c r="E461" s="4" t="s">
        <v>8</v>
      </c>
      <c r="F461" s="4"/>
    </row>
    <row r="462" ht="35" customHeight="1" spans="1:6">
      <c r="A462" s="4">
        <v>460</v>
      </c>
      <c r="B462" s="4" t="str">
        <f>"王转姑"</f>
        <v>王转姑</v>
      </c>
      <c r="C462" s="4" t="str">
        <f>"56362023081515421328948"</f>
        <v>56362023081515421328948</v>
      </c>
      <c r="D462" s="4" t="str">
        <f t="shared" si="7"/>
        <v>1002</v>
      </c>
      <c r="E462" s="4" t="s">
        <v>8</v>
      </c>
      <c r="F462" s="4"/>
    </row>
    <row r="463" ht="35" customHeight="1" spans="1:6">
      <c r="A463" s="4">
        <v>461</v>
      </c>
      <c r="B463" s="4" t="str">
        <f>"陈慧"</f>
        <v>陈慧</v>
      </c>
      <c r="C463" s="4" t="str">
        <f>"56362023081513120227790"</f>
        <v>56362023081513120227790</v>
      </c>
      <c r="D463" s="4" t="str">
        <f t="shared" si="7"/>
        <v>1002</v>
      </c>
      <c r="E463" s="4" t="s">
        <v>8</v>
      </c>
      <c r="F463" s="4"/>
    </row>
    <row r="464" ht="35" customHeight="1" spans="1:6">
      <c r="A464" s="4">
        <v>462</v>
      </c>
      <c r="B464" s="4" t="str">
        <f>"黄宇昕"</f>
        <v>黄宇昕</v>
      </c>
      <c r="C464" s="4" t="str">
        <f>"56362023081515325628865"</f>
        <v>56362023081515325628865</v>
      </c>
      <c r="D464" s="4" t="str">
        <f t="shared" si="7"/>
        <v>1002</v>
      </c>
      <c r="E464" s="4" t="s">
        <v>8</v>
      </c>
      <c r="F464" s="4"/>
    </row>
    <row r="465" ht="35" customHeight="1" spans="1:6">
      <c r="A465" s="4">
        <v>463</v>
      </c>
      <c r="B465" s="4" t="str">
        <f>"王国昊"</f>
        <v>王国昊</v>
      </c>
      <c r="C465" s="4" t="str">
        <f>"56362023081515444628982"</f>
        <v>56362023081515444628982</v>
      </c>
      <c r="D465" s="4" t="str">
        <f t="shared" si="7"/>
        <v>1002</v>
      </c>
      <c r="E465" s="4" t="s">
        <v>8</v>
      </c>
      <c r="F465" s="4"/>
    </row>
    <row r="466" ht="35" customHeight="1" spans="1:6">
      <c r="A466" s="4">
        <v>464</v>
      </c>
      <c r="B466" s="4" t="str">
        <f>"周苗苗"</f>
        <v>周苗苗</v>
      </c>
      <c r="C466" s="4" t="str">
        <f>"56362023081515493429032"</f>
        <v>56362023081515493429032</v>
      </c>
      <c r="D466" s="4" t="str">
        <f t="shared" si="7"/>
        <v>1002</v>
      </c>
      <c r="E466" s="4" t="s">
        <v>8</v>
      </c>
      <c r="F466" s="4"/>
    </row>
    <row r="467" ht="35" customHeight="1" spans="1:6">
      <c r="A467" s="4">
        <v>465</v>
      </c>
      <c r="B467" s="4" t="str">
        <f>"李静"</f>
        <v>李静</v>
      </c>
      <c r="C467" s="4" t="str">
        <f>"56362023081516071629183"</f>
        <v>56362023081516071629183</v>
      </c>
      <c r="D467" s="4" t="str">
        <f t="shared" si="7"/>
        <v>1002</v>
      </c>
      <c r="E467" s="4" t="s">
        <v>8</v>
      </c>
      <c r="F467" s="4"/>
    </row>
    <row r="468" ht="35" customHeight="1" spans="1:6">
      <c r="A468" s="4">
        <v>466</v>
      </c>
      <c r="B468" s="4" t="str">
        <f>"吴晓蕾"</f>
        <v>吴晓蕾</v>
      </c>
      <c r="C468" s="4" t="str">
        <f>"56362023081515523829057"</f>
        <v>56362023081515523829057</v>
      </c>
      <c r="D468" s="4" t="str">
        <f t="shared" si="7"/>
        <v>1002</v>
      </c>
      <c r="E468" s="4" t="s">
        <v>8</v>
      </c>
      <c r="F468" s="4"/>
    </row>
    <row r="469" ht="35" customHeight="1" spans="1:6">
      <c r="A469" s="4">
        <v>467</v>
      </c>
      <c r="B469" s="4" t="str">
        <f>"王英涪"</f>
        <v>王英涪</v>
      </c>
      <c r="C469" s="4" t="str">
        <f>"56362023081409522820412"</f>
        <v>56362023081409522820412</v>
      </c>
      <c r="D469" s="4" t="str">
        <f t="shared" si="7"/>
        <v>1002</v>
      </c>
      <c r="E469" s="4" t="s">
        <v>8</v>
      </c>
      <c r="F469" s="4"/>
    </row>
    <row r="470" ht="35" customHeight="1" spans="1:6">
      <c r="A470" s="4">
        <v>468</v>
      </c>
      <c r="B470" s="4" t="str">
        <f>"王和菲"</f>
        <v>王和菲</v>
      </c>
      <c r="C470" s="4" t="str">
        <f>"56362023081516111529205"</f>
        <v>56362023081516111529205</v>
      </c>
      <c r="D470" s="4" t="str">
        <f t="shared" si="7"/>
        <v>1002</v>
      </c>
      <c r="E470" s="4" t="s">
        <v>8</v>
      </c>
      <c r="F470" s="4"/>
    </row>
    <row r="471" ht="35" customHeight="1" spans="1:6">
      <c r="A471" s="4">
        <v>469</v>
      </c>
      <c r="B471" s="4" t="str">
        <f>"杨婷婷"</f>
        <v>杨婷婷</v>
      </c>
      <c r="C471" s="4" t="str">
        <f>"56362023081516234329296"</f>
        <v>56362023081516234329296</v>
      </c>
      <c r="D471" s="4" t="str">
        <f t="shared" si="7"/>
        <v>1002</v>
      </c>
      <c r="E471" s="4" t="s">
        <v>8</v>
      </c>
      <c r="F471" s="4"/>
    </row>
    <row r="472" ht="35" customHeight="1" spans="1:6">
      <c r="A472" s="4">
        <v>470</v>
      </c>
      <c r="B472" s="4" t="str">
        <f>"梁定孙"</f>
        <v>梁定孙</v>
      </c>
      <c r="C472" s="4" t="str">
        <f>"56362023081516372729414"</f>
        <v>56362023081516372729414</v>
      </c>
      <c r="D472" s="4" t="str">
        <f t="shared" si="7"/>
        <v>1002</v>
      </c>
      <c r="E472" s="4" t="s">
        <v>8</v>
      </c>
      <c r="F472" s="4"/>
    </row>
    <row r="473" ht="35" customHeight="1" spans="1:6">
      <c r="A473" s="4">
        <v>471</v>
      </c>
      <c r="B473" s="4" t="str">
        <f>"蔡小慧"</f>
        <v>蔡小慧</v>
      </c>
      <c r="C473" s="4" t="str">
        <f>"56362023081516210329279"</f>
        <v>56362023081516210329279</v>
      </c>
      <c r="D473" s="4" t="str">
        <f t="shared" si="7"/>
        <v>1002</v>
      </c>
      <c r="E473" s="4" t="s">
        <v>8</v>
      </c>
      <c r="F473" s="4"/>
    </row>
    <row r="474" ht="35" customHeight="1" spans="1:6">
      <c r="A474" s="4">
        <v>472</v>
      </c>
      <c r="B474" s="4" t="str">
        <f>"王敏南"</f>
        <v>王敏南</v>
      </c>
      <c r="C474" s="4" t="str">
        <f>"56362023081516442729465"</f>
        <v>56362023081516442729465</v>
      </c>
      <c r="D474" s="4" t="str">
        <f t="shared" si="7"/>
        <v>1002</v>
      </c>
      <c r="E474" s="4" t="s">
        <v>8</v>
      </c>
      <c r="F474" s="4"/>
    </row>
    <row r="475" ht="35" customHeight="1" spans="1:6">
      <c r="A475" s="4">
        <v>473</v>
      </c>
      <c r="B475" s="4" t="str">
        <f>"李蝶"</f>
        <v>李蝶</v>
      </c>
      <c r="C475" s="4" t="str">
        <f>"56362023081416402722754"</f>
        <v>56362023081416402722754</v>
      </c>
      <c r="D475" s="4" t="str">
        <f t="shared" si="7"/>
        <v>1002</v>
      </c>
      <c r="E475" s="4" t="s">
        <v>8</v>
      </c>
      <c r="F475" s="4"/>
    </row>
    <row r="476" ht="35" customHeight="1" spans="1:6">
      <c r="A476" s="4">
        <v>474</v>
      </c>
      <c r="B476" s="4" t="str">
        <f>"符传栋"</f>
        <v>符传栋</v>
      </c>
      <c r="C476" s="4" t="str">
        <f>"56362023081516482429494"</f>
        <v>56362023081516482429494</v>
      </c>
      <c r="D476" s="4" t="str">
        <f t="shared" si="7"/>
        <v>1002</v>
      </c>
      <c r="E476" s="4" t="s">
        <v>8</v>
      </c>
      <c r="F476" s="4"/>
    </row>
    <row r="477" ht="35" customHeight="1" spans="1:6">
      <c r="A477" s="4">
        <v>475</v>
      </c>
      <c r="B477" s="4" t="str">
        <f>"蔡媛"</f>
        <v>蔡媛</v>
      </c>
      <c r="C477" s="4" t="str">
        <f>"56362023081517065029609"</f>
        <v>56362023081517065029609</v>
      </c>
      <c r="D477" s="4" t="str">
        <f t="shared" si="7"/>
        <v>1002</v>
      </c>
      <c r="E477" s="4" t="s">
        <v>8</v>
      </c>
      <c r="F477" s="4"/>
    </row>
    <row r="478" ht="35" customHeight="1" spans="1:6">
      <c r="A478" s="4">
        <v>476</v>
      </c>
      <c r="B478" s="4" t="str">
        <f>"周儒平"</f>
        <v>周儒平</v>
      </c>
      <c r="C478" s="4" t="str">
        <f>"56362023081418385223124"</f>
        <v>56362023081418385223124</v>
      </c>
      <c r="D478" s="4" t="str">
        <f t="shared" si="7"/>
        <v>1002</v>
      </c>
      <c r="E478" s="4" t="s">
        <v>8</v>
      </c>
      <c r="F478" s="4"/>
    </row>
    <row r="479" ht="35" customHeight="1" spans="1:6">
      <c r="A479" s="4">
        <v>477</v>
      </c>
      <c r="B479" s="4" t="str">
        <f>"罗明伟"</f>
        <v>罗明伟</v>
      </c>
      <c r="C479" s="4" t="str">
        <f>"56362023081414480622080"</f>
        <v>56362023081414480622080</v>
      </c>
      <c r="D479" s="4" t="str">
        <f t="shared" si="7"/>
        <v>1002</v>
      </c>
      <c r="E479" s="4" t="s">
        <v>8</v>
      </c>
      <c r="F479" s="4"/>
    </row>
    <row r="480" ht="35" customHeight="1" spans="1:6">
      <c r="A480" s="4">
        <v>478</v>
      </c>
      <c r="B480" s="4" t="str">
        <f>"谢秋月"</f>
        <v>谢秋月</v>
      </c>
      <c r="C480" s="4" t="str">
        <f>"56362023081416284822689"</f>
        <v>56362023081416284822689</v>
      </c>
      <c r="D480" s="4" t="str">
        <f t="shared" si="7"/>
        <v>1002</v>
      </c>
      <c r="E480" s="4" t="s">
        <v>8</v>
      </c>
      <c r="F480" s="4"/>
    </row>
    <row r="481" ht="35" customHeight="1" spans="1:6">
      <c r="A481" s="4">
        <v>479</v>
      </c>
      <c r="B481" s="4" t="str">
        <f>"黄云"</f>
        <v>黄云</v>
      </c>
      <c r="C481" s="4" t="str">
        <f>"56362023081410472120844"</f>
        <v>56362023081410472120844</v>
      </c>
      <c r="D481" s="4" t="str">
        <f t="shared" si="7"/>
        <v>1002</v>
      </c>
      <c r="E481" s="4" t="s">
        <v>8</v>
      </c>
      <c r="F481" s="4"/>
    </row>
    <row r="482" ht="35" customHeight="1" spans="1:6">
      <c r="A482" s="4">
        <v>480</v>
      </c>
      <c r="B482" s="4" t="str">
        <f>"黄垦"</f>
        <v>黄垦</v>
      </c>
      <c r="C482" s="4" t="str">
        <f>"56362023081517174729679"</f>
        <v>56362023081517174729679</v>
      </c>
      <c r="D482" s="4" t="str">
        <f t="shared" si="7"/>
        <v>1002</v>
      </c>
      <c r="E482" s="4" t="s">
        <v>8</v>
      </c>
      <c r="F482" s="4"/>
    </row>
    <row r="483" ht="35" customHeight="1" spans="1:6">
      <c r="A483" s="4">
        <v>481</v>
      </c>
      <c r="B483" s="4" t="str">
        <f>"许少凤"</f>
        <v>许少凤</v>
      </c>
      <c r="C483" s="4" t="str">
        <f>"56362023081516481929493"</f>
        <v>56362023081516481929493</v>
      </c>
      <c r="D483" s="4" t="str">
        <f t="shared" si="7"/>
        <v>1002</v>
      </c>
      <c r="E483" s="4" t="s">
        <v>8</v>
      </c>
      <c r="F483" s="4"/>
    </row>
    <row r="484" ht="35" customHeight="1" spans="1:6">
      <c r="A484" s="4">
        <v>482</v>
      </c>
      <c r="B484" s="4" t="str">
        <f>"李家熠"</f>
        <v>李家熠</v>
      </c>
      <c r="C484" s="4" t="str">
        <f>"56362023081517512929862"</f>
        <v>56362023081517512929862</v>
      </c>
      <c r="D484" s="4" t="str">
        <f t="shared" si="7"/>
        <v>1002</v>
      </c>
      <c r="E484" s="4" t="s">
        <v>8</v>
      </c>
      <c r="F484" s="4"/>
    </row>
    <row r="485" ht="35" customHeight="1" spans="1:6">
      <c r="A485" s="4">
        <v>483</v>
      </c>
      <c r="B485" s="4" t="str">
        <f>"黄永健"</f>
        <v>黄永健</v>
      </c>
      <c r="C485" s="4" t="str">
        <f>"56362023081517454529838"</f>
        <v>56362023081517454529838</v>
      </c>
      <c r="D485" s="4" t="str">
        <f t="shared" si="7"/>
        <v>1002</v>
      </c>
      <c r="E485" s="4" t="s">
        <v>8</v>
      </c>
      <c r="F485" s="4"/>
    </row>
    <row r="486" ht="35" customHeight="1" spans="1:6">
      <c r="A486" s="4">
        <v>484</v>
      </c>
      <c r="B486" s="4" t="str">
        <f>"吴丽双"</f>
        <v>吴丽双</v>
      </c>
      <c r="C486" s="4" t="str">
        <f>"56362023081518295530059"</f>
        <v>56362023081518295530059</v>
      </c>
      <c r="D486" s="4" t="str">
        <f t="shared" si="7"/>
        <v>1002</v>
      </c>
      <c r="E486" s="4" t="s">
        <v>8</v>
      </c>
      <c r="F486" s="4"/>
    </row>
    <row r="487" ht="35" customHeight="1" spans="1:6">
      <c r="A487" s="4">
        <v>485</v>
      </c>
      <c r="B487" s="4" t="str">
        <f>"陈兴隆"</f>
        <v>陈兴隆</v>
      </c>
      <c r="C487" s="4" t="str">
        <f>"56362023081413032721609"</f>
        <v>56362023081413032721609</v>
      </c>
      <c r="D487" s="4" t="str">
        <f t="shared" si="7"/>
        <v>1002</v>
      </c>
      <c r="E487" s="4" t="s">
        <v>8</v>
      </c>
      <c r="F487" s="4"/>
    </row>
    <row r="488" ht="35" customHeight="1" spans="1:6">
      <c r="A488" s="4">
        <v>486</v>
      </c>
      <c r="B488" s="4" t="str">
        <f>"郑婷婷"</f>
        <v>郑婷婷</v>
      </c>
      <c r="C488" s="4" t="str">
        <f>"56362023081418121223062"</f>
        <v>56362023081418121223062</v>
      </c>
      <c r="D488" s="4" t="str">
        <f t="shared" si="7"/>
        <v>1002</v>
      </c>
      <c r="E488" s="4" t="s">
        <v>8</v>
      </c>
      <c r="F488" s="4"/>
    </row>
    <row r="489" ht="35" customHeight="1" spans="1:6">
      <c r="A489" s="4">
        <v>487</v>
      </c>
      <c r="B489" s="4" t="str">
        <f>"李轩"</f>
        <v>李轩</v>
      </c>
      <c r="C489" s="4" t="str">
        <f>"56362023081419292123243"</f>
        <v>56362023081419292123243</v>
      </c>
      <c r="D489" s="4" t="str">
        <f t="shared" si="7"/>
        <v>1002</v>
      </c>
      <c r="E489" s="4" t="s">
        <v>8</v>
      </c>
      <c r="F489" s="4"/>
    </row>
    <row r="490" ht="35" customHeight="1" spans="1:6">
      <c r="A490" s="4">
        <v>488</v>
      </c>
      <c r="B490" s="4" t="str">
        <f>"王建平"</f>
        <v>王建平</v>
      </c>
      <c r="C490" s="4" t="str">
        <f>"56362023081519081830226"</f>
        <v>56362023081519081830226</v>
      </c>
      <c r="D490" s="4" t="str">
        <f t="shared" si="7"/>
        <v>1002</v>
      </c>
      <c r="E490" s="4" t="s">
        <v>8</v>
      </c>
      <c r="F490" s="4"/>
    </row>
    <row r="491" ht="35" customHeight="1" spans="1:6">
      <c r="A491" s="4">
        <v>489</v>
      </c>
      <c r="B491" s="4" t="str">
        <f>"曾菲"</f>
        <v>曾菲</v>
      </c>
      <c r="C491" s="4" t="str">
        <f>"56362023081518495530160"</f>
        <v>56362023081518495530160</v>
      </c>
      <c r="D491" s="4" t="str">
        <f t="shared" si="7"/>
        <v>1002</v>
      </c>
      <c r="E491" s="4" t="s">
        <v>8</v>
      </c>
      <c r="F491" s="4"/>
    </row>
    <row r="492" ht="35" customHeight="1" spans="1:6">
      <c r="A492" s="4">
        <v>490</v>
      </c>
      <c r="B492" s="4" t="str">
        <f>"蔡倚"</f>
        <v>蔡倚</v>
      </c>
      <c r="C492" s="4" t="str">
        <f>"56362023081519181830278"</f>
        <v>56362023081519181830278</v>
      </c>
      <c r="D492" s="4" t="str">
        <f t="shared" si="7"/>
        <v>1002</v>
      </c>
      <c r="E492" s="4" t="s">
        <v>8</v>
      </c>
      <c r="F492" s="4"/>
    </row>
    <row r="493" ht="35" customHeight="1" spans="1:6">
      <c r="A493" s="4">
        <v>491</v>
      </c>
      <c r="B493" s="4" t="str">
        <f>"黄奕绅"</f>
        <v>黄奕绅</v>
      </c>
      <c r="C493" s="4" t="str">
        <f>"56362023081518385630109"</f>
        <v>56362023081518385630109</v>
      </c>
      <c r="D493" s="4" t="str">
        <f t="shared" ref="D493:D556" si="8">"1002"</f>
        <v>1002</v>
      </c>
      <c r="E493" s="4" t="s">
        <v>8</v>
      </c>
      <c r="F493" s="4"/>
    </row>
    <row r="494" ht="35" customHeight="1" spans="1:6">
      <c r="A494" s="4">
        <v>492</v>
      </c>
      <c r="B494" s="4" t="str">
        <f>"符一鸣"</f>
        <v>符一鸣</v>
      </c>
      <c r="C494" s="4" t="str">
        <f>"56362023081518491330158"</f>
        <v>56362023081518491330158</v>
      </c>
      <c r="D494" s="4" t="str">
        <f t="shared" si="8"/>
        <v>1002</v>
      </c>
      <c r="E494" s="4" t="s">
        <v>8</v>
      </c>
      <c r="F494" s="4"/>
    </row>
    <row r="495" ht="35" customHeight="1" spans="1:6">
      <c r="A495" s="4">
        <v>493</v>
      </c>
      <c r="B495" s="4" t="str">
        <f>"王琳"</f>
        <v>王琳</v>
      </c>
      <c r="C495" s="4" t="str">
        <f>"56362023081409105019949"</f>
        <v>56362023081409105019949</v>
      </c>
      <c r="D495" s="4" t="str">
        <f t="shared" si="8"/>
        <v>1002</v>
      </c>
      <c r="E495" s="4" t="s">
        <v>8</v>
      </c>
      <c r="F495" s="4"/>
    </row>
    <row r="496" ht="35" customHeight="1" spans="1:6">
      <c r="A496" s="4">
        <v>494</v>
      </c>
      <c r="B496" s="4" t="str">
        <f>"王小莹"</f>
        <v>王小莹</v>
      </c>
      <c r="C496" s="4" t="str">
        <f>"56362023081519393330385"</f>
        <v>56362023081519393330385</v>
      </c>
      <c r="D496" s="4" t="str">
        <f t="shared" si="8"/>
        <v>1002</v>
      </c>
      <c r="E496" s="4" t="s">
        <v>8</v>
      </c>
      <c r="F496" s="4"/>
    </row>
    <row r="497" ht="35" customHeight="1" spans="1:6">
      <c r="A497" s="4">
        <v>495</v>
      </c>
      <c r="B497" s="4" t="str">
        <f>"王恩标"</f>
        <v>王恩标</v>
      </c>
      <c r="C497" s="4" t="str">
        <f>"56362023081519242530314"</f>
        <v>56362023081519242530314</v>
      </c>
      <c r="D497" s="4" t="str">
        <f t="shared" si="8"/>
        <v>1002</v>
      </c>
      <c r="E497" s="4" t="s">
        <v>8</v>
      </c>
      <c r="F497" s="4"/>
    </row>
    <row r="498" ht="35" customHeight="1" spans="1:6">
      <c r="A498" s="4">
        <v>496</v>
      </c>
      <c r="B498" s="4" t="str">
        <f>"王恩彬"</f>
        <v>王恩彬</v>
      </c>
      <c r="C498" s="4" t="str">
        <f>"56362023081519184130281"</f>
        <v>56362023081519184130281</v>
      </c>
      <c r="D498" s="4" t="str">
        <f t="shared" si="8"/>
        <v>1002</v>
      </c>
      <c r="E498" s="4" t="s">
        <v>8</v>
      </c>
      <c r="F498" s="4"/>
    </row>
    <row r="499" ht="35" customHeight="1" spans="1:6">
      <c r="A499" s="4">
        <v>497</v>
      </c>
      <c r="B499" s="4" t="str">
        <f>"黄海红"</f>
        <v>黄海红</v>
      </c>
      <c r="C499" s="4" t="str">
        <f>"56362023081519434030411"</f>
        <v>56362023081519434030411</v>
      </c>
      <c r="D499" s="4" t="str">
        <f t="shared" si="8"/>
        <v>1002</v>
      </c>
      <c r="E499" s="4" t="s">
        <v>8</v>
      </c>
      <c r="F499" s="4"/>
    </row>
    <row r="500" ht="35" customHeight="1" spans="1:6">
      <c r="A500" s="4">
        <v>498</v>
      </c>
      <c r="B500" s="4" t="str">
        <f>"王嗣鑫"</f>
        <v>王嗣鑫</v>
      </c>
      <c r="C500" s="4" t="str">
        <f>"56362023081519480230427"</f>
        <v>56362023081519480230427</v>
      </c>
      <c r="D500" s="4" t="str">
        <f t="shared" si="8"/>
        <v>1002</v>
      </c>
      <c r="E500" s="4" t="s">
        <v>8</v>
      </c>
      <c r="F500" s="4"/>
    </row>
    <row r="501" ht="35" customHeight="1" spans="1:6">
      <c r="A501" s="4">
        <v>499</v>
      </c>
      <c r="B501" s="4" t="str">
        <f>"赵芩莺"</f>
        <v>赵芩莺</v>
      </c>
      <c r="C501" s="4" t="str">
        <f>"56362023081515230428777"</f>
        <v>56362023081515230428777</v>
      </c>
      <c r="D501" s="4" t="str">
        <f t="shared" si="8"/>
        <v>1002</v>
      </c>
      <c r="E501" s="4" t="s">
        <v>8</v>
      </c>
      <c r="F501" s="4"/>
    </row>
    <row r="502" ht="35" customHeight="1" spans="1:6">
      <c r="A502" s="4">
        <v>500</v>
      </c>
      <c r="B502" s="4" t="str">
        <f>"刘德鹏"</f>
        <v>刘德鹏</v>
      </c>
      <c r="C502" s="4" t="str">
        <f>"56362023081413303821720"</f>
        <v>56362023081413303821720</v>
      </c>
      <c r="D502" s="4" t="str">
        <f t="shared" si="8"/>
        <v>1002</v>
      </c>
      <c r="E502" s="4" t="s">
        <v>8</v>
      </c>
      <c r="F502" s="4"/>
    </row>
    <row r="503" ht="35" customHeight="1" spans="1:6">
      <c r="A503" s="4">
        <v>501</v>
      </c>
      <c r="B503" s="4" t="str">
        <f>"李菲"</f>
        <v>李菲</v>
      </c>
      <c r="C503" s="4" t="str">
        <f>"56362023081520044030513"</f>
        <v>56362023081520044030513</v>
      </c>
      <c r="D503" s="4" t="str">
        <f t="shared" si="8"/>
        <v>1002</v>
      </c>
      <c r="E503" s="4" t="s">
        <v>8</v>
      </c>
      <c r="F503" s="4"/>
    </row>
    <row r="504" ht="35" customHeight="1" spans="1:6">
      <c r="A504" s="4">
        <v>502</v>
      </c>
      <c r="B504" s="4" t="str">
        <f>"岑雅菲"</f>
        <v>岑雅菲</v>
      </c>
      <c r="C504" s="4" t="str">
        <f>"56362023081412224121432"</f>
        <v>56362023081412224121432</v>
      </c>
      <c r="D504" s="4" t="str">
        <f t="shared" si="8"/>
        <v>1002</v>
      </c>
      <c r="E504" s="4" t="s">
        <v>8</v>
      </c>
      <c r="F504" s="4"/>
    </row>
    <row r="505" ht="35" customHeight="1" spans="1:6">
      <c r="A505" s="4">
        <v>503</v>
      </c>
      <c r="B505" s="4" t="str">
        <f>"洪敏"</f>
        <v>洪敏</v>
      </c>
      <c r="C505" s="4" t="str">
        <f>"56362023081520035430507"</f>
        <v>56362023081520035430507</v>
      </c>
      <c r="D505" s="4" t="str">
        <f t="shared" si="8"/>
        <v>1002</v>
      </c>
      <c r="E505" s="4" t="s">
        <v>8</v>
      </c>
      <c r="F505" s="4"/>
    </row>
    <row r="506" ht="35" customHeight="1" spans="1:6">
      <c r="A506" s="4">
        <v>504</v>
      </c>
      <c r="B506" s="4" t="str">
        <f>"王静茹"</f>
        <v>王静茹</v>
      </c>
      <c r="C506" s="4" t="str">
        <f>"56362023081520061330526"</f>
        <v>56362023081520061330526</v>
      </c>
      <c r="D506" s="4" t="str">
        <f t="shared" si="8"/>
        <v>1002</v>
      </c>
      <c r="E506" s="4" t="s">
        <v>8</v>
      </c>
      <c r="F506" s="4"/>
    </row>
    <row r="507" ht="35" customHeight="1" spans="1:6">
      <c r="A507" s="4">
        <v>505</v>
      </c>
      <c r="B507" s="4" t="str">
        <f>"陈雅"</f>
        <v>陈雅</v>
      </c>
      <c r="C507" s="4" t="str">
        <f>"56362023081414013121841"</f>
        <v>56362023081414013121841</v>
      </c>
      <c r="D507" s="4" t="str">
        <f t="shared" si="8"/>
        <v>1002</v>
      </c>
      <c r="E507" s="4" t="s">
        <v>8</v>
      </c>
      <c r="F507" s="4"/>
    </row>
    <row r="508" ht="35" customHeight="1" spans="1:6">
      <c r="A508" s="4">
        <v>506</v>
      </c>
      <c r="B508" s="4" t="str">
        <f>"蔡海南"</f>
        <v>蔡海南</v>
      </c>
      <c r="C508" s="4" t="str">
        <f>"56362023081508171024040"</f>
        <v>56362023081508171024040</v>
      </c>
      <c r="D508" s="4" t="str">
        <f t="shared" si="8"/>
        <v>1002</v>
      </c>
      <c r="E508" s="4" t="s">
        <v>8</v>
      </c>
      <c r="F508" s="4"/>
    </row>
    <row r="509" ht="35" customHeight="1" spans="1:6">
      <c r="A509" s="4">
        <v>507</v>
      </c>
      <c r="B509" s="4" t="str">
        <f>"李业颖"</f>
        <v>李业颖</v>
      </c>
      <c r="C509" s="4" t="str">
        <f>"56362023081520513430731"</f>
        <v>56362023081520513430731</v>
      </c>
      <c r="D509" s="4" t="str">
        <f t="shared" si="8"/>
        <v>1002</v>
      </c>
      <c r="E509" s="4" t="s">
        <v>8</v>
      </c>
      <c r="F509" s="4"/>
    </row>
    <row r="510" ht="35" customHeight="1" spans="1:6">
      <c r="A510" s="4">
        <v>508</v>
      </c>
      <c r="B510" s="4" t="str">
        <f>"唐海云"</f>
        <v>唐海云</v>
      </c>
      <c r="C510" s="4" t="str">
        <f>"56362023081521154230843"</f>
        <v>56362023081521154230843</v>
      </c>
      <c r="D510" s="4" t="str">
        <f t="shared" si="8"/>
        <v>1002</v>
      </c>
      <c r="E510" s="4" t="s">
        <v>8</v>
      </c>
      <c r="F510" s="4"/>
    </row>
    <row r="511" ht="35" customHeight="1" spans="1:6">
      <c r="A511" s="4">
        <v>509</v>
      </c>
      <c r="B511" s="4" t="str">
        <f>"王敏喜"</f>
        <v>王敏喜</v>
      </c>
      <c r="C511" s="4" t="str">
        <f>"56362023081515355028893"</f>
        <v>56362023081515355028893</v>
      </c>
      <c r="D511" s="4" t="str">
        <f t="shared" si="8"/>
        <v>1002</v>
      </c>
      <c r="E511" s="4" t="s">
        <v>8</v>
      </c>
      <c r="F511" s="4"/>
    </row>
    <row r="512" ht="35" customHeight="1" spans="1:6">
      <c r="A512" s="4">
        <v>510</v>
      </c>
      <c r="B512" s="4" t="str">
        <f>"王森"</f>
        <v>王森</v>
      </c>
      <c r="C512" s="4" t="str">
        <f>"56362023081521262030903"</f>
        <v>56362023081521262030903</v>
      </c>
      <c r="D512" s="4" t="str">
        <f t="shared" si="8"/>
        <v>1002</v>
      </c>
      <c r="E512" s="4" t="s">
        <v>8</v>
      </c>
      <c r="F512" s="4"/>
    </row>
    <row r="513" ht="35" customHeight="1" spans="1:6">
      <c r="A513" s="4">
        <v>511</v>
      </c>
      <c r="B513" s="4" t="str">
        <f>"蔡玉莹"</f>
        <v>蔡玉莹</v>
      </c>
      <c r="C513" s="4" t="str">
        <f>"56362023081520444630695"</f>
        <v>56362023081520444630695</v>
      </c>
      <c r="D513" s="4" t="str">
        <f t="shared" si="8"/>
        <v>1002</v>
      </c>
      <c r="E513" s="4" t="s">
        <v>8</v>
      </c>
      <c r="F513" s="4"/>
    </row>
    <row r="514" ht="35" customHeight="1" spans="1:6">
      <c r="A514" s="4">
        <v>512</v>
      </c>
      <c r="B514" s="4" t="str">
        <f>"黄业辉"</f>
        <v>黄业辉</v>
      </c>
      <c r="C514" s="4" t="str">
        <f>"56362023081521192830863"</f>
        <v>56362023081521192830863</v>
      </c>
      <c r="D514" s="4" t="str">
        <f t="shared" si="8"/>
        <v>1002</v>
      </c>
      <c r="E514" s="4" t="s">
        <v>8</v>
      </c>
      <c r="F514" s="4"/>
    </row>
    <row r="515" ht="35" customHeight="1" spans="1:6">
      <c r="A515" s="4">
        <v>513</v>
      </c>
      <c r="B515" s="4" t="str">
        <f>"曾嘉雯"</f>
        <v>曾嘉雯</v>
      </c>
      <c r="C515" s="4" t="str">
        <f>"56362023081521170230852"</f>
        <v>56362023081521170230852</v>
      </c>
      <c r="D515" s="4" t="str">
        <f t="shared" si="8"/>
        <v>1002</v>
      </c>
      <c r="E515" s="4" t="s">
        <v>8</v>
      </c>
      <c r="F515" s="4"/>
    </row>
    <row r="516" ht="35" customHeight="1" spans="1:6">
      <c r="A516" s="4">
        <v>514</v>
      </c>
      <c r="B516" s="4" t="str">
        <f>"符芳秀"</f>
        <v>符芳秀</v>
      </c>
      <c r="C516" s="4" t="str">
        <f>"56362023081415585222548"</f>
        <v>56362023081415585222548</v>
      </c>
      <c r="D516" s="4" t="str">
        <f t="shared" si="8"/>
        <v>1002</v>
      </c>
      <c r="E516" s="4" t="s">
        <v>8</v>
      </c>
      <c r="F516" s="4"/>
    </row>
    <row r="517" ht="35" customHeight="1" spans="1:6">
      <c r="A517" s="4">
        <v>515</v>
      </c>
      <c r="B517" s="4" t="str">
        <f>"邱卓勋"</f>
        <v>邱卓勋</v>
      </c>
      <c r="C517" s="4" t="str">
        <f>"56362023081521425730996"</f>
        <v>56362023081521425730996</v>
      </c>
      <c r="D517" s="4" t="str">
        <f t="shared" si="8"/>
        <v>1002</v>
      </c>
      <c r="E517" s="4" t="s">
        <v>8</v>
      </c>
      <c r="F517" s="4"/>
    </row>
    <row r="518" ht="35" customHeight="1" spans="1:6">
      <c r="A518" s="4">
        <v>516</v>
      </c>
      <c r="B518" s="4" t="str">
        <f>"袁昌应"</f>
        <v>袁昌应</v>
      </c>
      <c r="C518" s="4" t="str">
        <f>"56362023081521260830901"</f>
        <v>56362023081521260830901</v>
      </c>
      <c r="D518" s="4" t="str">
        <f t="shared" si="8"/>
        <v>1002</v>
      </c>
      <c r="E518" s="4" t="s">
        <v>8</v>
      </c>
      <c r="F518" s="4"/>
    </row>
    <row r="519" ht="35" customHeight="1" spans="1:6">
      <c r="A519" s="4">
        <v>517</v>
      </c>
      <c r="B519" s="4" t="str">
        <f>"谢圣发"</f>
        <v>谢圣发</v>
      </c>
      <c r="C519" s="4" t="str">
        <f>"56362023081515450728986"</f>
        <v>56362023081515450728986</v>
      </c>
      <c r="D519" s="4" t="str">
        <f t="shared" si="8"/>
        <v>1002</v>
      </c>
      <c r="E519" s="4" t="s">
        <v>8</v>
      </c>
      <c r="F519" s="4"/>
    </row>
    <row r="520" ht="35" customHeight="1" spans="1:6">
      <c r="A520" s="4">
        <v>518</v>
      </c>
      <c r="B520" s="4" t="str">
        <f>"陈奕定"</f>
        <v>陈奕定</v>
      </c>
      <c r="C520" s="4" t="str">
        <f>"56362023081521412530985"</f>
        <v>56362023081521412530985</v>
      </c>
      <c r="D520" s="4" t="str">
        <f t="shared" si="8"/>
        <v>1002</v>
      </c>
      <c r="E520" s="4" t="s">
        <v>8</v>
      </c>
      <c r="F520" s="4"/>
    </row>
    <row r="521" ht="35" customHeight="1" spans="1:6">
      <c r="A521" s="4">
        <v>519</v>
      </c>
      <c r="B521" s="4" t="str">
        <f>"王素素"</f>
        <v>王素素</v>
      </c>
      <c r="C521" s="4" t="str">
        <f>"56362023081521295830924"</f>
        <v>56362023081521295830924</v>
      </c>
      <c r="D521" s="4" t="str">
        <f t="shared" si="8"/>
        <v>1002</v>
      </c>
      <c r="E521" s="4" t="s">
        <v>8</v>
      </c>
      <c r="F521" s="4"/>
    </row>
    <row r="522" ht="35" customHeight="1" spans="1:6">
      <c r="A522" s="4">
        <v>520</v>
      </c>
      <c r="B522" s="4" t="str">
        <f>"王佳"</f>
        <v>王佳</v>
      </c>
      <c r="C522" s="4" t="str">
        <f>"56362023081417312422970"</f>
        <v>56362023081417312422970</v>
      </c>
      <c r="D522" s="4" t="str">
        <f t="shared" si="8"/>
        <v>1002</v>
      </c>
      <c r="E522" s="4" t="s">
        <v>8</v>
      </c>
      <c r="F522" s="4"/>
    </row>
    <row r="523" ht="35" customHeight="1" spans="1:6">
      <c r="A523" s="4">
        <v>521</v>
      </c>
      <c r="B523" s="4" t="str">
        <f>"冯国涛"</f>
        <v>冯国涛</v>
      </c>
      <c r="C523" s="4" t="str">
        <f>"56362023081519565630473"</f>
        <v>56362023081519565630473</v>
      </c>
      <c r="D523" s="4" t="str">
        <f t="shared" si="8"/>
        <v>1002</v>
      </c>
      <c r="E523" s="4" t="s">
        <v>8</v>
      </c>
      <c r="F523" s="4"/>
    </row>
    <row r="524" ht="35" customHeight="1" spans="1:6">
      <c r="A524" s="4">
        <v>522</v>
      </c>
      <c r="B524" s="4" t="str">
        <f>"王照琳"</f>
        <v>王照琳</v>
      </c>
      <c r="C524" s="4" t="str">
        <f>"56362023081521443331013"</f>
        <v>56362023081521443331013</v>
      </c>
      <c r="D524" s="4" t="str">
        <f t="shared" si="8"/>
        <v>1002</v>
      </c>
      <c r="E524" s="4" t="s">
        <v>8</v>
      </c>
      <c r="F524" s="4"/>
    </row>
    <row r="525" ht="35" customHeight="1" spans="1:6">
      <c r="A525" s="4">
        <v>523</v>
      </c>
      <c r="B525" s="4" t="str">
        <f>"卢开飞"</f>
        <v>卢开飞</v>
      </c>
      <c r="C525" s="4" t="str">
        <f>"56362023081522211931200"</f>
        <v>56362023081522211931200</v>
      </c>
      <c r="D525" s="4" t="str">
        <f t="shared" si="8"/>
        <v>1002</v>
      </c>
      <c r="E525" s="4" t="s">
        <v>8</v>
      </c>
      <c r="F525" s="4"/>
    </row>
    <row r="526" ht="35" customHeight="1" spans="1:6">
      <c r="A526" s="4">
        <v>524</v>
      </c>
      <c r="B526" s="4" t="str">
        <f>"何瑞瑛"</f>
        <v>何瑞瑛</v>
      </c>
      <c r="C526" s="4" t="str">
        <f>"56362023081521595231089"</f>
        <v>56362023081521595231089</v>
      </c>
      <c r="D526" s="4" t="str">
        <f t="shared" si="8"/>
        <v>1002</v>
      </c>
      <c r="E526" s="4" t="s">
        <v>8</v>
      </c>
      <c r="F526" s="4"/>
    </row>
    <row r="527" ht="35" customHeight="1" spans="1:6">
      <c r="A527" s="4">
        <v>525</v>
      </c>
      <c r="B527" s="4" t="str">
        <f>"王诗帆"</f>
        <v>王诗帆</v>
      </c>
      <c r="C527" s="4" t="str">
        <f>"56362023081521052730791"</f>
        <v>56362023081521052730791</v>
      </c>
      <c r="D527" s="4" t="str">
        <f t="shared" si="8"/>
        <v>1002</v>
      </c>
      <c r="E527" s="4" t="s">
        <v>8</v>
      </c>
      <c r="F527" s="4"/>
    </row>
    <row r="528" ht="35" customHeight="1" spans="1:6">
      <c r="A528" s="4">
        <v>526</v>
      </c>
      <c r="B528" s="4" t="str">
        <f>"袁源"</f>
        <v>袁源</v>
      </c>
      <c r="C528" s="4" t="str">
        <f>"56362023081522310631231"</f>
        <v>56362023081522310631231</v>
      </c>
      <c r="D528" s="4" t="str">
        <f t="shared" si="8"/>
        <v>1002</v>
      </c>
      <c r="E528" s="4" t="s">
        <v>8</v>
      </c>
      <c r="F528" s="4"/>
    </row>
    <row r="529" ht="35" customHeight="1" spans="1:6">
      <c r="A529" s="4">
        <v>527</v>
      </c>
      <c r="B529" s="4" t="str">
        <f>"李晶晶"</f>
        <v>李晶晶</v>
      </c>
      <c r="C529" s="4" t="str">
        <f>"56362023081415593622553"</f>
        <v>56362023081415593622553</v>
      </c>
      <c r="D529" s="4" t="str">
        <f t="shared" si="8"/>
        <v>1002</v>
      </c>
      <c r="E529" s="4" t="s">
        <v>8</v>
      </c>
      <c r="F529" s="4"/>
    </row>
    <row r="530" ht="35" customHeight="1" spans="1:6">
      <c r="A530" s="4">
        <v>528</v>
      </c>
      <c r="B530" s="4" t="str">
        <f>"谭开亮"</f>
        <v>谭开亮</v>
      </c>
      <c r="C530" s="4" t="str">
        <f>"56362023081521250330894"</f>
        <v>56362023081521250330894</v>
      </c>
      <c r="D530" s="4" t="str">
        <f t="shared" si="8"/>
        <v>1002</v>
      </c>
      <c r="E530" s="4" t="s">
        <v>8</v>
      </c>
      <c r="F530" s="4"/>
    </row>
    <row r="531" ht="35" customHeight="1" spans="1:6">
      <c r="A531" s="4">
        <v>529</v>
      </c>
      <c r="B531" s="4" t="str">
        <f>"王丽敏"</f>
        <v>王丽敏</v>
      </c>
      <c r="C531" s="4" t="str">
        <f>"56362023081523371231438"</f>
        <v>56362023081523371231438</v>
      </c>
      <c r="D531" s="4" t="str">
        <f t="shared" si="8"/>
        <v>1002</v>
      </c>
      <c r="E531" s="4" t="s">
        <v>8</v>
      </c>
      <c r="F531" s="4"/>
    </row>
    <row r="532" ht="35" customHeight="1" spans="1:6">
      <c r="A532" s="4">
        <v>530</v>
      </c>
      <c r="B532" s="4" t="str">
        <f>"李茹"</f>
        <v>李茹</v>
      </c>
      <c r="C532" s="4" t="str">
        <f>"56362023081523493131470"</f>
        <v>56362023081523493131470</v>
      </c>
      <c r="D532" s="4" t="str">
        <f t="shared" si="8"/>
        <v>1002</v>
      </c>
      <c r="E532" s="4" t="s">
        <v>8</v>
      </c>
      <c r="F532" s="4"/>
    </row>
    <row r="533" ht="35" customHeight="1" spans="1:6">
      <c r="A533" s="4">
        <v>531</v>
      </c>
      <c r="B533" s="4" t="str">
        <f>"李莹莹"</f>
        <v>李莹莹</v>
      </c>
      <c r="C533" s="4" t="str">
        <f>"56362023081522101331152"</f>
        <v>56362023081522101331152</v>
      </c>
      <c r="D533" s="4" t="str">
        <f t="shared" si="8"/>
        <v>1002</v>
      </c>
      <c r="E533" s="4" t="s">
        <v>8</v>
      </c>
      <c r="F533" s="4"/>
    </row>
    <row r="534" ht="35" customHeight="1" spans="1:6">
      <c r="A534" s="4">
        <v>532</v>
      </c>
      <c r="B534" s="4" t="str">
        <f>"周琪"</f>
        <v>周琪</v>
      </c>
      <c r="C534" s="4" t="str">
        <f>"56362023081600110931518"</f>
        <v>56362023081600110931518</v>
      </c>
      <c r="D534" s="4" t="str">
        <f t="shared" si="8"/>
        <v>1002</v>
      </c>
      <c r="E534" s="4" t="s">
        <v>8</v>
      </c>
      <c r="F534" s="4"/>
    </row>
    <row r="535" ht="35" customHeight="1" spans="1:6">
      <c r="A535" s="4">
        <v>533</v>
      </c>
      <c r="B535" s="4" t="str">
        <f>"唐云足"</f>
        <v>唐云足</v>
      </c>
      <c r="C535" s="4" t="str">
        <f>"56362023081600382731562"</f>
        <v>56362023081600382731562</v>
      </c>
      <c r="D535" s="4" t="str">
        <f t="shared" si="8"/>
        <v>1002</v>
      </c>
      <c r="E535" s="4" t="s">
        <v>8</v>
      </c>
      <c r="F535" s="4"/>
    </row>
    <row r="536" ht="35" customHeight="1" spans="1:6">
      <c r="A536" s="4">
        <v>534</v>
      </c>
      <c r="B536" s="4" t="str">
        <f>"林小芳"</f>
        <v>林小芳</v>
      </c>
      <c r="C536" s="4" t="str">
        <f>"56362023081600475731567"</f>
        <v>56362023081600475731567</v>
      </c>
      <c r="D536" s="4" t="str">
        <f t="shared" si="8"/>
        <v>1002</v>
      </c>
      <c r="E536" s="4" t="s">
        <v>8</v>
      </c>
      <c r="F536" s="4"/>
    </row>
    <row r="537" ht="35" customHeight="1" spans="1:6">
      <c r="A537" s="4">
        <v>535</v>
      </c>
      <c r="B537" s="4" t="str">
        <f>"梁洁其"</f>
        <v>梁洁其</v>
      </c>
      <c r="C537" s="4" t="str">
        <f>"56362023081601034531574"</f>
        <v>56362023081601034531574</v>
      </c>
      <c r="D537" s="4" t="str">
        <f t="shared" si="8"/>
        <v>1002</v>
      </c>
      <c r="E537" s="4" t="s">
        <v>8</v>
      </c>
      <c r="F537" s="4"/>
    </row>
    <row r="538" ht="35" customHeight="1" spans="1:6">
      <c r="A538" s="4">
        <v>536</v>
      </c>
      <c r="B538" s="4" t="str">
        <f>"王康柠"</f>
        <v>王康柠</v>
      </c>
      <c r="C538" s="4" t="str">
        <f>"56362023081519380930379"</f>
        <v>56362023081519380930379</v>
      </c>
      <c r="D538" s="4" t="str">
        <f t="shared" si="8"/>
        <v>1002</v>
      </c>
      <c r="E538" s="4" t="s">
        <v>8</v>
      </c>
      <c r="F538" s="4"/>
    </row>
    <row r="539" ht="35" customHeight="1" spans="1:6">
      <c r="A539" s="4">
        <v>537</v>
      </c>
      <c r="B539" s="4" t="str">
        <f>"王章浩"</f>
        <v>王章浩</v>
      </c>
      <c r="C539" s="4" t="str">
        <f>"56362023081601413331592"</f>
        <v>56362023081601413331592</v>
      </c>
      <c r="D539" s="4" t="str">
        <f t="shared" si="8"/>
        <v>1002</v>
      </c>
      <c r="E539" s="4" t="s">
        <v>8</v>
      </c>
      <c r="F539" s="4"/>
    </row>
    <row r="540" ht="35" customHeight="1" spans="1:6">
      <c r="A540" s="4">
        <v>538</v>
      </c>
      <c r="B540" s="4" t="str">
        <f>"王则勋"</f>
        <v>王则勋</v>
      </c>
      <c r="C540" s="4" t="str">
        <f>"56362023081602373631616"</f>
        <v>56362023081602373631616</v>
      </c>
      <c r="D540" s="4" t="str">
        <f t="shared" si="8"/>
        <v>1002</v>
      </c>
      <c r="E540" s="4" t="s">
        <v>8</v>
      </c>
      <c r="F540" s="4"/>
    </row>
    <row r="541" ht="35" customHeight="1" spans="1:6">
      <c r="A541" s="4">
        <v>539</v>
      </c>
      <c r="B541" s="4" t="str">
        <f>"李瑞龙"</f>
        <v>李瑞龙</v>
      </c>
      <c r="C541" s="4" t="str">
        <f>"56362023081607380931681"</f>
        <v>56362023081607380931681</v>
      </c>
      <c r="D541" s="4" t="str">
        <f t="shared" si="8"/>
        <v>1002</v>
      </c>
      <c r="E541" s="4" t="s">
        <v>8</v>
      </c>
      <c r="F541" s="4"/>
    </row>
    <row r="542" ht="35" customHeight="1" spans="1:6">
      <c r="A542" s="4">
        <v>540</v>
      </c>
      <c r="B542" s="4" t="str">
        <f>"王世德"</f>
        <v>王世德</v>
      </c>
      <c r="C542" s="4" t="str">
        <f>"56362023081517293129748"</f>
        <v>56362023081517293129748</v>
      </c>
      <c r="D542" s="4" t="str">
        <f t="shared" si="8"/>
        <v>1002</v>
      </c>
      <c r="E542" s="4" t="s">
        <v>8</v>
      </c>
      <c r="F542" s="4"/>
    </row>
    <row r="543" ht="35" customHeight="1" spans="1:6">
      <c r="A543" s="4">
        <v>541</v>
      </c>
      <c r="B543" s="4" t="str">
        <f>"黄强"</f>
        <v>黄强</v>
      </c>
      <c r="C543" s="4" t="str">
        <f>"56362023081608432731856"</f>
        <v>56362023081608432731856</v>
      </c>
      <c r="D543" s="4" t="str">
        <f t="shared" si="8"/>
        <v>1002</v>
      </c>
      <c r="E543" s="4" t="s">
        <v>8</v>
      </c>
      <c r="F543" s="4"/>
    </row>
    <row r="544" ht="35" customHeight="1" spans="1:6">
      <c r="A544" s="4">
        <v>542</v>
      </c>
      <c r="B544" s="4" t="str">
        <f>"李小双"</f>
        <v>李小双</v>
      </c>
      <c r="C544" s="4" t="str">
        <f>"56362023081608023531723"</f>
        <v>56362023081608023531723</v>
      </c>
      <c r="D544" s="4" t="str">
        <f t="shared" si="8"/>
        <v>1002</v>
      </c>
      <c r="E544" s="4" t="s">
        <v>8</v>
      </c>
      <c r="F544" s="4"/>
    </row>
    <row r="545" ht="35" customHeight="1" spans="1:6">
      <c r="A545" s="4">
        <v>543</v>
      </c>
      <c r="B545" s="4" t="str">
        <f>"卓丹丹"</f>
        <v>卓丹丹</v>
      </c>
      <c r="C545" s="4" t="str">
        <f>"56362023081609110432128"</f>
        <v>56362023081609110432128</v>
      </c>
      <c r="D545" s="4" t="str">
        <f t="shared" si="8"/>
        <v>1002</v>
      </c>
      <c r="E545" s="4" t="s">
        <v>8</v>
      </c>
      <c r="F545" s="4"/>
    </row>
    <row r="546" ht="35" customHeight="1" spans="1:6">
      <c r="A546" s="4">
        <v>544</v>
      </c>
      <c r="B546" s="4" t="str">
        <f>"白茹"</f>
        <v>白茹</v>
      </c>
      <c r="C546" s="4" t="str">
        <f>"56362023081411201721088"</f>
        <v>56362023081411201721088</v>
      </c>
      <c r="D546" s="4" t="str">
        <f t="shared" si="8"/>
        <v>1002</v>
      </c>
      <c r="E546" s="4" t="s">
        <v>8</v>
      </c>
      <c r="F546" s="4"/>
    </row>
    <row r="547" ht="35" customHeight="1" spans="1:6">
      <c r="A547" s="4">
        <v>545</v>
      </c>
      <c r="B547" s="4" t="str">
        <f>"李婷"</f>
        <v>李婷</v>
      </c>
      <c r="C547" s="4" t="str">
        <f>"56362023081609033332009"</f>
        <v>56362023081609033332009</v>
      </c>
      <c r="D547" s="4" t="str">
        <f t="shared" si="8"/>
        <v>1002</v>
      </c>
      <c r="E547" s="4" t="s">
        <v>8</v>
      </c>
      <c r="F547" s="4"/>
    </row>
    <row r="548" ht="35" customHeight="1" spans="1:6">
      <c r="A548" s="4">
        <v>546</v>
      </c>
      <c r="B548" s="4" t="str">
        <f>"曾惠"</f>
        <v>曾惠</v>
      </c>
      <c r="C548" s="4" t="str">
        <f>"56362023081609322332381"</f>
        <v>56362023081609322332381</v>
      </c>
      <c r="D548" s="4" t="str">
        <f t="shared" si="8"/>
        <v>1002</v>
      </c>
      <c r="E548" s="4" t="s">
        <v>8</v>
      </c>
      <c r="F548" s="4"/>
    </row>
    <row r="549" ht="35" customHeight="1" spans="1:6">
      <c r="A549" s="4">
        <v>547</v>
      </c>
      <c r="B549" s="4" t="str">
        <f>"蔡妃"</f>
        <v>蔡妃</v>
      </c>
      <c r="C549" s="4" t="str">
        <f>"56362023081609584832694"</f>
        <v>56362023081609584832694</v>
      </c>
      <c r="D549" s="4" t="str">
        <f t="shared" si="8"/>
        <v>1002</v>
      </c>
      <c r="E549" s="4" t="s">
        <v>8</v>
      </c>
      <c r="F549" s="4"/>
    </row>
    <row r="550" ht="35" customHeight="1" spans="1:6">
      <c r="A550" s="4">
        <v>548</v>
      </c>
      <c r="B550" s="4" t="str">
        <f>"王伲"</f>
        <v>王伲</v>
      </c>
      <c r="C550" s="4" t="str">
        <f>"56362023081610111932843"</f>
        <v>56362023081610111932843</v>
      </c>
      <c r="D550" s="4" t="str">
        <f t="shared" si="8"/>
        <v>1002</v>
      </c>
      <c r="E550" s="4" t="s">
        <v>8</v>
      </c>
      <c r="F550" s="4"/>
    </row>
    <row r="551" ht="35" customHeight="1" spans="1:6">
      <c r="A551" s="4">
        <v>549</v>
      </c>
      <c r="B551" s="4" t="str">
        <f>"陈敏"</f>
        <v>陈敏</v>
      </c>
      <c r="C551" s="4" t="str">
        <f>"56362023081609501232592"</f>
        <v>56362023081609501232592</v>
      </c>
      <c r="D551" s="4" t="str">
        <f t="shared" si="8"/>
        <v>1002</v>
      </c>
      <c r="E551" s="4" t="s">
        <v>8</v>
      </c>
      <c r="F551" s="4"/>
    </row>
    <row r="552" ht="35" customHeight="1" spans="1:6">
      <c r="A552" s="4">
        <v>550</v>
      </c>
      <c r="B552" s="4" t="str">
        <f>"徐艺华"</f>
        <v>徐艺华</v>
      </c>
      <c r="C552" s="4" t="str">
        <f>"56362023081609265632316"</f>
        <v>56362023081609265632316</v>
      </c>
      <c r="D552" s="4" t="str">
        <f t="shared" si="8"/>
        <v>1002</v>
      </c>
      <c r="E552" s="4" t="s">
        <v>8</v>
      </c>
      <c r="F552" s="4"/>
    </row>
    <row r="553" ht="35" customHeight="1" spans="1:6">
      <c r="A553" s="4">
        <v>551</v>
      </c>
      <c r="B553" s="4" t="str">
        <f>"李敏"</f>
        <v>李敏</v>
      </c>
      <c r="C553" s="4" t="str">
        <f>"56362023081609482232567"</f>
        <v>56362023081609482232567</v>
      </c>
      <c r="D553" s="4" t="str">
        <f t="shared" si="8"/>
        <v>1002</v>
      </c>
      <c r="E553" s="4" t="s">
        <v>8</v>
      </c>
      <c r="F553" s="4"/>
    </row>
    <row r="554" ht="35" customHeight="1" spans="1:6">
      <c r="A554" s="4">
        <v>552</v>
      </c>
      <c r="B554" s="4" t="str">
        <f>"王小兰"</f>
        <v>王小兰</v>
      </c>
      <c r="C554" s="4" t="str">
        <f>"56362023081610344833064"</f>
        <v>56362023081610344833064</v>
      </c>
      <c r="D554" s="4" t="str">
        <f t="shared" si="8"/>
        <v>1002</v>
      </c>
      <c r="E554" s="4" t="s">
        <v>8</v>
      </c>
      <c r="F554" s="4"/>
    </row>
    <row r="555" ht="35" customHeight="1" spans="1:6">
      <c r="A555" s="4">
        <v>553</v>
      </c>
      <c r="B555" s="4" t="str">
        <f>"李日"</f>
        <v>李日</v>
      </c>
      <c r="C555" s="4" t="str">
        <f>"56362023081608355031817"</f>
        <v>56362023081608355031817</v>
      </c>
      <c r="D555" s="4" t="str">
        <f t="shared" si="8"/>
        <v>1002</v>
      </c>
      <c r="E555" s="4" t="s">
        <v>8</v>
      </c>
      <c r="F555" s="4"/>
    </row>
    <row r="556" ht="35" customHeight="1" spans="1:6">
      <c r="A556" s="4">
        <v>554</v>
      </c>
      <c r="B556" s="4" t="str">
        <f>"邱颖"</f>
        <v>邱颖</v>
      </c>
      <c r="C556" s="4" t="str">
        <f>"56362023081508525024153"</f>
        <v>56362023081508525024153</v>
      </c>
      <c r="D556" s="4" t="str">
        <f t="shared" si="8"/>
        <v>1002</v>
      </c>
      <c r="E556" s="4" t="s">
        <v>8</v>
      </c>
      <c r="F556" s="4"/>
    </row>
    <row r="557" ht="35" customHeight="1" spans="1:6">
      <c r="A557" s="4">
        <v>555</v>
      </c>
      <c r="B557" s="4" t="str">
        <f>"王云霜"</f>
        <v>王云霜</v>
      </c>
      <c r="C557" s="4" t="str">
        <f>"56362023081610012832724"</f>
        <v>56362023081610012832724</v>
      </c>
      <c r="D557" s="4" t="str">
        <f t="shared" ref="D557:D620" si="9">"1002"</f>
        <v>1002</v>
      </c>
      <c r="E557" s="4" t="s">
        <v>8</v>
      </c>
      <c r="F557" s="4"/>
    </row>
    <row r="558" ht="35" customHeight="1" spans="1:6">
      <c r="A558" s="4">
        <v>556</v>
      </c>
      <c r="B558" s="4" t="str">
        <f>"莫景铭"</f>
        <v>莫景铭</v>
      </c>
      <c r="C558" s="4" t="str">
        <f>"56362023081610155132891"</f>
        <v>56362023081610155132891</v>
      </c>
      <c r="D558" s="4" t="str">
        <f t="shared" si="9"/>
        <v>1002</v>
      </c>
      <c r="E558" s="4" t="s">
        <v>8</v>
      </c>
      <c r="F558" s="4"/>
    </row>
    <row r="559" ht="35" customHeight="1" spans="1:6">
      <c r="A559" s="4">
        <v>557</v>
      </c>
      <c r="B559" s="4" t="str">
        <f>"刘琦"</f>
        <v>刘琦</v>
      </c>
      <c r="C559" s="4" t="str">
        <f>"56362023081610545633245"</f>
        <v>56362023081610545633245</v>
      </c>
      <c r="D559" s="4" t="str">
        <f t="shared" si="9"/>
        <v>1002</v>
      </c>
      <c r="E559" s="4" t="s">
        <v>8</v>
      </c>
      <c r="F559" s="4"/>
    </row>
    <row r="560" ht="35" customHeight="1" spans="1:6">
      <c r="A560" s="4">
        <v>558</v>
      </c>
      <c r="B560" s="4" t="str">
        <f>"陈必艳"</f>
        <v>陈必艳</v>
      </c>
      <c r="C560" s="4" t="str">
        <f>"56362023081507574323999"</f>
        <v>56362023081507574323999</v>
      </c>
      <c r="D560" s="4" t="str">
        <f t="shared" si="9"/>
        <v>1002</v>
      </c>
      <c r="E560" s="4" t="s">
        <v>8</v>
      </c>
      <c r="F560" s="4"/>
    </row>
    <row r="561" ht="35" customHeight="1" spans="1:6">
      <c r="A561" s="4">
        <v>559</v>
      </c>
      <c r="B561" s="4" t="str">
        <f>"许振椿"</f>
        <v>许振椿</v>
      </c>
      <c r="C561" s="4" t="str">
        <f>"56362023081610151032884"</f>
        <v>56362023081610151032884</v>
      </c>
      <c r="D561" s="4" t="str">
        <f t="shared" si="9"/>
        <v>1002</v>
      </c>
      <c r="E561" s="4" t="s">
        <v>8</v>
      </c>
      <c r="F561" s="4"/>
    </row>
    <row r="562" ht="35" customHeight="1" spans="1:6">
      <c r="A562" s="4">
        <v>560</v>
      </c>
      <c r="B562" s="4" t="str">
        <f>"陈运锦"</f>
        <v>陈运锦</v>
      </c>
      <c r="C562" s="4" t="str">
        <f>"56362023081416593922853"</f>
        <v>56362023081416593922853</v>
      </c>
      <c r="D562" s="4" t="str">
        <f t="shared" si="9"/>
        <v>1002</v>
      </c>
      <c r="E562" s="4" t="s">
        <v>8</v>
      </c>
      <c r="F562" s="4"/>
    </row>
    <row r="563" ht="35" customHeight="1" spans="1:6">
      <c r="A563" s="4">
        <v>561</v>
      </c>
      <c r="B563" s="4" t="str">
        <f>"王艳"</f>
        <v>王艳</v>
      </c>
      <c r="C563" s="4" t="str">
        <f>"56362023081600174431536"</f>
        <v>56362023081600174431536</v>
      </c>
      <c r="D563" s="4" t="str">
        <f t="shared" si="9"/>
        <v>1002</v>
      </c>
      <c r="E563" s="4" t="s">
        <v>8</v>
      </c>
      <c r="F563" s="4"/>
    </row>
    <row r="564" ht="35" customHeight="1" spans="1:6">
      <c r="A564" s="4">
        <v>562</v>
      </c>
      <c r="B564" s="4" t="str">
        <f>"王芝"</f>
        <v>王芝</v>
      </c>
      <c r="C564" s="4" t="str">
        <f>"56362023081611341333544"</f>
        <v>56362023081611341333544</v>
      </c>
      <c r="D564" s="4" t="str">
        <f t="shared" si="9"/>
        <v>1002</v>
      </c>
      <c r="E564" s="4" t="s">
        <v>8</v>
      </c>
      <c r="F564" s="4"/>
    </row>
    <row r="565" ht="35" customHeight="1" spans="1:6">
      <c r="A565" s="4">
        <v>563</v>
      </c>
      <c r="B565" s="4" t="str">
        <f>"黎凯"</f>
        <v>黎凯</v>
      </c>
      <c r="C565" s="4" t="str">
        <f>"56362023081611324133530"</f>
        <v>56362023081611324133530</v>
      </c>
      <c r="D565" s="4" t="str">
        <f t="shared" si="9"/>
        <v>1002</v>
      </c>
      <c r="E565" s="4" t="s">
        <v>8</v>
      </c>
      <c r="F565" s="4"/>
    </row>
    <row r="566" ht="35" customHeight="1" spans="1:6">
      <c r="A566" s="4">
        <v>564</v>
      </c>
      <c r="B566" s="4" t="str">
        <f>"王雨婷"</f>
        <v>王雨婷</v>
      </c>
      <c r="C566" s="4" t="str">
        <f>"56362023081611472733634"</f>
        <v>56362023081611472733634</v>
      </c>
      <c r="D566" s="4" t="str">
        <f t="shared" si="9"/>
        <v>1002</v>
      </c>
      <c r="E566" s="4" t="s">
        <v>8</v>
      </c>
      <c r="F566" s="4"/>
    </row>
    <row r="567" ht="35" customHeight="1" spans="1:6">
      <c r="A567" s="4">
        <v>565</v>
      </c>
      <c r="B567" s="4" t="str">
        <f>"李欣贻"</f>
        <v>李欣贻</v>
      </c>
      <c r="C567" s="4" t="str">
        <f>"56362023081417265822955"</f>
        <v>56362023081417265822955</v>
      </c>
      <c r="D567" s="4" t="str">
        <f t="shared" si="9"/>
        <v>1002</v>
      </c>
      <c r="E567" s="4" t="s">
        <v>8</v>
      </c>
      <c r="F567" s="4"/>
    </row>
    <row r="568" ht="35" customHeight="1" spans="1:6">
      <c r="A568" s="4">
        <v>566</v>
      </c>
      <c r="B568" s="4" t="str">
        <f>"曾金莲"</f>
        <v>曾金莲</v>
      </c>
      <c r="C568" s="4" t="str">
        <f>"56362023081609155632200"</f>
        <v>56362023081609155632200</v>
      </c>
      <c r="D568" s="4" t="str">
        <f t="shared" si="9"/>
        <v>1002</v>
      </c>
      <c r="E568" s="4" t="s">
        <v>8</v>
      </c>
      <c r="F568" s="4"/>
    </row>
    <row r="569" ht="35" customHeight="1" spans="1:6">
      <c r="A569" s="4">
        <v>567</v>
      </c>
      <c r="B569" s="4" t="str">
        <f>"郑吕就"</f>
        <v>郑吕就</v>
      </c>
      <c r="C569" s="4" t="str">
        <f>"56362023081612194233790"</f>
        <v>56362023081612194233790</v>
      </c>
      <c r="D569" s="4" t="str">
        <f t="shared" si="9"/>
        <v>1002</v>
      </c>
      <c r="E569" s="4" t="s">
        <v>8</v>
      </c>
      <c r="F569" s="4"/>
    </row>
    <row r="570" ht="35" customHeight="1" spans="1:6">
      <c r="A570" s="4">
        <v>568</v>
      </c>
      <c r="B570" s="4" t="str">
        <f>"王净"</f>
        <v>王净</v>
      </c>
      <c r="C570" s="4" t="str">
        <f>"56362023081611574933687"</f>
        <v>56362023081611574933687</v>
      </c>
      <c r="D570" s="4" t="str">
        <f t="shared" si="9"/>
        <v>1002</v>
      </c>
      <c r="E570" s="4" t="s">
        <v>8</v>
      </c>
      <c r="F570" s="4"/>
    </row>
    <row r="571" ht="35" customHeight="1" spans="1:6">
      <c r="A571" s="4">
        <v>569</v>
      </c>
      <c r="B571" s="4" t="str">
        <f>"王远卓"</f>
        <v>王远卓</v>
      </c>
      <c r="C571" s="4" t="str">
        <f>"56362023081412382021505"</f>
        <v>56362023081412382021505</v>
      </c>
      <c r="D571" s="4" t="str">
        <f t="shared" si="9"/>
        <v>1002</v>
      </c>
      <c r="E571" s="4" t="s">
        <v>8</v>
      </c>
      <c r="F571" s="4"/>
    </row>
    <row r="572" ht="35" customHeight="1" spans="1:6">
      <c r="A572" s="4">
        <v>570</v>
      </c>
      <c r="B572" s="4" t="str">
        <f>"丁雪丽"</f>
        <v>丁雪丽</v>
      </c>
      <c r="C572" s="4" t="str">
        <f>"56362023081612442633930"</f>
        <v>56362023081612442633930</v>
      </c>
      <c r="D572" s="4" t="str">
        <f t="shared" si="9"/>
        <v>1002</v>
      </c>
      <c r="E572" s="4" t="s">
        <v>8</v>
      </c>
      <c r="F572" s="4"/>
    </row>
    <row r="573" ht="35" customHeight="1" spans="1:6">
      <c r="A573" s="4">
        <v>571</v>
      </c>
      <c r="B573" s="4" t="str">
        <f>"符靖倩"</f>
        <v>符靖倩</v>
      </c>
      <c r="C573" s="4" t="str">
        <f>"56362023081413163021666"</f>
        <v>56362023081413163021666</v>
      </c>
      <c r="D573" s="4" t="str">
        <f t="shared" si="9"/>
        <v>1002</v>
      </c>
      <c r="E573" s="4" t="s">
        <v>8</v>
      </c>
      <c r="F573" s="4"/>
    </row>
    <row r="574" ht="35" customHeight="1" spans="1:6">
      <c r="A574" s="4">
        <v>572</v>
      </c>
      <c r="B574" s="4" t="str">
        <f>"蓝玉凤"</f>
        <v>蓝玉凤</v>
      </c>
      <c r="C574" s="4" t="str">
        <f>"56362023081612074033725"</f>
        <v>56362023081612074033725</v>
      </c>
      <c r="D574" s="4" t="str">
        <f t="shared" si="9"/>
        <v>1002</v>
      </c>
      <c r="E574" s="4" t="s">
        <v>8</v>
      </c>
      <c r="F574" s="4"/>
    </row>
    <row r="575" ht="35" customHeight="1" spans="1:6">
      <c r="A575" s="4">
        <v>573</v>
      </c>
      <c r="B575" s="4" t="str">
        <f>"黄泽诚"</f>
        <v>黄泽诚</v>
      </c>
      <c r="C575" s="4" t="str">
        <f>"56362023081410593120936"</f>
        <v>56362023081410593120936</v>
      </c>
      <c r="D575" s="4" t="str">
        <f t="shared" si="9"/>
        <v>1002</v>
      </c>
      <c r="E575" s="4" t="s">
        <v>8</v>
      </c>
      <c r="F575" s="4"/>
    </row>
    <row r="576" ht="35" customHeight="1" spans="1:6">
      <c r="A576" s="4">
        <v>574</v>
      </c>
      <c r="B576" s="4" t="str">
        <f>"李姗姗"</f>
        <v>李姗姗</v>
      </c>
      <c r="C576" s="4" t="str">
        <f>"56362023081521361930963"</f>
        <v>56362023081521361930963</v>
      </c>
      <c r="D576" s="4" t="str">
        <f t="shared" si="9"/>
        <v>1002</v>
      </c>
      <c r="E576" s="4" t="s">
        <v>8</v>
      </c>
      <c r="F576" s="4"/>
    </row>
    <row r="577" ht="35" customHeight="1" spans="1:6">
      <c r="A577" s="4">
        <v>575</v>
      </c>
      <c r="B577" s="4" t="str">
        <f>"王小菲"</f>
        <v>王小菲</v>
      </c>
      <c r="C577" s="4" t="str">
        <f>"56362023081613190934095"</f>
        <v>56362023081613190934095</v>
      </c>
      <c r="D577" s="4" t="str">
        <f t="shared" si="9"/>
        <v>1002</v>
      </c>
      <c r="E577" s="4" t="s">
        <v>8</v>
      </c>
      <c r="F577" s="4"/>
    </row>
    <row r="578" ht="35" customHeight="1" spans="1:6">
      <c r="A578" s="4">
        <v>576</v>
      </c>
      <c r="B578" s="4" t="str">
        <f>"王广智"</f>
        <v>王广智</v>
      </c>
      <c r="C578" s="4" t="str">
        <f>"56362023081512534427624"</f>
        <v>56362023081512534427624</v>
      </c>
      <c r="D578" s="4" t="str">
        <f t="shared" si="9"/>
        <v>1002</v>
      </c>
      <c r="E578" s="4" t="s">
        <v>8</v>
      </c>
      <c r="F578" s="4"/>
    </row>
    <row r="579" ht="35" customHeight="1" spans="1:6">
      <c r="A579" s="4">
        <v>577</v>
      </c>
      <c r="B579" s="4" t="str">
        <f>"王和富"</f>
        <v>王和富</v>
      </c>
      <c r="C579" s="4" t="str">
        <f>"56362023081612421133920"</f>
        <v>56362023081612421133920</v>
      </c>
      <c r="D579" s="4" t="str">
        <f t="shared" si="9"/>
        <v>1002</v>
      </c>
      <c r="E579" s="4" t="s">
        <v>8</v>
      </c>
      <c r="F579" s="4"/>
    </row>
    <row r="580" ht="35" customHeight="1" spans="1:6">
      <c r="A580" s="4">
        <v>578</v>
      </c>
      <c r="B580" s="4" t="str">
        <f>"徐王菲"</f>
        <v>徐王菲</v>
      </c>
      <c r="C580" s="4" t="str">
        <f>"56362023081412154421399"</f>
        <v>56362023081412154421399</v>
      </c>
      <c r="D580" s="4" t="str">
        <f t="shared" si="9"/>
        <v>1002</v>
      </c>
      <c r="E580" s="4" t="s">
        <v>8</v>
      </c>
      <c r="F580" s="4"/>
    </row>
    <row r="581" ht="35" customHeight="1" spans="1:6">
      <c r="A581" s="4">
        <v>579</v>
      </c>
      <c r="B581" s="4" t="str">
        <f>"莫壮飞"</f>
        <v>莫壮飞</v>
      </c>
      <c r="C581" s="4" t="str">
        <f>"56362023081500061223914"</f>
        <v>56362023081500061223914</v>
      </c>
      <c r="D581" s="4" t="str">
        <f t="shared" si="9"/>
        <v>1002</v>
      </c>
      <c r="E581" s="4" t="s">
        <v>8</v>
      </c>
      <c r="F581" s="4"/>
    </row>
    <row r="582" ht="35" customHeight="1" spans="1:6">
      <c r="A582" s="4">
        <v>580</v>
      </c>
      <c r="B582" s="4" t="str">
        <f>"庞小丽"</f>
        <v>庞小丽</v>
      </c>
      <c r="C582" s="4" t="str">
        <f>"56362023081513590628070"</f>
        <v>56362023081513590628070</v>
      </c>
      <c r="D582" s="4" t="str">
        <f t="shared" si="9"/>
        <v>1002</v>
      </c>
      <c r="E582" s="4" t="s">
        <v>8</v>
      </c>
      <c r="F582" s="4"/>
    </row>
    <row r="583" ht="35" customHeight="1" spans="1:6">
      <c r="A583" s="4">
        <v>581</v>
      </c>
      <c r="B583" s="4" t="str">
        <f>"王润叶"</f>
        <v>王润叶</v>
      </c>
      <c r="C583" s="4" t="str">
        <f>"56362023081612270233837"</f>
        <v>56362023081612270233837</v>
      </c>
      <c r="D583" s="4" t="str">
        <f t="shared" si="9"/>
        <v>1002</v>
      </c>
      <c r="E583" s="4" t="s">
        <v>8</v>
      </c>
      <c r="F583" s="4"/>
    </row>
    <row r="584" ht="35" customHeight="1" spans="1:6">
      <c r="A584" s="4">
        <v>582</v>
      </c>
      <c r="B584" s="4" t="str">
        <f>"王晓云"</f>
        <v>王晓云</v>
      </c>
      <c r="C584" s="4" t="str">
        <f>"56362023081612592634005"</f>
        <v>56362023081612592634005</v>
      </c>
      <c r="D584" s="4" t="str">
        <f t="shared" si="9"/>
        <v>1002</v>
      </c>
      <c r="E584" s="4" t="s">
        <v>8</v>
      </c>
      <c r="F584" s="4"/>
    </row>
    <row r="585" ht="35" customHeight="1" spans="1:6">
      <c r="A585" s="4">
        <v>583</v>
      </c>
      <c r="B585" s="4" t="str">
        <f>"李炳宏"</f>
        <v>李炳宏</v>
      </c>
      <c r="C585" s="4" t="str">
        <f>"56362023081409231120084"</f>
        <v>56362023081409231120084</v>
      </c>
      <c r="D585" s="4" t="str">
        <f t="shared" si="9"/>
        <v>1002</v>
      </c>
      <c r="E585" s="4" t="s">
        <v>8</v>
      </c>
      <c r="F585" s="4"/>
    </row>
    <row r="586" ht="35" customHeight="1" spans="1:6">
      <c r="A586" s="4">
        <v>584</v>
      </c>
      <c r="B586" s="4" t="str">
        <f>"何儒仕"</f>
        <v>何儒仕</v>
      </c>
      <c r="C586" s="4" t="str">
        <f>"56362023081614010934294"</f>
        <v>56362023081614010934294</v>
      </c>
      <c r="D586" s="4" t="str">
        <f t="shared" si="9"/>
        <v>1002</v>
      </c>
      <c r="E586" s="4" t="s">
        <v>8</v>
      </c>
      <c r="F586" s="4"/>
    </row>
    <row r="587" ht="35" customHeight="1" spans="1:6">
      <c r="A587" s="4">
        <v>585</v>
      </c>
      <c r="B587" s="4" t="str">
        <f>"蔡雪"</f>
        <v>蔡雪</v>
      </c>
      <c r="C587" s="4" t="str">
        <f>"56362023081423503423896"</f>
        <v>56362023081423503423896</v>
      </c>
      <c r="D587" s="4" t="str">
        <f t="shared" si="9"/>
        <v>1002</v>
      </c>
      <c r="E587" s="4" t="s">
        <v>8</v>
      </c>
      <c r="F587" s="4"/>
    </row>
    <row r="588" ht="35" customHeight="1" spans="1:6">
      <c r="A588" s="4">
        <v>586</v>
      </c>
      <c r="B588" s="4" t="str">
        <f>"莫定陇"</f>
        <v>莫定陇</v>
      </c>
      <c r="C588" s="4" t="str">
        <f>"56362023081511412026959"</f>
        <v>56362023081511412026959</v>
      </c>
      <c r="D588" s="4" t="str">
        <f t="shared" si="9"/>
        <v>1002</v>
      </c>
      <c r="E588" s="4" t="s">
        <v>8</v>
      </c>
      <c r="F588" s="4"/>
    </row>
    <row r="589" ht="35" customHeight="1" spans="1:6">
      <c r="A589" s="4">
        <v>587</v>
      </c>
      <c r="B589" s="4" t="str">
        <f>"刘全"</f>
        <v>刘全</v>
      </c>
      <c r="C589" s="4" t="str">
        <f>"56362023081417531923028"</f>
        <v>56362023081417531923028</v>
      </c>
      <c r="D589" s="4" t="str">
        <f t="shared" si="9"/>
        <v>1002</v>
      </c>
      <c r="E589" s="4" t="s">
        <v>8</v>
      </c>
      <c r="F589" s="4"/>
    </row>
    <row r="590" ht="35" customHeight="1" spans="1:6">
      <c r="A590" s="4">
        <v>588</v>
      </c>
      <c r="B590" s="4" t="str">
        <f>"王雪晶"</f>
        <v>王雪晶</v>
      </c>
      <c r="C590" s="4" t="str">
        <f>"56362023081614094434353"</f>
        <v>56362023081614094434353</v>
      </c>
      <c r="D590" s="4" t="str">
        <f t="shared" si="9"/>
        <v>1002</v>
      </c>
      <c r="E590" s="4" t="s">
        <v>8</v>
      </c>
      <c r="F590" s="4"/>
    </row>
    <row r="591" ht="35" customHeight="1" spans="1:6">
      <c r="A591" s="4">
        <v>589</v>
      </c>
      <c r="B591" s="4" t="str">
        <f>"李莉"</f>
        <v>李莉</v>
      </c>
      <c r="C591" s="4" t="str">
        <f>"56362023081615091734753"</f>
        <v>56362023081615091734753</v>
      </c>
      <c r="D591" s="4" t="str">
        <f t="shared" si="9"/>
        <v>1002</v>
      </c>
      <c r="E591" s="4" t="s">
        <v>8</v>
      </c>
      <c r="F591" s="4"/>
    </row>
    <row r="592" ht="35" customHeight="1" spans="1:6">
      <c r="A592" s="4">
        <v>590</v>
      </c>
      <c r="B592" s="4" t="str">
        <f>"莫小皇"</f>
        <v>莫小皇</v>
      </c>
      <c r="C592" s="4" t="str">
        <f>"56362023081615071334728"</f>
        <v>56362023081615071334728</v>
      </c>
      <c r="D592" s="4" t="str">
        <f t="shared" si="9"/>
        <v>1002</v>
      </c>
      <c r="E592" s="4" t="s">
        <v>8</v>
      </c>
      <c r="F592" s="4"/>
    </row>
    <row r="593" ht="35" customHeight="1" spans="1:6">
      <c r="A593" s="4">
        <v>591</v>
      </c>
      <c r="B593" s="4" t="str">
        <f>"吴毓升"</f>
        <v>吴毓升</v>
      </c>
      <c r="C593" s="4" t="str">
        <f>"56362023081612003933697"</f>
        <v>56362023081612003933697</v>
      </c>
      <c r="D593" s="4" t="str">
        <f t="shared" si="9"/>
        <v>1002</v>
      </c>
      <c r="E593" s="4" t="s">
        <v>8</v>
      </c>
      <c r="F593" s="4"/>
    </row>
    <row r="594" ht="35" customHeight="1" spans="1:6">
      <c r="A594" s="4">
        <v>592</v>
      </c>
      <c r="B594" s="4" t="str">
        <f>"王尧"</f>
        <v>王尧</v>
      </c>
      <c r="C594" s="4" t="str">
        <f>"56362023081515271728826"</f>
        <v>56362023081515271728826</v>
      </c>
      <c r="D594" s="4" t="str">
        <f t="shared" si="9"/>
        <v>1002</v>
      </c>
      <c r="E594" s="4" t="s">
        <v>8</v>
      </c>
      <c r="F594" s="4"/>
    </row>
    <row r="595" ht="35" customHeight="1" spans="1:6">
      <c r="A595" s="4">
        <v>593</v>
      </c>
      <c r="B595" s="4" t="str">
        <f>"李翔"</f>
        <v>李翔</v>
      </c>
      <c r="C595" s="4" t="str">
        <f>"56362023081516453729475"</f>
        <v>56362023081516453729475</v>
      </c>
      <c r="D595" s="4" t="str">
        <f t="shared" si="9"/>
        <v>1002</v>
      </c>
      <c r="E595" s="4" t="s">
        <v>8</v>
      </c>
      <c r="F595" s="4"/>
    </row>
    <row r="596" ht="35" customHeight="1" spans="1:6">
      <c r="A596" s="4">
        <v>594</v>
      </c>
      <c r="B596" s="4" t="str">
        <f>"王长慧"</f>
        <v>王长慧</v>
      </c>
      <c r="C596" s="4" t="str">
        <f>"56362023081615371734931"</f>
        <v>56362023081615371734931</v>
      </c>
      <c r="D596" s="4" t="str">
        <f t="shared" si="9"/>
        <v>1002</v>
      </c>
      <c r="E596" s="4" t="s">
        <v>8</v>
      </c>
      <c r="F596" s="4"/>
    </row>
    <row r="597" ht="35" customHeight="1" spans="1:6">
      <c r="A597" s="4">
        <v>595</v>
      </c>
      <c r="B597" s="4" t="str">
        <f>"廖殿旺"</f>
        <v>廖殿旺</v>
      </c>
      <c r="C597" s="4" t="str">
        <f>"56362023081615473635004"</f>
        <v>56362023081615473635004</v>
      </c>
      <c r="D597" s="4" t="str">
        <f t="shared" si="9"/>
        <v>1002</v>
      </c>
      <c r="E597" s="4" t="s">
        <v>8</v>
      </c>
      <c r="F597" s="4"/>
    </row>
    <row r="598" ht="35" customHeight="1" spans="1:6">
      <c r="A598" s="4">
        <v>596</v>
      </c>
      <c r="B598" s="4" t="str">
        <f>"郑布腾"</f>
        <v>郑布腾</v>
      </c>
      <c r="C598" s="4" t="str">
        <f>"56362023081514571728548"</f>
        <v>56362023081514571728548</v>
      </c>
      <c r="D598" s="4" t="str">
        <f t="shared" si="9"/>
        <v>1002</v>
      </c>
      <c r="E598" s="4" t="s">
        <v>8</v>
      </c>
      <c r="F598" s="4"/>
    </row>
    <row r="599" ht="35" customHeight="1" spans="1:6">
      <c r="A599" s="4">
        <v>597</v>
      </c>
      <c r="B599" s="4" t="str">
        <f>"徐小苗"</f>
        <v>徐小苗</v>
      </c>
      <c r="C599" s="4" t="str">
        <f>"56362023081616044935118"</f>
        <v>56362023081616044935118</v>
      </c>
      <c r="D599" s="4" t="str">
        <f t="shared" si="9"/>
        <v>1002</v>
      </c>
      <c r="E599" s="4" t="s">
        <v>8</v>
      </c>
      <c r="F599" s="4"/>
    </row>
    <row r="600" ht="35" customHeight="1" spans="1:6">
      <c r="A600" s="4">
        <v>598</v>
      </c>
      <c r="B600" s="4" t="str">
        <f>"蔡兴壮"</f>
        <v>蔡兴壮</v>
      </c>
      <c r="C600" s="4" t="str">
        <f>"56362023081418224023081"</f>
        <v>56362023081418224023081</v>
      </c>
      <c r="D600" s="4" t="str">
        <f t="shared" si="9"/>
        <v>1002</v>
      </c>
      <c r="E600" s="4" t="s">
        <v>8</v>
      </c>
      <c r="F600" s="4"/>
    </row>
    <row r="601" ht="35" customHeight="1" spans="1:6">
      <c r="A601" s="4">
        <v>599</v>
      </c>
      <c r="B601" s="4" t="str">
        <f>"符方婷"</f>
        <v>符方婷</v>
      </c>
      <c r="C601" s="4" t="str">
        <f>"56362023081614505334604"</f>
        <v>56362023081614505334604</v>
      </c>
      <c r="D601" s="4" t="str">
        <f t="shared" si="9"/>
        <v>1002</v>
      </c>
      <c r="E601" s="4" t="s">
        <v>8</v>
      </c>
      <c r="F601" s="4"/>
    </row>
    <row r="602" ht="35" customHeight="1" spans="1:6">
      <c r="A602" s="4">
        <v>600</v>
      </c>
      <c r="B602" s="4" t="str">
        <f>"何世茂"</f>
        <v>何世茂</v>
      </c>
      <c r="C602" s="4" t="str">
        <f>"56362023081518173429987"</f>
        <v>56362023081518173429987</v>
      </c>
      <c r="D602" s="4" t="str">
        <f t="shared" si="9"/>
        <v>1002</v>
      </c>
      <c r="E602" s="4" t="s">
        <v>8</v>
      </c>
      <c r="F602" s="4"/>
    </row>
    <row r="603" ht="35" customHeight="1" spans="1:6">
      <c r="A603" s="4">
        <v>601</v>
      </c>
      <c r="B603" s="4" t="str">
        <f>"王偲衡"</f>
        <v>王偲衡</v>
      </c>
      <c r="C603" s="4" t="str">
        <f>"56362023081414553222126"</f>
        <v>56362023081414553222126</v>
      </c>
      <c r="D603" s="4" t="str">
        <f t="shared" si="9"/>
        <v>1002</v>
      </c>
      <c r="E603" s="4" t="s">
        <v>8</v>
      </c>
      <c r="F603" s="4"/>
    </row>
    <row r="604" ht="35" customHeight="1" spans="1:6">
      <c r="A604" s="4">
        <v>602</v>
      </c>
      <c r="B604" s="4" t="str">
        <f>"邱琼娇"</f>
        <v>邱琼娇</v>
      </c>
      <c r="C604" s="4" t="str">
        <f>"56362023081616302635272"</f>
        <v>56362023081616302635272</v>
      </c>
      <c r="D604" s="4" t="str">
        <f t="shared" si="9"/>
        <v>1002</v>
      </c>
      <c r="E604" s="4" t="s">
        <v>8</v>
      </c>
      <c r="F604" s="4"/>
    </row>
    <row r="605" ht="35" customHeight="1" spans="1:6">
      <c r="A605" s="4">
        <v>603</v>
      </c>
      <c r="B605" s="4" t="str">
        <f>"王哲峰"</f>
        <v>王哲峰</v>
      </c>
      <c r="C605" s="4" t="str">
        <f>"56362023081419031523177"</f>
        <v>56362023081419031523177</v>
      </c>
      <c r="D605" s="4" t="str">
        <f t="shared" si="9"/>
        <v>1002</v>
      </c>
      <c r="E605" s="4" t="s">
        <v>8</v>
      </c>
      <c r="F605" s="4"/>
    </row>
    <row r="606" ht="35" customHeight="1" spans="1:6">
      <c r="A606" s="4">
        <v>604</v>
      </c>
      <c r="B606" s="4" t="str">
        <f>"廖云"</f>
        <v>廖云</v>
      </c>
      <c r="C606" s="4" t="str">
        <f>"56362023081517100429631"</f>
        <v>56362023081517100429631</v>
      </c>
      <c r="D606" s="4" t="str">
        <f t="shared" si="9"/>
        <v>1002</v>
      </c>
      <c r="E606" s="4" t="s">
        <v>8</v>
      </c>
      <c r="F606" s="4"/>
    </row>
    <row r="607" ht="35" customHeight="1" spans="1:6">
      <c r="A607" s="4">
        <v>605</v>
      </c>
      <c r="B607" s="4" t="str">
        <f>"陈元勋"</f>
        <v>陈元勋</v>
      </c>
      <c r="C607" s="4" t="str">
        <f>"56362023081616583835411"</f>
        <v>56362023081616583835411</v>
      </c>
      <c r="D607" s="4" t="str">
        <f t="shared" si="9"/>
        <v>1002</v>
      </c>
      <c r="E607" s="4" t="s">
        <v>8</v>
      </c>
      <c r="F607" s="4"/>
    </row>
    <row r="608" ht="35" customHeight="1" spans="1:6">
      <c r="A608" s="4">
        <v>606</v>
      </c>
      <c r="B608" s="4" t="str">
        <f>"王立宁"</f>
        <v>王立宁</v>
      </c>
      <c r="C608" s="4" t="str">
        <f>"56362023081511285026807"</f>
        <v>56362023081511285026807</v>
      </c>
      <c r="D608" s="4" t="str">
        <f t="shared" si="9"/>
        <v>1002</v>
      </c>
      <c r="E608" s="4" t="s">
        <v>8</v>
      </c>
      <c r="F608" s="4"/>
    </row>
    <row r="609" ht="35" customHeight="1" spans="1:6">
      <c r="A609" s="4">
        <v>607</v>
      </c>
      <c r="B609" s="4" t="str">
        <f>"王世翔"</f>
        <v>王世翔</v>
      </c>
      <c r="C609" s="4" t="str">
        <f>"56362023081511000526451"</f>
        <v>56362023081511000526451</v>
      </c>
      <c r="D609" s="4" t="str">
        <f t="shared" si="9"/>
        <v>1002</v>
      </c>
      <c r="E609" s="4" t="s">
        <v>8</v>
      </c>
      <c r="F609" s="4"/>
    </row>
    <row r="610" ht="35" customHeight="1" spans="1:6">
      <c r="A610" s="4">
        <v>608</v>
      </c>
      <c r="B610" s="4" t="str">
        <f>"颜小蕾"</f>
        <v>颜小蕾</v>
      </c>
      <c r="C610" s="4" t="str">
        <f>"56362023081617022535432"</f>
        <v>56362023081617022535432</v>
      </c>
      <c r="D610" s="4" t="str">
        <f t="shared" si="9"/>
        <v>1002</v>
      </c>
      <c r="E610" s="4" t="s">
        <v>8</v>
      </c>
      <c r="F610" s="4"/>
    </row>
    <row r="611" ht="35" customHeight="1" spans="1:6">
      <c r="A611" s="4">
        <v>609</v>
      </c>
      <c r="B611" s="4" t="str">
        <f>"朱武青"</f>
        <v>朱武青</v>
      </c>
      <c r="C611" s="4" t="str">
        <f>"56362023081520020330501"</f>
        <v>56362023081520020330501</v>
      </c>
      <c r="D611" s="4" t="str">
        <f t="shared" si="9"/>
        <v>1002</v>
      </c>
      <c r="E611" s="4" t="s">
        <v>8</v>
      </c>
      <c r="F611" s="4"/>
    </row>
    <row r="612" ht="35" customHeight="1" spans="1:6">
      <c r="A612" s="4">
        <v>610</v>
      </c>
      <c r="B612" s="4" t="str">
        <f>"全琪环"</f>
        <v>全琪环</v>
      </c>
      <c r="C612" s="4" t="str">
        <f>"56362023081612573533998"</f>
        <v>56362023081612573533998</v>
      </c>
      <c r="D612" s="4" t="str">
        <f t="shared" si="9"/>
        <v>1002</v>
      </c>
      <c r="E612" s="4" t="s">
        <v>8</v>
      </c>
      <c r="F612" s="4"/>
    </row>
    <row r="613" ht="35" customHeight="1" spans="1:6">
      <c r="A613" s="4">
        <v>611</v>
      </c>
      <c r="B613" s="4" t="str">
        <f>"周华莲"</f>
        <v>周华莲</v>
      </c>
      <c r="C613" s="4" t="str">
        <f>"56362023081508115624023"</f>
        <v>56362023081508115624023</v>
      </c>
      <c r="D613" s="4" t="str">
        <f t="shared" si="9"/>
        <v>1002</v>
      </c>
      <c r="E613" s="4" t="s">
        <v>8</v>
      </c>
      <c r="F613" s="4"/>
    </row>
    <row r="614" ht="35" customHeight="1" spans="1:6">
      <c r="A614" s="4">
        <v>612</v>
      </c>
      <c r="B614" s="4" t="str">
        <f>"王军"</f>
        <v>王军</v>
      </c>
      <c r="C614" s="4" t="str">
        <f>"56362023081618080435690"</f>
        <v>56362023081618080435690</v>
      </c>
      <c r="D614" s="4" t="str">
        <f t="shared" si="9"/>
        <v>1002</v>
      </c>
      <c r="E614" s="4" t="s">
        <v>8</v>
      </c>
      <c r="F614" s="4"/>
    </row>
    <row r="615" ht="35" customHeight="1" spans="1:6">
      <c r="A615" s="4">
        <v>613</v>
      </c>
      <c r="B615" s="4" t="str">
        <f>"黄婉婷"</f>
        <v>黄婉婷</v>
      </c>
      <c r="C615" s="4" t="str">
        <f>"56362023081617404135602"</f>
        <v>56362023081617404135602</v>
      </c>
      <c r="D615" s="4" t="str">
        <f t="shared" si="9"/>
        <v>1002</v>
      </c>
      <c r="E615" s="4" t="s">
        <v>8</v>
      </c>
      <c r="F615" s="4"/>
    </row>
    <row r="616" ht="35" customHeight="1" spans="1:6">
      <c r="A616" s="4">
        <v>614</v>
      </c>
      <c r="B616" s="4" t="str">
        <f>"黄儿"</f>
        <v>黄儿</v>
      </c>
      <c r="C616" s="4" t="str">
        <f>"56362023081618395535806"</f>
        <v>56362023081618395535806</v>
      </c>
      <c r="D616" s="4" t="str">
        <f t="shared" si="9"/>
        <v>1002</v>
      </c>
      <c r="E616" s="4" t="s">
        <v>8</v>
      </c>
      <c r="F616" s="4"/>
    </row>
    <row r="617" ht="35" customHeight="1" spans="1:6">
      <c r="A617" s="4">
        <v>615</v>
      </c>
      <c r="B617" s="4" t="str">
        <f>"梁静"</f>
        <v>梁静</v>
      </c>
      <c r="C617" s="4" t="str">
        <f>"56362023081508455724121"</f>
        <v>56362023081508455724121</v>
      </c>
      <c r="D617" s="4" t="str">
        <f t="shared" si="9"/>
        <v>1002</v>
      </c>
      <c r="E617" s="4" t="s">
        <v>8</v>
      </c>
      <c r="F617" s="4"/>
    </row>
    <row r="618" ht="35" customHeight="1" spans="1:6">
      <c r="A618" s="4">
        <v>616</v>
      </c>
      <c r="B618" s="4" t="str">
        <f>"廖可怡"</f>
        <v>廖可怡</v>
      </c>
      <c r="C618" s="4" t="str">
        <f>"56362023081618014035667"</f>
        <v>56362023081618014035667</v>
      </c>
      <c r="D618" s="4" t="str">
        <f t="shared" si="9"/>
        <v>1002</v>
      </c>
      <c r="E618" s="4" t="s">
        <v>8</v>
      </c>
      <c r="F618" s="4"/>
    </row>
    <row r="619" ht="35" customHeight="1" spans="1:6">
      <c r="A619" s="4">
        <v>617</v>
      </c>
      <c r="B619" s="4" t="str">
        <f>"王鹏明"</f>
        <v>王鹏明</v>
      </c>
      <c r="C619" s="4" t="str">
        <f>"56362023081612120733747"</f>
        <v>56362023081612120733747</v>
      </c>
      <c r="D619" s="4" t="str">
        <f t="shared" si="9"/>
        <v>1002</v>
      </c>
      <c r="E619" s="4" t="s">
        <v>8</v>
      </c>
      <c r="F619" s="4"/>
    </row>
    <row r="620" ht="35" customHeight="1" spans="1:6">
      <c r="A620" s="4">
        <v>618</v>
      </c>
      <c r="B620" s="4" t="str">
        <f>"岱小妹"</f>
        <v>岱小妹</v>
      </c>
      <c r="C620" s="4" t="str">
        <f>"56362023081619051335898"</f>
        <v>56362023081619051335898</v>
      </c>
      <c r="D620" s="4" t="str">
        <f t="shared" si="9"/>
        <v>1002</v>
      </c>
      <c r="E620" s="4" t="s">
        <v>8</v>
      </c>
      <c r="F620" s="4"/>
    </row>
    <row r="621" ht="35" customHeight="1" spans="1:6">
      <c r="A621" s="4">
        <v>619</v>
      </c>
      <c r="B621" s="4" t="str">
        <f>"吴铧"</f>
        <v>吴铧</v>
      </c>
      <c r="C621" s="4" t="str">
        <f>"56362023081616112635159"</f>
        <v>56362023081616112635159</v>
      </c>
      <c r="D621" s="4" t="str">
        <f t="shared" ref="D621:D684" si="10">"1002"</f>
        <v>1002</v>
      </c>
      <c r="E621" s="4" t="s">
        <v>8</v>
      </c>
      <c r="F621" s="4"/>
    </row>
    <row r="622" ht="35" customHeight="1" spans="1:6">
      <c r="A622" s="4">
        <v>620</v>
      </c>
      <c r="B622" s="4" t="str">
        <f>"岑金璐"</f>
        <v>岑金璐</v>
      </c>
      <c r="C622" s="4" t="str">
        <f>"56362023081523035631361"</f>
        <v>56362023081523035631361</v>
      </c>
      <c r="D622" s="4" t="str">
        <f t="shared" si="10"/>
        <v>1002</v>
      </c>
      <c r="E622" s="4" t="s">
        <v>8</v>
      </c>
      <c r="F622" s="4"/>
    </row>
    <row r="623" ht="35" customHeight="1" spans="1:6">
      <c r="A623" s="4">
        <v>621</v>
      </c>
      <c r="B623" s="4" t="str">
        <f>"陈佳怡"</f>
        <v>陈佳怡</v>
      </c>
      <c r="C623" s="4" t="str">
        <f>"56362023081410390120786"</f>
        <v>56362023081410390120786</v>
      </c>
      <c r="D623" s="4" t="str">
        <f t="shared" si="10"/>
        <v>1002</v>
      </c>
      <c r="E623" s="4" t="s">
        <v>8</v>
      </c>
      <c r="F623" s="4"/>
    </row>
    <row r="624" ht="35" customHeight="1" spans="1:6">
      <c r="A624" s="4">
        <v>622</v>
      </c>
      <c r="B624" s="4" t="str">
        <f>"胡曼"</f>
        <v>胡曼</v>
      </c>
      <c r="C624" s="4" t="str">
        <f>"56362023081519232730311"</f>
        <v>56362023081519232730311</v>
      </c>
      <c r="D624" s="4" t="str">
        <f t="shared" si="10"/>
        <v>1002</v>
      </c>
      <c r="E624" s="4" t="s">
        <v>8</v>
      </c>
      <c r="F624" s="4"/>
    </row>
    <row r="625" ht="35" customHeight="1" spans="1:6">
      <c r="A625" s="4">
        <v>623</v>
      </c>
      <c r="B625" s="4" t="str">
        <f>"周秀霖"</f>
        <v>周秀霖</v>
      </c>
      <c r="C625" s="4" t="str">
        <f>"56362023081618570335879"</f>
        <v>56362023081618570335879</v>
      </c>
      <c r="D625" s="4" t="str">
        <f t="shared" si="10"/>
        <v>1002</v>
      </c>
      <c r="E625" s="4" t="s">
        <v>8</v>
      </c>
      <c r="F625" s="4"/>
    </row>
    <row r="626" ht="35" customHeight="1" spans="1:6">
      <c r="A626" s="4">
        <v>624</v>
      </c>
      <c r="B626" s="4" t="str">
        <f>"李坤灵"</f>
        <v>李坤灵</v>
      </c>
      <c r="C626" s="4" t="str">
        <f>"56362023081620550336351"</f>
        <v>56362023081620550336351</v>
      </c>
      <c r="D626" s="4" t="str">
        <f t="shared" si="10"/>
        <v>1002</v>
      </c>
      <c r="E626" s="4" t="s">
        <v>8</v>
      </c>
      <c r="F626" s="4"/>
    </row>
    <row r="627" ht="35" customHeight="1" spans="1:6">
      <c r="A627" s="4">
        <v>625</v>
      </c>
      <c r="B627" s="4" t="str">
        <f>"陈菲"</f>
        <v>陈菲</v>
      </c>
      <c r="C627" s="4" t="str">
        <f>"56362023081510402826183"</f>
        <v>56362023081510402826183</v>
      </c>
      <c r="D627" s="4" t="str">
        <f t="shared" si="10"/>
        <v>1002</v>
      </c>
      <c r="E627" s="4" t="s">
        <v>8</v>
      </c>
      <c r="F627" s="4"/>
    </row>
    <row r="628" ht="35" customHeight="1" spans="1:6">
      <c r="A628" s="4">
        <v>626</v>
      </c>
      <c r="B628" s="4" t="str">
        <f>"蔡杏"</f>
        <v>蔡杏</v>
      </c>
      <c r="C628" s="4" t="str">
        <f>"56362023081417130522913"</f>
        <v>56362023081417130522913</v>
      </c>
      <c r="D628" s="4" t="str">
        <f t="shared" si="10"/>
        <v>1002</v>
      </c>
      <c r="E628" s="4" t="s">
        <v>8</v>
      </c>
      <c r="F628" s="4"/>
    </row>
    <row r="629" ht="35" customHeight="1" spans="1:6">
      <c r="A629" s="4">
        <v>627</v>
      </c>
      <c r="B629" s="4" t="str">
        <f>"陈开成"</f>
        <v>陈开成</v>
      </c>
      <c r="C629" s="4" t="str">
        <f>"56362023081521493131039"</f>
        <v>56362023081521493131039</v>
      </c>
      <c r="D629" s="4" t="str">
        <f t="shared" si="10"/>
        <v>1002</v>
      </c>
      <c r="E629" s="4" t="s">
        <v>8</v>
      </c>
      <c r="F629" s="4"/>
    </row>
    <row r="630" ht="35" customHeight="1" spans="1:6">
      <c r="A630" s="4">
        <v>628</v>
      </c>
      <c r="B630" s="4" t="str">
        <f>"周盈"</f>
        <v>周盈</v>
      </c>
      <c r="C630" s="4" t="str">
        <f>"56362023081615313334905"</f>
        <v>56362023081615313334905</v>
      </c>
      <c r="D630" s="4" t="str">
        <f t="shared" si="10"/>
        <v>1002</v>
      </c>
      <c r="E630" s="4" t="s">
        <v>8</v>
      </c>
      <c r="F630" s="4"/>
    </row>
    <row r="631" ht="35" customHeight="1" spans="1:6">
      <c r="A631" s="4">
        <v>629</v>
      </c>
      <c r="B631" s="4" t="str">
        <f>"李羊"</f>
        <v>李羊</v>
      </c>
      <c r="C631" s="4" t="str">
        <f>"56362023081517454629839"</f>
        <v>56362023081517454629839</v>
      </c>
      <c r="D631" s="4" t="str">
        <f t="shared" si="10"/>
        <v>1002</v>
      </c>
      <c r="E631" s="4" t="s">
        <v>8</v>
      </c>
      <c r="F631" s="4"/>
    </row>
    <row r="632" ht="35" customHeight="1" spans="1:6">
      <c r="A632" s="4">
        <v>630</v>
      </c>
      <c r="B632" s="4" t="str">
        <f>"曾文"</f>
        <v>曾文</v>
      </c>
      <c r="C632" s="4" t="str">
        <f>"56362023081410570920920"</f>
        <v>56362023081410570920920</v>
      </c>
      <c r="D632" s="4" t="str">
        <f t="shared" si="10"/>
        <v>1002</v>
      </c>
      <c r="E632" s="4" t="s">
        <v>8</v>
      </c>
      <c r="F632" s="4"/>
    </row>
    <row r="633" ht="35" customHeight="1" spans="1:6">
      <c r="A633" s="4">
        <v>631</v>
      </c>
      <c r="B633" s="4" t="str">
        <f>"王祥天"</f>
        <v>王祥天</v>
      </c>
      <c r="C633" s="4" t="str">
        <f>"56362023081410385420784"</f>
        <v>56362023081410385420784</v>
      </c>
      <c r="D633" s="4" t="str">
        <f t="shared" si="10"/>
        <v>1002</v>
      </c>
      <c r="E633" s="4" t="s">
        <v>8</v>
      </c>
      <c r="F633" s="4"/>
    </row>
    <row r="634" ht="35" customHeight="1" spans="1:6">
      <c r="A634" s="4">
        <v>632</v>
      </c>
      <c r="B634" s="4" t="str">
        <f>"黄宗昌"</f>
        <v>黄宗昌</v>
      </c>
      <c r="C634" s="4" t="str">
        <f>"56362023081621590136668"</f>
        <v>56362023081621590136668</v>
      </c>
      <c r="D634" s="4" t="str">
        <f t="shared" si="10"/>
        <v>1002</v>
      </c>
      <c r="E634" s="4" t="s">
        <v>8</v>
      </c>
      <c r="F634" s="4"/>
    </row>
    <row r="635" ht="35" customHeight="1" spans="1:6">
      <c r="A635" s="4">
        <v>633</v>
      </c>
      <c r="B635" s="4" t="str">
        <f>"陈琦"</f>
        <v>陈琦</v>
      </c>
      <c r="C635" s="4" t="str">
        <f>"56362023081621514036641"</f>
        <v>56362023081621514036641</v>
      </c>
      <c r="D635" s="4" t="str">
        <f t="shared" si="10"/>
        <v>1002</v>
      </c>
      <c r="E635" s="4" t="s">
        <v>8</v>
      </c>
      <c r="F635" s="4"/>
    </row>
    <row r="636" ht="35" customHeight="1" spans="1:6">
      <c r="A636" s="4">
        <v>634</v>
      </c>
      <c r="B636" s="4" t="str">
        <f>"吴琪"</f>
        <v>吴琪</v>
      </c>
      <c r="C636" s="4" t="str">
        <f>"56362023081409083919921"</f>
        <v>56362023081409083919921</v>
      </c>
      <c r="D636" s="4" t="str">
        <f t="shared" si="10"/>
        <v>1002</v>
      </c>
      <c r="E636" s="4" t="s">
        <v>8</v>
      </c>
      <c r="F636" s="4"/>
    </row>
    <row r="637" ht="35" customHeight="1" spans="1:6">
      <c r="A637" s="4">
        <v>635</v>
      </c>
      <c r="B637" s="4" t="str">
        <f>"林雅诗"</f>
        <v>林雅诗</v>
      </c>
      <c r="C637" s="4" t="str">
        <f>"56362023081521492031038"</f>
        <v>56362023081521492031038</v>
      </c>
      <c r="D637" s="4" t="str">
        <f t="shared" si="10"/>
        <v>1002</v>
      </c>
      <c r="E637" s="4" t="s">
        <v>8</v>
      </c>
      <c r="F637" s="4"/>
    </row>
    <row r="638" ht="35" customHeight="1" spans="1:6">
      <c r="A638" s="4">
        <v>636</v>
      </c>
      <c r="B638" s="4" t="str">
        <f>"徐玉珠"</f>
        <v>徐玉珠</v>
      </c>
      <c r="C638" s="4" t="str">
        <f>"56362023081622245036802"</f>
        <v>56362023081622245036802</v>
      </c>
      <c r="D638" s="4" t="str">
        <f t="shared" si="10"/>
        <v>1002</v>
      </c>
      <c r="E638" s="4" t="s">
        <v>8</v>
      </c>
      <c r="F638" s="4"/>
    </row>
    <row r="639" ht="35" customHeight="1" spans="1:6">
      <c r="A639" s="4">
        <v>637</v>
      </c>
      <c r="B639" s="4" t="str">
        <f>"陈帆"</f>
        <v>陈帆</v>
      </c>
      <c r="C639" s="4" t="str">
        <f>"56362023081622060736707"</f>
        <v>56362023081622060736707</v>
      </c>
      <c r="D639" s="4" t="str">
        <f t="shared" si="10"/>
        <v>1002</v>
      </c>
      <c r="E639" s="4" t="s">
        <v>8</v>
      </c>
      <c r="F639" s="4"/>
    </row>
    <row r="640" ht="35" customHeight="1" spans="1:6">
      <c r="A640" s="4">
        <v>638</v>
      </c>
      <c r="B640" s="4" t="str">
        <f>"王康振"</f>
        <v>王康振</v>
      </c>
      <c r="C640" s="4" t="str">
        <f>"56362023081622274236815"</f>
        <v>56362023081622274236815</v>
      </c>
      <c r="D640" s="4" t="str">
        <f t="shared" si="10"/>
        <v>1002</v>
      </c>
      <c r="E640" s="4" t="s">
        <v>8</v>
      </c>
      <c r="F640" s="4"/>
    </row>
    <row r="641" ht="35" customHeight="1" spans="1:6">
      <c r="A641" s="4">
        <v>639</v>
      </c>
      <c r="B641" s="4" t="str">
        <f>"陈娟"</f>
        <v>陈娟</v>
      </c>
      <c r="C641" s="4" t="str">
        <f>"56362023081622013936679"</f>
        <v>56362023081622013936679</v>
      </c>
      <c r="D641" s="4" t="str">
        <f t="shared" si="10"/>
        <v>1002</v>
      </c>
      <c r="E641" s="4" t="s">
        <v>8</v>
      </c>
      <c r="F641" s="4"/>
    </row>
    <row r="642" ht="35" customHeight="1" spans="1:6">
      <c r="A642" s="4">
        <v>640</v>
      </c>
      <c r="B642" s="4" t="str">
        <f>"李君玉"</f>
        <v>李君玉</v>
      </c>
      <c r="C642" s="4" t="str">
        <f>"56362023081611245633488"</f>
        <v>56362023081611245633488</v>
      </c>
      <c r="D642" s="4" t="str">
        <f t="shared" si="10"/>
        <v>1002</v>
      </c>
      <c r="E642" s="4" t="s">
        <v>8</v>
      </c>
      <c r="F642" s="4"/>
    </row>
    <row r="643" ht="35" customHeight="1" spans="1:6">
      <c r="A643" s="4">
        <v>641</v>
      </c>
      <c r="B643" s="4" t="str">
        <f>"陈银"</f>
        <v>陈银</v>
      </c>
      <c r="C643" s="4" t="str">
        <f>"56362023081621342636548"</f>
        <v>56362023081621342636548</v>
      </c>
      <c r="D643" s="4" t="str">
        <f t="shared" si="10"/>
        <v>1002</v>
      </c>
      <c r="E643" s="4" t="s">
        <v>8</v>
      </c>
      <c r="F643" s="4"/>
    </row>
    <row r="644" ht="35" customHeight="1" spans="1:6">
      <c r="A644" s="4">
        <v>642</v>
      </c>
      <c r="B644" s="4" t="str">
        <f>"李凯伦"</f>
        <v>李凯伦</v>
      </c>
      <c r="C644" s="4" t="str">
        <f>"56362023081622251736803"</f>
        <v>56362023081622251736803</v>
      </c>
      <c r="D644" s="4" t="str">
        <f t="shared" si="10"/>
        <v>1002</v>
      </c>
      <c r="E644" s="4" t="s">
        <v>8</v>
      </c>
      <c r="F644" s="4"/>
    </row>
    <row r="645" ht="35" customHeight="1" spans="1:6">
      <c r="A645" s="4">
        <v>643</v>
      </c>
      <c r="B645" s="4" t="str">
        <f>"王贝"</f>
        <v>王贝</v>
      </c>
      <c r="C645" s="4" t="str">
        <f>"56362023081622504836910"</f>
        <v>56362023081622504836910</v>
      </c>
      <c r="D645" s="4" t="str">
        <f t="shared" si="10"/>
        <v>1002</v>
      </c>
      <c r="E645" s="4" t="s">
        <v>8</v>
      </c>
      <c r="F645" s="4"/>
    </row>
    <row r="646" ht="35" customHeight="1" spans="1:6">
      <c r="A646" s="4">
        <v>644</v>
      </c>
      <c r="B646" s="4" t="str">
        <f>"王小慧"</f>
        <v>王小慧</v>
      </c>
      <c r="C646" s="4" t="str">
        <f>"56362023081623045636954"</f>
        <v>56362023081623045636954</v>
      </c>
      <c r="D646" s="4" t="str">
        <f t="shared" si="10"/>
        <v>1002</v>
      </c>
      <c r="E646" s="4" t="s">
        <v>8</v>
      </c>
      <c r="F646" s="4"/>
    </row>
    <row r="647" ht="35" customHeight="1" spans="1:6">
      <c r="A647" s="4">
        <v>645</v>
      </c>
      <c r="B647" s="4" t="str">
        <f>"王宣"</f>
        <v>王宣</v>
      </c>
      <c r="C647" s="4" t="str">
        <f>"56362023081622431736885"</f>
        <v>56362023081622431736885</v>
      </c>
      <c r="D647" s="4" t="str">
        <f t="shared" si="10"/>
        <v>1002</v>
      </c>
      <c r="E647" s="4" t="s">
        <v>8</v>
      </c>
      <c r="F647" s="4"/>
    </row>
    <row r="648" ht="35" customHeight="1" spans="1:6">
      <c r="A648" s="4">
        <v>646</v>
      </c>
      <c r="B648" s="4" t="str">
        <f>"唐维招"</f>
        <v>唐维招</v>
      </c>
      <c r="C648" s="4" t="str">
        <f>"56362023081623075436966"</f>
        <v>56362023081623075436966</v>
      </c>
      <c r="D648" s="4" t="str">
        <f t="shared" si="10"/>
        <v>1002</v>
      </c>
      <c r="E648" s="4" t="s">
        <v>8</v>
      </c>
      <c r="F648" s="4"/>
    </row>
    <row r="649" ht="35" customHeight="1" spans="1:6">
      <c r="A649" s="4">
        <v>647</v>
      </c>
      <c r="B649" s="4" t="str">
        <f>"刘启虹"</f>
        <v>刘启虹</v>
      </c>
      <c r="C649" s="4" t="str">
        <f>"56362023081421461123635"</f>
        <v>56362023081421461123635</v>
      </c>
      <c r="D649" s="4" t="str">
        <f t="shared" si="10"/>
        <v>1002</v>
      </c>
      <c r="E649" s="4" t="s">
        <v>8</v>
      </c>
      <c r="F649" s="4"/>
    </row>
    <row r="650" ht="35" customHeight="1" spans="1:6">
      <c r="A650" s="4">
        <v>648</v>
      </c>
      <c r="B650" s="4" t="str">
        <f>"陈捷"</f>
        <v>陈捷</v>
      </c>
      <c r="C650" s="4" t="str">
        <f>"56362023081415120322234"</f>
        <v>56362023081415120322234</v>
      </c>
      <c r="D650" s="4" t="str">
        <f t="shared" si="10"/>
        <v>1002</v>
      </c>
      <c r="E650" s="4" t="s">
        <v>8</v>
      </c>
      <c r="F650" s="4"/>
    </row>
    <row r="651" ht="35" customHeight="1" spans="1:6">
      <c r="A651" s="4">
        <v>649</v>
      </c>
      <c r="B651" s="4" t="str">
        <f>"王理惠"</f>
        <v>王理惠</v>
      </c>
      <c r="C651" s="4" t="str">
        <f>"56362023081701285637203"</f>
        <v>56362023081701285637203</v>
      </c>
      <c r="D651" s="4" t="str">
        <f t="shared" si="10"/>
        <v>1002</v>
      </c>
      <c r="E651" s="4" t="s">
        <v>8</v>
      </c>
      <c r="F651" s="4"/>
    </row>
    <row r="652" ht="35" customHeight="1" spans="1:6">
      <c r="A652" s="4">
        <v>650</v>
      </c>
      <c r="B652" s="4" t="str">
        <f>"李沙"</f>
        <v>李沙</v>
      </c>
      <c r="C652" s="4" t="str">
        <f>"56362023081703435637242"</f>
        <v>56362023081703435637242</v>
      </c>
      <c r="D652" s="4" t="str">
        <f t="shared" si="10"/>
        <v>1002</v>
      </c>
      <c r="E652" s="4" t="s">
        <v>8</v>
      </c>
      <c r="F652" s="4"/>
    </row>
    <row r="653" ht="35" customHeight="1" spans="1:6">
      <c r="A653" s="4">
        <v>651</v>
      </c>
      <c r="B653" s="4" t="str">
        <f>"符传盛"</f>
        <v>符传盛</v>
      </c>
      <c r="C653" s="4" t="str">
        <f>"56362023081420135523363"</f>
        <v>56362023081420135523363</v>
      </c>
      <c r="D653" s="4" t="str">
        <f t="shared" si="10"/>
        <v>1002</v>
      </c>
      <c r="E653" s="4" t="s">
        <v>8</v>
      </c>
      <c r="F653" s="4"/>
    </row>
    <row r="654" ht="35" customHeight="1" spans="1:6">
      <c r="A654" s="4">
        <v>652</v>
      </c>
      <c r="B654" s="4" t="str">
        <f>"陈亮菲"</f>
        <v>陈亮菲</v>
      </c>
      <c r="C654" s="4" t="str">
        <f>"56362023081708163937378"</f>
        <v>56362023081708163937378</v>
      </c>
      <c r="D654" s="4" t="str">
        <f t="shared" si="10"/>
        <v>1002</v>
      </c>
      <c r="E654" s="4" t="s">
        <v>8</v>
      </c>
      <c r="F654" s="4"/>
    </row>
    <row r="655" ht="35" customHeight="1" spans="1:6">
      <c r="A655" s="4">
        <v>653</v>
      </c>
      <c r="B655" s="4" t="str">
        <f>"王蕊"</f>
        <v>王蕊</v>
      </c>
      <c r="C655" s="4" t="str">
        <f>"56362023081620062836138"</f>
        <v>56362023081620062836138</v>
      </c>
      <c r="D655" s="4" t="str">
        <f t="shared" si="10"/>
        <v>1002</v>
      </c>
      <c r="E655" s="4" t="s">
        <v>8</v>
      </c>
      <c r="F655" s="4"/>
    </row>
    <row r="656" ht="35" customHeight="1" spans="1:6">
      <c r="A656" s="4">
        <v>654</v>
      </c>
      <c r="B656" s="4" t="str">
        <f>"王仕泓"</f>
        <v>王仕泓</v>
      </c>
      <c r="C656" s="4" t="str">
        <f>"56362023081418321923110"</f>
        <v>56362023081418321923110</v>
      </c>
      <c r="D656" s="4" t="str">
        <f t="shared" si="10"/>
        <v>1002</v>
      </c>
      <c r="E656" s="4" t="s">
        <v>8</v>
      </c>
      <c r="F656" s="4"/>
    </row>
    <row r="657" ht="35" customHeight="1" spans="1:6">
      <c r="A657" s="4">
        <v>655</v>
      </c>
      <c r="B657" s="4" t="str">
        <f>"王猛"</f>
        <v>王猛</v>
      </c>
      <c r="C657" s="4" t="str">
        <f>"56362023081509025524266"</f>
        <v>56362023081509025524266</v>
      </c>
      <c r="D657" s="4" t="str">
        <f t="shared" si="10"/>
        <v>1002</v>
      </c>
      <c r="E657" s="4" t="s">
        <v>8</v>
      </c>
      <c r="F657" s="4"/>
    </row>
    <row r="658" ht="35" customHeight="1" spans="1:6">
      <c r="A658" s="4">
        <v>656</v>
      </c>
      <c r="B658" s="4" t="str">
        <f>"王潇"</f>
        <v>王潇</v>
      </c>
      <c r="C658" s="4" t="str">
        <f>"56362023081511473027017"</f>
        <v>56362023081511473027017</v>
      </c>
      <c r="D658" s="4" t="str">
        <f t="shared" si="10"/>
        <v>1002</v>
      </c>
      <c r="E658" s="4" t="s">
        <v>8</v>
      </c>
      <c r="F658" s="4"/>
    </row>
    <row r="659" ht="35" customHeight="1" spans="1:6">
      <c r="A659" s="4">
        <v>657</v>
      </c>
      <c r="B659" s="4" t="str">
        <f>"林政潇"</f>
        <v>林政潇</v>
      </c>
      <c r="C659" s="4" t="str">
        <f>"56362023081517075129616"</f>
        <v>56362023081517075129616</v>
      </c>
      <c r="D659" s="4" t="str">
        <f t="shared" si="10"/>
        <v>1002</v>
      </c>
      <c r="E659" s="4" t="s">
        <v>8</v>
      </c>
      <c r="F659" s="4"/>
    </row>
    <row r="660" ht="35" customHeight="1" spans="1:6">
      <c r="A660" s="4">
        <v>658</v>
      </c>
      <c r="B660" s="4" t="str">
        <f>"王明莉"</f>
        <v>王明莉</v>
      </c>
      <c r="C660" s="4" t="str">
        <f>"56362023081708583737541"</f>
        <v>56362023081708583737541</v>
      </c>
      <c r="D660" s="4" t="str">
        <f t="shared" si="10"/>
        <v>1002</v>
      </c>
      <c r="E660" s="4" t="s">
        <v>8</v>
      </c>
      <c r="F660" s="4"/>
    </row>
    <row r="661" ht="35" customHeight="1" spans="1:6">
      <c r="A661" s="4">
        <v>659</v>
      </c>
      <c r="B661" s="4" t="str">
        <f>"李道魁"</f>
        <v>李道魁</v>
      </c>
      <c r="C661" s="4" t="str">
        <f>"56362023081709321638159"</f>
        <v>56362023081709321638159</v>
      </c>
      <c r="D661" s="4" t="str">
        <f t="shared" si="10"/>
        <v>1002</v>
      </c>
      <c r="E661" s="4" t="s">
        <v>8</v>
      </c>
      <c r="F661" s="4"/>
    </row>
    <row r="662" ht="35" customHeight="1" spans="1:6">
      <c r="A662" s="4">
        <v>660</v>
      </c>
      <c r="B662" s="4" t="str">
        <f>"王家琳"</f>
        <v>王家琳</v>
      </c>
      <c r="C662" s="4" t="str">
        <f>"56362023081708423337467"</f>
        <v>56362023081708423337467</v>
      </c>
      <c r="D662" s="4" t="str">
        <f t="shared" si="10"/>
        <v>1002</v>
      </c>
      <c r="E662" s="4" t="s">
        <v>8</v>
      </c>
      <c r="F662" s="4"/>
    </row>
    <row r="663" ht="35" customHeight="1" spans="1:6">
      <c r="A663" s="4">
        <v>661</v>
      </c>
      <c r="B663" s="4" t="str">
        <f>"陈小飞"</f>
        <v>陈小飞</v>
      </c>
      <c r="C663" s="4" t="str">
        <f>"56362023081616152135180"</f>
        <v>56362023081616152135180</v>
      </c>
      <c r="D663" s="4" t="str">
        <f t="shared" si="10"/>
        <v>1002</v>
      </c>
      <c r="E663" s="4" t="s">
        <v>8</v>
      </c>
      <c r="F663" s="4"/>
    </row>
    <row r="664" ht="35" customHeight="1" spans="1:6">
      <c r="A664" s="4">
        <v>662</v>
      </c>
      <c r="B664" s="4" t="str">
        <f>"徐启满"</f>
        <v>徐启满</v>
      </c>
      <c r="C664" s="4" t="str">
        <f>"56362023081709050137716"</f>
        <v>56362023081709050137716</v>
      </c>
      <c r="D664" s="4" t="str">
        <f t="shared" si="10"/>
        <v>1002</v>
      </c>
      <c r="E664" s="4" t="s">
        <v>8</v>
      </c>
      <c r="F664" s="4"/>
    </row>
    <row r="665" ht="35" customHeight="1" spans="1:6">
      <c r="A665" s="4">
        <v>663</v>
      </c>
      <c r="B665" s="4" t="str">
        <f>"郑树桐"</f>
        <v>郑树桐</v>
      </c>
      <c r="C665" s="4" t="str">
        <f>"56362023081709430338310"</f>
        <v>56362023081709430338310</v>
      </c>
      <c r="D665" s="4" t="str">
        <f t="shared" si="10"/>
        <v>1002</v>
      </c>
      <c r="E665" s="4" t="s">
        <v>8</v>
      </c>
      <c r="F665" s="4"/>
    </row>
    <row r="666" ht="35" customHeight="1" spans="1:6">
      <c r="A666" s="4">
        <v>664</v>
      </c>
      <c r="B666" s="4" t="str">
        <f>"曾维娟"</f>
        <v>曾维娟</v>
      </c>
      <c r="C666" s="4" t="str">
        <f>"56362023081410434220816"</f>
        <v>56362023081410434220816</v>
      </c>
      <c r="D666" s="4" t="str">
        <f t="shared" si="10"/>
        <v>1002</v>
      </c>
      <c r="E666" s="4" t="s">
        <v>8</v>
      </c>
      <c r="F666" s="4"/>
    </row>
    <row r="667" ht="35" customHeight="1" spans="1:6">
      <c r="A667" s="4">
        <v>665</v>
      </c>
      <c r="B667" s="4" t="str">
        <f>"王源"</f>
        <v>王源</v>
      </c>
      <c r="C667" s="4" t="str">
        <f>"56362023081709385238240"</f>
        <v>56362023081709385238240</v>
      </c>
      <c r="D667" s="4" t="str">
        <f t="shared" si="10"/>
        <v>1002</v>
      </c>
      <c r="E667" s="4" t="s">
        <v>8</v>
      </c>
      <c r="F667" s="4"/>
    </row>
    <row r="668" ht="35" customHeight="1" spans="1:6">
      <c r="A668" s="4">
        <v>666</v>
      </c>
      <c r="B668" s="4" t="str">
        <f>"王兰娟"</f>
        <v>王兰娟</v>
      </c>
      <c r="C668" s="4" t="str">
        <f>"56362023081522464431300"</f>
        <v>56362023081522464431300</v>
      </c>
      <c r="D668" s="4" t="str">
        <f t="shared" si="10"/>
        <v>1002</v>
      </c>
      <c r="E668" s="4" t="s">
        <v>8</v>
      </c>
      <c r="F668" s="4"/>
    </row>
    <row r="669" ht="35" customHeight="1" spans="1:6">
      <c r="A669" s="4">
        <v>667</v>
      </c>
      <c r="B669" s="4" t="str">
        <f>"王淳"</f>
        <v>王淳</v>
      </c>
      <c r="C669" s="4" t="str">
        <f>"56362023081612024833702"</f>
        <v>56362023081612024833702</v>
      </c>
      <c r="D669" s="4" t="str">
        <f t="shared" si="10"/>
        <v>1002</v>
      </c>
      <c r="E669" s="4" t="s">
        <v>8</v>
      </c>
      <c r="F669" s="4"/>
    </row>
    <row r="670" ht="35" customHeight="1" spans="1:6">
      <c r="A670" s="4">
        <v>668</v>
      </c>
      <c r="B670" s="4" t="str">
        <f>"王秀春"</f>
        <v>王秀春</v>
      </c>
      <c r="C670" s="4" t="str">
        <f>"56362023081710302038880"</f>
        <v>56362023081710302038880</v>
      </c>
      <c r="D670" s="4" t="str">
        <f t="shared" si="10"/>
        <v>1002</v>
      </c>
      <c r="E670" s="4" t="s">
        <v>8</v>
      </c>
      <c r="F670" s="4"/>
    </row>
    <row r="671" ht="35" customHeight="1" spans="1:6">
      <c r="A671" s="4">
        <v>669</v>
      </c>
      <c r="B671" s="4" t="str">
        <f>"王源"</f>
        <v>王源</v>
      </c>
      <c r="C671" s="4" t="str">
        <f>"56362023081417083622899"</f>
        <v>56362023081417083622899</v>
      </c>
      <c r="D671" s="4" t="str">
        <f t="shared" si="10"/>
        <v>1002</v>
      </c>
      <c r="E671" s="4" t="s">
        <v>8</v>
      </c>
      <c r="F671" s="4"/>
    </row>
    <row r="672" ht="35" customHeight="1" spans="1:6">
      <c r="A672" s="4">
        <v>670</v>
      </c>
      <c r="B672" s="4" t="str">
        <f>"王丽婷"</f>
        <v>王丽婷</v>
      </c>
      <c r="C672" s="4" t="str">
        <f>"56362023081710243538830"</f>
        <v>56362023081710243538830</v>
      </c>
      <c r="D672" s="4" t="str">
        <f t="shared" si="10"/>
        <v>1002</v>
      </c>
      <c r="E672" s="4" t="s">
        <v>8</v>
      </c>
      <c r="F672" s="4"/>
    </row>
    <row r="673" ht="35" customHeight="1" spans="1:6">
      <c r="A673" s="4">
        <v>671</v>
      </c>
      <c r="B673" s="4" t="str">
        <f>"李日宏"</f>
        <v>李日宏</v>
      </c>
      <c r="C673" s="4" t="str">
        <f>"56362023081611445733617"</f>
        <v>56362023081611445733617</v>
      </c>
      <c r="D673" s="4" t="str">
        <f t="shared" si="10"/>
        <v>1002</v>
      </c>
      <c r="E673" s="4" t="s">
        <v>8</v>
      </c>
      <c r="F673" s="4"/>
    </row>
    <row r="674" ht="35" customHeight="1" spans="1:6">
      <c r="A674" s="4">
        <v>672</v>
      </c>
      <c r="B674" s="4" t="str">
        <f>"唐玉娟"</f>
        <v>唐玉娟</v>
      </c>
      <c r="C674" s="4" t="str">
        <f>"56362023081710543739146"</f>
        <v>56362023081710543739146</v>
      </c>
      <c r="D674" s="4" t="str">
        <f t="shared" si="10"/>
        <v>1002</v>
      </c>
      <c r="E674" s="4" t="s">
        <v>8</v>
      </c>
      <c r="F674" s="4"/>
    </row>
    <row r="675" ht="35" customHeight="1" spans="1:6">
      <c r="A675" s="4">
        <v>673</v>
      </c>
      <c r="B675" s="4" t="str">
        <f>"肖日旭"</f>
        <v>肖日旭</v>
      </c>
      <c r="C675" s="4" t="str">
        <f>"56362023081710492439094"</f>
        <v>56362023081710492439094</v>
      </c>
      <c r="D675" s="4" t="str">
        <f t="shared" si="10"/>
        <v>1002</v>
      </c>
      <c r="E675" s="4" t="s">
        <v>8</v>
      </c>
      <c r="F675" s="4"/>
    </row>
    <row r="676" ht="35" customHeight="1" spans="1:6">
      <c r="A676" s="4">
        <v>674</v>
      </c>
      <c r="B676" s="4" t="str">
        <f>"许燕妮"</f>
        <v>许燕妮</v>
      </c>
      <c r="C676" s="4" t="str">
        <f>"56362023081711050839252"</f>
        <v>56362023081711050839252</v>
      </c>
      <c r="D676" s="4" t="str">
        <f t="shared" si="10"/>
        <v>1002</v>
      </c>
      <c r="E676" s="4" t="s">
        <v>8</v>
      </c>
      <c r="F676" s="4"/>
    </row>
    <row r="677" ht="35" customHeight="1" spans="1:6">
      <c r="A677" s="4">
        <v>675</v>
      </c>
      <c r="B677" s="4" t="str">
        <f>"曾程"</f>
        <v>曾程</v>
      </c>
      <c r="C677" s="4" t="str">
        <f>"56362023081710183638751"</f>
        <v>56362023081710183638751</v>
      </c>
      <c r="D677" s="4" t="str">
        <f t="shared" si="10"/>
        <v>1002</v>
      </c>
      <c r="E677" s="4" t="s">
        <v>8</v>
      </c>
      <c r="F677" s="4"/>
    </row>
    <row r="678" ht="35" customHeight="1" spans="1:6">
      <c r="A678" s="4">
        <v>676</v>
      </c>
      <c r="B678" s="4" t="str">
        <f>"王焕清"</f>
        <v>王焕清</v>
      </c>
      <c r="C678" s="4" t="str">
        <f>"56362023081709253638072"</f>
        <v>56362023081709253638072</v>
      </c>
      <c r="D678" s="4" t="str">
        <f t="shared" si="10"/>
        <v>1002</v>
      </c>
      <c r="E678" s="4" t="s">
        <v>8</v>
      </c>
      <c r="F678" s="4"/>
    </row>
    <row r="679" ht="35" customHeight="1" spans="1:6">
      <c r="A679" s="4">
        <v>677</v>
      </c>
      <c r="B679" s="4" t="str">
        <f>"梁振君"</f>
        <v>梁振君</v>
      </c>
      <c r="C679" s="4" t="str">
        <f>"56362023081517123829646"</f>
        <v>56362023081517123829646</v>
      </c>
      <c r="D679" s="4" t="str">
        <f t="shared" si="10"/>
        <v>1002</v>
      </c>
      <c r="E679" s="4" t="s">
        <v>8</v>
      </c>
      <c r="F679" s="4"/>
    </row>
    <row r="680" ht="35" customHeight="1" spans="1:6">
      <c r="A680" s="4">
        <v>678</v>
      </c>
      <c r="B680" s="4" t="str">
        <f>"谢道漪"</f>
        <v>谢道漪</v>
      </c>
      <c r="C680" s="4" t="str">
        <f>"56362023081711150039364"</f>
        <v>56362023081711150039364</v>
      </c>
      <c r="D680" s="4" t="str">
        <f t="shared" si="10"/>
        <v>1002</v>
      </c>
      <c r="E680" s="4" t="s">
        <v>8</v>
      </c>
      <c r="F680" s="4"/>
    </row>
    <row r="681" ht="35" customHeight="1" spans="1:6">
      <c r="A681" s="4">
        <v>679</v>
      </c>
      <c r="B681" s="4" t="str">
        <f>"刘玉"</f>
        <v>刘玉</v>
      </c>
      <c r="C681" s="4" t="str">
        <f>"56362023081711290439499"</f>
        <v>56362023081711290439499</v>
      </c>
      <c r="D681" s="4" t="str">
        <f t="shared" si="10"/>
        <v>1002</v>
      </c>
      <c r="E681" s="4" t="s">
        <v>8</v>
      </c>
      <c r="F681" s="4"/>
    </row>
    <row r="682" ht="35" customHeight="1" spans="1:6">
      <c r="A682" s="4">
        <v>680</v>
      </c>
      <c r="B682" s="4" t="str">
        <f>"王宇"</f>
        <v>王宇</v>
      </c>
      <c r="C682" s="4" t="str">
        <f>"56362023081712252339942"</f>
        <v>56362023081712252339942</v>
      </c>
      <c r="D682" s="4" t="str">
        <f t="shared" si="10"/>
        <v>1002</v>
      </c>
      <c r="E682" s="4" t="s">
        <v>8</v>
      </c>
      <c r="F682" s="4"/>
    </row>
    <row r="683" ht="35" customHeight="1" spans="1:6">
      <c r="A683" s="4">
        <v>681</v>
      </c>
      <c r="B683" s="4" t="str">
        <f>"邢一明"</f>
        <v>邢一明</v>
      </c>
      <c r="C683" s="4" t="str">
        <f>"56362023081513203927850"</f>
        <v>56362023081513203927850</v>
      </c>
      <c r="D683" s="4" t="str">
        <f t="shared" si="10"/>
        <v>1002</v>
      </c>
      <c r="E683" s="4" t="s">
        <v>8</v>
      </c>
      <c r="F683" s="4"/>
    </row>
    <row r="684" ht="35" customHeight="1" spans="1:6">
      <c r="A684" s="4">
        <v>682</v>
      </c>
      <c r="B684" s="4" t="str">
        <f>"李鑫"</f>
        <v>李鑫</v>
      </c>
      <c r="C684" s="4" t="str">
        <f>"56362023081712552240189"</f>
        <v>56362023081712552240189</v>
      </c>
      <c r="D684" s="4" t="str">
        <f t="shared" si="10"/>
        <v>1002</v>
      </c>
      <c r="E684" s="4" t="s">
        <v>8</v>
      </c>
      <c r="F684" s="4"/>
    </row>
    <row r="685" ht="35" customHeight="1" spans="1:6">
      <c r="A685" s="4">
        <v>683</v>
      </c>
      <c r="B685" s="4" t="str">
        <f>"李冰"</f>
        <v>李冰</v>
      </c>
      <c r="C685" s="4" t="str">
        <f>"56362023081712592940233"</f>
        <v>56362023081712592940233</v>
      </c>
      <c r="D685" s="4" t="str">
        <f t="shared" ref="D685:D748" si="11">"1002"</f>
        <v>1002</v>
      </c>
      <c r="E685" s="4" t="s">
        <v>8</v>
      </c>
      <c r="F685" s="4"/>
    </row>
    <row r="686" ht="35" customHeight="1" spans="1:6">
      <c r="A686" s="4">
        <v>684</v>
      </c>
      <c r="B686" s="4" t="str">
        <f>"王盈"</f>
        <v>王盈</v>
      </c>
      <c r="C686" s="4" t="str">
        <f>"56362023081711132339350"</f>
        <v>56362023081711132339350</v>
      </c>
      <c r="D686" s="4" t="str">
        <f t="shared" si="11"/>
        <v>1002</v>
      </c>
      <c r="E686" s="4" t="s">
        <v>8</v>
      </c>
      <c r="F686" s="4"/>
    </row>
    <row r="687" ht="35" customHeight="1" spans="1:6">
      <c r="A687" s="4">
        <v>685</v>
      </c>
      <c r="B687" s="4" t="str">
        <f>"王能"</f>
        <v>王能</v>
      </c>
      <c r="C687" s="4" t="str">
        <f>"56362023081614152034388"</f>
        <v>56362023081614152034388</v>
      </c>
      <c r="D687" s="4" t="str">
        <f t="shared" si="11"/>
        <v>1002</v>
      </c>
      <c r="E687" s="4" t="s">
        <v>8</v>
      </c>
      <c r="F687" s="4"/>
    </row>
    <row r="688" ht="35" customHeight="1" spans="1:6">
      <c r="A688" s="4">
        <v>686</v>
      </c>
      <c r="B688" s="4" t="str">
        <f>"徐济谋"</f>
        <v>徐济谋</v>
      </c>
      <c r="C688" s="4" t="str">
        <f>"56362023081615351134921"</f>
        <v>56362023081615351134921</v>
      </c>
      <c r="D688" s="4" t="str">
        <f t="shared" si="11"/>
        <v>1002</v>
      </c>
      <c r="E688" s="4" t="s">
        <v>8</v>
      </c>
      <c r="F688" s="4"/>
    </row>
    <row r="689" ht="35" customHeight="1" spans="1:6">
      <c r="A689" s="4">
        <v>687</v>
      </c>
      <c r="B689" s="4" t="str">
        <f>"唐霞"</f>
        <v>唐霞</v>
      </c>
      <c r="C689" s="4" t="str">
        <f>"56362023081713111840340"</f>
        <v>56362023081713111840340</v>
      </c>
      <c r="D689" s="4" t="str">
        <f t="shared" si="11"/>
        <v>1002</v>
      </c>
      <c r="E689" s="4" t="s">
        <v>8</v>
      </c>
      <c r="F689" s="4"/>
    </row>
    <row r="690" ht="35" customHeight="1" spans="1:6">
      <c r="A690" s="4">
        <v>688</v>
      </c>
      <c r="B690" s="4" t="str">
        <f>"包莹莹"</f>
        <v>包莹莹</v>
      </c>
      <c r="C690" s="4" t="str">
        <f>"56362023081713333540496"</f>
        <v>56362023081713333540496</v>
      </c>
      <c r="D690" s="4" t="str">
        <f t="shared" si="11"/>
        <v>1002</v>
      </c>
      <c r="E690" s="4" t="s">
        <v>8</v>
      </c>
      <c r="F690" s="4"/>
    </row>
    <row r="691" ht="35" customHeight="1" spans="1:6">
      <c r="A691" s="4">
        <v>689</v>
      </c>
      <c r="B691" s="4" t="str">
        <f>"周克浪"</f>
        <v>周克浪</v>
      </c>
      <c r="C691" s="4" t="str">
        <f>"56362023081614043734320"</f>
        <v>56362023081614043734320</v>
      </c>
      <c r="D691" s="4" t="str">
        <f t="shared" si="11"/>
        <v>1002</v>
      </c>
      <c r="E691" s="4" t="s">
        <v>8</v>
      </c>
      <c r="F691" s="4"/>
    </row>
    <row r="692" ht="35" customHeight="1" spans="1:6">
      <c r="A692" s="4">
        <v>690</v>
      </c>
      <c r="B692" s="4" t="str">
        <f>"张艾紫"</f>
        <v>张艾紫</v>
      </c>
      <c r="C692" s="4" t="str">
        <f>"56362023081713205640409"</f>
        <v>56362023081713205640409</v>
      </c>
      <c r="D692" s="4" t="str">
        <f t="shared" si="11"/>
        <v>1002</v>
      </c>
      <c r="E692" s="4" t="s">
        <v>8</v>
      </c>
      <c r="F692" s="4"/>
    </row>
    <row r="693" ht="35" customHeight="1" spans="1:6">
      <c r="A693" s="4">
        <v>691</v>
      </c>
      <c r="B693" s="4" t="str">
        <f>"黄美娟"</f>
        <v>黄美娟</v>
      </c>
      <c r="C693" s="4" t="str">
        <f>"56362023081713520940633"</f>
        <v>56362023081713520940633</v>
      </c>
      <c r="D693" s="4" t="str">
        <f t="shared" si="11"/>
        <v>1002</v>
      </c>
      <c r="E693" s="4" t="s">
        <v>8</v>
      </c>
      <c r="F693" s="4"/>
    </row>
    <row r="694" ht="35" customHeight="1" spans="1:6">
      <c r="A694" s="4">
        <v>692</v>
      </c>
      <c r="B694" s="4" t="str">
        <f>"陈海转"</f>
        <v>陈海转</v>
      </c>
      <c r="C694" s="4" t="str">
        <f>"56362023081612364033892"</f>
        <v>56362023081612364033892</v>
      </c>
      <c r="D694" s="4" t="str">
        <f t="shared" si="11"/>
        <v>1002</v>
      </c>
      <c r="E694" s="4" t="s">
        <v>8</v>
      </c>
      <c r="F694" s="4"/>
    </row>
    <row r="695" ht="35" customHeight="1" spans="1:6">
      <c r="A695" s="4">
        <v>693</v>
      </c>
      <c r="B695" s="4" t="str">
        <f>"符广媛"</f>
        <v>符广媛</v>
      </c>
      <c r="C695" s="4" t="str">
        <f>"56362023081714344440899"</f>
        <v>56362023081714344440899</v>
      </c>
      <c r="D695" s="4" t="str">
        <f t="shared" si="11"/>
        <v>1002</v>
      </c>
      <c r="E695" s="4" t="s">
        <v>8</v>
      </c>
      <c r="F695" s="4"/>
    </row>
    <row r="696" ht="35" customHeight="1" spans="1:6">
      <c r="A696" s="4">
        <v>694</v>
      </c>
      <c r="B696" s="4" t="str">
        <f>"王祥凤"</f>
        <v>王祥凤</v>
      </c>
      <c r="C696" s="4" t="str">
        <f>"56362023081609252732300"</f>
        <v>56362023081609252732300</v>
      </c>
      <c r="D696" s="4" t="str">
        <f t="shared" si="11"/>
        <v>1002</v>
      </c>
      <c r="E696" s="4" t="s">
        <v>8</v>
      </c>
      <c r="F696" s="4"/>
    </row>
    <row r="697" ht="35" customHeight="1" spans="1:6">
      <c r="A697" s="4">
        <v>695</v>
      </c>
      <c r="B697" s="4" t="str">
        <f>"石蕊"</f>
        <v>石蕊</v>
      </c>
      <c r="C697" s="4" t="str">
        <f>"56362023081714431040978"</f>
        <v>56362023081714431040978</v>
      </c>
      <c r="D697" s="4" t="str">
        <f t="shared" si="11"/>
        <v>1002</v>
      </c>
      <c r="E697" s="4" t="s">
        <v>8</v>
      </c>
      <c r="F697" s="4"/>
    </row>
    <row r="698" ht="35" customHeight="1" spans="1:6">
      <c r="A698" s="4">
        <v>696</v>
      </c>
      <c r="B698" s="4" t="str">
        <f>"周秀龙"</f>
        <v>周秀龙</v>
      </c>
      <c r="C698" s="4" t="str">
        <f>"56362023081611434733605"</f>
        <v>56362023081611434733605</v>
      </c>
      <c r="D698" s="4" t="str">
        <f t="shared" si="11"/>
        <v>1002</v>
      </c>
      <c r="E698" s="4" t="s">
        <v>8</v>
      </c>
      <c r="F698" s="4"/>
    </row>
    <row r="699" ht="35" customHeight="1" spans="1:6">
      <c r="A699" s="4">
        <v>697</v>
      </c>
      <c r="B699" s="4" t="str">
        <f>"李传漂"</f>
        <v>李传漂</v>
      </c>
      <c r="C699" s="4" t="str">
        <f>"56362023081714410140952"</f>
        <v>56362023081714410140952</v>
      </c>
      <c r="D699" s="4" t="str">
        <f t="shared" si="11"/>
        <v>1002</v>
      </c>
      <c r="E699" s="4" t="s">
        <v>8</v>
      </c>
      <c r="F699" s="4"/>
    </row>
    <row r="700" ht="35" customHeight="1" spans="1:6">
      <c r="A700" s="4">
        <v>698</v>
      </c>
      <c r="B700" s="4" t="str">
        <f>"王漫"</f>
        <v>王漫</v>
      </c>
      <c r="C700" s="4" t="str">
        <f>"56362023081523302631415"</f>
        <v>56362023081523302631415</v>
      </c>
      <c r="D700" s="4" t="str">
        <f t="shared" si="11"/>
        <v>1002</v>
      </c>
      <c r="E700" s="4" t="s">
        <v>8</v>
      </c>
      <c r="F700" s="4"/>
    </row>
    <row r="701" ht="35" customHeight="1" spans="1:6">
      <c r="A701" s="4">
        <v>699</v>
      </c>
      <c r="B701" s="4" t="str">
        <f>"吴小奇"</f>
        <v>吴小奇</v>
      </c>
      <c r="C701" s="4" t="str">
        <f>"56362023081714555941096"</f>
        <v>56362023081714555941096</v>
      </c>
      <c r="D701" s="4" t="str">
        <f t="shared" si="11"/>
        <v>1002</v>
      </c>
      <c r="E701" s="4" t="s">
        <v>8</v>
      </c>
      <c r="F701" s="4"/>
    </row>
    <row r="702" ht="35" customHeight="1" spans="1:6">
      <c r="A702" s="4">
        <v>700</v>
      </c>
      <c r="B702" s="4" t="str">
        <f>"叶上荣"</f>
        <v>叶上荣</v>
      </c>
      <c r="C702" s="4" t="str">
        <f>"56362023081620160936174"</f>
        <v>56362023081620160936174</v>
      </c>
      <c r="D702" s="4" t="str">
        <f t="shared" si="11"/>
        <v>1002</v>
      </c>
      <c r="E702" s="4" t="s">
        <v>8</v>
      </c>
      <c r="F702" s="4"/>
    </row>
    <row r="703" ht="35" customHeight="1" spans="1:6">
      <c r="A703" s="4">
        <v>701</v>
      </c>
      <c r="B703" s="4" t="str">
        <f>"王世诚"</f>
        <v>王世诚</v>
      </c>
      <c r="C703" s="4" t="str">
        <f>"56362023081410574320925"</f>
        <v>56362023081410574320925</v>
      </c>
      <c r="D703" s="4" t="str">
        <f t="shared" si="11"/>
        <v>1002</v>
      </c>
      <c r="E703" s="4" t="s">
        <v>8</v>
      </c>
      <c r="F703" s="4"/>
    </row>
    <row r="704" ht="35" customHeight="1" spans="1:6">
      <c r="A704" s="4">
        <v>702</v>
      </c>
      <c r="B704" s="4" t="str">
        <f>"王双"</f>
        <v>王双</v>
      </c>
      <c r="C704" s="4" t="str">
        <f>"56362023081715195241300"</f>
        <v>56362023081715195241300</v>
      </c>
      <c r="D704" s="4" t="str">
        <f t="shared" si="11"/>
        <v>1002</v>
      </c>
      <c r="E704" s="4" t="s">
        <v>8</v>
      </c>
      <c r="F704" s="4"/>
    </row>
    <row r="705" ht="35" customHeight="1" spans="1:6">
      <c r="A705" s="4">
        <v>703</v>
      </c>
      <c r="B705" s="4" t="str">
        <f>"唐维林"</f>
        <v>唐维林</v>
      </c>
      <c r="C705" s="4" t="str">
        <f>"56362023081716094641714"</f>
        <v>56362023081716094641714</v>
      </c>
      <c r="D705" s="4" t="str">
        <f t="shared" si="11"/>
        <v>1002</v>
      </c>
      <c r="E705" s="4" t="s">
        <v>8</v>
      </c>
      <c r="F705" s="4"/>
    </row>
    <row r="706" ht="35" customHeight="1" spans="1:6">
      <c r="A706" s="4">
        <v>704</v>
      </c>
      <c r="B706" s="4" t="str">
        <f>"徐晓菲"</f>
        <v>徐晓菲</v>
      </c>
      <c r="C706" s="4" t="str">
        <f>"56362023081716205941805"</f>
        <v>56362023081716205941805</v>
      </c>
      <c r="D706" s="4" t="str">
        <f t="shared" si="11"/>
        <v>1002</v>
      </c>
      <c r="E706" s="4" t="s">
        <v>8</v>
      </c>
      <c r="F706" s="4"/>
    </row>
    <row r="707" ht="35" customHeight="1" spans="1:6">
      <c r="A707" s="4">
        <v>705</v>
      </c>
      <c r="B707" s="4" t="str">
        <f>"黄桂芳"</f>
        <v>黄桂芳</v>
      </c>
      <c r="C707" s="4" t="str">
        <f>"56362023081715481441524"</f>
        <v>56362023081715481441524</v>
      </c>
      <c r="D707" s="4" t="str">
        <f t="shared" si="11"/>
        <v>1002</v>
      </c>
      <c r="E707" s="4" t="s">
        <v>8</v>
      </c>
      <c r="F707" s="4"/>
    </row>
    <row r="708" ht="35" customHeight="1" spans="1:6">
      <c r="A708" s="4">
        <v>706</v>
      </c>
      <c r="B708" s="4" t="str">
        <f>"李传韬"</f>
        <v>李传韬</v>
      </c>
      <c r="C708" s="4" t="str">
        <f>"56362023081715131341238"</f>
        <v>56362023081715131341238</v>
      </c>
      <c r="D708" s="4" t="str">
        <f t="shared" si="11"/>
        <v>1002</v>
      </c>
      <c r="E708" s="4" t="s">
        <v>8</v>
      </c>
      <c r="F708" s="4"/>
    </row>
    <row r="709" ht="35" customHeight="1" spans="1:6">
      <c r="A709" s="4">
        <v>707</v>
      </c>
      <c r="B709" s="4" t="str">
        <f>"陈文标"</f>
        <v>陈文标</v>
      </c>
      <c r="C709" s="4" t="str">
        <f>"56362023081716064341683"</f>
        <v>56362023081716064341683</v>
      </c>
      <c r="D709" s="4" t="str">
        <f t="shared" si="11"/>
        <v>1002</v>
      </c>
      <c r="E709" s="4" t="s">
        <v>8</v>
      </c>
      <c r="F709" s="4"/>
    </row>
    <row r="710" ht="35" customHeight="1" spans="1:6">
      <c r="A710" s="4">
        <v>708</v>
      </c>
      <c r="B710" s="4" t="str">
        <f>"符丽芬"</f>
        <v>符丽芬</v>
      </c>
      <c r="C710" s="4" t="str">
        <f>"56362023081716215241817"</f>
        <v>56362023081716215241817</v>
      </c>
      <c r="D710" s="4" t="str">
        <f t="shared" si="11"/>
        <v>1002</v>
      </c>
      <c r="E710" s="4" t="s">
        <v>8</v>
      </c>
      <c r="F710" s="4"/>
    </row>
    <row r="711" ht="35" customHeight="1" spans="1:6">
      <c r="A711" s="4">
        <v>709</v>
      </c>
      <c r="B711" s="4" t="str">
        <f>"李媚"</f>
        <v>李媚</v>
      </c>
      <c r="C711" s="4" t="str">
        <f>"56362023081716085941706"</f>
        <v>56362023081716085941706</v>
      </c>
      <c r="D711" s="4" t="str">
        <f t="shared" si="11"/>
        <v>1002</v>
      </c>
      <c r="E711" s="4" t="s">
        <v>8</v>
      </c>
      <c r="F711" s="4"/>
    </row>
    <row r="712" ht="35" customHeight="1" spans="1:6">
      <c r="A712" s="4">
        <v>710</v>
      </c>
      <c r="B712" s="4" t="str">
        <f>"梅春丽"</f>
        <v>梅春丽</v>
      </c>
      <c r="C712" s="4" t="str">
        <f>"56362023081716333241907"</f>
        <v>56362023081716333241907</v>
      </c>
      <c r="D712" s="4" t="str">
        <f t="shared" si="11"/>
        <v>1002</v>
      </c>
      <c r="E712" s="4" t="s">
        <v>8</v>
      </c>
      <c r="F712" s="4"/>
    </row>
    <row r="713" ht="35" customHeight="1" spans="1:6">
      <c r="A713" s="4">
        <v>711</v>
      </c>
      <c r="B713" s="4" t="str">
        <f>"王秀"</f>
        <v>王秀</v>
      </c>
      <c r="C713" s="4" t="str">
        <f>"56362023081716342041912"</f>
        <v>56362023081716342041912</v>
      </c>
      <c r="D713" s="4" t="str">
        <f t="shared" si="11"/>
        <v>1002</v>
      </c>
      <c r="E713" s="4" t="s">
        <v>8</v>
      </c>
      <c r="F713" s="4"/>
    </row>
    <row r="714" ht="35" customHeight="1" spans="1:6">
      <c r="A714" s="4">
        <v>712</v>
      </c>
      <c r="B714" s="4" t="str">
        <f>"李颖"</f>
        <v>李颖</v>
      </c>
      <c r="C714" s="4" t="str">
        <f>"56362023081715033741150"</f>
        <v>56362023081715033741150</v>
      </c>
      <c r="D714" s="4" t="str">
        <f t="shared" si="11"/>
        <v>1002</v>
      </c>
      <c r="E714" s="4" t="s">
        <v>8</v>
      </c>
      <c r="F714" s="4"/>
    </row>
    <row r="715" ht="35" customHeight="1" spans="1:6">
      <c r="A715" s="4">
        <v>713</v>
      </c>
      <c r="B715" s="4" t="str">
        <f>"李旭"</f>
        <v>李旭</v>
      </c>
      <c r="C715" s="4" t="str">
        <f>"56362023081703091537233"</f>
        <v>56362023081703091537233</v>
      </c>
      <c r="D715" s="4" t="str">
        <f t="shared" si="11"/>
        <v>1002</v>
      </c>
      <c r="E715" s="4" t="s">
        <v>8</v>
      </c>
      <c r="F715" s="4"/>
    </row>
    <row r="716" ht="35" customHeight="1" spans="1:6">
      <c r="A716" s="4">
        <v>714</v>
      </c>
      <c r="B716" s="4" t="str">
        <f>"黄育圣"</f>
        <v>黄育圣</v>
      </c>
      <c r="C716" s="4" t="str">
        <f>"56362023081716173141776"</f>
        <v>56362023081716173141776</v>
      </c>
      <c r="D716" s="4" t="str">
        <f t="shared" si="11"/>
        <v>1002</v>
      </c>
      <c r="E716" s="4" t="s">
        <v>8</v>
      </c>
      <c r="F716" s="4"/>
    </row>
    <row r="717" ht="35" customHeight="1" spans="1:6">
      <c r="A717" s="4">
        <v>715</v>
      </c>
      <c r="B717" s="4" t="str">
        <f>"张峻"</f>
        <v>张峻</v>
      </c>
      <c r="C717" s="4" t="str">
        <f>"56362023081716542042053"</f>
        <v>56362023081716542042053</v>
      </c>
      <c r="D717" s="4" t="str">
        <f t="shared" si="11"/>
        <v>1002</v>
      </c>
      <c r="E717" s="4" t="s">
        <v>8</v>
      </c>
      <c r="F717" s="4"/>
    </row>
    <row r="718" ht="35" customHeight="1" spans="1:6">
      <c r="A718" s="4">
        <v>716</v>
      </c>
      <c r="B718" s="4" t="str">
        <f>"王海燕"</f>
        <v>王海燕</v>
      </c>
      <c r="C718" s="4" t="str">
        <f>"56362023081602022431608"</f>
        <v>56362023081602022431608</v>
      </c>
      <c r="D718" s="4" t="str">
        <f t="shared" si="11"/>
        <v>1002</v>
      </c>
      <c r="E718" s="4" t="s">
        <v>8</v>
      </c>
      <c r="F718" s="4"/>
    </row>
    <row r="719" ht="35" customHeight="1" spans="1:6">
      <c r="A719" s="4">
        <v>717</v>
      </c>
      <c r="B719" s="4" t="str">
        <f>"林丹"</f>
        <v>林丹</v>
      </c>
      <c r="C719" s="4" t="str">
        <f>"56362023081717153742120"</f>
        <v>56362023081717153742120</v>
      </c>
      <c r="D719" s="4" t="str">
        <f t="shared" si="11"/>
        <v>1002</v>
      </c>
      <c r="E719" s="4" t="s">
        <v>8</v>
      </c>
      <c r="F719" s="4"/>
    </row>
    <row r="720" ht="35" customHeight="1" spans="1:6">
      <c r="A720" s="4">
        <v>718</v>
      </c>
      <c r="B720" s="4" t="str">
        <f>"刘爽"</f>
        <v>刘爽</v>
      </c>
      <c r="C720" s="4" t="str">
        <f>"56362023081712581040223"</f>
        <v>56362023081712581040223</v>
      </c>
      <c r="D720" s="4" t="str">
        <f t="shared" si="11"/>
        <v>1002</v>
      </c>
      <c r="E720" s="4" t="s">
        <v>8</v>
      </c>
      <c r="F720" s="4"/>
    </row>
    <row r="721" ht="35" customHeight="1" spans="1:6">
      <c r="A721" s="4">
        <v>719</v>
      </c>
      <c r="B721" s="4" t="str">
        <f>"蔡亲海"</f>
        <v>蔡亲海</v>
      </c>
      <c r="C721" s="4" t="str">
        <f>"56362023081714293340858"</f>
        <v>56362023081714293340858</v>
      </c>
      <c r="D721" s="4" t="str">
        <f t="shared" si="11"/>
        <v>1002</v>
      </c>
      <c r="E721" s="4" t="s">
        <v>8</v>
      </c>
      <c r="F721" s="4"/>
    </row>
    <row r="722" ht="35" customHeight="1" spans="1:6">
      <c r="A722" s="4">
        <v>720</v>
      </c>
      <c r="B722" s="4" t="str">
        <f>"蔡辉"</f>
        <v>蔡辉</v>
      </c>
      <c r="C722" s="4" t="str">
        <f>"56362023081714520241058"</f>
        <v>56362023081714520241058</v>
      </c>
      <c r="D722" s="4" t="str">
        <f t="shared" si="11"/>
        <v>1002</v>
      </c>
      <c r="E722" s="4" t="s">
        <v>8</v>
      </c>
      <c r="F722" s="4"/>
    </row>
    <row r="723" ht="35" customHeight="1" spans="1:6">
      <c r="A723" s="4">
        <v>721</v>
      </c>
      <c r="B723" s="4" t="str">
        <f>"陈嘉锐"</f>
        <v>陈嘉锐</v>
      </c>
      <c r="C723" s="4" t="str">
        <f>"56362023081523545431488"</f>
        <v>56362023081523545431488</v>
      </c>
      <c r="D723" s="4" t="str">
        <f t="shared" si="11"/>
        <v>1002</v>
      </c>
      <c r="E723" s="4" t="s">
        <v>8</v>
      </c>
      <c r="F723" s="4"/>
    </row>
    <row r="724" ht="35" customHeight="1" spans="1:6">
      <c r="A724" s="4">
        <v>722</v>
      </c>
      <c r="B724" s="4" t="str">
        <f>"王恩颖"</f>
        <v>王恩颖</v>
      </c>
      <c r="C724" s="4" t="str">
        <f>"56362023081718431742315"</f>
        <v>56362023081718431742315</v>
      </c>
      <c r="D724" s="4" t="str">
        <f t="shared" si="11"/>
        <v>1002</v>
      </c>
      <c r="E724" s="4" t="s">
        <v>8</v>
      </c>
      <c r="F724" s="4"/>
    </row>
    <row r="725" ht="35" customHeight="1" spans="1:6">
      <c r="A725" s="4">
        <v>723</v>
      </c>
      <c r="B725" s="4" t="str">
        <f>"王婉如"</f>
        <v>王婉如</v>
      </c>
      <c r="C725" s="4" t="str">
        <f>"56362023081718290142286"</f>
        <v>56362023081718290142286</v>
      </c>
      <c r="D725" s="4" t="str">
        <f t="shared" si="11"/>
        <v>1002</v>
      </c>
      <c r="E725" s="4" t="s">
        <v>8</v>
      </c>
      <c r="F725" s="4"/>
    </row>
    <row r="726" ht="35" customHeight="1" spans="1:6">
      <c r="A726" s="4">
        <v>724</v>
      </c>
      <c r="B726" s="4" t="str">
        <f>"黄越"</f>
        <v>黄越</v>
      </c>
      <c r="C726" s="4" t="str">
        <f>"56362023081719180542390"</f>
        <v>56362023081719180542390</v>
      </c>
      <c r="D726" s="4" t="str">
        <f t="shared" si="11"/>
        <v>1002</v>
      </c>
      <c r="E726" s="4" t="s">
        <v>8</v>
      </c>
      <c r="F726" s="4"/>
    </row>
    <row r="727" ht="35" customHeight="1" spans="1:6">
      <c r="A727" s="4">
        <v>725</v>
      </c>
      <c r="B727" s="4" t="str">
        <f>"朱琳"</f>
        <v>朱琳</v>
      </c>
      <c r="C727" s="4" t="str">
        <f>"56362023081617000535422"</f>
        <v>56362023081617000535422</v>
      </c>
      <c r="D727" s="4" t="str">
        <f t="shared" si="11"/>
        <v>1002</v>
      </c>
      <c r="E727" s="4" t="s">
        <v>8</v>
      </c>
      <c r="F727" s="4"/>
    </row>
    <row r="728" ht="35" customHeight="1" spans="1:6">
      <c r="A728" s="4">
        <v>726</v>
      </c>
      <c r="B728" s="4" t="str">
        <f>"邝艳曼"</f>
        <v>邝艳曼</v>
      </c>
      <c r="C728" s="4" t="str">
        <f>"56362023081718273042280"</f>
        <v>56362023081718273042280</v>
      </c>
      <c r="D728" s="4" t="str">
        <f t="shared" si="11"/>
        <v>1002</v>
      </c>
      <c r="E728" s="4" t="s">
        <v>8</v>
      </c>
      <c r="F728" s="4"/>
    </row>
    <row r="729" ht="35" customHeight="1" spans="1:6">
      <c r="A729" s="4">
        <v>727</v>
      </c>
      <c r="B729" s="4" t="str">
        <f>"王河胜"</f>
        <v>王河胜</v>
      </c>
      <c r="C729" s="4" t="str">
        <f>"56362023081720003342473"</f>
        <v>56362023081720003342473</v>
      </c>
      <c r="D729" s="4" t="str">
        <f t="shared" si="11"/>
        <v>1002</v>
      </c>
      <c r="E729" s="4" t="s">
        <v>8</v>
      </c>
      <c r="F729" s="4"/>
    </row>
    <row r="730" ht="35" customHeight="1" spans="1:6">
      <c r="A730" s="4">
        <v>728</v>
      </c>
      <c r="B730" s="4" t="str">
        <f>"李雅"</f>
        <v>李雅</v>
      </c>
      <c r="C730" s="4" t="str">
        <f>"56362023081719590642466"</f>
        <v>56362023081719590642466</v>
      </c>
      <c r="D730" s="4" t="str">
        <f t="shared" si="11"/>
        <v>1002</v>
      </c>
      <c r="E730" s="4" t="s">
        <v>8</v>
      </c>
      <c r="F730" s="4"/>
    </row>
    <row r="731" ht="35" customHeight="1" spans="1:6">
      <c r="A731" s="4">
        <v>729</v>
      </c>
      <c r="B731" s="4" t="str">
        <f>"郑国望"</f>
        <v>郑国望</v>
      </c>
      <c r="C731" s="4" t="str">
        <f>"56362023081720024642475"</f>
        <v>56362023081720024642475</v>
      </c>
      <c r="D731" s="4" t="str">
        <f t="shared" si="11"/>
        <v>1002</v>
      </c>
      <c r="E731" s="4" t="s">
        <v>8</v>
      </c>
      <c r="F731" s="4"/>
    </row>
    <row r="732" ht="35" customHeight="1" spans="1:6">
      <c r="A732" s="4">
        <v>730</v>
      </c>
      <c r="B732" s="4" t="str">
        <f>"刘庆芬"</f>
        <v>刘庆芬</v>
      </c>
      <c r="C732" s="4" t="str">
        <f>"56362023081720113442491"</f>
        <v>56362023081720113442491</v>
      </c>
      <c r="D732" s="4" t="str">
        <f t="shared" si="11"/>
        <v>1002</v>
      </c>
      <c r="E732" s="4" t="s">
        <v>8</v>
      </c>
      <c r="F732" s="4"/>
    </row>
    <row r="733" ht="35" customHeight="1" spans="1:6">
      <c r="A733" s="4">
        <v>731</v>
      </c>
      <c r="B733" s="4" t="str">
        <f>"陈元懋"</f>
        <v>陈元懋</v>
      </c>
      <c r="C733" s="4" t="str">
        <f>"56362023081600485431568"</f>
        <v>56362023081600485431568</v>
      </c>
      <c r="D733" s="4" t="str">
        <f t="shared" si="11"/>
        <v>1002</v>
      </c>
      <c r="E733" s="4" t="s">
        <v>8</v>
      </c>
      <c r="F733" s="4"/>
    </row>
    <row r="734" ht="35" customHeight="1" spans="1:6">
      <c r="A734" s="4">
        <v>732</v>
      </c>
      <c r="B734" s="4" t="str">
        <f>"王美君"</f>
        <v>王美君</v>
      </c>
      <c r="C734" s="4" t="str">
        <f>"56362023081720291842533"</f>
        <v>56362023081720291842533</v>
      </c>
      <c r="D734" s="4" t="str">
        <f t="shared" si="11"/>
        <v>1002</v>
      </c>
      <c r="E734" s="4" t="s">
        <v>8</v>
      </c>
      <c r="F734" s="4"/>
    </row>
    <row r="735" ht="35" customHeight="1" spans="1:6">
      <c r="A735" s="4">
        <v>733</v>
      </c>
      <c r="B735" s="4" t="str">
        <f>"蔡佳佳"</f>
        <v>蔡佳佳</v>
      </c>
      <c r="C735" s="4" t="str">
        <f>"56362023081716403741961"</f>
        <v>56362023081716403741961</v>
      </c>
      <c r="D735" s="4" t="str">
        <f t="shared" si="11"/>
        <v>1002</v>
      </c>
      <c r="E735" s="4" t="s">
        <v>8</v>
      </c>
      <c r="F735" s="4"/>
    </row>
    <row r="736" ht="35" customHeight="1" spans="1:6">
      <c r="A736" s="4">
        <v>734</v>
      </c>
      <c r="B736" s="4" t="str">
        <f>"岑柳虹"</f>
        <v>岑柳虹</v>
      </c>
      <c r="C736" s="4" t="str">
        <f>"56362023081720495542587"</f>
        <v>56362023081720495542587</v>
      </c>
      <c r="D736" s="4" t="str">
        <f t="shared" si="11"/>
        <v>1002</v>
      </c>
      <c r="E736" s="4" t="s">
        <v>8</v>
      </c>
      <c r="F736" s="4"/>
    </row>
    <row r="737" ht="35" customHeight="1" spans="1:6">
      <c r="A737" s="4">
        <v>735</v>
      </c>
      <c r="B737" s="4" t="str">
        <f>"曾维松"</f>
        <v>曾维松</v>
      </c>
      <c r="C737" s="4" t="str">
        <f>"56362023081720455942577"</f>
        <v>56362023081720455942577</v>
      </c>
      <c r="D737" s="4" t="str">
        <f t="shared" si="11"/>
        <v>1002</v>
      </c>
      <c r="E737" s="4" t="s">
        <v>8</v>
      </c>
      <c r="F737" s="4"/>
    </row>
    <row r="738" ht="35" customHeight="1" spans="1:6">
      <c r="A738" s="4">
        <v>736</v>
      </c>
      <c r="B738" s="4" t="str">
        <f>"周溢"</f>
        <v>周溢</v>
      </c>
      <c r="C738" s="4" t="str">
        <f>"56362023081708135237368"</f>
        <v>56362023081708135237368</v>
      </c>
      <c r="D738" s="4" t="str">
        <f t="shared" si="11"/>
        <v>1002</v>
      </c>
      <c r="E738" s="4" t="s">
        <v>8</v>
      </c>
      <c r="F738" s="4"/>
    </row>
    <row r="739" ht="35" customHeight="1" spans="1:6">
      <c r="A739" s="4">
        <v>737</v>
      </c>
      <c r="B739" s="4" t="str">
        <f>"王平成"</f>
        <v>王平成</v>
      </c>
      <c r="C739" s="4" t="str">
        <f>"56362023081720150442500"</f>
        <v>56362023081720150442500</v>
      </c>
      <c r="D739" s="4" t="str">
        <f t="shared" si="11"/>
        <v>1002</v>
      </c>
      <c r="E739" s="4" t="s">
        <v>8</v>
      </c>
      <c r="F739" s="4"/>
    </row>
    <row r="740" ht="35" customHeight="1" spans="1:6">
      <c r="A740" s="4">
        <v>738</v>
      </c>
      <c r="B740" s="4" t="str">
        <f>"王英伶"</f>
        <v>王英伶</v>
      </c>
      <c r="C740" s="4" t="str">
        <f>"56362023081721284342670"</f>
        <v>56362023081721284342670</v>
      </c>
      <c r="D740" s="4" t="str">
        <f t="shared" si="11"/>
        <v>1002</v>
      </c>
      <c r="E740" s="4" t="s">
        <v>8</v>
      </c>
      <c r="F740" s="4"/>
    </row>
    <row r="741" ht="35" customHeight="1" spans="1:6">
      <c r="A741" s="4">
        <v>739</v>
      </c>
      <c r="B741" s="4" t="str">
        <f>"王汉毅"</f>
        <v>王汉毅</v>
      </c>
      <c r="C741" s="4" t="str">
        <f>"56362023081711375239575"</f>
        <v>56362023081711375239575</v>
      </c>
      <c r="D741" s="4" t="str">
        <f t="shared" si="11"/>
        <v>1002</v>
      </c>
      <c r="E741" s="4" t="s">
        <v>8</v>
      </c>
      <c r="F741" s="4"/>
    </row>
    <row r="742" ht="35" customHeight="1" spans="1:6">
      <c r="A742" s="4">
        <v>740</v>
      </c>
      <c r="B742" s="4" t="str">
        <f>"羊世嫔"</f>
        <v>羊世嫔</v>
      </c>
      <c r="C742" s="4" t="str">
        <f>"56362023081710434039038"</f>
        <v>56362023081710434039038</v>
      </c>
      <c r="D742" s="4" t="str">
        <f t="shared" si="11"/>
        <v>1002</v>
      </c>
      <c r="E742" s="4" t="s">
        <v>8</v>
      </c>
      <c r="F742" s="4"/>
    </row>
    <row r="743" ht="35" customHeight="1" spans="1:6">
      <c r="A743" s="4">
        <v>741</v>
      </c>
      <c r="B743" s="4" t="str">
        <f>"刘奋"</f>
        <v>刘奋</v>
      </c>
      <c r="C743" s="4" t="str">
        <f>"56362023081622410436871"</f>
        <v>56362023081622410436871</v>
      </c>
      <c r="D743" s="4" t="str">
        <f t="shared" si="11"/>
        <v>1002</v>
      </c>
      <c r="E743" s="4" t="s">
        <v>8</v>
      </c>
      <c r="F743" s="4"/>
    </row>
    <row r="744" ht="35" customHeight="1" spans="1:6">
      <c r="A744" s="4">
        <v>742</v>
      </c>
      <c r="B744" s="4" t="str">
        <f>"廖忠东"</f>
        <v>廖忠东</v>
      </c>
      <c r="C744" s="4" t="str">
        <f>"56362023081622522636916"</f>
        <v>56362023081622522636916</v>
      </c>
      <c r="D744" s="4" t="str">
        <f t="shared" si="11"/>
        <v>1002</v>
      </c>
      <c r="E744" s="4" t="s">
        <v>8</v>
      </c>
      <c r="F744" s="4"/>
    </row>
    <row r="745" ht="35" customHeight="1" spans="1:6">
      <c r="A745" s="4">
        <v>743</v>
      </c>
      <c r="B745" s="4" t="str">
        <f>"王琳琳"</f>
        <v>王琳琳</v>
      </c>
      <c r="C745" s="4" t="str">
        <f>"56362023081717142542115"</f>
        <v>56362023081717142542115</v>
      </c>
      <c r="D745" s="4" t="str">
        <f t="shared" si="11"/>
        <v>1002</v>
      </c>
      <c r="E745" s="4" t="s">
        <v>8</v>
      </c>
      <c r="F745" s="4"/>
    </row>
    <row r="746" ht="35" customHeight="1" spans="1:6">
      <c r="A746" s="4">
        <v>744</v>
      </c>
      <c r="B746" s="4" t="str">
        <f>"陈显让"</f>
        <v>陈显让</v>
      </c>
      <c r="C746" s="4" t="str">
        <f>"56362023081717132742112"</f>
        <v>56362023081717132742112</v>
      </c>
      <c r="D746" s="4" t="str">
        <f t="shared" si="11"/>
        <v>1002</v>
      </c>
      <c r="E746" s="4" t="s">
        <v>8</v>
      </c>
      <c r="F746" s="4"/>
    </row>
    <row r="747" ht="35" customHeight="1" spans="1:6">
      <c r="A747" s="4">
        <v>745</v>
      </c>
      <c r="B747" s="4" t="str">
        <f>"方国华"</f>
        <v>方国华</v>
      </c>
      <c r="C747" s="4" t="str">
        <f>"56362023081616221735225"</f>
        <v>56362023081616221735225</v>
      </c>
      <c r="D747" s="4" t="str">
        <f t="shared" si="11"/>
        <v>1002</v>
      </c>
      <c r="E747" s="4" t="s">
        <v>8</v>
      </c>
      <c r="F747" s="4"/>
    </row>
    <row r="748" ht="35" customHeight="1" spans="1:6">
      <c r="A748" s="4">
        <v>746</v>
      </c>
      <c r="B748" s="4" t="str">
        <f>"李劲"</f>
        <v>李劲</v>
      </c>
      <c r="C748" s="4" t="str">
        <f>"56362023081715195041299"</f>
        <v>56362023081715195041299</v>
      </c>
      <c r="D748" s="4" t="str">
        <f t="shared" si="11"/>
        <v>1002</v>
      </c>
      <c r="E748" s="4" t="s">
        <v>8</v>
      </c>
      <c r="F748" s="4"/>
    </row>
    <row r="749" ht="35" customHeight="1" spans="1:6">
      <c r="A749" s="4">
        <v>747</v>
      </c>
      <c r="B749" s="4" t="str">
        <f>"陈思"</f>
        <v>陈思</v>
      </c>
      <c r="C749" s="4" t="str">
        <f>"56362023081722062242758"</f>
        <v>56362023081722062242758</v>
      </c>
      <c r="D749" s="4" t="str">
        <f t="shared" ref="D749:D812" si="12">"1002"</f>
        <v>1002</v>
      </c>
      <c r="E749" s="4" t="s">
        <v>8</v>
      </c>
      <c r="F749" s="4"/>
    </row>
    <row r="750" ht="35" customHeight="1" spans="1:6">
      <c r="A750" s="4">
        <v>748</v>
      </c>
      <c r="B750" s="4" t="str">
        <f>"王玉婷"</f>
        <v>王玉婷</v>
      </c>
      <c r="C750" s="4" t="str">
        <f>"56362023081722332842827"</f>
        <v>56362023081722332842827</v>
      </c>
      <c r="D750" s="4" t="str">
        <f t="shared" si="12"/>
        <v>1002</v>
      </c>
      <c r="E750" s="4" t="s">
        <v>8</v>
      </c>
      <c r="F750" s="4"/>
    </row>
    <row r="751" ht="35" customHeight="1" spans="1:6">
      <c r="A751" s="4">
        <v>749</v>
      </c>
      <c r="B751" s="4" t="str">
        <f>"李孟"</f>
        <v>李孟</v>
      </c>
      <c r="C751" s="4" t="str">
        <f>"56362023081722303542813"</f>
        <v>56362023081722303542813</v>
      </c>
      <c r="D751" s="4" t="str">
        <f t="shared" si="12"/>
        <v>1002</v>
      </c>
      <c r="E751" s="4" t="s">
        <v>8</v>
      </c>
      <c r="F751" s="4"/>
    </row>
    <row r="752" ht="35" customHeight="1" spans="1:6">
      <c r="A752" s="4">
        <v>750</v>
      </c>
      <c r="B752" s="4" t="str">
        <f>"王泽"</f>
        <v>王泽</v>
      </c>
      <c r="C752" s="4" t="str">
        <f>"56362023081623103436975"</f>
        <v>56362023081623103436975</v>
      </c>
      <c r="D752" s="4" t="str">
        <f t="shared" si="12"/>
        <v>1002</v>
      </c>
      <c r="E752" s="4" t="s">
        <v>8</v>
      </c>
      <c r="F752" s="4"/>
    </row>
    <row r="753" ht="35" customHeight="1" spans="1:6">
      <c r="A753" s="4">
        <v>751</v>
      </c>
      <c r="B753" s="4" t="str">
        <f>"吴毓娟"</f>
        <v>吴毓娟</v>
      </c>
      <c r="C753" s="4" t="str">
        <f>"56362023081711113339327"</f>
        <v>56362023081711113339327</v>
      </c>
      <c r="D753" s="4" t="str">
        <f t="shared" si="12"/>
        <v>1002</v>
      </c>
      <c r="E753" s="4" t="s">
        <v>8</v>
      </c>
      <c r="F753" s="4"/>
    </row>
    <row r="754" ht="35" customHeight="1" spans="1:6">
      <c r="A754" s="4">
        <v>752</v>
      </c>
      <c r="B754" s="4" t="str">
        <f>"林冰"</f>
        <v>林冰</v>
      </c>
      <c r="C754" s="4" t="str">
        <f>"56362023081721585542736"</f>
        <v>56362023081721585542736</v>
      </c>
      <c r="D754" s="4" t="str">
        <f t="shared" si="12"/>
        <v>1002</v>
      </c>
      <c r="E754" s="4" t="s">
        <v>8</v>
      </c>
      <c r="F754" s="4"/>
    </row>
    <row r="755" ht="35" customHeight="1" spans="1:6">
      <c r="A755" s="4">
        <v>753</v>
      </c>
      <c r="B755" s="4" t="str">
        <f>"王诒芳"</f>
        <v>王诒芳</v>
      </c>
      <c r="C755" s="4" t="str">
        <f>"56362023081713033340261"</f>
        <v>56362023081713033340261</v>
      </c>
      <c r="D755" s="4" t="str">
        <f t="shared" si="12"/>
        <v>1002</v>
      </c>
      <c r="E755" s="4" t="s">
        <v>8</v>
      </c>
      <c r="F755" s="4"/>
    </row>
    <row r="756" ht="35" customHeight="1" spans="1:6">
      <c r="A756" s="4">
        <v>754</v>
      </c>
      <c r="B756" s="4" t="str">
        <f>"洪全"</f>
        <v>洪全</v>
      </c>
      <c r="C756" s="4" t="str">
        <f>"56362023081722305842816"</f>
        <v>56362023081722305842816</v>
      </c>
      <c r="D756" s="4" t="str">
        <f t="shared" si="12"/>
        <v>1002</v>
      </c>
      <c r="E756" s="4" t="s">
        <v>8</v>
      </c>
      <c r="F756" s="4"/>
    </row>
    <row r="757" ht="35" customHeight="1" spans="1:6">
      <c r="A757" s="4">
        <v>755</v>
      </c>
      <c r="B757" s="4" t="str">
        <f>"刘芬"</f>
        <v>刘芬</v>
      </c>
      <c r="C757" s="4" t="str">
        <f>"56362023081722315842822"</f>
        <v>56362023081722315842822</v>
      </c>
      <c r="D757" s="4" t="str">
        <f t="shared" si="12"/>
        <v>1002</v>
      </c>
      <c r="E757" s="4" t="s">
        <v>8</v>
      </c>
      <c r="F757" s="4"/>
    </row>
    <row r="758" ht="35" customHeight="1" spans="1:6">
      <c r="A758" s="4">
        <v>756</v>
      </c>
      <c r="B758" s="4" t="str">
        <f>"王虹"</f>
        <v>王虹</v>
      </c>
      <c r="C758" s="4" t="str">
        <f>"56362023081721071442616"</f>
        <v>56362023081721071442616</v>
      </c>
      <c r="D758" s="4" t="str">
        <f t="shared" si="12"/>
        <v>1002</v>
      </c>
      <c r="E758" s="4" t="s">
        <v>8</v>
      </c>
      <c r="F758" s="4"/>
    </row>
    <row r="759" ht="35" customHeight="1" spans="1:6">
      <c r="A759" s="4">
        <v>757</v>
      </c>
      <c r="B759" s="4" t="str">
        <f>"李丹阳"</f>
        <v>李丹阳</v>
      </c>
      <c r="C759" s="4" t="str">
        <f>"56362023081722385242836"</f>
        <v>56362023081722385242836</v>
      </c>
      <c r="D759" s="4" t="str">
        <f t="shared" si="12"/>
        <v>1002</v>
      </c>
      <c r="E759" s="4" t="s">
        <v>8</v>
      </c>
      <c r="F759" s="4"/>
    </row>
    <row r="760" ht="35" customHeight="1" spans="1:6">
      <c r="A760" s="4">
        <v>758</v>
      </c>
      <c r="B760" s="4" t="str">
        <f>"洪溥"</f>
        <v>洪溥</v>
      </c>
      <c r="C760" s="4" t="str">
        <f>"56362023081416520922816"</f>
        <v>56362023081416520922816</v>
      </c>
      <c r="D760" s="4" t="str">
        <f t="shared" si="12"/>
        <v>1002</v>
      </c>
      <c r="E760" s="4" t="s">
        <v>8</v>
      </c>
      <c r="F760" s="4"/>
    </row>
    <row r="761" ht="35" customHeight="1" spans="1:6">
      <c r="A761" s="4">
        <v>759</v>
      </c>
      <c r="B761" s="4" t="str">
        <f>"吴小明"</f>
        <v>吴小明</v>
      </c>
      <c r="C761" s="4" t="str">
        <f>"56362023081722284642811"</f>
        <v>56362023081722284642811</v>
      </c>
      <c r="D761" s="4" t="str">
        <f t="shared" si="12"/>
        <v>1002</v>
      </c>
      <c r="E761" s="4" t="s">
        <v>8</v>
      </c>
      <c r="F761" s="4"/>
    </row>
    <row r="762" ht="35" customHeight="1" spans="1:6">
      <c r="A762" s="4">
        <v>760</v>
      </c>
      <c r="B762" s="4" t="str">
        <f>"吴维文"</f>
        <v>吴维文</v>
      </c>
      <c r="C762" s="4" t="str">
        <f>"56362023081723264042900"</f>
        <v>56362023081723264042900</v>
      </c>
      <c r="D762" s="4" t="str">
        <f t="shared" si="12"/>
        <v>1002</v>
      </c>
      <c r="E762" s="4" t="s">
        <v>8</v>
      </c>
      <c r="F762" s="4"/>
    </row>
    <row r="763" ht="35" customHeight="1" spans="1:6">
      <c r="A763" s="4">
        <v>761</v>
      </c>
      <c r="B763" s="4" t="str">
        <f>"王彩虹"</f>
        <v>王彩虹</v>
      </c>
      <c r="C763" s="4" t="str">
        <f>"56362023081723234842894"</f>
        <v>56362023081723234842894</v>
      </c>
      <c r="D763" s="4" t="str">
        <f t="shared" si="12"/>
        <v>1002</v>
      </c>
      <c r="E763" s="4" t="s">
        <v>8</v>
      </c>
      <c r="F763" s="4"/>
    </row>
    <row r="764" ht="35" customHeight="1" spans="1:6">
      <c r="A764" s="4">
        <v>762</v>
      </c>
      <c r="B764" s="4" t="str">
        <f>"蔡丽斯"</f>
        <v>蔡丽斯</v>
      </c>
      <c r="C764" s="4" t="str">
        <f>"56362023081723344342918"</f>
        <v>56362023081723344342918</v>
      </c>
      <c r="D764" s="4" t="str">
        <f t="shared" si="12"/>
        <v>1002</v>
      </c>
      <c r="E764" s="4" t="s">
        <v>8</v>
      </c>
      <c r="F764" s="4"/>
    </row>
    <row r="765" ht="35" customHeight="1" spans="1:6">
      <c r="A765" s="4">
        <v>763</v>
      </c>
      <c r="B765" s="4" t="str">
        <f>"李嫚"</f>
        <v>李嫚</v>
      </c>
      <c r="C765" s="4" t="str">
        <f>"56362023081720413542568"</f>
        <v>56362023081720413542568</v>
      </c>
      <c r="D765" s="4" t="str">
        <f t="shared" si="12"/>
        <v>1002</v>
      </c>
      <c r="E765" s="4" t="s">
        <v>8</v>
      </c>
      <c r="F765" s="4"/>
    </row>
    <row r="766" ht="35" customHeight="1" spans="1:6">
      <c r="A766" s="4">
        <v>764</v>
      </c>
      <c r="B766" s="4" t="str">
        <f>"廖忠山"</f>
        <v>廖忠山</v>
      </c>
      <c r="C766" s="4" t="str">
        <f>"56362023081700244237146"</f>
        <v>56362023081700244237146</v>
      </c>
      <c r="D766" s="4" t="str">
        <f t="shared" si="12"/>
        <v>1002</v>
      </c>
      <c r="E766" s="4" t="s">
        <v>8</v>
      </c>
      <c r="F766" s="4"/>
    </row>
    <row r="767" ht="35" customHeight="1" spans="1:6">
      <c r="A767" s="4">
        <v>765</v>
      </c>
      <c r="B767" s="4" t="str">
        <f>"曾凤仪"</f>
        <v>曾凤仪</v>
      </c>
      <c r="C767" s="4" t="str">
        <f>"56362023081800371042967"</f>
        <v>56362023081800371042967</v>
      </c>
      <c r="D767" s="4" t="str">
        <f t="shared" si="12"/>
        <v>1002</v>
      </c>
      <c r="E767" s="4" t="s">
        <v>8</v>
      </c>
      <c r="F767" s="4"/>
    </row>
    <row r="768" ht="35" customHeight="1" spans="1:6">
      <c r="A768" s="4">
        <v>766</v>
      </c>
      <c r="B768" s="4" t="str">
        <f>"蔡亚明"</f>
        <v>蔡亚明</v>
      </c>
      <c r="C768" s="4" t="str">
        <f>"56362023081800454742971"</f>
        <v>56362023081800454742971</v>
      </c>
      <c r="D768" s="4" t="str">
        <f t="shared" si="12"/>
        <v>1002</v>
      </c>
      <c r="E768" s="4" t="s">
        <v>8</v>
      </c>
      <c r="F768" s="4"/>
    </row>
    <row r="769" ht="35" customHeight="1" spans="1:6">
      <c r="A769" s="4">
        <v>767</v>
      </c>
      <c r="B769" s="4" t="str">
        <f>"李冰"</f>
        <v>李冰</v>
      </c>
      <c r="C769" s="4" t="str">
        <f>"56362023081716593342080"</f>
        <v>56362023081716593342080</v>
      </c>
      <c r="D769" s="4" t="str">
        <f t="shared" si="12"/>
        <v>1002</v>
      </c>
      <c r="E769" s="4" t="s">
        <v>8</v>
      </c>
      <c r="F769" s="4"/>
    </row>
    <row r="770" ht="35" customHeight="1" spans="1:6">
      <c r="A770" s="4">
        <v>768</v>
      </c>
      <c r="B770" s="4" t="str">
        <f>"潘在程"</f>
        <v>潘在程</v>
      </c>
      <c r="C770" s="4" t="str">
        <f>"56362023081801005942976"</f>
        <v>56362023081801005942976</v>
      </c>
      <c r="D770" s="4" t="str">
        <f t="shared" si="12"/>
        <v>1002</v>
      </c>
      <c r="E770" s="4" t="s">
        <v>8</v>
      </c>
      <c r="F770" s="4"/>
    </row>
    <row r="771" ht="35" customHeight="1" spans="1:6">
      <c r="A771" s="4">
        <v>769</v>
      </c>
      <c r="B771" s="4" t="str">
        <f>"符式敏"</f>
        <v>符式敏</v>
      </c>
      <c r="C771" s="4" t="str">
        <f>"56362023081804462242991"</f>
        <v>56362023081804462242991</v>
      </c>
      <c r="D771" s="4" t="str">
        <f t="shared" si="12"/>
        <v>1002</v>
      </c>
      <c r="E771" s="4" t="s">
        <v>8</v>
      </c>
      <c r="F771" s="4"/>
    </row>
    <row r="772" ht="35" customHeight="1" spans="1:6">
      <c r="A772" s="4">
        <v>770</v>
      </c>
      <c r="B772" s="4" t="str">
        <f>"李自桃"</f>
        <v>李自桃</v>
      </c>
      <c r="C772" s="4" t="str">
        <f>"56362023081719191542393"</f>
        <v>56362023081719191542393</v>
      </c>
      <c r="D772" s="4" t="str">
        <f t="shared" si="12"/>
        <v>1002</v>
      </c>
      <c r="E772" s="4" t="s">
        <v>8</v>
      </c>
      <c r="F772" s="4"/>
    </row>
    <row r="773" ht="35" customHeight="1" spans="1:6">
      <c r="A773" s="4">
        <v>771</v>
      </c>
      <c r="B773" s="4" t="str">
        <f>"李颐"</f>
        <v>李颐</v>
      </c>
      <c r="C773" s="4" t="str">
        <f>"56362023081808162843072"</f>
        <v>56362023081808162843072</v>
      </c>
      <c r="D773" s="4" t="str">
        <f t="shared" si="12"/>
        <v>1002</v>
      </c>
      <c r="E773" s="4" t="s">
        <v>8</v>
      </c>
      <c r="F773" s="4"/>
    </row>
    <row r="774" ht="35" customHeight="1" spans="1:6">
      <c r="A774" s="4">
        <v>772</v>
      </c>
      <c r="B774" s="4" t="str">
        <f>"李明旭"</f>
        <v>李明旭</v>
      </c>
      <c r="C774" s="4" t="str">
        <f>"56362023081808241243088"</f>
        <v>56362023081808241243088</v>
      </c>
      <c r="D774" s="4" t="str">
        <f t="shared" si="12"/>
        <v>1002</v>
      </c>
      <c r="E774" s="4" t="s">
        <v>8</v>
      </c>
      <c r="F774" s="4"/>
    </row>
    <row r="775" ht="35" customHeight="1" spans="1:6">
      <c r="A775" s="4">
        <v>773</v>
      </c>
      <c r="B775" s="4" t="str">
        <f>"杨大召"</f>
        <v>杨大召</v>
      </c>
      <c r="C775" s="4" t="str">
        <f>"56362023081808355843114"</f>
        <v>56362023081808355843114</v>
      </c>
      <c r="D775" s="4" t="str">
        <f t="shared" si="12"/>
        <v>1002</v>
      </c>
      <c r="E775" s="4" t="s">
        <v>8</v>
      </c>
      <c r="F775" s="4"/>
    </row>
    <row r="776" ht="35" customHeight="1" spans="1:6">
      <c r="A776" s="4">
        <v>774</v>
      </c>
      <c r="B776" s="4" t="str">
        <f>"黄金蕊"</f>
        <v>黄金蕊</v>
      </c>
      <c r="C776" s="4" t="str">
        <f>"56362023081608491031888"</f>
        <v>56362023081608491031888</v>
      </c>
      <c r="D776" s="4" t="str">
        <f t="shared" si="12"/>
        <v>1002</v>
      </c>
      <c r="E776" s="4" t="s">
        <v>8</v>
      </c>
      <c r="F776" s="4"/>
    </row>
    <row r="777" ht="35" customHeight="1" spans="1:6">
      <c r="A777" s="4">
        <v>775</v>
      </c>
      <c r="B777" s="4" t="str">
        <f>"刘盛意"</f>
        <v>刘盛意</v>
      </c>
      <c r="C777" s="4" t="str">
        <f>"56362023081722302742812"</f>
        <v>56362023081722302742812</v>
      </c>
      <c r="D777" s="4" t="str">
        <f t="shared" si="12"/>
        <v>1002</v>
      </c>
      <c r="E777" s="4" t="s">
        <v>8</v>
      </c>
      <c r="F777" s="4"/>
    </row>
    <row r="778" ht="35" customHeight="1" spans="1:6">
      <c r="A778" s="4">
        <v>776</v>
      </c>
      <c r="B778" s="4" t="str">
        <f>"冯慧"</f>
        <v>冯慧</v>
      </c>
      <c r="C778" s="4" t="str">
        <f>"56362023081410263320693"</f>
        <v>56362023081410263320693</v>
      </c>
      <c r="D778" s="4" t="str">
        <f t="shared" si="12"/>
        <v>1002</v>
      </c>
      <c r="E778" s="4" t="s">
        <v>8</v>
      </c>
      <c r="F778" s="4"/>
    </row>
    <row r="779" ht="35" customHeight="1" spans="1:6">
      <c r="A779" s="4">
        <v>777</v>
      </c>
      <c r="B779" s="4" t="str">
        <f>"曾盈"</f>
        <v>曾盈</v>
      </c>
      <c r="C779" s="4" t="str">
        <f>"56362023081808530543159"</f>
        <v>56362023081808530543159</v>
      </c>
      <c r="D779" s="4" t="str">
        <f t="shared" si="12"/>
        <v>1002</v>
      </c>
      <c r="E779" s="4" t="s">
        <v>8</v>
      </c>
      <c r="F779" s="4"/>
    </row>
    <row r="780" ht="35" customHeight="1" spans="1:6">
      <c r="A780" s="4">
        <v>778</v>
      </c>
      <c r="B780" s="4" t="str">
        <f>"王霜"</f>
        <v>王霜</v>
      </c>
      <c r="C780" s="4" t="str">
        <f>"56362023081610340033060"</f>
        <v>56362023081610340033060</v>
      </c>
      <c r="D780" s="4" t="str">
        <f t="shared" si="12"/>
        <v>1002</v>
      </c>
      <c r="E780" s="4" t="s">
        <v>8</v>
      </c>
      <c r="F780" s="4"/>
    </row>
    <row r="781" ht="35" customHeight="1" spans="1:6">
      <c r="A781" s="4">
        <v>779</v>
      </c>
      <c r="B781" s="4" t="str">
        <f>"李婉静"</f>
        <v>李婉静</v>
      </c>
      <c r="C781" s="4" t="str">
        <f>"56362023081809233143237"</f>
        <v>56362023081809233143237</v>
      </c>
      <c r="D781" s="4" t="str">
        <f t="shared" si="12"/>
        <v>1002</v>
      </c>
      <c r="E781" s="4" t="s">
        <v>8</v>
      </c>
      <c r="F781" s="4"/>
    </row>
    <row r="782" ht="35" customHeight="1" spans="1:6">
      <c r="A782" s="4">
        <v>780</v>
      </c>
      <c r="B782" s="4" t="str">
        <f>"王琴"</f>
        <v>王琴</v>
      </c>
      <c r="C782" s="4" t="str">
        <f>"56362023081717175542124"</f>
        <v>56362023081717175542124</v>
      </c>
      <c r="D782" s="4" t="str">
        <f t="shared" si="12"/>
        <v>1002</v>
      </c>
      <c r="E782" s="4" t="s">
        <v>8</v>
      </c>
      <c r="F782" s="4"/>
    </row>
    <row r="783" ht="35" customHeight="1" spans="1:6">
      <c r="A783" s="4">
        <v>781</v>
      </c>
      <c r="B783" s="4" t="str">
        <f>"何景星"</f>
        <v>何景星</v>
      </c>
      <c r="C783" s="4" t="str">
        <f>"56362023081809401443293"</f>
        <v>56362023081809401443293</v>
      </c>
      <c r="D783" s="4" t="str">
        <f t="shared" si="12"/>
        <v>1002</v>
      </c>
      <c r="E783" s="4" t="s">
        <v>8</v>
      </c>
      <c r="F783" s="4"/>
    </row>
    <row r="784" ht="35" customHeight="1" spans="1:6">
      <c r="A784" s="4">
        <v>782</v>
      </c>
      <c r="B784" s="4" t="str">
        <f>"沈运振"</f>
        <v>沈运振</v>
      </c>
      <c r="C784" s="4" t="str">
        <f>"56362023081809544443333"</f>
        <v>56362023081809544443333</v>
      </c>
      <c r="D784" s="4" t="str">
        <f t="shared" si="12"/>
        <v>1002</v>
      </c>
      <c r="E784" s="4" t="s">
        <v>8</v>
      </c>
      <c r="F784" s="4"/>
    </row>
    <row r="785" ht="35" customHeight="1" spans="1:6">
      <c r="A785" s="4">
        <v>783</v>
      </c>
      <c r="B785" s="4" t="str">
        <f>"李亮"</f>
        <v>李亮</v>
      </c>
      <c r="C785" s="4" t="str">
        <f>"56362023081810045843366"</f>
        <v>56362023081810045843366</v>
      </c>
      <c r="D785" s="4" t="str">
        <f t="shared" si="12"/>
        <v>1002</v>
      </c>
      <c r="E785" s="4" t="s">
        <v>8</v>
      </c>
      <c r="F785" s="4"/>
    </row>
    <row r="786" ht="35" customHeight="1" spans="1:6">
      <c r="A786" s="4">
        <v>784</v>
      </c>
      <c r="B786" s="4" t="str">
        <f>"李秋颜"</f>
        <v>李秋颜</v>
      </c>
      <c r="C786" s="4" t="str">
        <f>"56362023081809400343292"</f>
        <v>56362023081809400343292</v>
      </c>
      <c r="D786" s="4" t="str">
        <f t="shared" si="12"/>
        <v>1002</v>
      </c>
      <c r="E786" s="4" t="s">
        <v>8</v>
      </c>
      <c r="F786" s="4"/>
    </row>
    <row r="787" ht="35" customHeight="1" spans="1:6">
      <c r="A787" s="4">
        <v>785</v>
      </c>
      <c r="B787" s="4" t="str">
        <f>"罗虹"</f>
        <v>罗虹</v>
      </c>
      <c r="C787" s="4" t="str">
        <f>"56362023081810291743439"</f>
        <v>56362023081810291743439</v>
      </c>
      <c r="D787" s="4" t="str">
        <f t="shared" si="12"/>
        <v>1002</v>
      </c>
      <c r="E787" s="4" t="s">
        <v>8</v>
      </c>
      <c r="F787" s="4"/>
    </row>
    <row r="788" ht="35" customHeight="1" spans="1:6">
      <c r="A788" s="4">
        <v>786</v>
      </c>
      <c r="B788" s="4" t="str">
        <f>"李传鹏"</f>
        <v>李传鹏</v>
      </c>
      <c r="C788" s="4" t="str">
        <f>"56362023081710523839127"</f>
        <v>56362023081710523839127</v>
      </c>
      <c r="D788" s="4" t="str">
        <f t="shared" si="12"/>
        <v>1002</v>
      </c>
      <c r="E788" s="4" t="s">
        <v>8</v>
      </c>
      <c r="F788" s="4"/>
    </row>
    <row r="789" ht="35" customHeight="1" spans="1:6">
      <c r="A789" s="4">
        <v>787</v>
      </c>
      <c r="B789" s="4" t="str">
        <f>"黄娇"</f>
        <v>黄娇</v>
      </c>
      <c r="C789" s="4" t="str">
        <f>"56362023081609375332455"</f>
        <v>56362023081609375332455</v>
      </c>
      <c r="D789" s="4" t="str">
        <f t="shared" si="12"/>
        <v>1002</v>
      </c>
      <c r="E789" s="4" t="s">
        <v>8</v>
      </c>
      <c r="F789" s="4"/>
    </row>
    <row r="790" ht="35" customHeight="1" spans="1:6">
      <c r="A790" s="4">
        <v>788</v>
      </c>
      <c r="B790" s="4" t="str">
        <f>"王和森"</f>
        <v>王和森</v>
      </c>
      <c r="C790" s="4" t="str">
        <f>"56362023081810322543459"</f>
        <v>56362023081810322543459</v>
      </c>
      <c r="D790" s="4" t="str">
        <f t="shared" si="12"/>
        <v>1002</v>
      </c>
      <c r="E790" s="4" t="s">
        <v>8</v>
      </c>
      <c r="F790" s="4"/>
    </row>
    <row r="791" ht="35" customHeight="1" spans="1:6">
      <c r="A791" s="4">
        <v>789</v>
      </c>
      <c r="B791" s="4" t="str">
        <f>"雷珊"</f>
        <v>雷珊</v>
      </c>
      <c r="C791" s="4" t="str">
        <f>"56362023081810543343524"</f>
        <v>56362023081810543343524</v>
      </c>
      <c r="D791" s="4" t="str">
        <f t="shared" si="12"/>
        <v>1002</v>
      </c>
      <c r="E791" s="4" t="s">
        <v>8</v>
      </c>
      <c r="F791" s="4"/>
    </row>
    <row r="792" ht="35" customHeight="1" spans="1:6">
      <c r="A792" s="4">
        <v>790</v>
      </c>
      <c r="B792" s="4" t="str">
        <f>"李晓贞"</f>
        <v>李晓贞</v>
      </c>
      <c r="C792" s="4" t="str">
        <f>"56362023081811044643703"</f>
        <v>56362023081811044643703</v>
      </c>
      <c r="D792" s="4" t="str">
        <f t="shared" si="12"/>
        <v>1002</v>
      </c>
      <c r="E792" s="4" t="s">
        <v>8</v>
      </c>
      <c r="F792" s="4"/>
    </row>
    <row r="793" ht="35" customHeight="1" spans="1:6">
      <c r="A793" s="4">
        <v>791</v>
      </c>
      <c r="B793" s="4" t="str">
        <f>"吴云"</f>
        <v>吴云</v>
      </c>
      <c r="C793" s="4" t="str">
        <f>"56362023081810184143406"</f>
        <v>56362023081810184143406</v>
      </c>
      <c r="D793" s="4" t="str">
        <f t="shared" si="12"/>
        <v>1002</v>
      </c>
      <c r="E793" s="4" t="s">
        <v>8</v>
      </c>
      <c r="F793" s="4"/>
    </row>
    <row r="794" ht="35" customHeight="1" spans="1:6">
      <c r="A794" s="4">
        <v>792</v>
      </c>
      <c r="B794" s="4" t="str">
        <f>"王谋明"</f>
        <v>王谋明</v>
      </c>
      <c r="C794" s="4" t="str">
        <f>"56362023081809595243350"</f>
        <v>56362023081809595243350</v>
      </c>
      <c r="D794" s="4" t="str">
        <f t="shared" si="12"/>
        <v>1002</v>
      </c>
      <c r="E794" s="4" t="s">
        <v>8</v>
      </c>
      <c r="F794" s="4"/>
    </row>
    <row r="795" ht="35" customHeight="1" spans="1:6">
      <c r="A795" s="4">
        <v>793</v>
      </c>
      <c r="B795" s="4" t="str">
        <f>"刘才"</f>
        <v>刘才</v>
      </c>
      <c r="C795" s="4" t="str">
        <f>"56362023081811312343778"</f>
        <v>56362023081811312343778</v>
      </c>
      <c r="D795" s="4" t="str">
        <f t="shared" si="12"/>
        <v>1002</v>
      </c>
      <c r="E795" s="4" t="s">
        <v>8</v>
      </c>
      <c r="F795" s="4"/>
    </row>
    <row r="796" ht="35" customHeight="1" spans="1:6">
      <c r="A796" s="4">
        <v>794</v>
      </c>
      <c r="B796" s="4" t="str">
        <f>"孔德亮"</f>
        <v>孔德亮</v>
      </c>
      <c r="C796" s="4" t="str">
        <f>"56362023081811443443810"</f>
        <v>56362023081811443443810</v>
      </c>
      <c r="D796" s="4" t="str">
        <f t="shared" si="12"/>
        <v>1002</v>
      </c>
      <c r="E796" s="4" t="s">
        <v>8</v>
      </c>
      <c r="F796" s="4"/>
    </row>
    <row r="797" ht="35" customHeight="1" spans="1:6">
      <c r="A797" s="4">
        <v>795</v>
      </c>
      <c r="B797" s="4" t="str">
        <f>"陈挺旭"</f>
        <v>陈挺旭</v>
      </c>
      <c r="C797" s="4" t="str">
        <f>"56362023081812364843910"</f>
        <v>56362023081812364843910</v>
      </c>
      <c r="D797" s="4" t="str">
        <f t="shared" si="12"/>
        <v>1002</v>
      </c>
      <c r="E797" s="4" t="s">
        <v>8</v>
      </c>
      <c r="F797" s="4"/>
    </row>
    <row r="798" ht="35" customHeight="1" spans="1:6">
      <c r="A798" s="4">
        <v>796</v>
      </c>
      <c r="B798" s="4" t="str">
        <f>"曾子倩"</f>
        <v>曾子倩</v>
      </c>
      <c r="C798" s="4" t="str">
        <f>"56362023081812235343880"</f>
        <v>56362023081812235343880</v>
      </c>
      <c r="D798" s="4" t="str">
        <f t="shared" si="12"/>
        <v>1002</v>
      </c>
      <c r="E798" s="4" t="s">
        <v>8</v>
      </c>
      <c r="F798" s="4"/>
    </row>
    <row r="799" ht="35" customHeight="1" spans="1:6">
      <c r="A799" s="4">
        <v>797</v>
      </c>
      <c r="B799" s="4" t="str">
        <f>"李经宁"</f>
        <v>李经宁</v>
      </c>
      <c r="C799" s="4" t="str">
        <f>"56362023081707425937308"</f>
        <v>56362023081707425937308</v>
      </c>
      <c r="D799" s="4" t="str">
        <f t="shared" si="12"/>
        <v>1002</v>
      </c>
      <c r="E799" s="4" t="s">
        <v>8</v>
      </c>
      <c r="F799" s="4"/>
    </row>
    <row r="800" ht="35" customHeight="1" spans="1:6">
      <c r="A800" s="4">
        <v>798</v>
      </c>
      <c r="B800" s="4" t="str">
        <f>"蔡义"</f>
        <v>蔡义</v>
      </c>
      <c r="C800" s="4" t="str">
        <f>"56362023081812282843886"</f>
        <v>56362023081812282843886</v>
      </c>
      <c r="D800" s="4" t="str">
        <f t="shared" si="12"/>
        <v>1002</v>
      </c>
      <c r="E800" s="4" t="s">
        <v>8</v>
      </c>
      <c r="F800" s="4"/>
    </row>
    <row r="801" ht="35" customHeight="1" spans="1:6">
      <c r="A801" s="4">
        <v>799</v>
      </c>
      <c r="B801" s="4" t="str">
        <f>"彭秋凤"</f>
        <v>彭秋凤</v>
      </c>
      <c r="C801" s="4" t="str">
        <f>"56362023081712574040219"</f>
        <v>56362023081712574040219</v>
      </c>
      <c r="D801" s="4" t="str">
        <f t="shared" si="12"/>
        <v>1002</v>
      </c>
      <c r="E801" s="4" t="s">
        <v>8</v>
      </c>
      <c r="F801" s="4"/>
    </row>
    <row r="802" ht="35" customHeight="1" spans="1:6">
      <c r="A802" s="4">
        <v>800</v>
      </c>
      <c r="B802" s="4" t="str">
        <f>"李春全"</f>
        <v>李春全</v>
      </c>
      <c r="C802" s="4" t="str">
        <f>"56362023081812423543927"</f>
        <v>56362023081812423543927</v>
      </c>
      <c r="D802" s="4" t="str">
        <f t="shared" si="12"/>
        <v>1002</v>
      </c>
      <c r="E802" s="4" t="s">
        <v>8</v>
      </c>
      <c r="F802" s="4"/>
    </row>
    <row r="803" ht="35" customHeight="1" spans="1:6">
      <c r="A803" s="4">
        <v>801</v>
      </c>
      <c r="B803" s="4" t="str">
        <f>"吴小红"</f>
        <v>吴小红</v>
      </c>
      <c r="C803" s="4" t="str">
        <f>"56362023081813024243966"</f>
        <v>56362023081813024243966</v>
      </c>
      <c r="D803" s="4" t="str">
        <f t="shared" si="12"/>
        <v>1002</v>
      </c>
      <c r="E803" s="4" t="s">
        <v>8</v>
      </c>
      <c r="F803" s="4"/>
    </row>
    <row r="804" ht="35" customHeight="1" spans="1:6">
      <c r="A804" s="4">
        <v>802</v>
      </c>
      <c r="B804" s="4" t="str">
        <f>"姜敏"</f>
        <v>姜敏</v>
      </c>
      <c r="C804" s="4" t="str">
        <f>"56362023081813431644043"</f>
        <v>56362023081813431644043</v>
      </c>
      <c r="D804" s="4" t="str">
        <f t="shared" si="12"/>
        <v>1002</v>
      </c>
      <c r="E804" s="4" t="s">
        <v>8</v>
      </c>
      <c r="F804" s="4"/>
    </row>
    <row r="805" ht="35" customHeight="1" spans="1:6">
      <c r="A805" s="4">
        <v>803</v>
      </c>
      <c r="B805" s="4" t="str">
        <f>"曾莹"</f>
        <v>曾莹</v>
      </c>
      <c r="C805" s="4" t="str">
        <f>"56362023081613304534160"</f>
        <v>56362023081613304534160</v>
      </c>
      <c r="D805" s="4" t="str">
        <f t="shared" si="12"/>
        <v>1002</v>
      </c>
      <c r="E805" s="4" t="s">
        <v>8</v>
      </c>
      <c r="F805" s="4"/>
    </row>
    <row r="806" ht="35" customHeight="1" spans="1:6">
      <c r="A806" s="4">
        <v>804</v>
      </c>
      <c r="B806" s="4" t="str">
        <f>"蔡仁丛"</f>
        <v>蔡仁丛</v>
      </c>
      <c r="C806" s="4" t="str">
        <f>"56362023081510520026345"</f>
        <v>56362023081510520026345</v>
      </c>
      <c r="D806" s="4" t="str">
        <f t="shared" si="12"/>
        <v>1002</v>
      </c>
      <c r="E806" s="4" t="s">
        <v>8</v>
      </c>
      <c r="F806" s="4"/>
    </row>
    <row r="807" ht="35" customHeight="1" spans="1:6">
      <c r="A807" s="4">
        <v>805</v>
      </c>
      <c r="B807" s="4" t="str">
        <f>"蒙粲"</f>
        <v>蒙粲</v>
      </c>
      <c r="C807" s="4" t="str">
        <f>"56362023081415481122469"</f>
        <v>56362023081415481122469</v>
      </c>
      <c r="D807" s="4" t="str">
        <f t="shared" si="12"/>
        <v>1002</v>
      </c>
      <c r="E807" s="4" t="s">
        <v>8</v>
      </c>
      <c r="F807" s="4"/>
    </row>
    <row r="808" ht="35" customHeight="1" spans="1:6">
      <c r="A808" s="4">
        <v>806</v>
      </c>
      <c r="B808" s="4" t="str">
        <f>"王艳"</f>
        <v>王艳</v>
      </c>
      <c r="C808" s="4" t="str">
        <f>"56362023081813565344077"</f>
        <v>56362023081813565344077</v>
      </c>
      <c r="D808" s="4" t="str">
        <f t="shared" si="12"/>
        <v>1002</v>
      </c>
      <c r="E808" s="4" t="s">
        <v>8</v>
      </c>
      <c r="F808" s="4"/>
    </row>
    <row r="809" ht="35" customHeight="1" spans="1:6">
      <c r="A809" s="4">
        <v>807</v>
      </c>
      <c r="B809" s="4" t="str">
        <f>"王和康"</f>
        <v>王和康</v>
      </c>
      <c r="C809" s="4" t="str">
        <f>"56362023081814175944113"</f>
        <v>56362023081814175944113</v>
      </c>
      <c r="D809" s="4" t="str">
        <f t="shared" si="12"/>
        <v>1002</v>
      </c>
      <c r="E809" s="4" t="s">
        <v>8</v>
      </c>
      <c r="F809" s="4"/>
    </row>
    <row r="810" ht="35" customHeight="1" spans="1:6">
      <c r="A810" s="4">
        <v>808</v>
      </c>
      <c r="B810" s="4" t="str">
        <f>"张艳"</f>
        <v>张艳</v>
      </c>
      <c r="C810" s="4" t="str">
        <f>"56362023081715505941545"</f>
        <v>56362023081715505941545</v>
      </c>
      <c r="D810" s="4" t="str">
        <f t="shared" si="12"/>
        <v>1002</v>
      </c>
      <c r="E810" s="4" t="s">
        <v>8</v>
      </c>
      <c r="F810" s="4"/>
    </row>
    <row r="811" ht="35" customHeight="1" spans="1:6">
      <c r="A811" s="4">
        <v>809</v>
      </c>
      <c r="B811" s="4" t="str">
        <f>"徐应虔"</f>
        <v>徐应虔</v>
      </c>
      <c r="C811" s="4" t="str">
        <f>"56362023081814263744132"</f>
        <v>56362023081814263744132</v>
      </c>
      <c r="D811" s="4" t="str">
        <f t="shared" si="12"/>
        <v>1002</v>
      </c>
      <c r="E811" s="4" t="s">
        <v>8</v>
      </c>
      <c r="F811" s="4"/>
    </row>
    <row r="812" ht="35" customHeight="1" spans="1:6">
      <c r="A812" s="4">
        <v>810</v>
      </c>
      <c r="B812" s="4" t="str">
        <f>"蔡丽娟"</f>
        <v>蔡丽娟</v>
      </c>
      <c r="C812" s="4" t="str">
        <f>"56362023081814192744119"</f>
        <v>56362023081814192744119</v>
      </c>
      <c r="D812" s="4" t="str">
        <f t="shared" si="12"/>
        <v>1002</v>
      </c>
      <c r="E812" s="4" t="s">
        <v>8</v>
      </c>
      <c r="F812" s="4"/>
    </row>
    <row r="813" ht="35" customHeight="1" spans="1:6">
      <c r="A813" s="4">
        <v>811</v>
      </c>
      <c r="B813" s="4" t="str">
        <f>"王雅"</f>
        <v>王雅</v>
      </c>
      <c r="C813" s="4" t="str">
        <f>"56362023081815124944260"</f>
        <v>56362023081815124944260</v>
      </c>
      <c r="D813" s="4" t="str">
        <f t="shared" ref="D813:D876" si="13">"1002"</f>
        <v>1002</v>
      </c>
      <c r="E813" s="4" t="s">
        <v>8</v>
      </c>
      <c r="F813" s="4"/>
    </row>
    <row r="814" ht="35" customHeight="1" spans="1:6">
      <c r="A814" s="4">
        <v>812</v>
      </c>
      <c r="B814" s="4" t="str">
        <f>"邱苑"</f>
        <v>邱苑</v>
      </c>
      <c r="C814" s="4" t="str">
        <f>"56362023081811594243837"</f>
        <v>56362023081811594243837</v>
      </c>
      <c r="D814" s="4" t="str">
        <f t="shared" si="13"/>
        <v>1002</v>
      </c>
      <c r="E814" s="4" t="s">
        <v>8</v>
      </c>
      <c r="F814" s="4"/>
    </row>
    <row r="815" ht="35" customHeight="1" spans="1:6">
      <c r="A815" s="4">
        <v>813</v>
      </c>
      <c r="B815" s="4" t="str">
        <f>"王璐"</f>
        <v>王璐</v>
      </c>
      <c r="C815" s="4" t="str">
        <f>"56362023081815501844376"</f>
        <v>56362023081815501844376</v>
      </c>
      <c r="D815" s="4" t="str">
        <f t="shared" si="13"/>
        <v>1002</v>
      </c>
      <c r="E815" s="4" t="s">
        <v>8</v>
      </c>
      <c r="F815" s="4"/>
    </row>
    <row r="816" ht="35" customHeight="1" spans="1:6">
      <c r="A816" s="4">
        <v>814</v>
      </c>
      <c r="B816" s="4" t="str">
        <f>"袁婵"</f>
        <v>袁婵</v>
      </c>
      <c r="C816" s="4" t="str">
        <f>"56362023081815305344309"</f>
        <v>56362023081815305344309</v>
      </c>
      <c r="D816" s="4" t="str">
        <f t="shared" si="13"/>
        <v>1002</v>
      </c>
      <c r="E816" s="4" t="s">
        <v>8</v>
      </c>
      <c r="F816" s="4"/>
    </row>
    <row r="817" ht="35" customHeight="1" spans="1:6">
      <c r="A817" s="4">
        <v>815</v>
      </c>
      <c r="B817" s="4" t="str">
        <f>"张雪"</f>
        <v>张雪</v>
      </c>
      <c r="C817" s="4" t="str">
        <f>"56362023081816040944410"</f>
        <v>56362023081816040944410</v>
      </c>
      <c r="D817" s="4" t="str">
        <f t="shared" si="13"/>
        <v>1002</v>
      </c>
      <c r="E817" s="4" t="s">
        <v>8</v>
      </c>
      <c r="F817" s="4"/>
    </row>
    <row r="818" ht="35" customHeight="1" spans="1:6">
      <c r="A818" s="4">
        <v>816</v>
      </c>
      <c r="B818" s="4" t="str">
        <f>"王华汉"</f>
        <v>王华汉</v>
      </c>
      <c r="C818" s="4" t="str">
        <f>"56362023081710591639191"</f>
        <v>56362023081710591639191</v>
      </c>
      <c r="D818" s="4" t="str">
        <f t="shared" si="13"/>
        <v>1002</v>
      </c>
      <c r="E818" s="4" t="s">
        <v>8</v>
      </c>
      <c r="F818" s="4"/>
    </row>
    <row r="819" ht="35" customHeight="1" spans="1:6">
      <c r="A819" s="4">
        <v>817</v>
      </c>
      <c r="B819" s="4" t="str">
        <f>"王其辟"</f>
        <v>王其辟</v>
      </c>
      <c r="C819" s="4" t="str">
        <f>"56362023081617082735456"</f>
        <v>56362023081617082735456</v>
      </c>
      <c r="D819" s="4" t="str">
        <f t="shared" si="13"/>
        <v>1002</v>
      </c>
      <c r="E819" s="4" t="s">
        <v>8</v>
      </c>
      <c r="F819" s="4"/>
    </row>
    <row r="820" ht="35" customHeight="1" spans="1:6">
      <c r="A820" s="4">
        <v>818</v>
      </c>
      <c r="B820" s="4" t="str">
        <f>"陈晓"</f>
        <v>陈晓</v>
      </c>
      <c r="C820" s="4" t="str">
        <f>"56362023081409554020445"</f>
        <v>56362023081409554020445</v>
      </c>
      <c r="D820" s="4" t="str">
        <f t="shared" si="13"/>
        <v>1002</v>
      </c>
      <c r="E820" s="4" t="s">
        <v>8</v>
      </c>
      <c r="F820" s="4"/>
    </row>
    <row r="821" ht="35" customHeight="1" spans="1:6">
      <c r="A821" s="4">
        <v>819</v>
      </c>
      <c r="B821" s="4" t="str">
        <f>"王泰"</f>
        <v>王泰</v>
      </c>
      <c r="C821" s="4" t="str">
        <f>"56362023081816303044473"</f>
        <v>56362023081816303044473</v>
      </c>
      <c r="D821" s="4" t="str">
        <f t="shared" si="13"/>
        <v>1002</v>
      </c>
      <c r="E821" s="4" t="s">
        <v>8</v>
      </c>
      <c r="F821" s="4"/>
    </row>
    <row r="822" ht="35" customHeight="1" spans="1:6">
      <c r="A822" s="4">
        <v>820</v>
      </c>
      <c r="B822" s="4" t="str">
        <f>"王环"</f>
        <v>王环</v>
      </c>
      <c r="C822" s="4" t="str">
        <f>"56362023081809041443178"</f>
        <v>56362023081809041443178</v>
      </c>
      <c r="D822" s="4" t="str">
        <f t="shared" si="13"/>
        <v>1002</v>
      </c>
      <c r="E822" s="4" t="s">
        <v>8</v>
      </c>
      <c r="F822" s="4"/>
    </row>
    <row r="823" ht="35" customHeight="1" spans="1:6">
      <c r="A823" s="4">
        <v>821</v>
      </c>
      <c r="B823" s="4" t="str">
        <f>"谢缘"</f>
        <v>谢缘</v>
      </c>
      <c r="C823" s="4" t="str">
        <f>"56362023081816284744468"</f>
        <v>56362023081816284744468</v>
      </c>
      <c r="D823" s="4" t="str">
        <f t="shared" si="13"/>
        <v>1002</v>
      </c>
      <c r="E823" s="4" t="s">
        <v>8</v>
      </c>
      <c r="F823" s="4"/>
    </row>
    <row r="824" ht="35" customHeight="1" spans="1:6">
      <c r="A824" s="4">
        <v>822</v>
      </c>
      <c r="B824" s="4" t="str">
        <f>"王丹萍"</f>
        <v>王丹萍</v>
      </c>
      <c r="C824" s="4" t="str">
        <f>"56362023081816031344407"</f>
        <v>56362023081816031344407</v>
      </c>
      <c r="D824" s="4" t="str">
        <f t="shared" si="13"/>
        <v>1002</v>
      </c>
      <c r="E824" s="4" t="s">
        <v>8</v>
      </c>
      <c r="F824" s="4"/>
    </row>
    <row r="825" ht="35" customHeight="1" spans="1:6">
      <c r="A825" s="4">
        <v>823</v>
      </c>
      <c r="B825" s="4" t="str">
        <f>"吴萍"</f>
        <v>吴萍</v>
      </c>
      <c r="C825" s="4" t="str">
        <f>"56362023081800094742946"</f>
        <v>56362023081800094742946</v>
      </c>
      <c r="D825" s="4" t="str">
        <f t="shared" si="13"/>
        <v>1002</v>
      </c>
      <c r="E825" s="4" t="s">
        <v>8</v>
      </c>
      <c r="F825" s="4"/>
    </row>
    <row r="826" ht="35" customHeight="1" spans="1:6">
      <c r="A826" s="4">
        <v>824</v>
      </c>
      <c r="B826" s="4" t="str">
        <f>"唐新秀"</f>
        <v>唐新秀</v>
      </c>
      <c r="C826" s="4" t="str">
        <f>"56362023081813034643968"</f>
        <v>56362023081813034643968</v>
      </c>
      <c r="D826" s="4" t="str">
        <f t="shared" si="13"/>
        <v>1002</v>
      </c>
      <c r="E826" s="4" t="s">
        <v>8</v>
      </c>
      <c r="F826" s="4"/>
    </row>
    <row r="827" ht="35" customHeight="1" spans="1:6">
      <c r="A827" s="4">
        <v>825</v>
      </c>
      <c r="B827" s="4" t="str">
        <f>"李芬"</f>
        <v>李芬</v>
      </c>
      <c r="C827" s="4" t="str">
        <f>"56362023081817104244549"</f>
        <v>56362023081817104244549</v>
      </c>
      <c r="D827" s="4" t="str">
        <f t="shared" si="13"/>
        <v>1002</v>
      </c>
      <c r="E827" s="4" t="s">
        <v>8</v>
      </c>
      <c r="F827" s="4"/>
    </row>
    <row r="828" ht="35" customHeight="1" spans="1:6">
      <c r="A828" s="4">
        <v>826</v>
      </c>
      <c r="B828" s="4" t="str">
        <f>"莫慧媚"</f>
        <v>莫慧媚</v>
      </c>
      <c r="C828" s="4" t="str">
        <f>"56362023081817401544604"</f>
        <v>56362023081817401544604</v>
      </c>
      <c r="D828" s="4" t="str">
        <f t="shared" si="13"/>
        <v>1002</v>
      </c>
      <c r="E828" s="4" t="s">
        <v>8</v>
      </c>
      <c r="F828" s="4"/>
    </row>
    <row r="829" ht="35" customHeight="1" spans="1:6">
      <c r="A829" s="4">
        <v>827</v>
      </c>
      <c r="B829" s="4" t="str">
        <f>"杨馥蔚"</f>
        <v>杨馥蔚</v>
      </c>
      <c r="C829" s="4" t="str">
        <f>"56362023081719054142361"</f>
        <v>56362023081719054142361</v>
      </c>
      <c r="D829" s="4" t="str">
        <f t="shared" si="13"/>
        <v>1002</v>
      </c>
      <c r="E829" s="4" t="s">
        <v>8</v>
      </c>
      <c r="F829" s="4"/>
    </row>
    <row r="830" ht="35" customHeight="1" spans="1:6">
      <c r="A830" s="4">
        <v>828</v>
      </c>
      <c r="B830" s="4" t="str">
        <f>"王文珊"</f>
        <v>王文珊</v>
      </c>
      <c r="C830" s="4" t="str">
        <f>"56362023081614115434364"</f>
        <v>56362023081614115434364</v>
      </c>
      <c r="D830" s="4" t="str">
        <f t="shared" si="13"/>
        <v>1002</v>
      </c>
      <c r="E830" s="4" t="s">
        <v>8</v>
      </c>
      <c r="F830" s="4"/>
    </row>
    <row r="831" ht="35" customHeight="1" spans="1:6">
      <c r="A831" s="4">
        <v>829</v>
      </c>
      <c r="B831" s="4" t="str">
        <f>"黄薇"</f>
        <v>黄薇</v>
      </c>
      <c r="C831" s="4" t="str">
        <f>"56362023081819170344736"</f>
        <v>56362023081819170344736</v>
      </c>
      <c r="D831" s="4" t="str">
        <f t="shared" si="13"/>
        <v>1002</v>
      </c>
      <c r="E831" s="4" t="s">
        <v>8</v>
      </c>
      <c r="F831" s="4"/>
    </row>
    <row r="832" ht="35" customHeight="1" spans="1:6">
      <c r="A832" s="4">
        <v>830</v>
      </c>
      <c r="B832" s="4" t="str">
        <f>"王家帅"</f>
        <v>王家帅</v>
      </c>
      <c r="C832" s="4" t="str">
        <f>"56362023081721030242610"</f>
        <v>56362023081721030242610</v>
      </c>
      <c r="D832" s="4" t="str">
        <f t="shared" si="13"/>
        <v>1002</v>
      </c>
      <c r="E832" s="4" t="s">
        <v>8</v>
      </c>
      <c r="F832" s="4"/>
    </row>
    <row r="833" ht="35" customHeight="1" spans="1:6">
      <c r="A833" s="4">
        <v>831</v>
      </c>
      <c r="B833" s="4" t="str">
        <f>"邱千"</f>
        <v>邱千</v>
      </c>
      <c r="C833" s="4" t="str">
        <f>"56362023081818550044702"</f>
        <v>56362023081818550044702</v>
      </c>
      <c r="D833" s="4" t="str">
        <f t="shared" si="13"/>
        <v>1002</v>
      </c>
      <c r="E833" s="4" t="s">
        <v>8</v>
      </c>
      <c r="F833" s="4"/>
    </row>
    <row r="834" ht="35" customHeight="1" spans="1:6">
      <c r="A834" s="4">
        <v>832</v>
      </c>
      <c r="B834" s="4" t="str">
        <f>"徐小芳"</f>
        <v>徐小芳</v>
      </c>
      <c r="C834" s="4" t="str">
        <f>"56362023081519425030405"</f>
        <v>56362023081519425030405</v>
      </c>
      <c r="D834" s="4" t="str">
        <f t="shared" si="13"/>
        <v>1002</v>
      </c>
      <c r="E834" s="4" t="s">
        <v>8</v>
      </c>
      <c r="F834" s="4"/>
    </row>
    <row r="835" ht="35" customHeight="1" spans="1:6">
      <c r="A835" s="4">
        <v>833</v>
      </c>
      <c r="B835" s="4" t="str">
        <f>"杨晶"</f>
        <v>杨晶</v>
      </c>
      <c r="C835" s="4" t="str">
        <f>"56362023081819595644789"</f>
        <v>56362023081819595644789</v>
      </c>
      <c r="D835" s="4" t="str">
        <f t="shared" si="13"/>
        <v>1002</v>
      </c>
      <c r="E835" s="4" t="s">
        <v>8</v>
      </c>
      <c r="F835" s="4"/>
    </row>
    <row r="836" ht="35" customHeight="1" spans="1:6">
      <c r="A836" s="4">
        <v>834</v>
      </c>
      <c r="B836" s="4" t="str">
        <f>"吴清杰"</f>
        <v>吴清杰</v>
      </c>
      <c r="C836" s="4" t="str">
        <f>"56362023081819475344767"</f>
        <v>56362023081819475344767</v>
      </c>
      <c r="D836" s="4" t="str">
        <f t="shared" si="13"/>
        <v>1002</v>
      </c>
      <c r="E836" s="4" t="s">
        <v>8</v>
      </c>
      <c r="F836" s="4"/>
    </row>
    <row r="837" ht="35" customHeight="1" spans="1:6">
      <c r="A837" s="4">
        <v>835</v>
      </c>
      <c r="B837" s="4" t="str">
        <f>"罗杰"</f>
        <v>罗杰</v>
      </c>
      <c r="C837" s="4" t="str">
        <f>"56362023081819525544776"</f>
        <v>56362023081819525544776</v>
      </c>
      <c r="D837" s="4" t="str">
        <f t="shared" si="13"/>
        <v>1002</v>
      </c>
      <c r="E837" s="4" t="s">
        <v>8</v>
      </c>
      <c r="F837" s="4"/>
    </row>
    <row r="838" ht="35" customHeight="1" spans="1:6">
      <c r="A838" s="4">
        <v>836</v>
      </c>
      <c r="B838" s="4" t="str">
        <f>"杨铭"</f>
        <v>杨铭</v>
      </c>
      <c r="C838" s="4" t="str">
        <f>"56362023081618062135683"</f>
        <v>56362023081618062135683</v>
      </c>
      <c r="D838" s="4" t="str">
        <f t="shared" si="13"/>
        <v>1002</v>
      </c>
      <c r="E838" s="4" t="s">
        <v>8</v>
      </c>
      <c r="F838" s="4"/>
    </row>
    <row r="839" ht="35" customHeight="1" spans="1:6">
      <c r="A839" s="4">
        <v>837</v>
      </c>
      <c r="B839" s="4" t="str">
        <f>"廖孝大"</f>
        <v>廖孝大</v>
      </c>
      <c r="C839" s="4" t="str">
        <f>"56362023081820181144820"</f>
        <v>56362023081820181144820</v>
      </c>
      <c r="D839" s="4" t="str">
        <f t="shared" si="13"/>
        <v>1002</v>
      </c>
      <c r="E839" s="4" t="s">
        <v>8</v>
      </c>
      <c r="F839" s="4"/>
    </row>
    <row r="840" ht="35" customHeight="1" spans="1:6">
      <c r="A840" s="4">
        <v>838</v>
      </c>
      <c r="B840" s="4" t="str">
        <f>"李日昊"</f>
        <v>李日昊</v>
      </c>
      <c r="C840" s="4" t="str">
        <f>"56362023081821094844897"</f>
        <v>56362023081821094844897</v>
      </c>
      <c r="D840" s="4" t="str">
        <f t="shared" si="13"/>
        <v>1002</v>
      </c>
      <c r="E840" s="4" t="s">
        <v>8</v>
      </c>
      <c r="F840" s="4"/>
    </row>
    <row r="841" ht="35" customHeight="1" spans="1:6">
      <c r="A841" s="4">
        <v>839</v>
      </c>
      <c r="B841" s="4" t="str">
        <f>"刘子丽"</f>
        <v>刘子丽</v>
      </c>
      <c r="C841" s="4" t="str">
        <f>"56362023081821224644922"</f>
        <v>56362023081821224644922</v>
      </c>
      <c r="D841" s="4" t="str">
        <f t="shared" si="13"/>
        <v>1002</v>
      </c>
      <c r="E841" s="4" t="s">
        <v>8</v>
      </c>
      <c r="F841" s="4"/>
    </row>
    <row r="842" ht="35" customHeight="1" spans="1:6">
      <c r="A842" s="4">
        <v>840</v>
      </c>
      <c r="B842" s="4" t="str">
        <f>"徐亮"</f>
        <v>徐亮</v>
      </c>
      <c r="C842" s="4" t="str">
        <f>"56362023081821571644986"</f>
        <v>56362023081821571644986</v>
      </c>
      <c r="D842" s="4" t="str">
        <f t="shared" si="13"/>
        <v>1002</v>
      </c>
      <c r="E842" s="4" t="s">
        <v>8</v>
      </c>
      <c r="F842" s="4"/>
    </row>
    <row r="843" ht="35" customHeight="1" spans="1:6">
      <c r="A843" s="4">
        <v>841</v>
      </c>
      <c r="B843" s="4" t="str">
        <f>"王莹"</f>
        <v>王莹</v>
      </c>
      <c r="C843" s="4" t="str">
        <f>"56362023081820400044844"</f>
        <v>56362023081820400044844</v>
      </c>
      <c r="D843" s="4" t="str">
        <f t="shared" si="13"/>
        <v>1002</v>
      </c>
      <c r="E843" s="4" t="s">
        <v>8</v>
      </c>
      <c r="F843" s="4"/>
    </row>
    <row r="844" ht="35" customHeight="1" spans="1:6">
      <c r="A844" s="4">
        <v>842</v>
      </c>
      <c r="B844" s="4" t="str">
        <f>"黄允"</f>
        <v>黄允</v>
      </c>
      <c r="C844" s="4" t="str">
        <f>"56362023081819024544715"</f>
        <v>56362023081819024544715</v>
      </c>
      <c r="D844" s="4" t="str">
        <f t="shared" si="13"/>
        <v>1002</v>
      </c>
      <c r="E844" s="4" t="s">
        <v>8</v>
      </c>
      <c r="F844" s="4"/>
    </row>
    <row r="845" ht="35" customHeight="1" spans="1:6">
      <c r="A845" s="4">
        <v>843</v>
      </c>
      <c r="B845" s="4" t="str">
        <f>"曾婷"</f>
        <v>曾婷</v>
      </c>
      <c r="C845" s="4" t="str">
        <f>"56362023081822001145000"</f>
        <v>56362023081822001145000</v>
      </c>
      <c r="D845" s="4" t="str">
        <f t="shared" si="13"/>
        <v>1002</v>
      </c>
      <c r="E845" s="4" t="s">
        <v>8</v>
      </c>
      <c r="F845" s="4"/>
    </row>
    <row r="846" ht="35" customHeight="1" spans="1:6">
      <c r="A846" s="4">
        <v>844</v>
      </c>
      <c r="B846" s="4" t="str">
        <f>"符式兴"</f>
        <v>符式兴</v>
      </c>
      <c r="C846" s="4" t="str">
        <f>"56362023081615424734966"</f>
        <v>56362023081615424734966</v>
      </c>
      <c r="D846" s="4" t="str">
        <f t="shared" si="13"/>
        <v>1002</v>
      </c>
      <c r="E846" s="4" t="s">
        <v>8</v>
      </c>
      <c r="F846" s="4"/>
    </row>
    <row r="847" ht="35" customHeight="1" spans="1:6">
      <c r="A847" s="4">
        <v>845</v>
      </c>
      <c r="B847" s="4" t="str">
        <f>"邝道明"</f>
        <v>邝道明</v>
      </c>
      <c r="C847" s="4" t="str">
        <f>"56362023081822261745049"</f>
        <v>56362023081822261745049</v>
      </c>
      <c r="D847" s="4" t="str">
        <f t="shared" si="13"/>
        <v>1002</v>
      </c>
      <c r="E847" s="4" t="s">
        <v>8</v>
      </c>
      <c r="F847" s="4"/>
    </row>
    <row r="848" ht="35" customHeight="1" spans="1:6">
      <c r="A848" s="4">
        <v>846</v>
      </c>
      <c r="B848" s="4" t="str">
        <f>"林沁妍"</f>
        <v>林沁妍</v>
      </c>
      <c r="C848" s="4" t="str">
        <f>"56362023081711035039231"</f>
        <v>56362023081711035039231</v>
      </c>
      <c r="D848" s="4" t="str">
        <f t="shared" si="13"/>
        <v>1002</v>
      </c>
      <c r="E848" s="4" t="s">
        <v>8</v>
      </c>
      <c r="F848" s="4"/>
    </row>
    <row r="849" ht="35" customHeight="1" spans="1:6">
      <c r="A849" s="4">
        <v>847</v>
      </c>
      <c r="B849" s="4" t="str">
        <f>"蔡亲展"</f>
        <v>蔡亲展</v>
      </c>
      <c r="C849" s="4" t="str">
        <f>"56362023081812292343888"</f>
        <v>56362023081812292343888</v>
      </c>
      <c r="D849" s="4" t="str">
        <f t="shared" si="13"/>
        <v>1002</v>
      </c>
      <c r="E849" s="4" t="s">
        <v>8</v>
      </c>
      <c r="F849" s="4"/>
    </row>
    <row r="850" ht="35" customHeight="1" spans="1:6">
      <c r="A850" s="4">
        <v>848</v>
      </c>
      <c r="B850" s="4" t="str">
        <f>"徐碧霞"</f>
        <v>徐碧霞</v>
      </c>
      <c r="C850" s="4" t="str">
        <f>"56362023081823085045111"</f>
        <v>56362023081823085045111</v>
      </c>
      <c r="D850" s="4" t="str">
        <f t="shared" si="13"/>
        <v>1002</v>
      </c>
      <c r="E850" s="4" t="s">
        <v>8</v>
      </c>
      <c r="F850" s="4"/>
    </row>
    <row r="851" ht="35" customHeight="1" spans="1:6">
      <c r="A851" s="4">
        <v>849</v>
      </c>
      <c r="B851" s="4" t="str">
        <f>"蔡珊"</f>
        <v>蔡珊</v>
      </c>
      <c r="C851" s="4" t="str">
        <f>"56362023081823093745112"</f>
        <v>56362023081823093745112</v>
      </c>
      <c r="D851" s="4" t="str">
        <f t="shared" si="13"/>
        <v>1002</v>
      </c>
      <c r="E851" s="4" t="s">
        <v>8</v>
      </c>
      <c r="F851" s="4"/>
    </row>
    <row r="852" ht="35" customHeight="1" spans="1:6">
      <c r="A852" s="4">
        <v>850</v>
      </c>
      <c r="B852" s="4" t="str">
        <f>"王倩"</f>
        <v>王倩</v>
      </c>
      <c r="C852" s="4" t="str">
        <f>"56362023081415364722394"</f>
        <v>56362023081415364722394</v>
      </c>
      <c r="D852" s="4" t="str">
        <f t="shared" si="13"/>
        <v>1002</v>
      </c>
      <c r="E852" s="4" t="s">
        <v>8</v>
      </c>
      <c r="F852" s="4"/>
    </row>
    <row r="853" ht="35" customHeight="1" spans="1:6">
      <c r="A853" s="4">
        <v>851</v>
      </c>
      <c r="B853" s="4" t="str">
        <f>"徐奇明"</f>
        <v>徐奇明</v>
      </c>
      <c r="C853" s="4" t="str">
        <f>"56362023081822365645072"</f>
        <v>56362023081822365645072</v>
      </c>
      <c r="D853" s="4" t="str">
        <f t="shared" si="13"/>
        <v>1002</v>
      </c>
      <c r="E853" s="4" t="s">
        <v>8</v>
      </c>
      <c r="F853" s="4"/>
    </row>
    <row r="854" ht="35" customHeight="1" spans="1:6">
      <c r="A854" s="4">
        <v>852</v>
      </c>
      <c r="B854" s="4" t="str">
        <f>"王娜"</f>
        <v>王娜</v>
      </c>
      <c r="C854" s="4" t="str">
        <f>"56362023081822421145075"</f>
        <v>56362023081822421145075</v>
      </c>
      <c r="D854" s="4" t="str">
        <f t="shared" si="13"/>
        <v>1002</v>
      </c>
      <c r="E854" s="4" t="s">
        <v>8</v>
      </c>
      <c r="F854" s="4"/>
    </row>
    <row r="855" ht="35" customHeight="1" spans="1:6">
      <c r="A855" s="4">
        <v>853</v>
      </c>
      <c r="B855" s="4" t="str">
        <f>"曾杏"</f>
        <v>曾杏</v>
      </c>
      <c r="C855" s="4" t="str">
        <f>"56362023081821453544961"</f>
        <v>56362023081821453544961</v>
      </c>
      <c r="D855" s="4" t="str">
        <f t="shared" si="13"/>
        <v>1002</v>
      </c>
      <c r="E855" s="4" t="s">
        <v>8</v>
      </c>
      <c r="F855" s="4"/>
    </row>
    <row r="856" ht="35" customHeight="1" spans="1:6">
      <c r="A856" s="4">
        <v>854</v>
      </c>
      <c r="B856" s="4" t="str">
        <f>"蔡婷婷"</f>
        <v>蔡婷婷</v>
      </c>
      <c r="C856" s="4" t="str">
        <f>"56362023081823504345156"</f>
        <v>56362023081823504345156</v>
      </c>
      <c r="D856" s="4" t="str">
        <f t="shared" si="13"/>
        <v>1002</v>
      </c>
      <c r="E856" s="4" t="s">
        <v>8</v>
      </c>
      <c r="F856" s="4"/>
    </row>
    <row r="857" ht="35" customHeight="1" spans="1:6">
      <c r="A857" s="4">
        <v>855</v>
      </c>
      <c r="B857" s="4" t="str">
        <f>"冯晶晶"</f>
        <v>冯晶晶</v>
      </c>
      <c r="C857" s="4" t="str">
        <f>"56362023081900083145166"</f>
        <v>56362023081900083145166</v>
      </c>
      <c r="D857" s="4" t="str">
        <f t="shared" si="13"/>
        <v>1002</v>
      </c>
      <c r="E857" s="4" t="s">
        <v>8</v>
      </c>
      <c r="F857" s="4"/>
    </row>
    <row r="858" ht="35" customHeight="1" spans="1:6">
      <c r="A858" s="4">
        <v>856</v>
      </c>
      <c r="B858" s="4" t="str">
        <f>"林晓心"</f>
        <v>林晓心</v>
      </c>
      <c r="C858" s="4" t="str">
        <f>"56362023081900530445191"</f>
        <v>56362023081900530445191</v>
      </c>
      <c r="D858" s="4" t="str">
        <f t="shared" si="13"/>
        <v>1002</v>
      </c>
      <c r="E858" s="4" t="s">
        <v>8</v>
      </c>
      <c r="F858" s="4"/>
    </row>
    <row r="859" ht="35" customHeight="1" spans="1:6">
      <c r="A859" s="4">
        <v>857</v>
      </c>
      <c r="B859" s="4" t="str">
        <f>"符小燕"</f>
        <v>符小燕</v>
      </c>
      <c r="C859" s="4" t="str">
        <f>"56362023081823015445100"</f>
        <v>56362023081823015445100</v>
      </c>
      <c r="D859" s="4" t="str">
        <f t="shared" si="13"/>
        <v>1002</v>
      </c>
      <c r="E859" s="4" t="s">
        <v>8</v>
      </c>
      <c r="F859" s="4"/>
    </row>
    <row r="860" ht="35" customHeight="1" spans="1:6">
      <c r="A860" s="4">
        <v>858</v>
      </c>
      <c r="B860" s="4" t="str">
        <f>"罗明蕾"</f>
        <v>罗明蕾</v>
      </c>
      <c r="C860" s="4" t="str">
        <f>"56362023081712571440213"</f>
        <v>56362023081712571440213</v>
      </c>
      <c r="D860" s="4" t="str">
        <f t="shared" si="13"/>
        <v>1002</v>
      </c>
      <c r="E860" s="4" t="s">
        <v>8</v>
      </c>
      <c r="F860" s="4"/>
    </row>
    <row r="861" ht="35" customHeight="1" spans="1:6">
      <c r="A861" s="4">
        <v>859</v>
      </c>
      <c r="B861" s="4" t="str">
        <f>"蔡泓泓"</f>
        <v>蔡泓泓</v>
      </c>
      <c r="C861" s="4" t="str">
        <f>"56362023081512115527273"</f>
        <v>56362023081512115527273</v>
      </c>
      <c r="D861" s="4" t="str">
        <f t="shared" si="13"/>
        <v>1002</v>
      </c>
      <c r="E861" s="4" t="s">
        <v>8</v>
      </c>
      <c r="F861" s="4"/>
    </row>
    <row r="862" ht="35" customHeight="1" spans="1:6">
      <c r="A862" s="4">
        <v>860</v>
      </c>
      <c r="B862" s="4" t="str">
        <f>"吴淑文"</f>
        <v>吴淑文</v>
      </c>
      <c r="C862" s="4" t="str">
        <f>"56362023081511035926510"</f>
        <v>56362023081511035926510</v>
      </c>
      <c r="D862" s="4" t="str">
        <f t="shared" si="13"/>
        <v>1002</v>
      </c>
      <c r="E862" s="4" t="s">
        <v>8</v>
      </c>
      <c r="F862" s="4"/>
    </row>
    <row r="863" ht="35" customHeight="1" spans="1:6">
      <c r="A863" s="4">
        <v>861</v>
      </c>
      <c r="B863" s="4" t="str">
        <f>"王春"</f>
        <v>王春</v>
      </c>
      <c r="C863" s="4" t="str">
        <f>"56362023081904165445215"</f>
        <v>56362023081904165445215</v>
      </c>
      <c r="D863" s="4" t="str">
        <f t="shared" si="13"/>
        <v>1002</v>
      </c>
      <c r="E863" s="4" t="s">
        <v>8</v>
      </c>
      <c r="F863" s="4"/>
    </row>
    <row r="864" ht="35" customHeight="1" spans="1:6">
      <c r="A864" s="4">
        <v>862</v>
      </c>
      <c r="B864" s="4" t="str">
        <f>"李名基"</f>
        <v>李名基</v>
      </c>
      <c r="C864" s="4" t="str">
        <f>"56362023081804511342993"</f>
        <v>56362023081804511342993</v>
      </c>
      <c r="D864" s="4" t="str">
        <f t="shared" si="13"/>
        <v>1002</v>
      </c>
      <c r="E864" s="4" t="s">
        <v>8</v>
      </c>
      <c r="F864" s="4"/>
    </row>
    <row r="865" ht="35" customHeight="1" spans="1:6">
      <c r="A865" s="4">
        <v>863</v>
      </c>
      <c r="B865" s="4" t="str">
        <f>"邱名书"</f>
        <v>邱名书</v>
      </c>
      <c r="C865" s="4" t="str">
        <f>"56362023081417164322926"</f>
        <v>56362023081417164322926</v>
      </c>
      <c r="D865" s="4" t="str">
        <f t="shared" si="13"/>
        <v>1002</v>
      </c>
      <c r="E865" s="4" t="s">
        <v>8</v>
      </c>
      <c r="F865" s="4"/>
    </row>
    <row r="866" ht="35" customHeight="1" spans="1:6">
      <c r="A866" s="4">
        <v>864</v>
      </c>
      <c r="B866" s="4" t="str">
        <f>"王文华"</f>
        <v>王文华</v>
      </c>
      <c r="C866" s="4" t="str">
        <f>"56362023081900482945187"</f>
        <v>56362023081900482945187</v>
      </c>
      <c r="D866" s="4" t="str">
        <f t="shared" si="13"/>
        <v>1002</v>
      </c>
      <c r="E866" s="4" t="s">
        <v>8</v>
      </c>
      <c r="F866" s="4"/>
    </row>
    <row r="867" ht="35" customHeight="1" spans="1:6">
      <c r="A867" s="4">
        <v>865</v>
      </c>
      <c r="B867" s="4" t="str">
        <f>"周环"</f>
        <v>周环</v>
      </c>
      <c r="C867" s="4" t="str">
        <f>"56362023081611160133424"</f>
        <v>56362023081611160133424</v>
      </c>
      <c r="D867" s="4" t="str">
        <f t="shared" si="13"/>
        <v>1002</v>
      </c>
      <c r="E867" s="4" t="s">
        <v>8</v>
      </c>
      <c r="F867" s="4"/>
    </row>
    <row r="868" ht="35" customHeight="1" spans="1:6">
      <c r="A868" s="4">
        <v>866</v>
      </c>
      <c r="B868" s="4" t="str">
        <f>"戴春蕾"</f>
        <v>戴春蕾</v>
      </c>
      <c r="C868" s="4" t="str">
        <f>"56362023081609480032562"</f>
        <v>56362023081609480032562</v>
      </c>
      <c r="D868" s="4" t="str">
        <f t="shared" si="13"/>
        <v>1002</v>
      </c>
      <c r="E868" s="4" t="s">
        <v>8</v>
      </c>
      <c r="F868" s="4"/>
    </row>
    <row r="869" ht="35" customHeight="1" spans="1:6">
      <c r="A869" s="4">
        <v>867</v>
      </c>
      <c r="B869" s="4" t="str">
        <f>"王贻炜"</f>
        <v>王贻炜</v>
      </c>
      <c r="C869" s="4" t="str">
        <f>"56362023081811043243700"</f>
        <v>56362023081811043243700</v>
      </c>
      <c r="D869" s="4" t="str">
        <f t="shared" si="13"/>
        <v>1002</v>
      </c>
      <c r="E869" s="4" t="s">
        <v>8</v>
      </c>
      <c r="F869" s="4"/>
    </row>
    <row r="870" ht="35" customHeight="1" spans="1:6">
      <c r="A870" s="4">
        <v>868</v>
      </c>
      <c r="B870" s="4" t="str">
        <f>"周婷婷"</f>
        <v>周婷婷</v>
      </c>
      <c r="C870" s="4" t="str">
        <f>"56362023081909494645393"</f>
        <v>56362023081909494645393</v>
      </c>
      <c r="D870" s="4" t="str">
        <f t="shared" si="13"/>
        <v>1002</v>
      </c>
      <c r="E870" s="4" t="s">
        <v>8</v>
      </c>
      <c r="F870" s="4"/>
    </row>
    <row r="871" ht="35" customHeight="1" spans="1:6">
      <c r="A871" s="4">
        <v>869</v>
      </c>
      <c r="B871" s="4" t="str">
        <f>"陆姝颖"</f>
        <v>陆姝颖</v>
      </c>
      <c r="C871" s="4" t="str">
        <f>"56362023081909454845383"</f>
        <v>56362023081909454845383</v>
      </c>
      <c r="D871" s="4" t="str">
        <f t="shared" si="13"/>
        <v>1002</v>
      </c>
      <c r="E871" s="4" t="s">
        <v>8</v>
      </c>
      <c r="F871" s="4"/>
    </row>
    <row r="872" ht="35" customHeight="1" spans="1:6">
      <c r="A872" s="4">
        <v>870</v>
      </c>
      <c r="B872" s="4" t="str">
        <f>"杨爵蔚"</f>
        <v>杨爵蔚</v>
      </c>
      <c r="C872" s="4" t="str">
        <f>"56362023081902310645210"</f>
        <v>56362023081902310645210</v>
      </c>
      <c r="D872" s="4" t="str">
        <f t="shared" si="13"/>
        <v>1002</v>
      </c>
      <c r="E872" s="4" t="s">
        <v>8</v>
      </c>
      <c r="F872" s="4"/>
    </row>
    <row r="873" ht="35" customHeight="1" spans="1:6">
      <c r="A873" s="4">
        <v>871</v>
      </c>
      <c r="B873" s="4" t="str">
        <f>"温奇辉"</f>
        <v>温奇辉</v>
      </c>
      <c r="C873" s="4" t="str">
        <f>"56362023081910143745431"</f>
        <v>56362023081910143745431</v>
      </c>
      <c r="D873" s="4" t="str">
        <f t="shared" si="13"/>
        <v>1002</v>
      </c>
      <c r="E873" s="4" t="s">
        <v>8</v>
      </c>
      <c r="F873" s="4"/>
    </row>
    <row r="874" ht="35" customHeight="1" spans="1:6">
      <c r="A874" s="4">
        <v>872</v>
      </c>
      <c r="B874" s="4" t="str">
        <f>"邱裕春"</f>
        <v>邱裕春</v>
      </c>
      <c r="C874" s="4" t="str">
        <f>"56362023081616400135330"</f>
        <v>56362023081616400135330</v>
      </c>
      <c r="D874" s="4" t="str">
        <f t="shared" si="13"/>
        <v>1002</v>
      </c>
      <c r="E874" s="4" t="s">
        <v>8</v>
      </c>
      <c r="F874" s="4"/>
    </row>
    <row r="875" ht="35" customHeight="1" spans="1:6">
      <c r="A875" s="4">
        <v>873</v>
      </c>
      <c r="B875" s="4" t="str">
        <f>"王艳"</f>
        <v>王艳</v>
      </c>
      <c r="C875" s="4" t="str">
        <f>"56362023081812301343890"</f>
        <v>56362023081812301343890</v>
      </c>
      <c r="D875" s="4" t="str">
        <f t="shared" si="13"/>
        <v>1002</v>
      </c>
      <c r="E875" s="4" t="s">
        <v>8</v>
      </c>
      <c r="F875" s="4"/>
    </row>
    <row r="876" ht="35" customHeight="1" spans="1:6">
      <c r="A876" s="4">
        <v>874</v>
      </c>
      <c r="B876" s="4" t="str">
        <f>"罗如绮"</f>
        <v>罗如绮</v>
      </c>
      <c r="C876" s="4" t="str">
        <f>"56362023081822272445050"</f>
        <v>56362023081822272445050</v>
      </c>
      <c r="D876" s="4" t="str">
        <f t="shared" si="13"/>
        <v>1002</v>
      </c>
      <c r="E876" s="4" t="s">
        <v>8</v>
      </c>
      <c r="F876" s="4"/>
    </row>
    <row r="877" ht="35" customHeight="1" spans="1:6">
      <c r="A877" s="4">
        <v>875</v>
      </c>
      <c r="B877" s="4" t="str">
        <f>"何昌取"</f>
        <v>何昌取</v>
      </c>
      <c r="C877" s="4" t="str">
        <f>"56362023081909281945363"</f>
        <v>56362023081909281945363</v>
      </c>
      <c r="D877" s="4" t="str">
        <f t="shared" ref="D877:D940" si="14">"1002"</f>
        <v>1002</v>
      </c>
      <c r="E877" s="4" t="s">
        <v>8</v>
      </c>
      <c r="F877" s="4"/>
    </row>
    <row r="878" ht="35" customHeight="1" spans="1:6">
      <c r="A878" s="4">
        <v>876</v>
      </c>
      <c r="B878" s="4" t="str">
        <f>"王祺璁"</f>
        <v>王祺璁</v>
      </c>
      <c r="C878" s="4" t="str">
        <f>"56362023081910381745490"</f>
        <v>56362023081910381745490</v>
      </c>
      <c r="D878" s="4" t="str">
        <f t="shared" si="14"/>
        <v>1002</v>
      </c>
      <c r="E878" s="4" t="s">
        <v>8</v>
      </c>
      <c r="F878" s="4"/>
    </row>
    <row r="879" ht="35" customHeight="1" spans="1:6">
      <c r="A879" s="4">
        <v>877</v>
      </c>
      <c r="B879" s="4" t="str">
        <f>"张萧"</f>
        <v>张萧</v>
      </c>
      <c r="C879" s="4" t="str">
        <f>"56362023081911060545547"</f>
        <v>56362023081911060545547</v>
      </c>
      <c r="D879" s="4" t="str">
        <f t="shared" si="14"/>
        <v>1002</v>
      </c>
      <c r="E879" s="4" t="s">
        <v>8</v>
      </c>
      <c r="F879" s="4"/>
    </row>
    <row r="880" ht="35" customHeight="1" spans="1:6">
      <c r="A880" s="4">
        <v>878</v>
      </c>
      <c r="B880" s="4" t="str">
        <f>"洪绵基"</f>
        <v>洪绵基</v>
      </c>
      <c r="C880" s="4" t="str">
        <f>"56362023081911170145572"</f>
        <v>56362023081911170145572</v>
      </c>
      <c r="D880" s="4" t="str">
        <f t="shared" si="14"/>
        <v>1002</v>
      </c>
      <c r="E880" s="4" t="s">
        <v>8</v>
      </c>
      <c r="F880" s="4"/>
    </row>
    <row r="881" ht="35" customHeight="1" spans="1:6">
      <c r="A881" s="4">
        <v>879</v>
      </c>
      <c r="B881" s="4" t="str">
        <f>"莫冰"</f>
        <v>莫冰</v>
      </c>
      <c r="C881" s="4" t="str">
        <f>"56362023081909012445331"</f>
        <v>56362023081909012445331</v>
      </c>
      <c r="D881" s="4" t="str">
        <f t="shared" si="14"/>
        <v>1002</v>
      </c>
      <c r="E881" s="4" t="s">
        <v>8</v>
      </c>
      <c r="F881" s="4"/>
    </row>
    <row r="882" ht="35" customHeight="1" spans="1:6">
      <c r="A882" s="4">
        <v>880</v>
      </c>
      <c r="B882" s="4" t="str">
        <f>"凌育峰"</f>
        <v>凌育峰</v>
      </c>
      <c r="C882" s="4" t="str">
        <f>"56362023081821562944983"</f>
        <v>56362023081821562944983</v>
      </c>
      <c r="D882" s="4" t="str">
        <f t="shared" si="14"/>
        <v>1002</v>
      </c>
      <c r="E882" s="4" t="s">
        <v>8</v>
      </c>
      <c r="F882" s="4"/>
    </row>
    <row r="883" ht="35" customHeight="1" spans="1:6">
      <c r="A883" s="4">
        <v>881</v>
      </c>
      <c r="B883" s="4" t="str">
        <f>"黄小惠"</f>
        <v>黄小惠</v>
      </c>
      <c r="C883" s="4" t="str">
        <f>"56362023081911093345553"</f>
        <v>56362023081911093345553</v>
      </c>
      <c r="D883" s="4" t="str">
        <f t="shared" si="14"/>
        <v>1002</v>
      </c>
      <c r="E883" s="4" t="s">
        <v>8</v>
      </c>
      <c r="F883" s="4"/>
    </row>
    <row r="884" ht="35" customHeight="1" spans="1:6">
      <c r="A884" s="4">
        <v>882</v>
      </c>
      <c r="B884" s="4" t="str">
        <f>"黄创申"</f>
        <v>黄创申</v>
      </c>
      <c r="C884" s="4" t="str">
        <f>"56362023081911292545591"</f>
        <v>56362023081911292545591</v>
      </c>
      <c r="D884" s="4" t="str">
        <f t="shared" si="14"/>
        <v>1002</v>
      </c>
      <c r="E884" s="4" t="s">
        <v>8</v>
      </c>
      <c r="F884" s="4"/>
    </row>
    <row r="885" ht="35" customHeight="1" spans="1:6">
      <c r="A885" s="4">
        <v>883</v>
      </c>
      <c r="B885" s="4" t="str">
        <f>"冯兴"</f>
        <v>冯兴</v>
      </c>
      <c r="C885" s="4" t="str">
        <f>"56362023081811191743747"</f>
        <v>56362023081811191743747</v>
      </c>
      <c r="D885" s="4" t="str">
        <f t="shared" si="14"/>
        <v>1002</v>
      </c>
      <c r="E885" s="4" t="s">
        <v>8</v>
      </c>
      <c r="F885" s="4"/>
    </row>
    <row r="886" ht="35" customHeight="1" spans="1:6">
      <c r="A886" s="4">
        <v>884</v>
      </c>
      <c r="B886" s="4" t="str">
        <f>"黄菁"</f>
        <v>黄菁</v>
      </c>
      <c r="C886" s="4" t="str">
        <f>"56362023081911393145610"</f>
        <v>56362023081911393145610</v>
      </c>
      <c r="D886" s="4" t="str">
        <f t="shared" si="14"/>
        <v>1002</v>
      </c>
      <c r="E886" s="4" t="s">
        <v>8</v>
      </c>
      <c r="F886" s="4"/>
    </row>
    <row r="887" ht="35" customHeight="1" spans="1:6">
      <c r="A887" s="4">
        <v>885</v>
      </c>
      <c r="B887" s="4" t="str">
        <f>"徐小娣"</f>
        <v>徐小娣</v>
      </c>
      <c r="C887" s="4" t="str">
        <f>"56362023081911262145588"</f>
        <v>56362023081911262145588</v>
      </c>
      <c r="D887" s="4" t="str">
        <f t="shared" si="14"/>
        <v>1002</v>
      </c>
      <c r="E887" s="4" t="s">
        <v>8</v>
      </c>
      <c r="F887" s="4"/>
    </row>
    <row r="888" ht="35" customHeight="1" spans="1:6">
      <c r="A888" s="4">
        <v>886</v>
      </c>
      <c r="B888" s="4" t="str">
        <f>"李旧"</f>
        <v>李旧</v>
      </c>
      <c r="C888" s="4" t="str">
        <f>"56362023081902033945207"</f>
        <v>56362023081902033945207</v>
      </c>
      <c r="D888" s="4" t="str">
        <f t="shared" si="14"/>
        <v>1002</v>
      </c>
      <c r="E888" s="4" t="s">
        <v>8</v>
      </c>
      <c r="F888" s="4"/>
    </row>
    <row r="889" ht="35" customHeight="1" spans="1:6">
      <c r="A889" s="4">
        <v>887</v>
      </c>
      <c r="B889" s="4" t="str">
        <f>"姜统文"</f>
        <v>姜统文</v>
      </c>
      <c r="C889" s="4" t="str">
        <f>"56362023081422331223765"</f>
        <v>56362023081422331223765</v>
      </c>
      <c r="D889" s="4" t="str">
        <f t="shared" si="14"/>
        <v>1002</v>
      </c>
      <c r="E889" s="4" t="s">
        <v>8</v>
      </c>
      <c r="F889" s="4"/>
    </row>
    <row r="890" ht="35" customHeight="1" spans="1:6">
      <c r="A890" s="4">
        <v>888</v>
      </c>
      <c r="B890" s="4" t="str">
        <f>"蔡亲安"</f>
        <v>蔡亲安</v>
      </c>
      <c r="C890" s="4" t="str">
        <f>"56362023081909543645401"</f>
        <v>56362023081909543645401</v>
      </c>
      <c r="D890" s="4" t="str">
        <f t="shared" si="14"/>
        <v>1002</v>
      </c>
      <c r="E890" s="4" t="s">
        <v>8</v>
      </c>
      <c r="F890" s="4"/>
    </row>
    <row r="891" ht="35" customHeight="1" spans="1:6">
      <c r="A891" s="4">
        <v>889</v>
      </c>
      <c r="B891" s="4" t="str">
        <f>"陈春霖"</f>
        <v>陈春霖</v>
      </c>
      <c r="C891" s="4" t="str">
        <f>"56362023081912341845706"</f>
        <v>56362023081912341845706</v>
      </c>
      <c r="D891" s="4" t="str">
        <f t="shared" si="14"/>
        <v>1002</v>
      </c>
      <c r="E891" s="4" t="s">
        <v>8</v>
      </c>
      <c r="F891" s="4"/>
    </row>
    <row r="892" ht="35" customHeight="1" spans="1:6">
      <c r="A892" s="4">
        <v>890</v>
      </c>
      <c r="B892" s="4" t="str">
        <f>"王嘉琳"</f>
        <v>王嘉琳</v>
      </c>
      <c r="C892" s="4" t="str">
        <f>"56362023081912172145674"</f>
        <v>56362023081912172145674</v>
      </c>
      <c r="D892" s="4" t="str">
        <f t="shared" si="14"/>
        <v>1002</v>
      </c>
      <c r="E892" s="4" t="s">
        <v>8</v>
      </c>
      <c r="F892" s="4"/>
    </row>
    <row r="893" ht="35" customHeight="1" spans="1:6">
      <c r="A893" s="4">
        <v>891</v>
      </c>
      <c r="B893" s="4" t="str">
        <f>"林声锐"</f>
        <v>林声锐</v>
      </c>
      <c r="C893" s="4" t="str">
        <f>"56362023081913001245758"</f>
        <v>56362023081913001245758</v>
      </c>
      <c r="D893" s="4" t="str">
        <f t="shared" si="14"/>
        <v>1002</v>
      </c>
      <c r="E893" s="4" t="s">
        <v>8</v>
      </c>
      <c r="F893" s="4"/>
    </row>
    <row r="894" ht="35" customHeight="1" spans="1:6">
      <c r="A894" s="4">
        <v>892</v>
      </c>
      <c r="B894" s="4" t="str">
        <f>"陈莹"</f>
        <v>陈莹</v>
      </c>
      <c r="C894" s="4" t="str">
        <f>"56362023081912560445750"</f>
        <v>56362023081912560445750</v>
      </c>
      <c r="D894" s="4" t="str">
        <f t="shared" si="14"/>
        <v>1002</v>
      </c>
      <c r="E894" s="4" t="s">
        <v>8</v>
      </c>
      <c r="F894" s="4"/>
    </row>
    <row r="895" ht="35" customHeight="1" spans="1:6">
      <c r="A895" s="4">
        <v>893</v>
      </c>
      <c r="B895" s="4" t="str">
        <f>"李达明"</f>
        <v>李达明</v>
      </c>
      <c r="C895" s="4" t="str">
        <f>"56362023081420122723360"</f>
        <v>56362023081420122723360</v>
      </c>
      <c r="D895" s="4" t="str">
        <f t="shared" si="14"/>
        <v>1002</v>
      </c>
      <c r="E895" s="4" t="s">
        <v>8</v>
      </c>
      <c r="F895" s="4"/>
    </row>
    <row r="896" ht="35" customHeight="1" spans="1:6">
      <c r="A896" s="4">
        <v>894</v>
      </c>
      <c r="B896" s="4" t="str">
        <f>"李玟"</f>
        <v>李玟</v>
      </c>
      <c r="C896" s="4" t="str">
        <f>"56362023081914142345891"</f>
        <v>56362023081914142345891</v>
      </c>
      <c r="D896" s="4" t="str">
        <f t="shared" si="14"/>
        <v>1002</v>
      </c>
      <c r="E896" s="4" t="s">
        <v>8</v>
      </c>
      <c r="F896" s="4"/>
    </row>
    <row r="897" ht="35" customHeight="1" spans="1:6">
      <c r="A897" s="4">
        <v>895</v>
      </c>
      <c r="B897" s="4" t="str">
        <f>"曾德海"</f>
        <v>曾德海</v>
      </c>
      <c r="C897" s="4" t="str">
        <f>"56362023081912425845720"</f>
        <v>56362023081912425845720</v>
      </c>
      <c r="D897" s="4" t="str">
        <f t="shared" si="14"/>
        <v>1002</v>
      </c>
      <c r="E897" s="4" t="s">
        <v>8</v>
      </c>
      <c r="F897" s="4"/>
    </row>
    <row r="898" ht="35" customHeight="1" spans="1:6">
      <c r="A898" s="4">
        <v>896</v>
      </c>
      <c r="B898" s="4" t="str">
        <f>"王立发"</f>
        <v>王立发</v>
      </c>
      <c r="C898" s="4" t="str">
        <f>"56362023081409111819953"</f>
        <v>56362023081409111819953</v>
      </c>
      <c r="D898" s="4" t="str">
        <f t="shared" si="14"/>
        <v>1002</v>
      </c>
      <c r="E898" s="4" t="s">
        <v>8</v>
      </c>
      <c r="F898" s="4"/>
    </row>
    <row r="899" ht="35" customHeight="1" spans="1:6">
      <c r="A899" s="4">
        <v>897</v>
      </c>
      <c r="B899" s="4" t="str">
        <f>"李秋红"</f>
        <v>李秋红</v>
      </c>
      <c r="C899" s="4" t="str">
        <f>"56362023081913415645835"</f>
        <v>56362023081913415645835</v>
      </c>
      <c r="D899" s="4" t="str">
        <f t="shared" si="14"/>
        <v>1002</v>
      </c>
      <c r="E899" s="4" t="s">
        <v>8</v>
      </c>
      <c r="F899" s="4"/>
    </row>
    <row r="900" ht="35" customHeight="1" spans="1:6">
      <c r="A900" s="4">
        <v>898</v>
      </c>
      <c r="B900" s="4" t="str">
        <f>"王鹏"</f>
        <v>王鹏</v>
      </c>
      <c r="C900" s="4" t="str">
        <f>"56362023081910155545434"</f>
        <v>56362023081910155545434</v>
      </c>
      <c r="D900" s="4" t="str">
        <f t="shared" si="14"/>
        <v>1002</v>
      </c>
      <c r="E900" s="4" t="s">
        <v>8</v>
      </c>
      <c r="F900" s="4"/>
    </row>
    <row r="901" ht="35" customHeight="1" spans="1:6">
      <c r="A901" s="4">
        <v>899</v>
      </c>
      <c r="B901" s="4" t="str">
        <f>"朱柏任"</f>
        <v>朱柏任</v>
      </c>
      <c r="C901" s="4" t="str">
        <f>"56362023081721444942704"</f>
        <v>56362023081721444942704</v>
      </c>
      <c r="D901" s="4" t="str">
        <f t="shared" si="14"/>
        <v>1002</v>
      </c>
      <c r="E901" s="4" t="s">
        <v>8</v>
      </c>
      <c r="F901" s="4"/>
    </row>
    <row r="902" ht="35" customHeight="1" spans="1:6">
      <c r="A902" s="4">
        <v>900</v>
      </c>
      <c r="B902" s="4" t="str">
        <f>"吴毓峰"</f>
        <v>吴毓峰</v>
      </c>
      <c r="C902" s="4" t="str">
        <f>"56362023081614240234437"</f>
        <v>56362023081614240234437</v>
      </c>
      <c r="D902" s="4" t="str">
        <f t="shared" si="14"/>
        <v>1002</v>
      </c>
      <c r="E902" s="4" t="s">
        <v>8</v>
      </c>
      <c r="F902" s="4"/>
    </row>
    <row r="903" ht="35" customHeight="1" spans="1:6">
      <c r="A903" s="4">
        <v>901</v>
      </c>
      <c r="B903" s="4" t="str">
        <f>"王乙玲"</f>
        <v>王乙玲</v>
      </c>
      <c r="C903" s="4" t="str">
        <f>"56362023081816182744442"</f>
        <v>56362023081816182744442</v>
      </c>
      <c r="D903" s="4" t="str">
        <f t="shared" si="14"/>
        <v>1002</v>
      </c>
      <c r="E903" s="4" t="s">
        <v>8</v>
      </c>
      <c r="F903" s="4"/>
    </row>
    <row r="904" ht="35" customHeight="1" spans="1:6">
      <c r="A904" s="4">
        <v>902</v>
      </c>
      <c r="B904" s="4" t="str">
        <f>"王栋"</f>
        <v>王栋</v>
      </c>
      <c r="C904" s="4" t="str">
        <f>"56362023081911551445642"</f>
        <v>56362023081911551445642</v>
      </c>
      <c r="D904" s="4" t="str">
        <f t="shared" si="14"/>
        <v>1002</v>
      </c>
      <c r="E904" s="4" t="s">
        <v>8</v>
      </c>
      <c r="F904" s="4"/>
    </row>
    <row r="905" ht="35" customHeight="1" spans="1:6">
      <c r="A905" s="4">
        <v>903</v>
      </c>
      <c r="B905" s="4" t="str">
        <f>"肖灵灵"</f>
        <v>肖灵灵</v>
      </c>
      <c r="C905" s="4" t="str">
        <f>"56362023081603464031630"</f>
        <v>56362023081603464031630</v>
      </c>
      <c r="D905" s="4" t="str">
        <f t="shared" si="14"/>
        <v>1002</v>
      </c>
      <c r="E905" s="4" t="s">
        <v>8</v>
      </c>
      <c r="F905" s="4"/>
    </row>
    <row r="906" ht="35" customHeight="1" spans="1:6">
      <c r="A906" s="4">
        <v>904</v>
      </c>
      <c r="B906" s="4" t="str">
        <f>"王川儒"</f>
        <v>王川儒</v>
      </c>
      <c r="C906" s="4" t="str">
        <f>"56362023081517132129650"</f>
        <v>56362023081517132129650</v>
      </c>
      <c r="D906" s="4" t="str">
        <f t="shared" si="14"/>
        <v>1002</v>
      </c>
      <c r="E906" s="4" t="s">
        <v>8</v>
      </c>
      <c r="F906" s="4"/>
    </row>
    <row r="907" ht="35" customHeight="1" spans="1:6">
      <c r="A907" s="4">
        <v>905</v>
      </c>
      <c r="B907" s="4" t="str">
        <f>"莫紫婉"</f>
        <v>莫紫婉</v>
      </c>
      <c r="C907" s="4" t="str">
        <f>"56362023081915005045986"</f>
        <v>56362023081915005045986</v>
      </c>
      <c r="D907" s="4" t="str">
        <f t="shared" si="14"/>
        <v>1002</v>
      </c>
      <c r="E907" s="4" t="s">
        <v>8</v>
      </c>
      <c r="F907" s="4"/>
    </row>
    <row r="908" ht="35" customHeight="1" spans="1:6">
      <c r="A908" s="4">
        <v>906</v>
      </c>
      <c r="B908" s="4" t="str">
        <f>"王辉章"</f>
        <v>王辉章</v>
      </c>
      <c r="C908" s="4" t="str">
        <f>"56362023081915170046031"</f>
        <v>56362023081915170046031</v>
      </c>
      <c r="D908" s="4" t="str">
        <f t="shared" si="14"/>
        <v>1002</v>
      </c>
      <c r="E908" s="4" t="s">
        <v>8</v>
      </c>
      <c r="F908" s="4"/>
    </row>
    <row r="909" ht="35" customHeight="1" spans="1:6">
      <c r="A909" s="4">
        <v>907</v>
      </c>
      <c r="B909" s="4" t="str">
        <f>"王和鹏"</f>
        <v>王和鹏</v>
      </c>
      <c r="C909" s="4" t="str">
        <f>"56362023081800192642954"</f>
        <v>56362023081800192642954</v>
      </c>
      <c r="D909" s="4" t="str">
        <f t="shared" si="14"/>
        <v>1002</v>
      </c>
      <c r="E909" s="4" t="s">
        <v>8</v>
      </c>
      <c r="F909" s="4"/>
    </row>
    <row r="910" ht="35" customHeight="1" spans="1:6">
      <c r="A910" s="4">
        <v>908</v>
      </c>
      <c r="B910" s="4" t="str">
        <f>"王赛"</f>
        <v>王赛</v>
      </c>
      <c r="C910" s="4" t="str">
        <f>"56362023081915452446085"</f>
        <v>56362023081915452446085</v>
      </c>
      <c r="D910" s="4" t="str">
        <f t="shared" si="14"/>
        <v>1002</v>
      </c>
      <c r="E910" s="4" t="s">
        <v>8</v>
      </c>
      <c r="F910" s="4"/>
    </row>
    <row r="911" ht="35" customHeight="1" spans="1:6">
      <c r="A911" s="4">
        <v>909</v>
      </c>
      <c r="B911" s="4" t="str">
        <f>"邱盈"</f>
        <v>邱盈</v>
      </c>
      <c r="C911" s="4" t="str">
        <f>"56362023081915363946073"</f>
        <v>56362023081915363946073</v>
      </c>
      <c r="D911" s="4" t="str">
        <f t="shared" si="14"/>
        <v>1002</v>
      </c>
      <c r="E911" s="4" t="s">
        <v>8</v>
      </c>
      <c r="F911" s="4"/>
    </row>
    <row r="912" ht="35" customHeight="1" spans="1:6">
      <c r="A912" s="4">
        <v>910</v>
      </c>
      <c r="B912" s="4" t="str">
        <f>"廖恩琪"</f>
        <v>廖恩琪</v>
      </c>
      <c r="C912" s="4" t="str">
        <f>"56362023081914170945896"</f>
        <v>56362023081914170945896</v>
      </c>
      <c r="D912" s="4" t="str">
        <f t="shared" si="14"/>
        <v>1002</v>
      </c>
      <c r="E912" s="4" t="s">
        <v>8</v>
      </c>
      <c r="F912" s="4"/>
    </row>
    <row r="913" ht="35" customHeight="1" spans="1:6">
      <c r="A913" s="4">
        <v>911</v>
      </c>
      <c r="B913" s="4" t="str">
        <f>"王兴丽"</f>
        <v>王兴丽</v>
      </c>
      <c r="C913" s="4" t="str">
        <f>"56362023081915160346030"</f>
        <v>56362023081915160346030</v>
      </c>
      <c r="D913" s="4" t="str">
        <f t="shared" si="14"/>
        <v>1002</v>
      </c>
      <c r="E913" s="4" t="s">
        <v>8</v>
      </c>
      <c r="F913" s="4"/>
    </row>
    <row r="914" ht="35" customHeight="1" spans="1:6">
      <c r="A914" s="4">
        <v>912</v>
      </c>
      <c r="B914" s="4" t="str">
        <f>"唐瑜"</f>
        <v>唐瑜</v>
      </c>
      <c r="C914" s="4" t="str">
        <f>"56362023081915564246106"</f>
        <v>56362023081915564246106</v>
      </c>
      <c r="D914" s="4" t="str">
        <f t="shared" si="14"/>
        <v>1002</v>
      </c>
      <c r="E914" s="4" t="s">
        <v>8</v>
      </c>
      <c r="F914" s="4"/>
    </row>
    <row r="915" ht="35" customHeight="1" spans="1:6">
      <c r="A915" s="4">
        <v>913</v>
      </c>
      <c r="B915" s="4" t="str">
        <f>"李业霜"</f>
        <v>李业霜</v>
      </c>
      <c r="C915" s="4" t="str">
        <f>"56362023081916082346116"</f>
        <v>56362023081916082346116</v>
      </c>
      <c r="D915" s="4" t="str">
        <f t="shared" si="14"/>
        <v>1002</v>
      </c>
      <c r="E915" s="4" t="s">
        <v>8</v>
      </c>
      <c r="F915" s="4"/>
    </row>
    <row r="916" ht="35" customHeight="1" spans="1:6">
      <c r="A916" s="4">
        <v>914</v>
      </c>
      <c r="B916" s="4" t="str">
        <f>"李名江"</f>
        <v>李名江</v>
      </c>
      <c r="C916" s="4" t="str">
        <f>"56362023081916254446121"</f>
        <v>56362023081916254446121</v>
      </c>
      <c r="D916" s="4" t="str">
        <f t="shared" si="14"/>
        <v>1002</v>
      </c>
      <c r="E916" s="4" t="s">
        <v>8</v>
      </c>
      <c r="F916" s="4"/>
    </row>
    <row r="917" ht="35" customHeight="1" spans="1:6">
      <c r="A917" s="4">
        <v>915</v>
      </c>
      <c r="B917" s="4" t="str">
        <f>"陈雪莹"</f>
        <v>陈雪莹</v>
      </c>
      <c r="C917" s="4" t="str">
        <f>"56362023081915483046088"</f>
        <v>56362023081915483046088</v>
      </c>
      <c r="D917" s="4" t="str">
        <f t="shared" si="14"/>
        <v>1002</v>
      </c>
      <c r="E917" s="4" t="s">
        <v>8</v>
      </c>
      <c r="F917" s="4"/>
    </row>
    <row r="918" ht="35" customHeight="1" spans="1:6">
      <c r="A918" s="4">
        <v>916</v>
      </c>
      <c r="B918" s="4" t="str">
        <f>"李日林"</f>
        <v>李日林</v>
      </c>
      <c r="C918" s="4" t="str">
        <f>"56362023081915104746016"</f>
        <v>56362023081915104746016</v>
      </c>
      <c r="D918" s="4" t="str">
        <f t="shared" si="14"/>
        <v>1002</v>
      </c>
      <c r="E918" s="4" t="s">
        <v>8</v>
      </c>
      <c r="F918" s="4"/>
    </row>
    <row r="919" ht="35" customHeight="1" spans="1:6">
      <c r="A919" s="4">
        <v>917</v>
      </c>
      <c r="B919" s="4" t="str">
        <f>"潘巧微"</f>
        <v>潘巧微</v>
      </c>
      <c r="C919" s="4" t="str">
        <f>"56362023081915484646091"</f>
        <v>56362023081915484646091</v>
      </c>
      <c r="D919" s="4" t="str">
        <f t="shared" si="14"/>
        <v>1002</v>
      </c>
      <c r="E919" s="4" t="s">
        <v>8</v>
      </c>
      <c r="F919" s="4"/>
    </row>
    <row r="920" ht="35" customHeight="1" spans="1:6">
      <c r="A920" s="4">
        <v>918</v>
      </c>
      <c r="B920" s="4" t="str">
        <f>"李金"</f>
        <v>李金</v>
      </c>
      <c r="C920" s="4" t="str">
        <f>"56362023081916273446124"</f>
        <v>56362023081916273446124</v>
      </c>
      <c r="D920" s="4" t="str">
        <f t="shared" si="14"/>
        <v>1002</v>
      </c>
      <c r="E920" s="4" t="s">
        <v>8</v>
      </c>
      <c r="F920" s="4"/>
    </row>
    <row r="921" ht="35" customHeight="1" spans="1:6">
      <c r="A921" s="4">
        <v>919</v>
      </c>
      <c r="B921" s="4" t="str">
        <f>"林宁"</f>
        <v>林宁</v>
      </c>
      <c r="C921" s="4" t="str">
        <f>"56362023081914244045915"</f>
        <v>56362023081914244045915</v>
      </c>
      <c r="D921" s="4" t="str">
        <f t="shared" si="14"/>
        <v>1002</v>
      </c>
      <c r="E921" s="4" t="s">
        <v>8</v>
      </c>
      <c r="F921" s="4"/>
    </row>
    <row r="922" ht="35" customHeight="1" spans="1:6">
      <c r="A922" s="4">
        <v>920</v>
      </c>
      <c r="B922" s="4" t="str">
        <f>"王丽芬"</f>
        <v>王丽芬</v>
      </c>
      <c r="C922" s="4" t="str">
        <f>"56362023081823361045145"</f>
        <v>56362023081823361045145</v>
      </c>
      <c r="D922" s="4" t="str">
        <f t="shared" si="14"/>
        <v>1002</v>
      </c>
      <c r="E922" s="4" t="s">
        <v>8</v>
      </c>
      <c r="F922" s="4"/>
    </row>
    <row r="923" ht="35" customHeight="1" spans="1:6">
      <c r="A923" s="4">
        <v>921</v>
      </c>
      <c r="B923" s="4" t="str">
        <f>"黄雪丹"</f>
        <v>黄雪丹</v>
      </c>
      <c r="C923" s="4" t="str">
        <f>"56362023081913573745863"</f>
        <v>56362023081913573745863</v>
      </c>
      <c r="D923" s="4" t="str">
        <f t="shared" si="14"/>
        <v>1002</v>
      </c>
      <c r="E923" s="4" t="s">
        <v>8</v>
      </c>
      <c r="F923" s="4"/>
    </row>
    <row r="924" ht="35" customHeight="1" spans="1:6">
      <c r="A924" s="4">
        <v>922</v>
      </c>
      <c r="B924" s="4" t="str">
        <f>"李妹"</f>
        <v>李妹</v>
      </c>
      <c r="C924" s="4" t="str">
        <f>"56362023081914034545875"</f>
        <v>56362023081914034545875</v>
      </c>
      <c r="D924" s="4" t="str">
        <f t="shared" si="14"/>
        <v>1002</v>
      </c>
      <c r="E924" s="4" t="s">
        <v>8</v>
      </c>
      <c r="F924" s="4"/>
    </row>
    <row r="925" ht="35" customHeight="1" spans="1:6">
      <c r="A925" s="4">
        <v>923</v>
      </c>
      <c r="B925" s="4" t="str">
        <f>"黄妃"</f>
        <v>黄妃</v>
      </c>
      <c r="C925" s="4" t="str">
        <f>"56362023081411332821169"</f>
        <v>56362023081411332821169</v>
      </c>
      <c r="D925" s="4" t="str">
        <f t="shared" si="14"/>
        <v>1002</v>
      </c>
      <c r="E925" s="4" t="s">
        <v>8</v>
      </c>
      <c r="F925" s="4"/>
    </row>
    <row r="926" ht="35" customHeight="1" spans="1:6">
      <c r="A926" s="4">
        <v>924</v>
      </c>
      <c r="B926" s="4" t="str">
        <f>"李玉楠"</f>
        <v>李玉楠</v>
      </c>
      <c r="C926" s="4" t="str">
        <f>"56362023081918374646155"</f>
        <v>56362023081918374646155</v>
      </c>
      <c r="D926" s="4" t="str">
        <f t="shared" si="14"/>
        <v>1002</v>
      </c>
      <c r="E926" s="4" t="s">
        <v>8</v>
      </c>
      <c r="F926" s="4"/>
    </row>
    <row r="927" ht="35" customHeight="1" spans="1:6">
      <c r="A927" s="4">
        <v>925</v>
      </c>
      <c r="B927" s="4" t="str">
        <f>"蔡敏"</f>
        <v>蔡敏</v>
      </c>
      <c r="C927" s="4" t="str">
        <f>"56362023081919323846169"</f>
        <v>56362023081919323846169</v>
      </c>
      <c r="D927" s="4" t="str">
        <f t="shared" si="14"/>
        <v>1002</v>
      </c>
      <c r="E927" s="4" t="s">
        <v>8</v>
      </c>
      <c r="F927" s="4"/>
    </row>
    <row r="928" ht="35" customHeight="1" spans="1:6">
      <c r="A928" s="4">
        <v>926</v>
      </c>
      <c r="B928" s="4" t="str">
        <f>"吴雯雯"</f>
        <v>吴雯雯</v>
      </c>
      <c r="C928" s="4" t="str">
        <f>"56362023081613580134278"</f>
        <v>56362023081613580134278</v>
      </c>
      <c r="D928" s="4" t="str">
        <f t="shared" si="14"/>
        <v>1002</v>
      </c>
      <c r="E928" s="4" t="s">
        <v>8</v>
      </c>
      <c r="F928" s="4"/>
    </row>
    <row r="929" ht="35" customHeight="1" spans="1:6">
      <c r="A929" s="4">
        <v>927</v>
      </c>
      <c r="B929" s="4" t="str">
        <f>"王仕健"</f>
        <v>王仕健</v>
      </c>
      <c r="C929" s="4" t="str">
        <f>"56362023081919414346170"</f>
        <v>56362023081919414346170</v>
      </c>
      <c r="D929" s="4" t="str">
        <f t="shared" si="14"/>
        <v>1002</v>
      </c>
      <c r="E929" s="4" t="s">
        <v>8</v>
      </c>
      <c r="F929" s="4"/>
    </row>
    <row r="930" ht="35" customHeight="1" spans="1:6">
      <c r="A930" s="4">
        <v>928</v>
      </c>
      <c r="B930" s="4" t="str">
        <f>"罗南通"</f>
        <v>罗南通</v>
      </c>
      <c r="C930" s="4" t="str">
        <f>"56362023081920054646177"</f>
        <v>56362023081920054646177</v>
      </c>
      <c r="D930" s="4" t="str">
        <f t="shared" si="14"/>
        <v>1002</v>
      </c>
      <c r="E930" s="4" t="s">
        <v>8</v>
      </c>
      <c r="F930" s="4"/>
    </row>
    <row r="931" ht="35" customHeight="1" spans="1:6">
      <c r="A931" s="4">
        <v>929</v>
      </c>
      <c r="B931" s="4" t="str">
        <f>"王海苗"</f>
        <v>王海苗</v>
      </c>
      <c r="C931" s="4" t="str">
        <f>"56362023081410020620499"</f>
        <v>56362023081410020620499</v>
      </c>
      <c r="D931" s="4" t="str">
        <f t="shared" si="14"/>
        <v>1002</v>
      </c>
      <c r="E931" s="4" t="s">
        <v>8</v>
      </c>
      <c r="F931" s="4"/>
    </row>
    <row r="932" ht="35" customHeight="1" spans="1:6">
      <c r="A932" s="4">
        <v>930</v>
      </c>
      <c r="B932" s="4" t="str">
        <f>"曾森"</f>
        <v>曾森</v>
      </c>
      <c r="C932" s="4" t="str">
        <f>"56362023081611054233341"</f>
        <v>56362023081611054233341</v>
      </c>
      <c r="D932" s="4" t="str">
        <f t="shared" si="14"/>
        <v>1002</v>
      </c>
      <c r="E932" s="4" t="s">
        <v>8</v>
      </c>
      <c r="F932" s="4"/>
    </row>
    <row r="933" ht="35" customHeight="1" spans="1:6">
      <c r="A933" s="4">
        <v>931</v>
      </c>
      <c r="B933" s="4" t="str">
        <f>"李科纪"</f>
        <v>李科纪</v>
      </c>
      <c r="C933" s="4" t="str">
        <f>"56362023081915574846110"</f>
        <v>56362023081915574846110</v>
      </c>
      <c r="D933" s="4" t="str">
        <f t="shared" si="14"/>
        <v>1002</v>
      </c>
      <c r="E933" s="4" t="s">
        <v>8</v>
      </c>
      <c r="F933" s="4"/>
    </row>
    <row r="934" ht="35" customHeight="1" spans="1:6">
      <c r="A934" s="4">
        <v>932</v>
      </c>
      <c r="B934" s="4" t="str">
        <f>"冯翔"</f>
        <v>冯翔</v>
      </c>
      <c r="C934" s="4" t="str">
        <f>"56362023081919042246165"</f>
        <v>56362023081919042246165</v>
      </c>
      <c r="D934" s="4" t="str">
        <f t="shared" si="14"/>
        <v>1002</v>
      </c>
      <c r="E934" s="4" t="s">
        <v>8</v>
      </c>
      <c r="F934" s="4"/>
    </row>
    <row r="935" ht="35" customHeight="1" spans="1:6">
      <c r="A935" s="4">
        <v>933</v>
      </c>
      <c r="B935" s="4" t="str">
        <f>"王珍"</f>
        <v>王珍</v>
      </c>
      <c r="C935" s="4" t="str">
        <f>"56362023081920445746188"</f>
        <v>56362023081920445746188</v>
      </c>
      <c r="D935" s="4" t="str">
        <f t="shared" si="14"/>
        <v>1002</v>
      </c>
      <c r="E935" s="4" t="s">
        <v>8</v>
      </c>
      <c r="F935" s="4"/>
    </row>
    <row r="936" ht="35" customHeight="1" spans="1:6">
      <c r="A936" s="4">
        <v>934</v>
      </c>
      <c r="B936" s="4" t="str">
        <f>"王才丰"</f>
        <v>王才丰</v>
      </c>
      <c r="C936" s="4" t="str">
        <f>"56362023081921074546199"</f>
        <v>56362023081921074546199</v>
      </c>
      <c r="D936" s="4" t="str">
        <f t="shared" si="14"/>
        <v>1002</v>
      </c>
      <c r="E936" s="4" t="s">
        <v>8</v>
      </c>
      <c r="F936" s="4"/>
    </row>
    <row r="937" ht="35" customHeight="1" spans="1:6">
      <c r="A937" s="4">
        <v>935</v>
      </c>
      <c r="B937" s="4" t="str">
        <f>"郑小赛"</f>
        <v>郑小赛</v>
      </c>
      <c r="C937" s="4" t="str">
        <f>"56362023081920360546185"</f>
        <v>56362023081920360546185</v>
      </c>
      <c r="D937" s="4" t="str">
        <f t="shared" si="14"/>
        <v>1002</v>
      </c>
      <c r="E937" s="4" t="s">
        <v>8</v>
      </c>
      <c r="F937" s="4"/>
    </row>
    <row r="938" ht="35" customHeight="1" spans="1:6">
      <c r="A938" s="4">
        <v>936</v>
      </c>
      <c r="B938" s="4" t="str">
        <f>"廖雪冰"</f>
        <v>廖雪冰</v>
      </c>
      <c r="C938" s="4" t="str">
        <f>"56362023081819142044731"</f>
        <v>56362023081819142044731</v>
      </c>
      <c r="D938" s="4" t="str">
        <f t="shared" si="14"/>
        <v>1002</v>
      </c>
      <c r="E938" s="4" t="s">
        <v>8</v>
      </c>
      <c r="F938" s="4"/>
    </row>
    <row r="939" ht="35" customHeight="1" spans="1:6">
      <c r="A939" s="4">
        <v>937</v>
      </c>
      <c r="B939" s="4" t="str">
        <f>"姜祖林"</f>
        <v>姜祖林</v>
      </c>
      <c r="C939" s="4" t="str">
        <f>"56362023081920540446193"</f>
        <v>56362023081920540446193</v>
      </c>
      <c r="D939" s="4" t="str">
        <f t="shared" si="14"/>
        <v>1002</v>
      </c>
      <c r="E939" s="4" t="s">
        <v>8</v>
      </c>
      <c r="F939" s="4"/>
    </row>
    <row r="940" ht="35" customHeight="1" spans="1:6">
      <c r="A940" s="4">
        <v>938</v>
      </c>
      <c r="B940" s="4" t="str">
        <f>"王侨"</f>
        <v>王侨</v>
      </c>
      <c r="C940" s="4" t="str">
        <f>"56362023081921155946202"</f>
        <v>56362023081921155946202</v>
      </c>
      <c r="D940" s="4" t="str">
        <f t="shared" si="14"/>
        <v>1002</v>
      </c>
      <c r="E940" s="4" t="s">
        <v>8</v>
      </c>
      <c r="F940" s="4"/>
    </row>
    <row r="941" ht="35" customHeight="1" spans="1:6">
      <c r="A941" s="4">
        <v>939</v>
      </c>
      <c r="B941" s="4" t="str">
        <f>"张菲菲"</f>
        <v>张菲菲</v>
      </c>
      <c r="C941" s="4" t="str">
        <f>"56362023081921594646214"</f>
        <v>56362023081921594646214</v>
      </c>
      <c r="D941" s="4" t="str">
        <f t="shared" ref="D941:D1004" si="15">"1002"</f>
        <v>1002</v>
      </c>
      <c r="E941" s="4" t="s">
        <v>8</v>
      </c>
      <c r="F941" s="4"/>
    </row>
    <row r="942" ht="35" customHeight="1" spans="1:6">
      <c r="A942" s="4">
        <v>940</v>
      </c>
      <c r="B942" s="4" t="str">
        <f>"王春娇"</f>
        <v>王春娇</v>
      </c>
      <c r="C942" s="4" t="str">
        <f>"56362023081711350439549"</f>
        <v>56362023081711350439549</v>
      </c>
      <c r="D942" s="4" t="str">
        <f t="shared" si="15"/>
        <v>1002</v>
      </c>
      <c r="E942" s="4" t="s">
        <v>8</v>
      </c>
      <c r="F942" s="4"/>
    </row>
    <row r="943" ht="35" customHeight="1" spans="1:6">
      <c r="A943" s="4">
        <v>941</v>
      </c>
      <c r="B943" s="4" t="str">
        <f>"赵国玉"</f>
        <v>赵国玉</v>
      </c>
      <c r="C943" s="4" t="str">
        <f>"56362023081921451446207"</f>
        <v>56362023081921451446207</v>
      </c>
      <c r="D943" s="4" t="str">
        <f t="shared" si="15"/>
        <v>1002</v>
      </c>
      <c r="E943" s="4" t="s">
        <v>8</v>
      </c>
      <c r="F943" s="4"/>
    </row>
    <row r="944" ht="35" customHeight="1" spans="1:6">
      <c r="A944" s="4">
        <v>942</v>
      </c>
      <c r="B944" s="4" t="str">
        <f>"王达龙"</f>
        <v>王达龙</v>
      </c>
      <c r="C944" s="4" t="str">
        <f>"56362023081921552546210"</f>
        <v>56362023081921552546210</v>
      </c>
      <c r="D944" s="4" t="str">
        <f t="shared" si="15"/>
        <v>1002</v>
      </c>
      <c r="E944" s="4" t="s">
        <v>8</v>
      </c>
      <c r="F944" s="4"/>
    </row>
    <row r="945" ht="35" customHeight="1" spans="1:6">
      <c r="A945" s="4">
        <v>943</v>
      </c>
      <c r="B945" s="4" t="str">
        <f>"邱名存"</f>
        <v>邱名存</v>
      </c>
      <c r="C945" s="4" t="str">
        <f>"56362023081922090346218"</f>
        <v>56362023081922090346218</v>
      </c>
      <c r="D945" s="4" t="str">
        <f t="shared" si="15"/>
        <v>1002</v>
      </c>
      <c r="E945" s="4" t="s">
        <v>8</v>
      </c>
      <c r="F945" s="4"/>
    </row>
    <row r="946" ht="35" customHeight="1" spans="1:6">
      <c r="A946" s="4">
        <v>944</v>
      </c>
      <c r="B946" s="4" t="str">
        <f>"陈雪群"</f>
        <v>陈雪群</v>
      </c>
      <c r="C946" s="4" t="str">
        <f>"56362023081922073646217"</f>
        <v>56362023081922073646217</v>
      </c>
      <c r="D946" s="4" t="str">
        <f t="shared" si="15"/>
        <v>1002</v>
      </c>
      <c r="E946" s="4" t="s">
        <v>8</v>
      </c>
      <c r="F946" s="4"/>
    </row>
    <row r="947" ht="35" customHeight="1" spans="1:6">
      <c r="A947" s="4">
        <v>945</v>
      </c>
      <c r="B947" s="4" t="str">
        <f>"蔡李灵"</f>
        <v>蔡李灵</v>
      </c>
      <c r="C947" s="4" t="str">
        <f>"56362023081611234633477"</f>
        <v>56362023081611234633477</v>
      </c>
      <c r="D947" s="4" t="str">
        <f t="shared" si="15"/>
        <v>1002</v>
      </c>
      <c r="E947" s="4" t="s">
        <v>8</v>
      </c>
      <c r="F947" s="4"/>
    </row>
    <row r="948" ht="35" customHeight="1" spans="1:6">
      <c r="A948" s="4">
        <v>946</v>
      </c>
      <c r="B948" s="4" t="str">
        <f>"李炳春"</f>
        <v>李炳春</v>
      </c>
      <c r="C948" s="4" t="str">
        <f>"56362023081922550346238"</f>
        <v>56362023081922550346238</v>
      </c>
      <c r="D948" s="4" t="str">
        <f t="shared" si="15"/>
        <v>1002</v>
      </c>
      <c r="E948" s="4" t="s">
        <v>8</v>
      </c>
      <c r="F948" s="4"/>
    </row>
    <row r="949" ht="35" customHeight="1" spans="1:6">
      <c r="A949" s="4">
        <v>947</v>
      </c>
      <c r="B949" s="4" t="str">
        <f>"洪晓静"</f>
        <v>洪晓静</v>
      </c>
      <c r="C949" s="4" t="str">
        <f>"56362023081923095446242"</f>
        <v>56362023081923095446242</v>
      </c>
      <c r="D949" s="4" t="str">
        <f t="shared" si="15"/>
        <v>1002</v>
      </c>
      <c r="E949" s="4" t="s">
        <v>8</v>
      </c>
      <c r="F949" s="4"/>
    </row>
    <row r="950" ht="35" customHeight="1" spans="1:6">
      <c r="A950" s="4">
        <v>948</v>
      </c>
      <c r="B950" s="4" t="str">
        <f>"朱允华"</f>
        <v>朱允华</v>
      </c>
      <c r="C950" s="4" t="str">
        <f>"56362023081923135046247"</f>
        <v>56362023081923135046247</v>
      </c>
      <c r="D950" s="4" t="str">
        <f t="shared" si="15"/>
        <v>1002</v>
      </c>
      <c r="E950" s="4" t="s">
        <v>8</v>
      </c>
      <c r="F950" s="4"/>
    </row>
    <row r="951" ht="35" customHeight="1" spans="1:6">
      <c r="A951" s="4">
        <v>949</v>
      </c>
      <c r="B951" s="4" t="str">
        <f>"王泰弘"</f>
        <v>王泰弘</v>
      </c>
      <c r="C951" s="4" t="str">
        <f>"56362023081818162244656"</f>
        <v>56362023081818162244656</v>
      </c>
      <c r="D951" s="4" t="str">
        <f t="shared" si="15"/>
        <v>1002</v>
      </c>
      <c r="E951" s="4" t="s">
        <v>8</v>
      </c>
      <c r="F951" s="4"/>
    </row>
    <row r="952" ht="35" customHeight="1" spans="1:6">
      <c r="A952" s="4">
        <v>950</v>
      </c>
      <c r="B952" s="4" t="str">
        <f>"洪光维"</f>
        <v>洪光维</v>
      </c>
      <c r="C952" s="4" t="str">
        <f>"56362023081923113446243"</f>
        <v>56362023081923113446243</v>
      </c>
      <c r="D952" s="4" t="str">
        <f t="shared" si="15"/>
        <v>1002</v>
      </c>
      <c r="E952" s="4" t="s">
        <v>8</v>
      </c>
      <c r="F952" s="4"/>
    </row>
    <row r="953" ht="35" customHeight="1" spans="1:6">
      <c r="A953" s="4">
        <v>951</v>
      </c>
      <c r="B953" s="4" t="str">
        <f>"邝雪童"</f>
        <v>邝雪童</v>
      </c>
      <c r="C953" s="4" t="str">
        <f>"56362023081922375046231"</f>
        <v>56362023081922375046231</v>
      </c>
      <c r="D953" s="4" t="str">
        <f t="shared" si="15"/>
        <v>1002</v>
      </c>
      <c r="E953" s="4" t="s">
        <v>8</v>
      </c>
      <c r="F953" s="4"/>
    </row>
    <row r="954" ht="35" customHeight="1" spans="1:6">
      <c r="A954" s="4">
        <v>952</v>
      </c>
      <c r="B954" s="4" t="str">
        <f>"吴丽金"</f>
        <v>吴丽金</v>
      </c>
      <c r="C954" s="4" t="str">
        <f>"56362023081922260046224"</f>
        <v>56362023081922260046224</v>
      </c>
      <c r="D954" s="4" t="str">
        <f t="shared" si="15"/>
        <v>1002</v>
      </c>
      <c r="E954" s="4" t="s">
        <v>8</v>
      </c>
      <c r="F954" s="4"/>
    </row>
    <row r="955" ht="35" customHeight="1" spans="1:6">
      <c r="A955" s="4">
        <v>953</v>
      </c>
      <c r="B955" s="4" t="str">
        <f>"何广能"</f>
        <v>何广能</v>
      </c>
      <c r="C955" s="4" t="str">
        <f>"56362023081922281446227"</f>
        <v>56362023081922281446227</v>
      </c>
      <c r="D955" s="4" t="str">
        <f t="shared" si="15"/>
        <v>1002</v>
      </c>
      <c r="E955" s="4" t="s">
        <v>8</v>
      </c>
      <c r="F955" s="4"/>
    </row>
    <row r="956" ht="35" customHeight="1" spans="1:6">
      <c r="A956" s="4">
        <v>954</v>
      </c>
      <c r="B956" s="4" t="str">
        <f>"徐济伟"</f>
        <v>徐济伟</v>
      </c>
      <c r="C956" s="4" t="str">
        <f>"56362023081918172846150"</f>
        <v>56362023081918172846150</v>
      </c>
      <c r="D956" s="4" t="str">
        <f t="shared" si="15"/>
        <v>1002</v>
      </c>
      <c r="E956" s="4" t="s">
        <v>8</v>
      </c>
      <c r="F956" s="4"/>
    </row>
    <row r="957" ht="35" customHeight="1" spans="1:6">
      <c r="A957" s="4">
        <v>955</v>
      </c>
      <c r="B957" s="4" t="str">
        <f>"王小琳"</f>
        <v>王小琳</v>
      </c>
      <c r="C957" s="4" t="str">
        <f>"56362023081910591345531"</f>
        <v>56362023081910591345531</v>
      </c>
      <c r="D957" s="4" t="str">
        <f t="shared" si="15"/>
        <v>1002</v>
      </c>
      <c r="E957" s="4" t="s">
        <v>8</v>
      </c>
      <c r="F957" s="4"/>
    </row>
    <row r="958" ht="35" customHeight="1" spans="1:6">
      <c r="A958" s="4">
        <v>956</v>
      </c>
      <c r="B958" s="4" t="str">
        <f>"李思思"</f>
        <v>李思思</v>
      </c>
      <c r="C958" s="4" t="str">
        <f>"56362023082000025146264"</f>
        <v>56362023082000025146264</v>
      </c>
      <c r="D958" s="4" t="str">
        <f t="shared" si="15"/>
        <v>1002</v>
      </c>
      <c r="E958" s="4" t="s">
        <v>8</v>
      </c>
      <c r="F958" s="4"/>
    </row>
    <row r="959" ht="35" customHeight="1" spans="1:6">
      <c r="A959" s="4">
        <v>957</v>
      </c>
      <c r="B959" s="4" t="str">
        <f>"郑婉娟"</f>
        <v>郑婉娟</v>
      </c>
      <c r="C959" s="4" t="str">
        <f>"56362023081923371046256"</f>
        <v>56362023081923371046256</v>
      </c>
      <c r="D959" s="4" t="str">
        <f t="shared" si="15"/>
        <v>1002</v>
      </c>
      <c r="E959" s="4" t="s">
        <v>8</v>
      </c>
      <c r="F959" s="4"/>
    </row>
    <row r="960" ht="35" customHeight="1" spans="1:6">
      <c r="A960" s="4">
        <v>958</v>
      </c>
      <c r="B960" s="4" t="str">
        <f>"陈玮"</f>
        <v>陈玮</v>
      </c>
      <c r="C960" s="4" t="str">
        <f>"56362023081923510346260"</f>
        <v>56362023081923510346260</v>
      </c>
      <c r="D960" s="4" t="str">
        <f t="shared" si="15"/>
        <v>1002</v>
      </c>
      <c r="E960" s="4" t="s">
        <v>8</v>
      </c>
      <c r="F960" s="4"/>
    </row>
    <row r="961" ht="35" customHeight="1" spans="1:6">
      <c r="A961" s="4">
        <v>959</v>
      </c>
      <c r="B961" s="4" t="str">
        <f>"张丹"</f>
        <v>张丹</v>
      </c>
      <c r="C961" s="4" t="str">
        <f>"56362023082000403146271"</f>
        <v>56362023082000403146271</v>
      </c>
      <c r="D961" s="4" t="str">
        <f t="shared" si="15"/>
        <v>1002</v>
      </c>
      <c r="E961" s="4" t="s">
        <v>8</v>
      </c>
      <c r="F961" s="4"/>
    </row>
    <row r="962" ht="35" customHeight="1" spans="1:6">
      <c r="A962" s="4">
        <v>960</v>
      </c>
      <c r="B962" s="4" t="str">
        <f>"洪颜 "</f>
        <v>洪颜 </v>
      </c>
      <c r="C962" s="4" t="str">
        <f>"56362023081911484545627"</f>
        <v>56362023081911484545627</v>
      </c>
      <c r="D962" s="4" t="str">
        <f t="shared" si="15"/>
        <v>1002</v>
      </c>
      <c r="E962" s="4" t="s">
        <v>8</v>
      </c>
      <c r="F962" s="4"/>
    </row>
    <row r="963" ht="35" customHeight="1" spans="1:6">
      <c r="A963" s="4">
        <v>961</v>
      </c>
      <c r="B963" s="4" t="str">
        <f>"黄安妮"</f>
        <v>黄安妮</v>
      </c>
      <c r="C963" s="4" t="str">
        <f>"56362023081520043030512"</f>
        <v>56362023081520043030512</v>
      </c>
      <c r="D963" s="4" t="str">
        <f t="shared" si="15"/>
        <v>1002</v>
      </c>
      <c r="E963" s="4" t="s">
        <v>8</v>
      </c>
      <c r="F963" s="4"/>
    </row>
    <row r="964" ht="35" customHeight="1" spans="1:6">
      <c r="A964" s="4">
        <v>962</v>
      </c>
      <c r="B964" s="4" t="str">
        <f>"蔡亲远"</f>
        <v>蔡亲远</v>
      </c>
      <c r="C964" s="4" t="str">
        <f>"56362023082003201346277"</f>
        <v>56362023082003201346277</v>
      </c>
      <c r="D964" s="4" t="str">
        <f t="shared" si="15"/>
        <v>1002</v>
      </c>
      <c r="E964" s="4" t="s">
        <v>8</v>
      </c>
      <c r="F964" s="4"/>
    </row>
    <row r="965" ht="35" customHeight="1" spans="1:6">
      <c r="A965" s="4">
        <v>963</v>
      </c>
      <c r="B965" s="4" t="str">
        <f>"王鑫"</f>
        <v>王鑫</v>
      </c>
      <c r="C965" s="4" t="str">
        <f>"56362023081920214546182"</f>
        <v>56362023081920214546182</v>
      </c>
      <c r="D965" s="4" t="str">
        <f t="shared" si="15"/>
        <v>1002</v>
      </c>
      <c r="E965" s="4" t="s">
        <v>8</v>
      </c>
      <c r="F965" s="4"/>
    </row>
    <row r="966" ht="35" customHeight="1" spans="1:6">
      <c r="A966" s="4">
        <v>964</v>
      </c>
      <c r="B966" s="4" t="str">
        <f>"王雯"</f>
        <v>王雯</v>
      </c>
      <c r="C966" s="4" t="str">
        <f>"56362023081810384943472"</f>
        <v>56362023081810384943472</v>
      </c>
      <c r="D966" s="4" t="str">
        <f t="shared" si="15"/>
        <v>1002</v>
      </c>
      <c r="E966" s="4" t="s">
        <v>8</v>
      </c>
      <c r="F966" s="4"/>
    </row>
    <row r="967" ht="35" customHeight="1" spans="1:6">
      <c r="A967" s="4">
        <v>965</v>
      </c>
      <c r="B967" s="4" t="str">
        <f>"麦小霞"</f>
        <v>麦小霞</v>
      </c>
      <c r="C967" s="4" t="str">
        <f>"56362023082007280246284"</f>
        <v>56362023082007280246284</v>
      </c>
      <c r="D967" s="4" t="str">
        <f t="shared" si="15"/>
        <v>1002</v>
      </c>
      <c r="E967" s="4" t="s">
        <v>8</v>
      </c>
      <c r="F967" s="4"/>
    </row>
    <row r="968" ht="35" customHeight="1" spans="1:6">
      <c r="A968" s="4">
        <v>966</v>
      </c>
      <c r="B968" s="4" t="str">
        <f>"周德煌"</f>
        <v>周德煌</v>
      </c>
      <c r="C968" s="4" t="str">
        <f>"56362023082007510246288"</f>
        <v>56362023082007510246288</v>
      </c>
      <c r="D968" s="4" t="str">
        <f t="shared" si="15"/>
        <v>1002</v>
      </c>
      <c r="E968" s="4" t="s">
        <v>8</v>
      </c>
      <c r="F968" s="4"/>
    </row>
    <row r="969" ht="35" customHeight="1" spans="1:6">
      <c r="A969" s="4">
        <v>967</v>
      </c>
      <c r="B969" s="4" t="str">
        <f>"林岚"</f>
        <v>林岚</v>
      </c>
      <c r="C969" s="4" t="str">
        <f>"56362023082008431446297"</f>
        <v>56362023082008431446297</v>
      </c>
      <c r="D969" s="4" t="str">
        <f t="shared" si="15"/>
        <v>1002</v>
      </c>
      <c r="E969" s="4" t="s">
        <v>8</v>
      </c>
      <c r="F969" s="4"/>
    </row>
    <row r="970" ht="35" customHeight="1" spans="1:6">
      <c r="A970" s="4">
        <v>968</v>
      </c>
      <c r="B970" s="4" t="str">
        <f>"王谋鹏"</f>
        <v>王谋鹏</v>
      </c>
      <c r="C970" s="4" t="str">
        <f>"56362023082008163346293"</f>
        <v>56362023082008163346293</v>
      </c>
      <c r="D970" s="4" t="str">
        <f t="shared" si="15"/>
        <v>1002</v>
      </c>
      <c r="E970" s="4" t="s">
        <v>8</v>
      </c>
      <c r="F970" s="4"/>
    </row>
    <row r="971" ht="35" customHeight="1" spans="1:6">
      <c r="A971" s="4">
        <v>969</v>
      </c>
      <c r="B971" s="4" t="str">
        <f>"廖小娴"</f>
        <v>廖小娴</v>
      </c>
      <c r="C971" s="4" t="str">
        <f>"56362023082009025446307"</f>
        <v>56362023082009025446307</v>
      </c>
      <c r="D971" s="4" t="str">
        <f t="shared" si="15"/>
        <v>1002</v>
      </c>
      <c r="E971" s="4" t="s">
        <v>8</v>
      </c>
      <c r="F971" s="4"/>
    </row>
    <row r="972" ht="35" customHeight="1" spans="1:6">
      <c r="A972" s="4">
        <v>970</v>
      </c>
      <c r="B972" s="4" t="str">
        <f>"曾文"</f>
        <v>曾文</v>
      </c>
      <c r="C972" s="4" t="str">
        <f>"56362023081921503646208"</f>
        <v>56362023081921503646208</v>
      </c>
      <c r="D972" s="4" t="str">
        <f t="shared" si="15"/>
        <v>1002</v>
      </c>
      <c r="E972" s="4" t="s">
        <v>8</v>
      </c>
      <c r="F972" s="4"/>
    </row>
    <row r="973" ht="35" customHeight="1" spans="1:6">
      <c r="A973" s="4">
        <v>971</v>
      </c>
      <c r="B973" s="4" t="str">
        <f>"何洁"</f>
        <v>何洁</v>
      </c>
      <c r="C973" s="4" t="str">
        <f>"56362023081921003346195"</f>
        <v>56362023081921003346195</v>
      </c>
      <c r="D973" s="4" t="str">
        <f t="shared" si="15"/>
        <v>1002</v>
      </c>
      <c r="E973" s="4" t="s">
        <v>8</v>
      </c>
      <c r="F973" s="4"/>
    </row>
    <row r="974" ht="35" customHeight="1" spans="1:6">
      <c r="A974" s="4">
        <v>972</v>
      </c>
      <c r="B974" s="4" t="str">
        <f>"王蔚可"</f>
        <v>王蔚可</v>
      </c>
      <c r="C974" s="4" t="str">
        <f>"56362023082009152946313"</f>
        <v>56362023082009152946313</v>
      </c>
      <c r="D974" s="4" t="str">
        <f t="shared" si="15"/>
        <v>1002</v>
      </c>
      <c r="E974" s="4" t="s">
        <v>8</v>
      </c>
      <c r="F974" s="4"/>
    </row>
    <row r="975" ht="35" customHeight="1" spans="1:6">
      <c r="A975" s="4">
        <v>973</v>
      </c>
      <c r="B975" s="4" t="str">
        <f>"蔡兴滨"</f>
        <v>蔡兴滨</v>
      </c>
      <c r="C975" s="4" t="str">
        <f>"56362023082009103846311"</f>
        <v>56362023082009103846311</v>
      </c>
      <c r="D975" s="4" t="str">
        <f t="shared" si="15"/>
        <v>1002</v>
      </c>
      <c r="E975" s="4" t="s">
        <v>8</v>
      </c>
      <c r="F975" s="4"/>
    </row>
    <row r="976" ht="35" customHeight="1" spans="1:6">
      <c r="A976" s="4">
        <v>974</v>
      </c>
      <c r="B976" s="4" t="str">
        <f>"王茹"</f>
        <v>王茹</v>
      </c>
      <c r="C976" s="4" t="str">
        <f>"56362023082009015546306"</f>
        <v>56362023082009015546306</v>
      </c>
      <c r="D976" s="4" t="str">
        <f t="shared" si="15"/>
        <v>1002</v>
      </c>
      <c r="E976" s="4" t="s">
        <v>8</v>
      </c>
      <c r="F976" s="4"/>
    </row>
    <row r="977" ht="35" customHeight="1" spans="1:6">
      <c r="A977" s="4">
        <v>975</v>
      </c>
      <c r="B977" s="4" t="str">
        <f>"李金师"</f>
        <v>李金师</v>
      </c>
      <c r="C977" s="4" t="str">
        <f>"56362023082010273446340"</f>
        <v>56362023082010273446340</v>
      </c>
      <c r="D977" s="4" t="str">
        <f t="shared" si="15"/>
        <v>1002</v>
      </c>
      <c r="E977" s="4" t="s">
        <v>8</v>
      </c>
      <c r="F977" s="4"/>
    </row>
    <row r="978" ht="35" customHeight="1" spans="1:6">
      <c r="A978" s="4">
        <v>976</v>
      </c>
      <c r="B978" s="4" t="str">
        <f>"李漫"</f>
        <v>李漫</v>
      </c>
      <c r="C978" s="4" t="str">
        <f>"56362023082000205046269"</f>
        <v>56362023082000205046269</v>
      </c>
      <c r="D978" s="4" t="str">
        <f t="shared" si="15"/>
        <v>1002</v>
      </c>
      <c r="E978" s="4" t="s">
        <v>8</v>
      </c>
      <c r="F978" s="4"/>
    </row>
    <row r="979" ht="35" customHeight="1" spans="1:6">
      <c r="A979" s="4">
        <v>977</v>
      </c>
      <c r="B979" s="4" t="str">
        <f>"周嘉南"</f>
        <v>周嘉南</v>
      </c>
      <c r="C979" s="4" t="str">
        <f>"56362023082010203646337"</f>
        <v>56362023082010203646337</v>
      </c>
      <c r="D979" s="4" t="str">
        <f t="shared" si="15"/>
        <v>1002</v>
      </c>
      <c r="E979" s="4" t="s">
        <v>8</v>
      </c>
      <c r="F979" s="4"/>
    </row>
    <row r="980" ht="35" customHeight="1" spans="1:6">
      <c r="A980" s="4">
        <v>978</v>
      </c>
      <c r="B980" s="4" t="str">
        <f>"李向梓"</f>
        <v>李向梓</v>
      </c>
      <c r="C980" s="4" t="str">
        <f>"56362023081812330443899"</f>
        <v>56362023081812330443899</v>
      </c>
      <c r="D980" s="4" t="str">
        <f t="shared" si="15"/>
        <v>1002</v>
      </c>
      <c r="E980" s="4" t="s">
        <v>8</v>
      </c>
      <c r="F980" s="4"/>
    </row>
    <row r="981" ht="35" customHeight="1" spans="1:6">
      <c r="A981" s="4">
        <v>979</v>
      </c>
      <c r="B981" s="4" t="str">
        <f>"王潇"</f>
        <v>王潇</v>
      </c>
      <c r="C981" s="4" t="str">
        <f>"56362023082009381946325"</f>
        <v>56362023082009381946325</v>
      </c>
      <c r="D981" s="4" t="str">
        <f t="shared" si="15"/>
        <v>1002</v>
      </c>
      <c r="E981" s="4" t="s">
        <v>8</v>
      </c>
      <c r="F981" s="4"/>
    </row>
    <row r="982" ht="35" customHeight="1" spans="1:6">
      <c r="A982" s="4">
        <v>980</v>
      </c>
      <c r="B982" s="4" t="str">
        <f>"王星"</f>
        <v>王星</v>
      </c>
      <c r="C982" s="4" t="str">
        <f>"56362023081415191022285"</f>
        <v>56362023081415191022285</v>
      </c>
      <c r="D982" s="4" t="str">
        <f t="shared" si="15"/>
        <v>1002</v>
      </c>
      <c r="E982" s="4" t="s">
        <v>8</v>
      </c>
      <c r="F982" s="4"/>
    </row>
    <row r="983" ht="35" customHeight="1" spans="1:6">
      <c r="A983" s="4">
        <v>981</v>
      </c>
      <c r="B983" s="4" t="str">
        <f>"王小丽"</f>
        <v>王小丽</v>
      </c>
      <c r="C983" s="4" t="str">
        <f>"56362023082010442546345"</f>
        <v>56362023082010442546345</v>
      </c>
      <c r="D983" s="4" t="str">
        <f t="shared" si="15"/>
        <v>1002</v>
      </c>
      <c r="E983" s="4" t="s">
        <v>8</v>
      </c>
      <c r="F983" s="4"/>
    </row>
    <row r="984" ht="35" customHeight="1" spans="1:6">
      <c r="A984" s="4">
        <v>982</v>
      </c>
      <c r="B984" s="4" t="str">
        <f>"王章怡"</f>
        <v>王章怡</v>
      </c>
      <c r="C984" s="4" t="str">
        <f>"56362023082011000146351"</f>
        <v>56362023082011000146351</v>
      </c>
      <c r="D984" s="4" t="str">
        <f t="shared" si="15"/>
        <v>1002</v>
      </c>
      <c r="E984" s="4" t="s">
        <v>8</v>
      </c>
      <c r="F984" s="4"/>
    </row>
    <row r="985" ht="35" customHeight="1" spans="1:6">
      <c r="A985" s="4">
        <v>983</v>
      </c>
      <c r="B985" s="4" t="str">
        <f>"王朝琴"</f>
        <v>王朝琴</v>
      </c>
      <c r="C985" s="4" t="str">
        <f>"56362023082011193146360"</f>
        <v>56362023082011193146360</v>
      </c>
      <c r="D985" s="4" t="str">
        <f t="shared" si="15"/>
        <v>1002</v>
      </c>
      <c r="E985" s="4" t="s">
        <v>8</v>
      </c>
      <c r="F985" s="4"/>
    </row>
    <row r="986" ht="35" customHeight="1" spans="1:6">
      <c r="A986" s="4">
        <v>984</v>
      </c>
      <c r="B986" s="4" t="str">
        <f>"王广晓"</f>
        <v>王广晓</v>
      </c>
      <c r="C986" s="4" t="str">
        <f>"56362023081922322946230"</f>
        <v>56362023081922322946230</v>
      </c>
      <c r="D986" s="4" t="str">
        <f t="shared" si="15"/>
        <v>1002</v>
      </c>
      <c r="E986" s="4" t="s">
        <v>8</v>
      </c>
      <c r="F986" s="4"/>
    </row>
    <row r="987" ht="35" customHeight="1" spans="1:6">
      <c r="A987" s="4">
        <v>985</v>
      </c>
      <c r="B987" s="4" t="str">
        <f>"姜亭"</f>
        <v>姜亭</v>
      </c>
      <c r="C987" s="4" t="str">
        <f>"56362023082011284046364"</f>
        <v>56362023082011284046364</v>
      </c>
      <c r="D987" s="4" t="str">
        <f t="shared" si="15"/>
        <v>1002</v>
      </c>
      <c r="E987" s="4" t="s">
        <v>8</v>
      </c>
      <c r="F987" s="4"/>
    </row>
    <row r="988" ht="35" customHeight="1" spans="1:6">
      <c r="A988" s="4">
        <v>986</v>
      </c>
      <c r="B988" s="4" t="str">
        <f>"胡芳瑜"</f>
        <v>胡芳瑜</v>
      </c>
      <c r="C988" s="4" t="str">
        <f>"56362023081922072146216"</f>
        <v>56362023081922072146216</v>
      </c>
      <c r="D988" s="4" t="str">
        <f t="shared" si="15"/>
        <v>1002</v>
      </c>
      <c r="E988" s="4" t="s">
        <v>8</v>
      </c>
      <c r="F988" s="4"/>
    </row>
    <row r="989" ht="35" customHeight="1" spans="1:6">
      <c r="A989" s="4">
        <v>987</v>
      </c>
      <c r="B989" s="4" t="str">
        <f>"范佳青"</f>
        <v>范佳青</v>
      </c>
      <c r="C989" s="4" t="str">
        <f>"56362023081608423231849"</f>
        <v>56362023081608423231849</v>
      </c>
      <c r="D989" s="4" t="str">
        <f t="shared" si="15"/>
        <v>1002</v>
      </c>
      <c r="E989" s="4" t="s">
        <v>8</v>
      </c>
      <c r="F989" s="4"/>
    </row>
    <row r="990" ht="35" customHeight="1" spans="1:6">
      <c r="A990" s="4">
        <v>988</v>
      </c>
      <c r="B990" s="4" t="str">
        <f>"黄丽"</f>
        <v>黄丽</v>
      </c>
      <c r="C990" s="4" t="str">
        <f>"56362023082009312346321"</f>
        <v>56362023082009312346321</v>
      </c>
      <c r="D990" s="4" t="str">
        <f t="shared" si="15"/>
        <v>1002</v>
      </c>
      <c r="E990" s="4" t="s">
        <v>8</v>
      </c>
      <c r="F990" s="4"/>
    </row>
    <row r="991" ht="35" customHeight="1" spans="1:6">
      <c r="A991" s="4">
        <v>989</v>
      </c>
      <c r="B991" s="4" t="str">
        <f>"唐南富"</f>
        <v>唐南富</v>
      </c>
      <c r="C991" s="4" t="str">
        <f>"56362023081907183945242"</f>
        <v>56362023081907183945242</v>
      </c>
      <c r="D991" s="4" t="str">
        <f t="shared" si="15"/>
        <v>1002</v>
      </c>
      <c r="E991" s="4" t="s">
        <v>8</v>
      </c>
      <c r="F991" s="4"/>
    </row>
    <row r="992" ht="35" customHeight="1" spans="1:6">
      <c r="A992" s="4">
        <v>990</v>
      </c>
      <c r="B992" s="4" t="str">
        <f>"沈丽文"</f>
        <v>沈丽文</v>
      </c>
      <c r="C992" s="4" t="str">
        <f>"56362023081816414944498"</f>
        <v>56362023081816414944498</v>
      </c>
      <c r="D992" s="4" t="str">
        <f t="shared" si="15"/>
        <v>1002</v>
      </c>
      <c r="E992" s="4" t="s">
        <v>8</v>
      </c>
      <c r="F992" s="4"/>
    </row>
    <row r="993" ht="35" customHeight="1" spans="1:6">
      <c r="A993" s="4">
        <v>991</v>
      </c>
      <c r="B993" s="4" t="str">
        <f>"李炳亮"</f>
        <v>李炳亮</v>
      </c>
      <c r="C993" s="4" t="str">
        <f>"56362023081920380546186"</f>
        <v>56362023081920380546186</v>
      </c>
      <c r="D993" s="4" t="str">
        <f t="shared" si="15"/>
        <v>1002</v>
      </c>
      <c r="E993" s="4" t="s">
        <v>8</v>
      </c>
      <c r="F993" s="4"/>
    </row>
    <row r="994" ht="35" customHeight="1" spans="1:6">
      <c r="A994" s="4">
        <v>992</v>
      </c>
      <c r="B994" s="4" t="str">
        <f>"王亚芳"</f>
        <v>王亚芳</v>
      </c>
      <c r="C994" s="4" t="str">
        <f>"56362023082011233946361"</f>
        <v>56362023082011233946361</v>
      </c>
      <c r="D994" s="4" t="str">
        <f t="shared" si="15"/>
        <v>1002</v>
      </c>
      <c r="E994" s="4" t="s">
        <v>8</v>
      </c>
      <c r="F994" s="4"/>
    </row>
    <row r="995" ht="35" customHeight="1" spans="1:6">
      <c r="A995" s="4">
        <v>993</v>
      </c>
      <c r="B995" s="4" t="str">
        <f>"邵侠"</f>
        <v>邵侠</v>
      </c>
      <c r="C995" s="4" t="str">
        <f>"56362023081709342638184"</f>
        <v>56362023081709342638184</v>
      </c>
      <c r="D995" s="4" t="str">
        <f t="shared" si="15"/>
        <v>1002</v>
      </c>
      <c r="E995" s="4" t="s">
        <v>8</v>
      </c>
      <c r="F995" s="4"/>
    </row>
    <row r="996" ht="35" customHeight="1" spans="1:6">
      <c r="A996" s="4">
        <v>994</v>
      </c>
      <c r="B996" s="4" t="str">
        <f>"唐佩"</f>
        <v>唐佩</v>
      </c>
      <c r="C996" s="4" t="str">
        <f>"56362023082012372146389"</f>
        <v>56362023082012372146389</v>
      </c>
      <c r="D996" s="4" t="str">
        <f t="shared" si="15"/>
        <v>1002</v>
      </c>
      <c r="E996" s="4" t="s">
        <v>8</v>
      </c>
      <c r="F996" s="4"/>
    </row>
    <row r="997" ht="35" customHeight="1" spans="1:6">
      <c r="A997" s="4">
        <v>995</v>
      </c>
      <c r="B997" s="4" t="str">
        <f>"梁友光"</f>
        <v>梁友光</v>
      </c>
      <c r="C997" s="4" t="str">
        <f>"56362023082012553246400"</f>
        <v>56362023082012553246400</v>
      </c>
      <c r="D997" s="4" t="str">
        <f t="shared" si="15"/>
        <v>1002</v>
      </c>
      <c r="E997" s="4" t="s">
        <v>8</v>
      </c>
      <c r="F997" s="4"/>
    </row>
    <row r="998" ht="35" customHeight="1" spans="1:6">
      <c r="A998" s="4">
        <v>996</v>
      </c>
      <c r="B998" s="4" t="str">
        <f>"邝小芬"</f>
        <v>邝小芬</v>
      </c>
      <c r="C998" s="4" t="str">
        <f>"56362023081717210442135"</f>
        <v>56362023081717210442135</v>
      </c>
      <c r="D998" s="4" t="str">
        <f t="shared" si="15"/>
        <v>1002</v>
      </c>
      <c r="E998" s="4" t="s">
        <v>8</v>
      </c>
      <c r="F998" s="4"/>
    </row>
    <row r="999" ht="35" customHeight="1" spans="1:6">
      <c r="A999" s="4">
        <v>997</v>
      </c>
      <c r="B999" s="4" t="str">
        <f>"李学杰"</f>
        <v>李学杰</v>
      </c>
      <c r="C999" s="4" t="str">
        <f>"56362023081819225044742"</f>
        <v>56362023081819225044742</v>
      </c>
      <c r="D999" s="4" t="str">
        <f t="shared" si="15"/>
        <v>1002</v>
      </c>
      <c r="E999" s="4" t="s">
        <v>8</v>
      </c>
      <c r="F999" s="4"/>
    </row>
    <row r="1000" ht="35" customHeight="1" spans="1:6">
      <c r="A1000" s="4">
        <v>998</v>
      </c>
      <c r="B1000" s="4" t="str">
        <f>"邝俊纲"</f>
        <v>邝俊纲</v>
      </c>
      <c r="C1000" s="4" t="str">
        <f>"56362023081910113545428"</f>
        <v>56362023081910113545428</v>
      </c>
      <c r="D1000" s="4" t="str">
        <f t="shared" si="15"/>
        <v>1002</v>
      </c>
      <c r="E1000" s="4" t="s">
        <v>8</v>
      </c>
      <c r="F1000" s="4"/>
    </row>
    <row r="1001" ht="35" customHeight="1" spans="1:6">
      <c r="A1001" s="4">
        <v>999</v>
      </c>
      <c r="B1001" s="4" t="str">
        <f>"洪茹"</f>
        <v>洪茹</v>
      </c>
      <c r="C1001" s="4" t="str">
        <f>"56362023081900264045180"</f>
        <v>56362023081900264045180</v>
      </c>
      <c r="D1001" s="4" t="str">
        <f t="shared" si="15"/>
        <v>1002</v>
      </c>
      <c r="E1001" s="4" t="s">
        <v>8</v>
      </c>
      <c r="F1001" s="4"/>
    </row>
    <row r="1002" ht="35" customHeight="1" spans="1:6">
      <c r="A1002" s="4">
        <v>1000</v>
      </c>
      <c r="B1002" s="4" t="str">
        <f>"徐运财"</f>
        <v>徐运财</v>
      </c>
      <c r="C1002" s="4" t="str">
        <f>"56362023082013394246411"</f>
        <v>56362023082013394246411</v>
      </c>
      <c r="D1002" s="4" t="str">
        <f t="shared" si="15"/>
        <v>1002</v>
      </c>
      <c r="E1002" s="4" t="s">
        <v>8</v>
      </c>
      <c r="F1002" s="4"/>
    </row>
    <row r="1003" ht="35" customHeight="1" spans="1:6">
      <c r="A1003" s="4">
        <v>1001</v>
      </c>
      <c r="B1003" s="4" t="str">
        <f>"王小芳"</f>
        <v>王小芳</v>
      </c>
      <c r="C1003" s="4" t="str">
        <f>"56362023082012091646379"</f>
        <v>56362023082012091646379</v>
      </c>
      <c r="D1003" s="4" t="str">
        <f t="shared" si="15"/>
        <v>1002</v>
      </c>
      <c r="E1003" s="4" t="s">
        <v>8</v>
      </c>
      <c r="F1003" s="4"/>
    </row>
    <row r="1004" ht="35" customHeight="1" spans="1:6">
      <c r="A1004" s="4">
        <v>1002</v>
      </c>
      <c r="B1004" s="4" t="str">
        <f>"邓凯"</f>
        <v>邓凯</v>
      </c>
      <c r="C1004" s="4" t="str">
        <f>"56362023082014021946418"</f>
        <v>56362023082014021946418</v>
      </c>
      <c r="D1004" s="4" t="str">
        <f t="shared" si="15"/>
        <v>1002</v>
      </c>
      <c r="E1004" s="4" t="s">
        <v>8</v>
      </c>
      <c r="F1004" s="4"/>
    </row>
    <row r="1005" ht="35" customHeight="1" spans="1:6">
      <c r="A1005" s="4">
        <v>1003</v>
      </c>
      <c r="B1005" s="4" t="str">
        <f>"黄永泉"</f>
        <v>黄永泉</v>
      </c>
      <c r="C1005" s="4" t="str">
        <f>"56362023082012480246395"</f>
        <v>56362023082012480246395</v>
      </c>
      <c r="D1005" s="4" t="str">
        <f t="shared" ref="D1005:D1012" si="16">"1002"</f>
        <v>1002</v>
      </c>
      <c r="E1005" s="4" t="s">
        <v>8</v>
      </c>
      <c r="F1005" s="4"/>
    </row>
    <row r="1006" ht="35" customHeight="1" spans="1:6">
      <c r="A1006" s="4">
        <v>1004</v>
      </c>
      <c r="B1006" s="4" t="str">
        <f>"符策卫"</f>
        <v>符策卫</v>
      </c>
      <c r="C1006" s="4" t="str">
        <f>"56362023082014362146433"</f>
        <v>56362023082014362146433</v>
      </c>
      <c r="D1006" s="4" t="str">
        <f t="shared" si="16"/>
        <v>1002</v>
      </c>
      <c r="E1006" s="4" t="s">
        <v>8</v>
      </c>
      <c r="F1006" s="4"/>
    </row>
    <row r="1007" ht="35" customHeight="1" spans="1:6">
      <c r="A1007" s="4">
        <v>1005</v>
      </c>
      <c r="B1007" s="4" t="str">
        <f>"张璐铭"</f>
        <v>张璐铭</v>
      </c>
      <c r="C1007" s="4" t="str">
        <f>"56362023082014261746427"</f>
        <v>56362023082014261746427</v>
      </c>
      <c r="D1007" s="4" t="str">
        <f t="shared" si="16"/>
        <v>1002</v>
      </c>
      <c r="E1007" s="4" t="s">
        <v>8</v>
      </c>
      <c r="F1007" s="4"/>
    </row>
    <row r="1008" ht="35" customHeight="1" spans="1:6">
      <c r="A1008" s="4">
        <v>1006</v>
      </c>
      <c r="B1008" s="4" t="str">
        <f>"徐春芳"</f>
        <v>徐春芳</v>
      </c>
      <c r="C1008" s="4" t="str">
        <f>"56362023082014041246420"</f>
        <v>56362023082014041246420</v>
      </c>
      <c r="D1008" s="4" t="str">
        <f t="shared" si="16"/>
        <v>1002</v>
      </c>
      <c r="E1008" s="4" t="s">
        <v>8</v>
      </c>
      <c r="F1008" s="4"/>
    </row>
    <row r="1009" ht="35" customHeight="1" spans="1:6">
      <c r="A1009" s="4">
        <v>1007</v>
      </c>
      <c r="B1009" s="4" t="str">
        <f>"王施"</f>
        <v>王施</v>
      </c>
      <c r="C1009" s="4" t="str">
        <f>"56362023081611443233612"</f>
        <v>56362023081611443233612</v>
      </c>
      <c r="D1009" s="4" t="str">
        <f t="shared" si="16"/>
        <v>1002</v>
      </c>
      <c r="E1009" s="4" t="s">
        <v>8</v>
      </c>
      <c r="F1009" s="4"/>
    </row>
    <row r="1010" ht="35" customHeight="1" spans="1:6">
      <c r="A1010" s="4">
        <v>1008</v>
      </c>
      <c r="B1010" s="4" t="str">
        <f>"邓杞峰"</f>
        <v>邓杞峰</v>
      </c>
      <c r="C1010" s="4" t="str">
        <f>"56362023082015091246442"</f>
        <v>56362023082015091246442</v>
      </c>
      <c r="D1010" s="4" t="str">
        <f t="shared" si="16"/>
        <v>1002</v>
      </c>
      <c r="E1010" s="4" t="s">
        <v>8</v>
      </c>
      <c r="F1010" s="4"/>
    </row>
    <row r="1011" ht="35" customHeight="1" spans="1:6">
      <c r="A1011" s="4">
        <v>1009</v>
      </c>
      <c r="B1011" s="4" t="str">
        <f>"李世旺"</f>
        <v>李世旺</v>
      </c>
      <c r="C1011" s="4" t="str">
        <f>"56362023082015453146459"</f>
        <v>56362023082015453146459</v>
      </c>
      <c r="D1011" s="4" t="str">
        <f t="shared" si="16"/>
        <v>1002</v>
      </c>
      <c r="E1011" s="4" t="s">
        <v>8</v>
      </c>
      <c r="F1011" s="4"/>
    </row>
    <row r="1012" ht="35" customHeight="1" spans="1:6">
      <c r="A1012" s="4">
        <v>1010</v>
      </c>
      <c r="B1012" s="4" t="str">
        <f>"刘元娟"</f>
        <v>刘元娟</v>
      </c>
      <c r="C1012" s="4" t="str">
        <f>"56362023082015285846453"</f>
        <v>56362023082015285846453</v>
      </c>
      <c r="D1012" s="4" t="str">
        <f t="shared" si="16"/>
        <v>1002</v>
      </c>
      <c r="E1012" s="4" t="s">
        <v>8</v>
      </c>
      <c r="F1012" s="4"/>
    </row>
    <row r="1013" ht="35" customHeight="1" spans="1:6">
      <c r="A1013" s="4">
        <v>1011</v>
      </c>
      <c r="B1013" s="4" t="str">
        <f>"王育鹏"</f>
        <v>王育鹏</v>
      </c>
      <c r="C1013" s="4" t="str">
        <f>"56362023081409014319838"</f>
        <v>56362023081409014319838</v>
      </c>
      <c r="D1013" s="4" t="str">
        <f t="shared" ref="D1013:D1076" si="17">"1003"</f>
        <v>1003</v>
      </c>
      <c r="E1013" s="4" t="s">
        <v>9</v>
      </c>
      <c r="F1013" s="4"/>
    </row>
    <row r="1014" ht="35" customHeight="1" spans="1:6">
      <c r="A1014" s="4">
        <v>1012</v>
      </c>
      <c r="B1014" s="4" t="str">
        <f>"许均星"</f>
        <v>许均星</v>
      </c>
      <c r="C1014" s="4" t="str">
        <f>"56362023081409523220413"</f>
        <v>56362023081409523220413</v>
      </c>
      <c r="D1014" s="4" t="str">
        <f t="shared" si="17"/>
        <v>1003</v>
      </c>
      <c r="E1014" s="4" t="s">
        <v>9</v>
      </c>
      <c r="F1014" s="4"/>
    </row>
    <row r="1015" ht="35" customHeight="1" spans="1:6">
      <c r="A1015" s="4">
        <v>1013</v>
      </c>
      <c r="B1015" s="4" t="str">
        <f>"刘旭"</f>
        <v>刘旭</v>
      </c>
      <c r="C1015" s="4" t="str">
        <f>"56362023081409473820366"</f>
        <v>56362023081409473820366</v>
      </c>
      <c r="D1015" s="4" t="str">
        <f t="shared" si="17"/>
        <v>1003</v>
      </c>
      <c r="E1015" s="4" t="s">
        <v>9</v>
      </c>
      <c r="F1015" s="4"/>
    </row>
    <row r="1016" ht="35" customHeight="1" spans="1:6">
      <c r="A1016" s="4">
        <v>1014</v>
      </c>
      <c r="B1016" s="4" t="str">
        <f>"王海云"</f>
        <v>王海云</v>
      </c>
      <c r="C1016" s="4" t="str">
        <f>"56362023081409224820081"</f>
        <v>56362023081409224820081</v>
      </c>
      <c r="D1016" s="4" t="str">
        <f t="shared" si="17"/>
        <v>1003</v>
      </c>
      <c r="E1016" s="4" t="s">
        <v>9</v>
      </c>
      <c r="F1016" s="4"/>
    </row>
    <row r="1017" ht="35" customHeight="1" spans="1:6">
      <c r="A1017" s="4">
        <v>1015</v>
      </c>
      <c r="B1017" s="4" t="str">
        <f>"莫品晶"</f>
        <v>莫品晶</v>
      </c>
      <c r="C1017" s="4" t="str">
        <f>"56362023081409525920416"</f>
        <v>56362023081409525920416</v>
      </c>
      <c r="D1017" s="4" t="str">
        <f t="shared" si="17"/>
        <v>1003</v>
      </c>
      <c r="E1017" s="4" t="s">
        <v>9</v>
      </c>
      <c r="F1017" s="4"/>
    </row>
    <row r="1018" ht="35" customHeight="1" spans="1:6">
      <c r="A1018" s="4">
        <v>1016</v>
      </c>
      <c r="B1018" s="4" t="str">
        <f>"张冠侨"</f>
        <v>张冠侨</v>
      </c>
      <c r="C1018" s="4" t="str">
        <f>"56362023081412090521373"</f>
        <v>56362023081412090521373</v>
      </c>
      <c r="D1018" s="4" t="str">
        <f t="shared" si="17"/>
        <v>1003</v>
      </c>
      <c r="E1018" s="4" t="s">
        <v>9</v>
      </c>
      <c r="F1018" s="4"/>
    </row>
    <row r="1019" ht="35" customHeight="1" spans="1:6">
      <c r="A1019" s="4">
        <v>1017</v>
      </c>
      <c r="B1019" s="4" t="str">
        <f>"马明"</f>
        <v>马明</v>
      </c>
      <c r="C1019" s="4" t="str">
        <f>"56362023081413115121645"</f>
        <v>56362023081413115121645</v>
      </c>
      <c r="D1019" s="4" t="str">
        <f t="shared" si="17"/>
        <v>1003</v>
      </c>
      <c r="E1019" s="4" t="s">
        <v>9</v>
      </c>
      <c r="F1019" s="4"/>
    </row>
    <row r="1020" ht="35" customHeight="1" spans="1:6">
      <c r="A1020" s="4">
        <v>1018</v>
      </c>
      <c r="B1020" s="4" t="str">
        <f>"王盛鑫"</f>
        <v>王盛鑫</v>
      </c>
      <c r="C1020" s="4" t="str">
        <f>"56362023081409094119926"</f>
        <v>56362023081409094119926</v>
      </c>
      <c r="D1020" s="4" t="str">
        <f t="shared" si="17"/>
        <v>1003</v>
      </c>
      <c r="E1020" s="4" t="s">
        <v>9</v>
      </c>
      <c r="F1020" s="4"/>
    </row>
    <row r="1021" ht="35" customHeight="1" spans="1:6">
      <c r="A1021" s="4">
        <v>1019</v>
      </c>
      <c r="B1021" s="4" t="str">
        <f>"王迷霜"</f>
        <v>王迷霜</v>
      </c>
      <c r="C1021" s="4" t="str">
        <f>"56362023081414392722027"</f>
        <v>56362023081414392722027</v>
      </c>
      <c r="D1021" s="4" t="str">
        <f t="shared" si="17"/>
        <v>1003</v>
      </c>
      <c r="E1021" s="4" t="s">
        <v>9</v>
      </c>
      <c r="F1021" s="4"/>
    </row>
    <row r="1022" ht="35" customHeight="1" spans="1:6">
      <c r="A1022" s="4">
        <v>1020</v>
      </c>
      <c r="B1022" s="4" t="str">
        <f>"许宇怀"</f>
        <v>许宇怀</v>
      </c>
      <c r="C1022" s="4" t="str">
        <f>"56362023081411575521314"</f>
        <v>56362023081411575521314</v>
      </c>
      <c r="D1022" s="4" t="str">
        <f t="shared" si="17"/>
        <v>1003</v>
      </c>
      <c r="E1022" s="4" t="s">
        <v>9</v>
      </c>
      <c r="F1022" s="4"/>
    </row>
    <row r="1023" ht="35" customHeight="1" spans="1:6">
      <c r="A1023" s="4">
        <v>1021</v>
      </c>
      <c r="B1023" s="4" t="str">
        <f>"吴启日"</f>
        <v>吴启日</v>
      </c>
      <c r="C1023" s="4" t="str">
        <f>"56362023081410002820488"</f>
        <v>56362023081410002820488</v>
      </c>
      <c r="D1023" s="4" t="str">
        <f t="shared" si="17"/>
        <v>1003</v>
      </c>
      <c r="E1023" s="4" t="s">
        <v>9</v>
      </c>
      <c r="F1023" s="4"/>
    </row>
    <row r="1024" ht="35" customHeight="1" spans="1:6">
      <c r="A1024" s="4">
        <v>1022</v>
      </c>
      <c r="B1024" s="4" t="str">
        <f>"陈小花"</f>
        <v>陈小花</v>
      </c>
      <c r="C1024" s="4" t="str">
        <f>"56362023081416523722820"</f>
        <v>56362023081416523722820</v>
      </c>
      <c r="D1024" s="4" t="str">
        <f t="shared" si="17"/>
        <v>1003</v>
      </c>
      <c r="E1024" s="4" t="s">
        <v>9</v>
      </c>
      <c r="F1024" s="4"/>
    </row>
    <row r="1025" ht="35" customHeight="1" spans="1:6">
      <c r="A1025" s="4">
        <v>1023</v>
      </c>
      <c r="B1025" s="4" t="str">
        <f>"黄汝琼"</f>
        <v>黄汝琼</v>
      </c>
      <c r="C1025" s="4" t="str">
        <f>"56362023081416202622651"</f>
        <v>56362023081416202622651</v>
      </c>
      <c r="D1025" s="4" t="str">
        <f t="shared" si="17"/>
        <v>1003</v>
      </c>
      <c r="E1025" s="4" t="s">
        <v>9</v>
      </c>
      <c r="F1025" s="4"/>
    </row>
    <row r="1026" ht="35" customHeight="1" spans="1:6">
      <c r="A1026" s="4">
        <v>1024</v>
      </c>
      <c r="B1026" s="4" t="str">
        <f>"林敏"</f>
        <v>林敏</v>
      </c>
      <c r="C1026" s="4" t="str">
        <f>"56362023081417092022903"</f>
        <v>56362023081417092022903</v>
      </c>
      <c r="D1026" s="4" t="str">
        <f t="shared" si="17"/>
        <v>1003</v>
      </c>
      <c r="E1026" s="4" t="s">
        <v>9</v>
      </c>
      <c r="F1026" s="4"/>
    </row>
    <row r="1027" ht="35" customHeight="1" spans="1:6">
      <c r="A1027" s="4">
        <v>1025</v>
      </c>
      <c r="B1027" s="4" t="str">
        <f>"王国富"</f>
        <v>王国富</v>
      </c>
      <c r="C1027" s="4" t="str">
        <f>"56362023081417495923016"</f>
        <v>56362023081417495923016</v>
      </c>
      <c r="D1027" s="4" t="str">
        <f t="shared" si="17"/>
        <v>1003</v>
      </c>
      <c r="E1027" s="4" t="s">
        <v>9</v>
      </c>
      <c r="F1027" s="4"/>
    </row>
    <row r="1028" ht="35" customHeight="1" spans="1:6">
      <c r="A1028" s="4">
        <v>1026</v>
      </c>
      <c r="B1028" s="4" t="str">
        <f>"郑苗"</f>
        <v>郑苗</v>
      </c>
      <c r="C1028" s="4" t="str">
        <f>"56362023081420285823397"</f>
        <v>56362023081420285823397</v>
      </c>
      <c r="D1028" s="4" t="str">
        <f t="shared" si="17"/>
        <v>1003</v>
      </c>
      <c r="E1028" s="4" t="s">
        <v>9</v>
      </c>
      <c r="F1028" s="4"/>
    </row>
    <row r="1029" ht="35" customHeight="1" spans="1:6">
      <c r="A1029" s="4">
        <v>1027</v>
      </c>
      <c r="B1029" s="4" t="str">
        <f>"冯成南"</f>
        <v>冯成南</v>
      </c>
      <c r="C1029" s="4" t="str">
        <f>"56362023081421403823619"</f>
        <v>56362023081421403823619</v>
      </c>
      <c r="D1029" s="4" t="str">
        <f t="shared" si="17"/>
        <v>1003</v>
      </c>
      <c r="E1029" s="4" t="s">
        <v>9</v>
      </c>
      <c r="F1029" s="4"/>
    </row>
    <row r="1030" ht="35" customHeight="1" spans="1:6">
      <c r="A1030" s="4">
        <v>1028</v>
      </c>
      <c r="B1030" s="4" t="str">
        <f>"冯秋花"</f>
        <v>冯秋花</v>
      </c>
      <c r="C1030" s="4" t="str">
        <f>"56362023081423364523878"</f>
        <v>56362023081423364523878</v>
      </c>
      <c r="D1030" s="4" t="str">
        <f t="shared" si="17"/>
        <v>1003</v>
      </c>
      <c r="E1030" s="4" t="s">
        <v>9</v>
      </c>
      <c r="F1030" s="4"/>
    </row>
    <row r="1031" ht="35" customHeight="1" spans="1:6">
      <c r="A1031" s="4">
        <v>1029</v>
      </c>
      <c r="B1031" s="4" t="str">
        <f>"吴美霞"</f>
        <v>吴美霞</v>
      </c>
      <c r="C1031" s="4" t="str">
        <f>"56362023081409284720166"</f>
        <v>56362023081409284720166</v>
      </c>
      <c r="D1031" s="4" t="str">
        <f t="shared" si="17"/>
        <v>1003</v>
      </c>
      <c r="E1031" s="4" t="s">
        <v>9</v>
      </c>
      <c r="F1031" s="4"/>
    </row>
    <row r="1032" ht="35" customHeight="1" spans="1:6">
      <c r="A1032" s="4">
        <v>1030</v>
      </c>
      <c r="B1032" s="4" t="str">
        <f>"冯桂云"</f>
        <v>冯桂云</v>
      </c>
      <c r="C1032" s="4" t="str">
        <f>"56362023081409452720350"</f>
        <v>56362023081409452720350</v>
      </c>
      <c r="D1032" s="4" t="str">
        <f t="shared" si="17"/>
        <v>1003</v>
      </c>
      <c r="E1032" s="4" t="s">
        <v>9</v>
      </c>
      <c r="F1032" s="4"/>
    </row>
    <row r="1033" ht="35" customHeight="1" spans="1:6">
      <c r="A1033" s="4">
        <v>1031</v>
      </c>
      <c r="B1033" s="4" t="str">
        <f>"符静"</f>
        <v>符静</v>
      </c>
      <c r="C1033" s="4" t="str">
        <f>"56362023081510324126059"</f>
        <v>56362023081510324126059</v>
      </c>
      <c r="D1033" s="4" t="str">
        <f t="shared" si="17"/>
        <v>1003</v>
      </c>
      <c r="E1033" s="4" t="s">
        <v>9</v>
      </c>
      <c r="F1033" s="4"/>
    </row>
    <row r="1034" ht="35" customHeight="1" spans="1:6">
      <c r="A1034" s="4">
        <v>1032</v>
      </c>
      <c r="B1034" s="4" t="str">
        <f>"李应玺"</f>
        <v>李应玺</v>
      </c>
      <c r="C1034" s="4" t="str">
        <f>"56362023081417153822921"</f>
        <v>56362023081417153822921</v>
      </c>
      <c r="D1034" s="4" t="str">
        <f t="shared" si="17"/>
        <v>1003</v>
      </c>
      <c r="E1034" s="4" t="s">
        <v>9</v>
      </c>
      <c r="F1034" s="4"/>
    </row>
    <row r="1035" ht="35" customHeight="1" spans="1:6">
      <c r="A1035" s="4">
        <v>1033</v>
      </c>
      <c r="B1035" s="4" t="str">
        <f>"李朕"</f>
        <v>李朕</v>
      </c>
      <c r="C1035" s="4" t="str">
        <f>"56362023081409320020195"</f>
        <v>56362023081409320020195</v>
      </c>
      <c r="D1035" s="4" t="str">
        <f t="shared" si="17"/>
        <v>1003</v>
      </c>
      <c r="E1035" s="4" t="s">
        <v>9</v>
      </c>
      <c r="F1035" s="4"/>
    </row>
    <row r="1036" ht="35" customHeight="1" spans="1:6">
      <c r="A1036" s="4">
        <v>1034</v>
      </c>
      <c r="B1036" s="4" t="str">
        <f>"符方钗"</f>
        <v>符方钗</v>
      </c>
      <c r="C1036" s="4" t="str">
        <f>"56362023081514262628262"</f>
        <v>56362023081514262628262</v>
      </c>
      <c r="D1036" s="4" t="str">
        <f t="shared" si="17"/>
        <v>1003</v>
      </c>
      <c r="E1036" s="4" t="s">
        <v>9</v>
      </c>
      <c r="F1036" s="4"/>
    </row>
    <row r="1037" ht="35" customHeight="1" spans="1:6">
      <c r="A1037" s="4">
        <v>1035</v>
      </c>
      <c r="B1037" s="4" t="str">
        <f>"劳阳奋"</f>
        <v>劳阳奋</v>
      </c>
      <c r="C1037" s="4" t="str">
        <f>"56362023081512265827411"</f>
        <v>56362023081512265827411</v>
      </c>
      <c r="D1037" s="4" t="str">
        <f t="shared" si="17"/>
        <v>1003</v>
      </c>
      <c r="E1037" s="4" t="s">
        <v>9</v>
      </c>
      <c r="F1037" s="4"/>
    </row>
    <row r="1038" ht="35" customHeight="1" spans="1:6">
      <c r="A1038" s="4">
        <v>1036</v>
      </c>
      <c r="B1038" s="4" t="str">
        <f>"罗嘉彬"</f>
        <v>罗嘉彬</v>
      </c>
      <c r="C1038" s="4" t="str">
        <f>"56362023081516064929175"</f>
        <v>56362023081516064929175</v>
      </c>
      <c r="D1038" s="4" t="str">
        <f t="shared" si="17"/>
        <v>1003</v>
      </c>
      <c r="E1038" s="4" t="s">
        <v>9</v>
      </c>
      <c r="F1038" s="4"/>
    </row>
    <row r="1039" ht="35" customHeight="1" spans="1:6">
      <c r="A1039" s="4">
        <v>1037</v>
      </c>
      <c r="B1039" s="4" t="str">
        <f>"卢俊莹"</f>
        <v>卢俊莹</v>
      </c>
      <c r="C1039" s="4" t="str">
        <f>"56362023081516245229308"</f>
        <v>56362023081516245229308</v>
      </c>
      <c r="D1039" s="4" t="str">
        <f t="shared" si="17"/>
        <v>1003</v>
      </c>
      <c r="E1039" s="4" t="s">
        <v>9</v>
      </c>
      <c r="F1039" s="4"/>
    </row>
    <row r="1040" ht="35" customHeight="1" spans="1:6">
      <c r="A1040" s="4">
        <v>1038</v>
      </c>
      <c r="B1040" s="4" t="str">
        <f>"刘元丞"</f>
        <v>刘元丞</v>
      </c>
      <c r="C1040" s="4" t="str">
        <f>"56362023081516585829568"</f>
        <v>56362023081516585829568</v>
      </c>
      <c r="D1040" s="4" t="str">
        <f t="shared" si="17"/>
        <v>1003</v>
      </c>
      <c r="E1040" s="4" t="s">
        <v>9</v>
      </c>
      <c r="F1040" s="4"/>
    </row>
    <row r="1041" ht="35" customHeight="1" spans="1:6">
      <c r="A1041" s="4">
        <v>1039</v>
      </c>
      <c r="B1041" s="4" t="str">
        <f>"莫颜先"</f>
        <v>莫颜先</v>
      </c>
      <c r="C1041" s="4" t="str">
        <f>"56362023081509030724273"</f>
        <v>56362023081509030724273</v>
      </c>
      <c r="D1041" s="4" t="str">
        <f t="shared" si="17"/>
        <v>1003</v>
      </c>
      <c r="E1041" s="4" t="s">
        <v>9</v>
      </c>
      <c r="F1041" s="4"/>
    </row>
    <row r="1042" ht="35" customHeight="1" spans="1:6">
      <c r="A1042" s="4">
        <v>1040</v>
      </c>
      <c r="B1042" s="4" t="str">
        <f>"李小云"</f>
        <v>李小云</v>
      </c>
      <c r="C1042" s="4" t="str">
        <f>"56362023081517480829849"</f>
        <v>56362023081517480829849</v>
      </c>
      <c r="D1042" s="4" t="str">
        <f t="shared" si="17"/>
        <v>1003</v>
      </c>
      <c r="E1042" s="4" t="s">
        <v>9</v>
      </c>
      <c r="F1042" s="4"/>
    </row>
    <row r="1043" ht="35" customHeight="1" spans="1:6">
      <c r="A1043" s="4">
        <v>1041</v>
      </c>
      <c r="B1043" s="4" t="str">
        <f>"王式再"</f>
        <v>王式再</v>
      </c>
      <c r="C1043" s="4" t="str">
        <f>"56362023081420353823424"</f>
        <v>56362023081420353823424</v>
      </c>
      <c r="D1043" s="4" t="str">
        <f t="shared" si="17"/>
        <v>1003</v>
      </c>
      <c r="E1043" s="4" t="s">
        <v>9</v>
      </c>
      <c r="F1043" s="4"/>
    </row>
    <row r="1044" ht="35" customHeight="1" spans="1:6">
      <c r="A1044" s="4">
        <v>1042</v>
      </c>
      <c r="B1044" s="4" t="str">
        <f>"吴淑新"</f>
        <v>吴淑新</v>
      </c>
      <c r="C1044" s="4" t="str">
        <f>"56362023081519475530426"</f>
        <v>56362023081519475530426</v>
      </c>
      <c r="D1044" s="4" t="str">
        <f t="shared" si="17"/>
        <v>1003</v>
      </c>
      <c r="E1044" s="4" t="s">
        <v>9</v>
      </c>
      <c r="F1044" s="4"/>
    </row>
    <row r="1045" ht="35" customHeight="1" spans="1:6">
      <c r="A1045" s="4">
        <v>1043</v>
      </c>
      <c r="B1045" s="4" t="str">
        <f>"许治孝"</f>
        <v>许治孝</v>
      </c>
      <c r="C1045" s="4" t="str">
        <f>"56362023081519435630412"</f>
        <v>56362023081519435630412</v>
      </c>
      <c r="D1045" s="4" t="str">
        <f t="shared" si="17"/>
        <v>1003</v>
      </c>
      <c r="E1045" s="4" t="s">
        <v>9</v>
      </c>
      <c r="F1045" s="4"/>
    </row>
    <row r="1046" ht="35" customHeight="1" spans="1:6">
      <c r="A1046" s="4">
        <v>1044</v>
      </c>
      <c r="B1046" s="4" t="str">
        <f>"冯雪莲"</f>
        <v>冯雪莲</v>
      </c>
      <c r="C1046" s="4" t="str">
        <f>"56362023081520031230502"</f>
        <v>56362023081520031230502</v>
      </c>
      <c r="D1046" s="4" t="str">
        <f t="shared" si="17"/>
        <v>1003</v>
      </c>
      <c r="E1046" s="4" t="s">
        <v>9</v>
      </c>
      <c r="F1046" s="4"/>
    </row>
    <row r="1047" ht="35" customHeight="1" spans="1:6">
      <c r="A1047" s="4">
        <v>1045</v>
      </c>
      <c r="B1047" s="4" t="str">
        <f>"曾维松"</f>
        <v>曾维松</v>
      </c>
      <c r="C1047" s="4" t="str">
        <f>"56362023081421530923651"</f>
        <v>56362023081421530923651</v>
      </c>
      <c r="D1047" s="4" t="str">
        <f t="shared" si="17"/>
        <v>1003</v>
      </c>
      <c r="E1047" s="4" t="s">
        <v>9</v>
      </c>
      <c r="F1047" s="4"/>
    </row>
    <row r="1048" ht="35" customHeight="1" spans="1:6">
      <c r="A1048" s="4">
        <v>1046</v>
      </c>
      <c r="B1048" s="4" t="str">
        <f>"杨艳萍"</f>
        <v>杨艳萍</v>
      </c>
      <c r="C1048" s="4" t="str">
        <f>"56362023081414010121836"</f>
        <v>56362023081414010121836</v>
      </c>
      <c r="D1048" s="4" t="str">
        <f t="shared" si="17"/>
        <v>1003</v>
      </c>
      <c r="E1048" s="4" t="s">
        <v>9</v>
      </c>
      <c r="F1048" s="4"/>
    </row>
    <row r="1049" ht="35" customHeight="1" spans="1:6">
      <c r="A1049" s="4">
        <v>1047</v>
      </c>
      <c r="B1049" s="4" t="str">
        <f>"曾芬"</f>
        <v>曾芬</v>
      </c>
      <c r="C1049" s="4" t="str">
        <f>"56362023081610104932834"</f>
        <v>56362023081610104932834</v>
      </c>
      <c r="D1049" s="4" t="str">
        <f t="shared" si="17"/>
        <v>1003</v>
      </c>
      <c r="E1049" s="4" t="s">
        <v>9</v>
      </c>
      <c r="F1049" s="4"/>
    </row>
    <row r="1050" ht="35" customHeight="1" spans="1:6">
      <c r="A1050" s="4">
        <v>1048</v>
      </c>
      <c r="B1050" s="4" t="str">
        <f>"李道敏"</f>
        <v>李道敏</v>
      </c>
      <c r="C1050" s="4" t="str">
        <f>"56362023081600343731557"</f>
        <v>56362023081600343731557</v>
      </c>
      <c r="D1050" s="4" t="str">
        <f t="shared" si="17"/>
        <v>1003</v>
      </c>
      <c r="E1050" s="4" t="s">
        <v>9</v>
      </c>
      <c r="F1050" s="4"/>
    </row>
    <row r="1051" ht="35" customHeight="1" spans="1:6">
      <c r="A1051" s="4">
        <v>1049</v>
      </c>
      <c r="B1051" s="4" t="str">
        <f>"曾摄"</f>
        <v>曾摄</v>
      </c>
      <c r="C1051" s="4" t="str">
        <f>"56362023081600321031553"</f>
        <v>56362023081600321031553</v>
      </c>
      <c r="D1051" s="4" t="str">
        <f t="shared" si="17"/>
        <v>1003</v>
      </c>
      <c r="E1051" s="4" t="s">
        <v>9</v>
      </c>
      <c r="F1051" s="4"/>
    </row>
    <row r="1052" ht="35" customHeight="1" spans="1:6">
      <c r="A1052" s="4">
        <v>1050</v>
      </c>
      <c r="B1052" s="4" t="str">
        <f>"罗雪"</f>
        <v>罗雪</v>
      </c>
      <c r="C1052" s="4" t="str">
        <f>"56362023081615152834800"</f>
        <v>56362023081615152834800</v>
      </c>
      <c r="D1052" s="4" t="str">
        <f t="shared" si="17"/>
        <v>1003</v>
      </c>
      <c r="E1052" s="4" t="s">
        <v>9</v>
      </c>
      <c r="F1052" s="4"/>
    </row>
    <row r="1053" ht="35" customHeight="1" spans="1:6">
      <c r="A1053" s="4">
        <v>1051</v>
      </c>
      <c r="B1053" s="4" t="str">
        <f>"王宁"</f>
        <v>王宁</v>
      </c>
      <c r="C1053" s="4" t="str">
        <f>"56362023081617213835508"</f>
        <v>56362023081617213835508</v>
      </c>
      <c r="D1053" s="4" t="str">
        <f t="shared" si="17"/>
        <v>1003</v>
      </c>
      <c r="E1053" s="4" t="s">
        <v>9</v>
      </c>
      <c r="F1053" s="4"/>
    </row>
    <row r="1054" ht="35" customHeight="1" spans="1:6">
      <c r="A1054" s="4">
        <v>1052</v>
      </c>
      <c r="B1054" s="4" t="str">
        <f>"王秋梅"</f>
        <v>王秋梅</v>
      </c>
      <c r="C1054" s="4" t="str">
        <f>"56362023081422090623699"</f>
        <v>56362023081422090623699</v>
      </c>
      <c r="D1054" s="4" t="str">
        <f t="shared" si="17"/>
        <v>1003</v>
      </c>
      <c r="E1054" s="4" t="s">
        <v>9</v>
      </c>
      <c r="F1054" s="4"/>
    </row>
    <row r="1055" ht="35" customHeight="1" spans="1:6">
      <c r="A1055" s="4">
        <v>1053</v>
      </c>
      <c r="B1055" s="4" t="str">
        <f>"郑雄"</f>
        <v>郑雄</v>
      </c>
      <c r="C1055" s="4" t="str">
        <f>"56362023081621554636655"</f>
        <v>56362023081621554636655</v>
      </c>
      <c r="D1055" s="4" t="str">
        <f t="shared" si="17"/>
        <v>1003</v>
      </c>
      <c r="E1055" s="4" t="s">
        <v>9</v>
      </c>
      <c r="F1055" s="4"/>
    </row>
    <row r="1056" ht="35" customHeight="1" spans="1:6">
      <c r="A1056" s="4">
        <v>1054</v>
      </c>
      <c r="B1056" s="4" t="str">
        <f>"王珊珊"</f>
        <v>王珊珊</v>
      </c>
      <c r="C1056" s="4" t="str">
        <f>"56362023081409160620000"</f>
        <v>56362023081409160620000</v>
      </c>
      <c r="D1056" s="4" t="str">
        <f t="shared" si="17"/>
        <v>1003</v>
      </c>
      <c r="E1056" s="4" t="s">
        <v>9</v>
      </c>
      <c r="F1056" s="4"/>
    </row>
    <row r="1057" ht="35" customHeight="1" spans="1:6">
      <c r="A1057" s="4">
        <v>1055</v>
      </c>
      <c r="B1057" s="4" t="str">
        <f>"曾维源"</f>
        <v>曾维源</v>
      </c>
      <c r="C1057" s="4" t="str">
        <f>"56362023081715182941284"</f>
        <v>56362023081715182941284</v>
      </c>
      <c r="D1057" s="4" t="str">
        <f t="shared" si="17"/>
        <v>1003</v>
      </c>
      <c r="E1057" s="4" t="s">
        <v>9</v>
      </c>
      <c r="F1057" s="4"/>
    </row>
    <row r="1058" ht="35" customHeight="1" spans="1:6">
      <c r="A1058" s="4">
        <v>1056</v>
      </c>
      <c r="B1058" s="4" t="str">
        <f>"朱绵敬"</f>
        <v>朱绵敬</v>
      </c>
      <c r="C1058" s="4" t="str">
        <f>"56362023081716082941700"</f>
        <v>56362023081716082941700</v>
      </c>
      <c r="D1058" s="4" t="str">
        <f t="shared" si="17"/>
        <v>1003</v>
      </c>
      <c r="E1058" s="4" t="s">
        <v>9</v>
      </c>
      <c r="F1058" s="4"/>
    </row>
    <row r="1059" ht="35" customHeight="1" spans="1:6">
      <c r="A1059" s="4">
        <v>1057</v>
      </c>
      <c r="B1059" s="4" t="str">
        <f>"王雅"</f>
        <v>王雅</v>
      </c>
      <c r="C1059" s="4" t="str">
        <f>"56362023081720112542490"</f>
        <v>56362023081720112542490</v>
      </c>
      <c r="D1059" s="4" t="str">
        <f t="shared" si="17"/>
        <v>1003</v>
      </c>
      <c r="E1059" s="4" t="s">
        <v>9</v>
      </c>
      <c r="F1059" s="4"/>
    </row>
    <row r="1060" ht="35" customHeight="1" spans="1:6">
      <c r="A1060" s="4">
        <v>1058</v>
      </c>
      <c r="B1060" s="4" t="str">
        <f>"邱名平"</f>
        <v>邱名平</v>
      </c>
      <c r="C1060" s="4" t="str">
        <f>"56362023081615040034713"</f>
        <v>56362023081615040034713</v>
      </c>
      <c r="D1060" s="4" t="str">
        <f t="shared" si="17"/>
        <v>1003</v>
      </c>
      <c r="E1060" s="4" t="s">
        <v>9</v>
      </c>
      <c r="F1060" s="4"/>
    </row>
    <row r="1061" ht="35" customHeight="1" spans="1:6">
      <c r="A1061" s="4">
        <v>1059</v>
      </c>
      <c r="B1061" s="4" t="str">
        <f>"颜礼兴"</f>
        <v>颜礼兴</v>
      </c>
      <c r="C1061" s="4" t="str">
        <f>"56362023081418471823138"</f>
        <v>56362023081418471823138</v>
      </c>
      <c r="D1061" s="4" t="str">
        <f t="shared" si="17"/>
        <v>1003</v>
      </c>
      <c r="E1061" s="4" t="s">
        <v>9</v>
      </c>
      <c r="F1061" s="4"/>
    </row>
    <row r="1062" ht="35" customHeight="1" spans="1:6">
      <c r="A1062" s="4">
        <v>1060</v>
      </c>
      <c r="B1062" s="4" t="str">
        <f>"蔡亲浩"</f>
        <v>蔡亲浩</v>
      </c>
      <c r="C1062" s="4" t="str">
        <f>"56362023081808332343108"</f>
        <v>56362023081808332343108</v>
      </c>
      <c r="D1062" s="4" t="str">
        <f t="shared" si="17"/>
        <v>1003</v>
      </c>
      <c r="E1062" s="4" t="s">
        <v>9</v>
      </c>
      <c r="F1062" s="4"/>
    </row>
    <row r="1063" ht="35" customHeight="1" spans="1:6">
      <c r="A1063" s="4">
        <v>1061</v>
      </c>
      <c r="B1063" s="4" t="str">
        <f>"蔡妹玲"</f>
        <v>蔡妹玲</v>
      </c>
      <c r="C1063" s="4" t="str">
        <f>"56362023081809414443297"</f>
        <v>56362023081809414443297</v>
      </c>
      <c r="D1063" s="4" t="str">
        <f t="shared" si="17"/>
        <v>1003</v>
      </c>
      <c r="E1063" s="4" t="s">
        <v>9</v>
      </c>
      <c r="F1063" s="4"/>
    </row>
    <row r="1064" ht="35" customHeight="1" spans="1:6">
      <c r="A1064" s="4">
        <v>1062</v>
      </c>
      <c r="B1064" s="4" t="str">
        <f>"张运鸿"</f>
        <v>张运鸿</v>
      </c>
      <c r="C1064" s="4" t="str">
        <f>"56362023081710222438800"</f>
        <v>56362023081710222438800</v>
      </c>
      <c r="D1064" s="4" t="str">
        <f t="shared" si="17"/>
        <v>1003</v>
      </c>
      <c r="E1064" s="4" t="s">
        <v>9</v>
      </c>
      <c r="F1064" s="4"/>
    </row>
    <row r="1065" ht="35" customHeight="1" spans="1:6">
      <c r="A1065" s="4">
        <v>1063</v>
      </c>
      <c r="B1065" s="4" t="str">
        <f>"郑宏娜"</f>
        <v>郑宏娜</v>
      </c>
      <c r="C1065" s="4" t="str">
        <f>"56362023081811391443796"</f>
        <v>56362023081811391443796</v>
      </c>
      <c r="D1065" s="4" t="str">
        <f t="shared" si="17"/>
        <v>1003</v>
      </c>
      <c r="E1065" s="4" t="s">
        <v>9</v>
      </c>
      <c r="F1065" s="4"/>
    </row>
    <row r="1066" ht="35" customHeight="1" spans="1:6">
      <c r="A1066" s="4">
        <v>1064</v>
      </c>
      <c r="B1066" s="4" t="str">
        <f>"刘君良"</f>
        <v>刘君良</v>
      </c>
      <c r="C1066" s="4" t="str">
        <f>"56362023081811163843742"</f>
        <v>56362023081811163843742</v>
      </c>
      <c r="D1066" s="4" t="str">
        <f t="shared" si="17"/>
        <v>1003</v>
      </c>
      <c r="E1066" s="4" t="s">
        <v>9</v>
      </c>
      <c r="F1066" s="4"/>
    </row>
    <row r="1067" ht="35" customHeight="1" spans="1:6">
      <c r="A1067" s="4">
        <v>1065</v>
      </c>
      <c r="B1067" s="4" t="str">
        <f>"王小东"</f>
        <v>王小东</v>
      </c>
      <c r="C1067" s="4" t="str">
        <f>"56362023081815403844340"</f>
        <v>56362023081815403844340</v>
      </c>
      <c r="D1067" s="4" t="str">
        <f t="shared" si="17"/>
        <v>1003</v>
      </c>
      <c r="E1067" s="4" t="s">
        <v>9</v>
      </c>
      <c r="F1067" s="4"/>
    </row>
    <row r="1068" ht="35" customHeight="1" spans="1:6">
      <c r="A1068" s="4">
        <v>1066</v>
      </c>
      <c r="B1068" s="4" t="str">
        <f>"吴婷曼"</f>
        <v>吴婷曼</v>
      </c>
      <c r="C1068" s="4" t="str">
        <f>"56362023081816553544522"</f>
        <v>56362023081816553544522</v>
      </c>
      <c r="D1068" s="4" t="str">
        <f t="shared" si="17"/>
        <v>1003</v>
      </c>
      <c r="E1068" s="4" t="s">
        <v>9</v>
      </c>
      <c r="F1068" s="4"/>
    </row>
    <row r="1069" ht="35" customHeight="1" spans="1:6">
      <c r="A1069" s="4">
        <v>1067</v>
      </c>
      <c r="B1069" s="4" t="str">
        <f>"王康飞"</f>
        <v>王康飞</v>
      </c>
      <c r="C1069" s="4" t="str">
        <f>"56362023081908435245311"</f>
        <v>56362023081908435245311</v>
      </c>
      <c r="D1069" s="4" t="str">
        <f t="shared" si="17"/>
        <v>1003</v>
      </c>
      <c r="E1069" s="4" t="s">
        <v>9</v>
      </c>
      <c r="F1069" s="4"/>
    </row>
    <row r="1070" ht="35" customHeight="1" spans="1:6">
      <c r="A1070" s="4">
        <v>1068</v>
      </c>
      <c r="B1070" s="4" t="str">
        <f>"王玉立"</f>
        <v>王玉立</v>
      </c>
      <c r="C1070" s="4" t="str">
        <f>"56362023081821191644916"</f>
        <v>56362023081821191644916</v>
      </c>
      <c r="D1070" s="4" t="str">
        <f t="shared" si="17"/>
        <v>1003</v>
      </c>
      <c r="E1070" s="4" t="s">
        <v>9</v>
      </c>
      <c r="F1070" s="4"/>
    </row>
    <row r="1071" ht="35" customHeight="1" spans="1:6">
      <c r="A1071" s="4">
        <v>1069</v>
      </c>
      <c r="B1071" s="4" t="str">
        <f>"王康传"</f>
        <v>王康传</v>
      </c>
      <c r="C1071" s="4" t="str">
        <f>"56362023081914505645957"</f>
        <v>56362023081914505645957</v>
      </c>
      <c r="D1071" s="4" t="str">
        <f t="shared" si="17"/>
        <v>1003</v>
      </c>
      <c r="E1071" s="4" t="s">
        <v>9</v>
      </c>
      <c r="F1071" s="4"/>
    </row>
    <row r="1072" ht="35" customHeight="1" spans="1:6">
      <c r="A1072" s="4">
        <v>1070</v>
      </c>
      <c r="B1072" s="4" t="str">
        <f>"曾平"</f>
        <v>曾平</v>
      </c>
      <c r="C1072" s="4" t="str">
        <f>"56362023081915290346058"</f>
        <v>56362023081915290346058</v>
      </c>
      <c r="D1072" s="4" t="str">
        <f t="shared" si="17"/>
        <v>1003</v>
      </c>
      <c r="E1072" s="4" t="s">
        <v>9</v>
      </c>
      <c r="F1072" s="4"/>
    </row>
    <row r="1073" ht="35" customHeight="1" spans="1:6">
      <c r="A1073" s="4">
        <v>1071</v>
      </c>
      <c r="B1073" s="4" t="str">
        <f>"蔡小文"</f>
        <v>蔡小文</v>
      </c>
      <c r="C1073" s="4" t="str">
        <f>"56362023081620151936169"</f>
        <v>56362023081620151936169</v>
      </c>
      <c r="D1073" s="4" t="str">
        <f t="shared" si="17"/>
        <v>1003</v>
      </c>
      <c r="E1073" s="4" t="s">
        <v>9</v>
      </c>
      <c r="F1073" s="4"/>
    </row>
    <row r="1074" ht="35" customHeight="1" spans="1:6">
      <c r="A1074" s="4">
        <v>1072</v>
      </c>
      <c r="B1074" s="4" t="str">
        <f>"岑举能"</f>
        <v>岑举能</v>
      </c>
      <c r="C1074" s="4" t="str">
        <f>"56362023081922105146220"</f>
        <v>56362023081922105146220</v>
      </c>
      <c r="D1074" s="4" t="str">
        <f t="shared" si="17"/>
        <v>1003</v>
      </c>
      <c r="E1074" s="4" t="s">
        <v>9</v>
      </c>
      <c r="F1074" s="4"/>
    </row>
    <row r="1075" ht="35" customHeight="1" spans="1:6">
      <c r="A1075" s="4">
        <v>1073</v>
      </c>
      <c r="B1075" s="4" t="str">
        <f>"王鹏"</f>
        <v>王鹏</v>
      </c>
      <c r="C1075" s="4" t="str">
        <f>"56362023081923183446249"</f>
        <v>56362023081923183446249</v>
      </c>
      <c r="D1075" s="4" t="str">
        <f t="shared" si="17"/>
        <v>1003</v>
      </c>
      <c r="E1075" s="4" t="s">
        <v>9</v>
      </c>
      <c r="F1075" s="4"/>
    </row>
    <row r="1076" ht="35" customHeight="1" spans="1:6">
      <c r="A1076" s="4">
        <v>1074</v>
      </c>
      <c r="B1076" s="4" t="str">
        <f>"应玉美"</f>
        <v>应玉美</v>
      </c>
      <c r="C1076" s="4" t="str">
        <f>"56362023081717211642138"</f>
        <v>56362023081717211642138</v>
      </c>
      <c r="D1076" s="4" t="str">
        <f t="shared" si="17"/>
        <v>1003</v>
      </c>
      <c r="E1076" s="4" t="s">
        <v>9</v>
      </c>
      <c r="F1076" s="4"/>
    </row>
    <row r="1077" ht="35" customHeight="1" spans="1:6">
      <c r="A1077" s="4">
        <v>1075</v>
      </c>
      <c r="B1077" s="4" t="str">
        <f>"范嘉宇"</f>
        <v>范嘉宇</v>
      </c>
      <c r="C1077" s="4" t="str">
        <f>"56362023081409222820076"</f>
        <v>56362023081409222820076</v>
      </c>
      <c r="D1077" s="4" t="str">
        <f t="shared" ref="D1077:D1140" si="18">"1004"</f>
        <v>1004</v>
      </c>
      <c r="E1077" s="4" t="s">
        <v>10</v>
      </c>
      <c r="F1077" s="4"/>
    </row>
    <row r="1078" ht="35" customHeight="1" spans="1:6">
      <c r="A1078" s="4">
        <v>1076</v>
      </c>
      <c r="B1078" s="4" t="str">
        <f>"劳赛芳"</f>
        <v>劳赛芳</v>
      </c>
      <c r="C1078" s="4" t="str">
        <f>"56362023081409274520147"</f>
        <v>56362023081409274520147</v>
      </c>
      <c r="D1078" s="4" t="str">
        <f t="shared" si="18"/>
        <v>1004</v>
      </c>
      <c r="E1078" s="4" t="s">
        <v>10</v>
      </c>
      <c r="F1078" s="4"/>
    </row>
    <row r="1079" ht="35" customHeight="1" spans="1:6">
      <c r="A1079" s="4">
        <v>1077</v>
      </c>
      <c r="B1079" s="4" t="str">
        <f>"吴坤圣"</f>
        <v>吴坤圣</v>
      </c>
      <c r="C1079" s="4" t="str">
        <f>"56362023081409105019947"</f>
        <v>56362023081409105019947</v>
      </c>
      <c r="D1079" s="4" t="str">
        <f t="shared" si="18"/>
        <v>1004</v>
      </c>
      <c r="E1079" s="4" t="s">
        <v>10</v>
      </c>
      <c r="F1079" s="4"/>
    </row>
    <row r="1080" ht="35" customHeight="1" spans="1:6">
      <c r="A1080" s="4">
        <v>1078</v>
      </c>
      <c r="B1080" s="4" t="str">
        <f>"张秀"</f>
        <v>张秀</v>
      </c>
      <c r="C1080" s="4" t="str">
        <f>"56362023081409161820003"</f>
        <v>56362023081409161820003</v>
      </c>
      <c r="D1080" s="4" t="str">
        <f t="shared" si="18"/>
        <v>1004</v>
      </c>
      <c r="E1080" s="4" t="s">
        <v>10</v>
      </c>
      <c r="F1080" s="4"/>
    </row>
    <row r="1081" ht="35" customHeight="1" spans="1:6">
      <c r="A1081" s="4">
        <v>1079</v>
      </c>
      <c r="B1081" s="4" t="str">
        <f>"王茹"</f>
        <v>王茹</v>
      </c>
      <c r="C1081" s="4" t="str">
        <f>"56362023081409310520184"</f>
        <v>56362023081409310520184</v>
      </c>
      <c r="D1081" s="4" t="str">
        <f t="shared" si="18"/>
        <v>1004</v>
      </c>
      <c r="E1081" s="4" t="s">
        <v>10</v>
      </c>
      <c r="F1081" s="4"/>
    </row>
    <row r="1082" ht="35" customHeight="1" spans="1:6">
      <c r="A1082" s="4">
        <v>1080</v>
      </c>
      <c r="B1082" s="4" t="str">
        <f>"陈荣倩"</f>
        <v>陈荣倩</v>
      </c>
      <c r="C1082" s="4" t="str">
        <f>"56362023081409103819944"</f>
        <v>56362023081409103819944</v>
      </c>
      <c r="D1082" s="4" t="str">
        <f t="shared" si="18"/>
        <v>1004</v>
      </c>
      <c r="E1082" s="4" t="s">
        <v>10</v>
      </c>
      <c r="F1082" s="4"/>
    </row>
    <row r="1083" ht="35" customHeight="1" spans="1:6">
      <c r="A1083" s="4">
        <v>1081</v>
      </c>
      <c r="B1083" s="4" t="str">
        <f>"李景岛"</f>
        <v>李景岛</v>
      </c>
      <c r="C1083" s="4" t="str">
        <f>"56362023081410043520521"</f>
        <v>56362023081410043520521</v>
      </c>
      <c r="D1083" s="4" t="str">
        <f t="shared" si="18"/>
        <v>1004</v>
      </c>
      <c r="E1083" s="4" t="s">
        <v>10</v>
      </c>
      <c r="F1083" s="4"/>
    </row>
    <row r="1084" ht="35" customHeight="1" spans="1:6">
      <c r="A1084" s="4">
        <v>1082</v>
      </c>
      <c r="B1084" s="4" t="str">
        <f>"罗芬"</f>
        <v>罗芬</v>
      </c>
      <c r="C1084" s="4" t="str">
        <f>"56362023081409544520432"</f>
        <v>56362023081409544520432</v>
      </c>
      <c r="D1084" s="4" t="str">
        <f t="shared" si="18"/>
        <v>1004</v>
      </c>
      <c r="E1084" s="4" t="s">
        <v>10</v>
      </c>
      <c r="F1084" s="4"/>
    </row>
    <row r="1085" ht="35" customHeight="1" spans="1:6">
      <c r="A1085" s="4">
        <v>1083</v>
      </c>
      <c r="B1085" s="4" t="str">
        <f>"陈辉"</f>
        <v>陈辉</v>
      </c>
      <c r="C1085" s="4" t="str">
        <f>"56362023081410261420690"</f>
        <v>56362023081410261420690</v>
      </c>
      <c r="D1085" s="4" t="str">
        <f t="shared" si="18"/>
        <v>1004</v>
      </c>
      <c r="E1085" s="4" t="s">
        <v>10</v>
      </c>
      <c r="F1085" s="4"/>
    </row>
    <row r="1086" ht="35" customHeight="1" spans="1:6">
      <c r="A1086" s="4">
        <v>1084</v>
      </c>
      <c r="B1086" s="4" t="str">
        <f>"郑敦雄"</f>
        <v>郑敦雄</v>
      </c>
      <c r="C1086" s="4" t="str">
        <f>"56362023081409025419855"</f>
        <v>56362023081409025419855</v>
      </c>
      <c r="D1086" s="4" t="str">
        <f t="shared" si="18"/>
        <v>1004</v>
      </c>
      <c r="E1086" s="4" t="s">
        <v>10</v>
      </c>
      <c r="F1086" s="4"/>
    </row>
    <row r="1087" ht="35" customHeight="1" spans="1:6">
      <c r="A1087" s="4">
        <v>1085</v>
      </c>
      <c r="B1087" s="4" t="str">
        <f>"罗勇"</f>
        <v>罗勇</v>
      </c>
      <c r="C1087" s="4" t="str">
        <f>"56362023081410184320639"</f>
        <v>56362023081410184320639</v>
      </c>
      <c r="D1087" s="4" t="str">
        <f t="shared" si="18"/>
        <v>1004</v>
      </c>
      <c r="E1087" s="4" t="s">
        <v>10</v>
      </c>
      <c r="F1087" s="4"/>
    </row>
    <row r="1088" ht="35" customHeight="1" spans="1:6">
      <c r="A1088" s="4">
        <v>1086</v>
      </c>
      <c r="B1088" s="4" t="str">
        <f>"曾柳"</f>
        <v>曾柳</v>
      </c>
      <c r="C1088" s="4" t="str">
        <f>"56362023081410074920545"</f>
        <v>56362023081410074920545</v>
      </c>
      <c r="D1088" s="4" t="str">
        <f t="shared" si="18"/>
        <v>1004</v>
      </c>
      <c r="E1088" s="4" t="s">
        <v>10</v>
      </c>
      <c r="F1088" s="4"/>
    </row>
    <row r="1089" ht="35" customHeight="1" spans="1:6">
      <c r="A1089" s="4">
        <v>1087</v>
      </c>
      <c r="B1089" s="4" t="str">
        <f>"郑风香"</f>
        <v>郑风香</v>
      </c>
      <c r="C1089" s="4" t="str">
        <f>"56362023081409392520290"</f>
        <v>56362023081409392520290</v>
      </c>
      <c r="D1089" s="4" t="str">
        <f t="shared" si="18"/>
        <v>1004</v>
      </c>
      <c r="E1089" s="4" t="s">
        <v>10</v>
      </c>
      <c r="F1089" s="4"/>
    </row>
    <row r="1090" ht="35" customHeight="1" spans="1:6">
      <c r="A1090" s="4">
        <v>1088</v>
      </c>
      <c r="B1090" s="4" t="str">
        <f>"邓聪豪"</f>
        <v>邓聪豪</v>
      </c>
      <c r="C1090" s="4" t="str">
        <f>"56362023081410353620763"</f>
        <v>56362023081410353620763</v>
      </c>
      <c r="D1090" s="4" t="str">
        <f t="shared" si="18"/>
        <v>1004</v>
      </c>
      <c r="E1090" s="4" t="s">
        <v>10</v>
      </c>
      <c r="F1090" s="4"/>
    </row>
    <row r="1091" ht="35" customHeight="1" spans="1:6">
      <c r="A1091" s="4">
        <v>1089</v>
      </c>
      <c r="B1091" s="4" t="str">
        <f>"吴冰雪"</f>
        <v>吴冰雪</v>
      </c>
      <c r="C1091" s="4" t="str">
        <f>"56362023081410164720622"</f>
        <v>56362023081410164720622</v>
      </c>
      <c r="D1091" s="4" t="str">
        <f t="shared" si="18"/>
        <v>1004</v>
      </c>
      <c r="E1091" s="4" t="s">
        <v>10</v>
      </c>
      <c r="F1091" s="4"/>
    </row>
    <row r="1092" ht="35" customHeight="1" spans="1:6">
      <c r="A1092" s="4">
        <v>1090</v>
      </c>
      <c r="B1092" s="4" t="str">
        <f>"陈构卓"</f>
        <v>陈构卓</v>
      </c>
      <c r="C1092" s="4" t="str">
        <f>"56362023081410240220676"</f>
        <v>56362023081410240220676</v>
      </c>
      <c r="D1092" s="4" t="str">
        <f t="shared" si="18"/>
        <v>1004</v>
      </c>
      <c r="E1092" s="4" t="s">
        <v>10</v>
      </c>
      <c r="F1092" s="4"/>
    </row>
    <row r="1093" ht="35" customHeight="1" spans="1:6">
      <c r="A1093" s="4">
        <v>1091</v>
      </c>
      <c r="B1093" s="4" t="str">
        <f>"张慧莲"</f>
        <v>张慧莲</v>
      </c>
      <c r="C1093" s="4" t="str">
        <f>"56362023081410571620921"</f>
        <v>56362023081410571620921</v>
      </c>
      <c r="D1093" s="4" t="str">
        <f t="shared" si="18"/>
        <v>1004</v>
      </c>
      <c r="E1093" s="4" t="s">
        <v>10</v>
      </c>
      <c r="F1093" s="4"/>
    </row>
    <row r="1094" ht="35" customHeight="1" spans="1:6">
      <c r="A1094" s="4">
        <v>1092</v>
      </c>
      <c r="B1094" s="4" t="str">
        <f>"李道帆"</f>
        <v>李道帆</v>
      </c>
      <c r="C1094" s="4" t="str">
        <f>"56362023081409474320368"</f>
        <v>56362023081409474320368</v>
      </c>
      <c r="D1094" s="4" t="str">
        <f t="shared" si="18"/>
        <v>1004</v>
      </c>
      <c r="E1094" s="4" t="s">
        <v>10</v>
      </c>
      <c r="F1094" s="4"/>
    </row>
    <row r="1095" ht="35" customHeight="1" spans="1:6">
      <c r="A1095" s="4">
        <v>1093</v>
      </c>
      <c r="B1095" s="4" t="str">
        <f>"蒙凯芸"</f>
        <v>蒙凯芸</v>
      </c>
      <c r="C1095" s="4" t="str">
        <f>"56362023081410442820822"</f>
        <v>56362023081410442820822</v>
      </c>
      <c r="D1095" s="4" t="str">
        <f t="shared" si="18"/>
        <v>1004</v>
      </c>
      <c r="E1095" s="4" t="s">
        <v>10</v>
      </c>
      <c r="F1095" s="4"/>
    </row>
    <row r="1096" ht="35" customHeight="1" spans="1:6">
      <c r="A1096" s="4">
        <v>1094</v>
      </c>
      <c r="B1096" s="4" t="str">
        <f>"王发鹏"</f>
        <v>王发鹏</v>
      </c>
      <c r="C1096" s="4" t="str">
        <f>"56362023081411293021147"</f>
        <v>56362023081411293021147</v>
      </c>
      <c r="D1096" s="4" t="str">
        <f t="shared" si="18"/>
        <v>1004</v>
      </c>
      <c r="E1096" s="4" t="s">
        <v>10</v>
      </c>
      <c r="F1096" s="4"/>
    </row>
    <row r="1097" ht="35" customHeight="1" spans="1:6">
      <c r="A1097" s="4">
        <v>1095</v>
      </c>
      <c r="B1097" s="4" t="str">
        <f>"王小敏"</f>
        <v>王小敏</v>
      </c>
      <c r="C1097" s="4" t="str">
        <f>"56362023081410475820849"</f>
        <v>56362023081410475820849</v>
      </c>
      <c r="D1097" s="4" t="str">
        <f t="shared" si="18"/>
        <v>1004</v>
      </c>
      <c r="E1097" s="4" t="s">
        <v>10</v>
      </c>
      <c r="F1097" s="4"/>
    </row>
    <row r="1098" ht="35" customHeight="1" spans="1:6">
      <c r="A1098" s="4">
        <v>1096</v>
      </c>
      <c r="B1098" s="4" t="str">
        <f>"陈小瑜"</f>
        <v>陈小瑜</v>
      </c>
      <c r="C1098" s="4" t="str">
        <f>"56362023081410175620631"</f>
        <v>56362023081410175620631</v>
      </c>
      <c r="D1098" s="4" t="str">
        <f t="shared" si="18"/>
        <v>1004</v>
      </c>
      <c r="E1098" s="4" t="s">
        <v>10</v>
      </c>
      <c r="F1098" s="4"/>
    </row>
    <row r="1099" ht="35" customHeight="1" spans="1:6">
      <c r="A1099" s="4">
        <v>1097</v>
      </c>
      <c r="B1099" s="4" t="str">
        <f>"陈柯宇"</f>
        <v>陈柯宇</v>
      </c>
      <c r="C1099" s="4" t="str">
        <f>"56362023081411275321137"</f>
        <v>56362023081411275321137</v>
      </c>
      <c r="D1099" s="4" t="str">
        <f t="shared" si="18"/>
        <v>1004</v>
      </c>
      <c r="E1099" s="4" t="s">
        <v>10</v>
      </c>
      <c r="F1099" s="4"/>
    </row>
    <row r="1100" ht="35" customHeight="1" spans="1:6">
      <c r="A1100" s="4">
        <v>1098</v>
      </c>
      <c r="B1100" s="4" t="str">
        <f>"曾维隆"</f>
        <v>曾维隆</v>
      </c>
      <c r="C1100" s="4" t="str">
        <f>"56362023081409041219871"</f>
        <v>56362023081409041219871</v>
      </c>
      <c r="D1100" s="4" t="str">
        <f t="shared" si="18"/>
        <v>1004</v>
      </c>
      <c r="E1100" s="4" t="s">
        <v>10</v>
      </c>
      <c r="F1100" s="4"/>
    </row>
    <row r="1101" ht="35" customHeight="1" spans="1:6">
      <c r="A1101" s="4">
        <v>1099</v>
      </c>
      <c r="B1101" s="4" t="str">
        <f>"蔡卿"</f>
        <v>蔡卿</v>
      </c>
      <c r="C1101" s="4" t="str">
        <f>"56362023081410262920692"</f>
        <v>56362023081410262920692</v>
      </c>
      <c r="D1101" s="4" t="str">
        <f t="shared" si="18"/>
        <v>1004</v>
      </c>
      <c r="E1101" s="4" t="s">
        <v>10</v>
      </c>
      <c r="F1101" s="4"/>
    </row>
    <row r="1102" ht="35" customHeight="1" spans="1:6">
      <c r="A1102" s="4">
        <v>1100</v>
      </c>
      <c r="B1102" s="4" t="str">
        <f>"曾南"</f>
        <v>曾南</v>
      </c>
      <c r="C1102" s="4" t="str">
        <f>"56362023081409231120085"</f>
        <v>56362023081409231120085</v>
      </c>
      <c r="D1102" s="4" t="str">
        <f t="shared" si="18"/>
        <v>1004</v>
      </c>
      <c r="E1102" s="4" t="s">
        <v>10</v>
      </c>
      <c r="F1102" s="4"/>
    </row>
    <row r="1103" ht="35" customHeight="1" spans="1:6">
      <c r="A1103" s="4">
        <v>1101</v>
      </c>
      <c r="B1103" s="4" t="str">
        <f>"廖凡婵"</f>
        <v>廖凡婵</v>
      </c>
      <c r="C1103" s="4" t="str">
        <f>"56362023081411070320993"</f>
        <v>56362023081411070320993</v>
      </c>
      <c r="D1103" s="4" t="str">
        <f t="shared" si="18"/>
        <v>1004</v>
      </c>
      <c r="E1103" s="4" t="s">
        <v>10</v>
      </c>
      <c r="F1103" s="4"/>
    </row>
    <row r="1104" ht="35" customHeight="1" spans="1:6">
      <c r="A1104" s="4">
        <v>1102</v>
      </c>
      <c r="B1104" s="4" t="str">
        <f>"王荣滨"</f>
        <v>王荣滨</v>
      </c>
      <c r="C1104" s="4" t="str">
        <f>"56362023081412055421354"</f>
        <v>56362023081412055421354</v>
      </c>
      <c r="D1104" s="4" t="str">
        <f t="shared" si="18"/>
        <v>1004</v>
      </c>
      <c r="E1104" s="4" t="s">
        <v>10</v>
      </c>
      <c r="F1104" s="4"/>
    </row>
    <row r="1105" ht="35" customHeight="1" spans="1:6">
      <c r="A1105" s="4">
        <v>1103</v>
      </c>
      <c r="B1105" s="4" t="str">
        <f>"庞培旭"</f>
        <v>庞培旭</v>
      </c>
      <c r="C1105" s="4" t="str">
        <f>"56362023081411394021206"</f>
        <v>56362023081411394021206</v>
      </c>
      <c r="D1105" s="4" t="str">
        <f t="shared" si="18"/>
        <v>1004</v>
      </c>
      <c r="E1105" s="4" t="s">
        <v>10</v>
      </c>
      <c r="F1105" s="4"/>
    </row>
    <row r="1106" ht="35" customHeight="1" spans="1:6">
      <c r="A1106" s="4">
        <v>1104</v>
      </c>
      <c r="B1106" s="4" t="str">
        <f>"李梅"</f>
        <v>李梅</v>
      </c>
      <c r="C1106" s="4" t="str">
        <f>"56362023081409485620374"</f>
        <v>56362023081409485620374</v>
      </c>
      <c r="D1106" s="4" t="str">
        <f t="shared" si="18"/>
        <v>1004</v>
      </c>
      <c r="E1106" s="4" t="s">
        <v>10</v>
      </c>
      <c r="F1106" s="4"/>
    </row>
    <row r="1107" ht="35" customHeight="1" spans="1:6">
      <c r="A1107" s="4">
        <v>1105</v>
      </c>
      <c r="B1107" s="4" t="str">
        <f>"黄永胜"</f>
        <v>黄永胜</v>
      </c>
      <c r="C1107" s="4" t="str">
        <f>"56362023081410301620713"</f>
        <v>56362023081410301620713</v>
      </c>
      <c r="D1107" s="4" t="str">
        <f t="shared" si="18"/>
        <v>1004</v>
      </c>
      <c r="E1107" s="4" t="s">
        <v>10</v>
      </c>
      <c r="F1107" s="4"/>
    </row>
    <row r="1108" ht="35" customHeight="1" spans="1:6">
      <c r="A1108" s="4">
        <v>1106</v>
      </c>
      <c r="B1108" s="4" t="str">
        <f>"蔡丹萍"</f>
        <v>蔡丹萍</v>
      </c>
      <c r="C1108" s="4" t="str">
        <f>"56362023081410095320564"</f>
        <v>56362023081410095320564</v>
      </c>
      <c r="D1108" s="4" t="str">
        <f t="shared" si="18"/>
        <v>1004</v>
      </c>
      <c r="E1108" s="4" t="s">
        <v>10</v>
      </c>
      <c r="F1108" s="4"/>
    </row>
    <row r="1109" ht="35" customHeight="1" spans="1:6">
      <c r="A1109" s="4">
        <v>1107</v>
      </c>
      <c r="B1109" s="4" t="str">
        <f>"蔡亲斌"</f>
        <v>蔡亲斌</v>
      </c>
      <c r="C1109" s="4" t="str">
        <f>"56362023081412122021384"</f>
        <v>56362023081412122021384</v>
      </c>
      <c r="D1109" s="4" t="str">
        <f t="shared" si="18"/>
        <v>1004</v>
      </c>
      <c r="E1109" s="4" t="s">
        <v>10</v>
      </c>
      <c r="F1109" s="4"/>
    </row>
    <row r="1110" ht="35" customHeight="1" spans="1:6">
      <c r="A1110" s="4">
        <v>1108</v>
      </c>
      <c r="B1110" s="4" t="str">
        <f>"陈国钱"</f>
        <v>陈国钱</v>
      </c>
      <c r="C1110" s="4" t="str">
        <f>"56362023081412342221480"</f>
        <v>56362023081412342221480</v>
      </c>
      <c r="D1110" s="4" t="str">
        <f t="shared" si="18"/>
        <v>1004</v>
      </c>
      <c r="E1110" s="4" t="s">
        <v>10</v>
      </c>
      <c r="F1110" s="4"/>
    </row>
    <row r="1111" ht="35" customHeight="1" spans="1:6">
      <c r="A1111" s="4">
        <v>1109</v>
      </c>
      <c r="B1111" s="4" t="str">
        <f>"唐秋月"</f>
        <v>唐秋月</v>
      </c>
      <c r="C1111" s="4" t="str">
        <f>"56362023081412355221491"</f>
        <v>56362023081412355221491</v>
      </c>
      <c r="D1111" s="4" t="str">
        <f t="shared" si="18"/>
        <v>1004</v>
      </c>
      <c r="E1111" s="4" t="s">
        <v>10</v>
      </c>
      <c r="F1111" s="4"/>
    </row>
    <row r="1112" ht="35" customHeight="1" spans="1:6">
      <c r="A1112" s="4">
        <v>1110</v>
      </c>
      <c r="B1112" s="4" t="str">
        <f>"王帮昌"</f>
        <v>王帮昌</v>
      </c>
      <c r="C1112" s="4" t="str">
        <f>"56362023081412384821507"</f>
        <v>56362023081412384821507</v>
      </c>
      <c r="D1112" s="4" t="str">
        <f t="shared" si="18"/>
        <v>1004</v>
      </c>
      <c r="E1112" s="4" t="s">
        <v>10</v>
      </c>
      <c r="F1112" s="4"/>
    </row>
    <row r="1113" ht="35" customHeight="1" spans="1:6">
      <c r="A1113" s="4">
        <v>1111</v>
      </c>
      <c r="B1113" s="4" t="str">
        <f>"罗道宏"</f>
        <v>罗道宏</v>
      </c>
      <c r="C1113" s="4" t="str">
        <f>"56362023081411034020972"</f>
        <v>56362023081411034020972</v>
      </c>
      <c r="D1113" s="4" t="str">
        <f t="shared" si="18"/>
        <v>1004</v>
      </c>
      <c r="E1113" s="4" t="s">
        <v>10</v>
      </c>
      <c r="F1113" s="4"/>
    </row>
    <row r="1114" ht="35" customHeight="1" spans="1:6">
      <c r="A1114" s="4">
        <v>1112</v>
      </c>
      <c r="B1114" s="4" t="str">
        <f>"赵媛媛"</f>
        <v>赵媛媛</v>
      </c>
      <c r="C1114" s="4" t="str">
        <f>"56362023081411502221274"</f>
        <v>56362023081411502221274</v>
      </c>
      <c r="D1114" s="4" t="str">
        <f t="shared" si="18"/>
        <v>1004</v>
      </c>
      <c r="E1114" s="4" t="s">
        <v>10</v>
      </c>
      <c r="F1114" s="4"/>
    </row>
    <row r="1115" ht="35" customHeight="1" spans="1:6">
      <c r="A1115" s="4">
        <v>1113</v>
      </c>
      <c r="B1115" s="4" t="str">
        <f>"陈燕"</f>
        <v>陈燕</v>
      </c>
      <c r="C1115" s="4" t="str">
        <f>"56362023081411194721085"</f>
        <v>56362023081411194721085</v>
      </c>
      <c r="D1115" s="4" t="str">
        <f t="shared" si="18"/>
        <v>1004</v>
      </c>
      <c r="E1115" s="4" t="s">
        <v>10</v>
      </c>
      <c r="F1115" s="4"/>
    </row>
    <row r="1116" ht="35" customHeight="1" spans="1:6">
      <c r="A1116" s="4">
        <v>1114</v>
      </c>
      <c r="B1116" s="4" t="str">
        <f>"李彬"</f>
        <v>李彬</v>
      </c>
      <c r="C1116" s="4" t="str">
        <f>"56362023081412490321552"</f>
        <v>56362023081412490321552</v>
      </c>
      <c r="D1116" s="4" t="str">
        <f t="shared" si="18"/>
        <v>1004</v>
      </c>
      <c r="E1116" s="4" t="s">
        <v>10</v>
      </c>
      <c r="F1116" s="4"/>
    </row>
    <row r="1117" ht="35" customHeight="1" spans="1:6">
      <c r="A1117" s="4">
        <v>1115</v>
      </c>
      <c r="B1117" s="4" t="str">
        <f>"李旺桂"</f>
        <v>李旺桂</v>
      </c>
      <c r="C1117" s="4" t="str">
        <f>"56362023081413213921689"</f>
        <v>56362023081413213921689</v>
      </c>
      <c r="D1117" s="4" t="str">
        <f t="shared" si="18"/>
        <v>1004</v>
      </c>
      <c r="E1117" s="4" t="s">
        <v>10</v>
      </c>
      <c r="F1117" s="4"/>
    </row>
    <row r="1118" ht="35" customHeight="1" spans="1:6">
      <c r="A1118" s="4">
        <v>1116</v>
      </c>
      <c r="B1118" s="4" t="str">
        <f>"王引娜"</f>
        <v>王引娜</v>
      </c>
      <c r="C1118" s="4" t="str">
        <f>"56362023081409274520148"</f>
        <v>56362023081409274520148</v>
      </c>
      <c r="D1118" s="4" t="str">
        <f t="shared" si="18"/>
        <v>1004</v>
      </c>
      <c r="E1118" s="4" t="s">
        <v>10</v>
      </c>
      <c r="F1118" s="4"/>
    </row>
    <row r="1119" ht="35" customHeight="1" spans="1:6">
      <c r="A1119" s="4">
        <v>1117</v>
      </c>
      <c r="B1119" s="4" t="str">
        <f>"王信"</f>
        <v>王信</v>
      </c>
      <c r="C1119" s="4" t="str">
        <f>"56362023081414313021975"</f>
        <v>56362023081414313021975</v>
      </c>
      <c r="D1119" s="4" t="str">
        <f t="shared" si="18"/>
        <v>1004</v>
      </c>
      <c r="E1119" s="4" t="s">
        <v>10</v>
      </c>
      <c r="F1119" s="4"/>
    </row>
    <row r="1120" ht="35" customHeight="1" spans="1:6">
      <c r="A1120" s="4">
        <v>1118</v>
      </c>
      <c r="B1120" s="4" t="str">
        <f>"刘诗曼"</f>
        <v>刘诗曼</v>
      </c>
      <c r="C1120" s="4" t="str">
        <f>"56362023081414051121856"</f>
        <v>56362023081414051121856</v>
      </c>
      <c r="D1120" s="4" t="str">
        <f t="shared" si="18"/>
        <v>1004</v>
      </c>
      <c r="E1120" s="4" t="s">
        <v>10</v>
      </c>
      <c r="F1120" s="4"/>
    </row>
    <row r="1121" ht="35" customHeight="1" spans="1:6">
      <c r="A1121" s="4">
        <v>1119</v>
      </c>
      <c r="B1121" s="4" t="str">
        <f>"杨杰"</f>
        <v>杨杰</v>
      </c>
      <c r="C1121" s="4" t="str">
        <f>"56362023081414054221858"</f>
        <v>56362023081414054221858</v>
      </c>
      <c r="D1121" s="4" t="str">
        <f t="shared" si="18"/>
        <v>1004</v>
      </c>
      <c r="E1121" s="4" t="s">
        <v>10</v>
      </c>
      <c r="F1121" s="4"/>
    </row>
    <row r="1122" ht="35" customHeight="1" spans="1:6">
      <c r="A1122" s="4">
        <v>1120</v>
      </c>
      <c r="B1122" s="4" t="str">
        <f>"黄柏龙"</f>
        <v>黄柏龙</v>
      </c>
      <c r="C1122" s="4" t="str">
        <f>"56362023081409132719975"</f>
        <v>56362023081409132719975</v>
      </c>
      <c r="D1122" s="4" t="str">
        <f t="shared" si="18"/>
        <v>1004</v>
      </c>
      <c r="E1122" s="4" t="s">
        <v>10</v>
      </c>
      <c r="F1122" s="4"/>
    </row>
    <row r="1123" ht="35" customHeight="1" spans="1:6">
      <c r="A1123" s="4">
        <v>1121</v>
      </c>
      <c r="B1123" s="4" t="str">
        <f>"彭锦源"</f>
        <v>彭锦源</v>
      </c>
      <c r="C1123" s="4" t="str">
        <f>"56362023081412372821499"</f>
        <v>56362023081412372821499</v>
      </c>
      <c r="D1123" s="4" t="str">
        <f t="shared" si="18"/>
        <v>1004</v>
      </c>
      <c r="E1123" s="4" t="s">
        <v>10</v>
      </c>
      <c r="F1123" s="4"/>
    </row>
    <row r="1124" ht="35" customHeight="1" spans="1:6">
      <c r="A1124" s="4">
        <v>1122</v>
      </c>
      <c r="B1124" s="4" t="str">
        <f>"王小山"</f>
        <v>王小山</v>
      </c>
      <c r="C1124" s="4" t="str">
        <f>"56362023081414163821914"</f>
        <v>56362023081414163821914</v>
      </c>
      <c r="D1124" s="4" t="str">
        <f t="shared" si="18"/>
        <v>1004</v>
      </c>
      <c r="E1124" s="4" t="s">
        <v>10</v>
      </c>
      <c r="F1124" s="4"/>
    </row>
    <row r="1125" ht="35" customHeight="1" spans="1:6">
      <c r="A1125" s="4">
        <v>1123</v>
      </c>
      <c r="B1125" s="4" t="str">
        <f>"曾艺珊"</f>
        <v>曾艺珊</v>
      </c>
      <c r="C1125" s="4" t="str">
        <f>"56362023081415220922305"</f>
        <v>56362023081415220922305</v>
      </c>
      <c r="D1125" s="4" t="str">
        <f t="shared" si="18"/>
        <v>1004</v>
      </c>
      <c r="E1125" s="4" t="s">
        <v>10</v>
      </c>
      <c r="F1125" s="4"/>
    </row>
    <row r="1126" ht="35" customHeight="1" spans="1:6">
      <c r="A1126" s="4">
        <v>1124</v>
      </c>
      <c r="B1126" s="4" t="str">
        <f>"王日强"</f>
        <v>王日强</v>
      </c>
      <c r="C1126" s="4" t="str">
        <f>"56362023081412103421378"</f>
        <v>56362023081412103421378</v>
      </c>
      <c r="D1126" s="4" t="str">
        <f t="shared" si="18"/>
        <v>1004</v>
      </c>
      <c r="E1126" s="4" t="s">
        <v>10</v>
      </c>
      <c r="F1126" s="4"/>
    </row>
    <row r="1127" ht="35" customHeight="1" spans="1:6">
      <c r="A1127" s="4">
        <v>1125</v>
      </c>
      <c r="B1127" s="4" t="str">
        <f>"刘元夫"</f>
        <v>刘元夫</v>
      </c>
      <c r="C1127" s="4" t="str">
        <f>"56362023081410125120593"</f>
        <v>56362023081410125120593</v>
      </c>
      <c r="D1127" s="4" t="str">
        <f t="shared" si="18"/>
        <v>1004</v>
      </c>
      <c r="E1127" s="4" t="s">
        <v>10</v>
      </c>
      <c r="F1127" s="4"/>
    </row>
    <row r="1128" ht="35" customHeight="1" spans="1:6">
      <c r="A1128" s="4">
        <v>1126</v>
      </c>
      <c r="B1128" s="4" t="str">
        <f>"赵江山"</f>
        <v>赵江山</v>
      </c>
      <c r="C1128" s="4" t="str">
        <f>"56362023081415472822466"</f>
        <v>56362023081415472822466</v>
      </c>
      <c r="D1128" s="4" t="str">
        <f t="shared" si="18"/>
        <v>1004</v>
      </c>
      <c r="E1128" s="4" t="s">
        <v>10</v>
      </c>
      <c r="F1128" s="4"/>
    </row>
    <row r="1129" ht="35" customHeight="1" spans="1:6">
      <c r="A1129" s="4">
        <v>1127</v>
      </c>
      <c r="B1129" s="4" t="str">
        <f>"王芸"</f>
        <v>王芸</v>
      </c>
      <c r="C1129" s="4" t="str">
        <f>"56362023081409005419828"</f>
        <v>56362023081409005419828</v>
      </c>
      <c r="D1129" s="4" t="str">
        <f t="shared" si="18"/>
        <v>1004</v>
      </c>
      <c r="E1129" s="4" t="s">
        <v>10</v>
      </c>
      <c r="F1129" s="4"/>
    </row>
    <row r="1130" ht="35" customHeight="1" spans="1:6">
      <c r="A1130" s="4">
        <v>1128</v>
      </c>
      <c r="B1130" s="4" t="str">
        <f>"徐月鹏"</f>
        <v>徐月鹏</v>
      </c>
      <c r="C1130" s="4" t="str">
        <f>"56362023081415434622442"</f>
        <v>56362023081415434622442</v>
      </c>
      <c r="D1130" s="4" t="str">
        <f t="shared" si="18"/>
        <v>1004</v>
      </c>
      <c r="E1130" s="4" t="s">
        <v>10</v>
      </c>
      <c r="F1130" s="4"/>
    </row>
    <row r="1131" ht="35" customHeight="1" spans="1:6">
      <c r="A1131" s="4">
        <v>1129</v>
      </c>
      <c r="B1131" s="4" t="str">
        <f>"陈云霞"</f>
        <v>陈云霞</v>
      </c>
      <c r="C1131" s="4" t="str">
        <f>"56362023081415524422507"</f>
        <v>56362023081415524422507</v>
      </c>
      <c r="D1131" s="4" t="str">
        <f t="shared" si="18"/>
        <v>1004</v>
      </c>
      <c r="E1131" s="4" t="s">
        <v>10</v>
      </c>
      <c r="F1131" s="4"/>
    </row>
    <row r="1132" ht="35" customHeight="1" spans="1:6">
      <c r="A1132" s="4">
        <v>1130</v>
      </c>
      <c r="B1132" s="4" t="str">
        <f>"岑海曼"</f>
        <v>岑海曼</v>
      </c>
      <c r="C1132" s="4" t="str">
        <f>"56362023081415483322473"</f>
        <v>56362023081415483322473</v>
      </c>
      <c r="D1132" s="4" t="str">
        <f t="shared" si="18"/>
        <v>1004</v>
      </c>
      <c r="E1132" s="4" t="s">
        <v>10</v>
      </c>
      <c r="F1132" s="4"/>
    </row>
    <row r="1133" ht="35" customHeight="1" spans="1:6">
      <c r="A1133" s="4">
        <v>1131</v>
      </c>
      <c r="B1133" s="4" t="str">
        <f>"莫薪莹"</f>
        <v>莫薪莹</v>
      </c>
      <c r="C1133" s="4" t="str">
        <f>"56362023081416043622568"</f>
        <v>56362023081416043622568</v>
      </c>
      <c r="D1133" s="4" t="str">
        <f t="shared" si="18"/>
        <v>1004</v>
      </c>
      <c r="E1133" s="4" t="s">
        <v>10</v>
      </c>
      <c r="F1133" s="4"/>
    </row>
    <row r="1134" ht="35" customHeight="1" spans="1:6">
      <c r="A1134" s="4">
        <v>1132</v>
      </c>
      <c r="B1134" s="4" t="str">
        <f>"王乙斐"</f>
        <v>王乙斐</v>
      </c>
      <c r="C1134" s="4" t="str">
        <f>"56362023081409032919863"</f>
        <v>56362023081409032919863</v>
      </c>
      <c r="D1134" s="4" t="str">
        <f t="shared" si="18"/>
        <v>1004</v>
      </c>
      <c r="E1134" s="4" t="s">
        <v>10</v>
      </c>
      <c r="F1134" s="4"/>
    </row>
    <row r="1135" ht="35" customHeight="1" spans="1:6">
      <c r="A1135" s="4">
        <v>1133</v>
      </c>
      <c r="B1135" s="4" t="str">
        <f>"吴东新"</f>
        <v>吴东新</v>
      </c>
      <c r="C1135" s="4" t="str">
        <f>"56362023081415162922266"</f>
        <v>56362023081415162922266</v>
      </c>
      <c r="D1135" s="4" t="str">
        <f t="shared" si="18"/>
        <v>1004</v>
      </c>
      <c r="E1135" s="4" t="s">
        <v>10</v>
      </c>
      <c r="F1135" s="4"/>
    </row>
    <row r="1136" ht="35" customHeight="1" spans="1:6">
      <c r="A1136" s="4">
        <v>1134</v>
      </c>
      <c r="B1136" s="4" t="str">
        <f>"唐海花"</f>
        <v>唐海花</v>
      </c>
      <c r="C1136" s="4" t="str">
        <f>"56362023081413004621593"</f>
        <v>56362023081413004621593</v>
      </c>
      <c r="D1136" s="4" t="str">
        <f t="shared" si="18"/>
        <v>1004</v>
      </c>
      <c r="E1136" s="4" t="s">
        <v>10</v>
      </c>
      <c r="F1136" s="4"/>
    </row>
    <row r="1137" ht="35" customHeight="1" spans="1:6">
      <c r="A1137" s="4">
        <v>1135</v>
      </c>
      <c r="B1137" s="4" t="str">
        <f>"倪盈"</f>
        <v>倪盈</v>
      </c>
      <c r="C1137" s="4" t="str">
        <f>"56362023081409452020349"</f>
        <v>56362023081409452020349</v>
      </c>
      <c r="D1137" s="4" t="str">
        <f t="shared" si="18"/>
        <v>1004</v>
      </c>
      <c r="E1137" s="4" t="s">
        <v>10</v>
      </c>
      <c r="F1137" s="4"/>
    </row>
    <row r="1138" ht="35" customHeight="1" spans="1:6">
      <c r="A1138" s="4">
        <v>1136</v>
      </c>
      <c r="B1138" s="4" t="str">
        <f>"张婉婷"</f>
        <v>张婉婷</v>
      </c>
      <c r="C1138" s="4" t="str">
        <f>"56362023081409400120295"</f>
        <v>56362023081409400120295</v>
      </c>
      <c r="D1138" s="4" t="str">
        <f t="shared" si="18"/>
        <v>1004</v>
      </c>
      <c r="E1138" s="4" t="s">
        <v>10</v>
      </c>
      <c r="F1138" s="4"/>
    </row>
    <row r="1139" ht="35" customHeight="1" spans="1:6">
      <c r="A1139" s="4">
        <v>1137</v>
      </c>
      <c r="B1139" s="4" t="str">
        <f>"罗昌庆"</f>
        <v>罗昌庆</v>
      </c>
      <c r="C1139" s="4" t="str">
        <f>"56362023081416405122755"</f>
        <v>56362023081416405122755</v>
      </c>
      <c r="D1139" s="4" t="str">
        <f t="shared" si="18"/>
        <v>1004</v>
      </c>
      <c r="E1139" s="4" t="s">
        <v>10</v>
      </c>
      <c r="F1139" s="4"/>
    </row>
    <row r="1140" ht="35" customHeight="1" spans="1:6">
      <c r="A1140" s="4">
        <v>1138</v>
      </c>
      <c r="B1140" s="4" t="str">
        <f>"万海帝"</f>
        <v>万海帝</v>
      </c>
      <c r="C1140" s="4" t="str">
        <f>"56362023081416145422613"</f>
        <v>56362023081416145422613</v>
      </c>
      <c r="D1140" s="4" t="str">
        <f t="shared" si="18"/>
        <v>1004</v>
      </c>
      <c r="E1140" s="4" t="s">
        <v>10</v>
      </c>
      <c r="F1140" s="4"/>
    </row>
    <row r="1141" ht="35" customHeight="1" spans="1:6">
      <c r="A1141" s="4">
        <v>1139</v>
      </c>
      <c r="B1141" s="4" t="str">
        <f>"项世新"</f>
        <v>项世新</v>
      </c>
      <c r="C1141" s="4" t="str">
        <f>"56362023081415364022392"</f>
        <v>56362023081415364022392</v>
      </c>
      <c r="D1141" s="4" t="str">
        <f t="shared" ref="D1141:D1204" si="19">"1004"</f>
        <v>1004</v>
      </c>
      <c r="E1141" s="4" t="s">
        <v>10</v>
      </c>
      <c r="F1141" s="4"/>
    </row>
    <row r="1142" ht="35" customHeight="1" spans="1:6">
      <c r="A1142" s="4">
        <v>1140</v>
      </c>
      <c r="B1142" s="4" t="str">
        <f>"王昱"</f>
        <v>王昱</v>
      </c>
      <c r="C1142" s="4" t="str">
        <f>"56362023081416592922851"</f>
        <v>56362023081416592922851</v>
      </c>
      <c r="D1142" s="4" t="str">
        <f t="shared" si="19"/>
        <v>1004</v>
      </c>
      <c r="E1142" s="4" t="s">
        <v>10</v>
      </c>
      <c r="F1142" s="4"/>
    </row>
    <row r="1143" ht="35" customHeight="1" spans="1:6">
      <c r="A1143" s="4">
        <v>1141</v>
      </c>
      <c r="B1143" s="4" t="str">
        <f>"王清"</f>
        <v>王清</v>
      </c>
      <c r="C1143" s="4" t="str">
        <f>"56362023081415270722336"</f>
        <v>56362023081415270722336</v>
      </c>
      <c r="D1143" s="4" t="str">
        <f t="shared" si="19"/>
        <v>1004</v>
      </c>
      <c r="E1143" s="4" t="s">
        <v>10</v>
      </c>
      <c r="F1143" s="4"/>
    </row>
    <row r="1144" ht="35" customHeight="1" spans="1:6">
      <c r="A1144" s="4">
        <v>1142</v>
      </c>
      <c r="B1144" s="4" t="str">
        <f>"王丽君"</f>
        <v>王丽君</v>
      </c>
      <c r="C1144" s="4" t="str">
        <f>"56362023081417092822905"</f>
        <v>56362023081417092822905</v>
      </c>
      <c r="D1144" s="4" t="str">
        <f t="shared" si="19"/>
        <v>1004</v>
      </c>
      <c r="E1144" s="4" t="s">
        <v>10</v>
      </c>
      <c r="F1144" s="4"/>
    </row>
    <row r="1145" ht="35" customHeight="1" spans="1:6">
      <c r="A1145" s="4">
        <v>1143</v>
      </c>
      <c r="B1145" s="4" t="str">
        <f>"郑小丹"</f>
        <v>郑小丹</v>
      </c>
      <c r="C1145" s="4" t="str">
        <f>"56362023081417153922922"</f>
        <v>56362023081417153922922</v>
      </c>
      <c r="D1145" s="4" t="str">
        <f t="shared" si="19"/>
        <v>1004</v>
      </c>
      <c r="E1145" s="4" t="s">
        <v>10</v>
      </c>
      <c r="F1145" s="4"/>
    </row>
    <row r="1146" ht="35" customHeight="1" spans="1:6">
      <c r="A1146" s="4">
        <v>1144</v>
      </c>
      <c r="B1146" s="4" t="str">
        <f>"李道畅"</f>
        <v>李道畅</v>
      </c>
      <c r="C1146" s="4" t="str">
        <f>"56362023081409240820099"</f>
        <v>56362023081409240820099</v>
      </c>
      <c r="D1146" s="4" t="str">
        <f t="shared" si="19"/>
        <v>1004</v>
      </c>
      <c r="E1146" s="4" t="s">
        <v>10</v>
      </c>
      <c r="F1146" s="4"/>
    </row>
    <row r="1147" ht="35" customHeight="1" spans="1:6">
      <c r="A1147" s="4">
        <v>1145</v>
      </c>
      <c r="B1147" s="4" t="str">
        <f>"陈小冰"</f>
        <v>陈小冰</v>
      </c>
      <c r="C1147" s="4" t="str">
        <f>"56362023081414572422143"</f>
        <v>56362023081414572422143</v>
      </c>
      <c r="D1147" s="4" t="str">
        <f t="shared" si="19"/>
        <v>1004</v>
      </c>
      <c r="E1147" s="4" t="s">
        <v>10</v>
      </c>
      <c r="F1147" s="4"/>
    </row>
    <row r="1148" ht="35" customHeight="1" spans="1:6">
      <c r="A1148" s="4">
        <v>1146</v>
      </c>
      <c r="B1148" s="4" t="str">
        <f>"王康文"</f>
        <v>王康文</v>
      </c>
      <c r="C1148" s="4" t="str">
        <f>"56362023081418125923064"</f>
        <v>56362023081418125923064</v>
      </c>
      <c r="D1148" s="4" t="str">
        <f t="shared" si="19"/>
        <v>1004</v>
      </c>
      <c r="E1148" s="4" t="s">
        <v>10</v>
      </c>
      <c r="F1148" s="4"/>
    </row>
    <row r="1149" ht="35" customHeight="1" spans="1:6">
      <c r="A1149" s="4">
        <v>1147</v>
      </c>
      <c r="B1149" s="4" t="str">
        <f>"林志高"</f>
        <v>林志高</v>
      </c>
      <c r="C1149" s="4" t="str">
        <f>"56362023081417193022936"</f>
        <v>56362023081417193022936</v>
      </c>
      <c r="D1149" s="4" t="str">
        <f t="shared" si="19"/>
        <v>1004</v>
      </c>
      <c r="E1149" s="4" t="s">
        <v>10</v>
      </c>
      <c r="F1149" s="4"/>
    </row>
    <row r="1150" ht="35" customHeight="1" spans="1:6">
      <c r="A1150" s="4">
        <v>1148</v>
      </c>
      <c r="B1150" s="4" t="str">
        <f>"曾孟"</f>
        <v>曾孟</v>
      </c>
      <c r="C1150" s="4" t="str">
        <f>"56362023081414093121873"</f>
        <v>56362023081414093121873</v>
      </c>
      <c r="D1150" s="4" t="str">
        <f t="shared" si="19"/>
        <v>1004</v>
      </c>
      <c r="E1150" s="4" t="s">
        <v>10</v>
      </c>
      <c r="F1150" s="4"/>
    </row>
    <row r="1151" ht="35" customHeight="1" spans="1:6">
      <c r="A1151" s="4">
        <v>1149</v>
      </c>
      <c r="B1151" s="4" t="str">
        <f>"李东宇"</f>
        <v>李东宇</v>
      </c>
      <c r="C1151" s="4" t="str">
        <f>"56362023081418290523097"</f>
        <v>56362023081418290523097</v>
      </c>
      <c r="D1151" s="4" t="str">
        <f t="shared" si="19"/>
        <v>1004</v>
      </c>
      <c r="E1151" s="4" t="s">
        <v>10</v>
      </c>
      <c r="F1151" s="4"/>
    </row>
    <row r="1152" ht="35" customHeight="1" spans="1:6">
      <c r="A1152" s="4">
        <v>1150</v>
      </c>
      <c r="B1152" s="4" t="str">
        <f>"胡丹"</f>
        <v>胡丹</v>
      </c>
      <c r="C1152" s="4" t="str">
        <f>"56362023081410394220791"</f>
        <v>56362023081410394220791</v>
      </c>
      <c r="D1152" s="4" t="str">
        <f t="shared" si="19"/>
        <v>1004</v>
      </c>
      <c r="E1152" s="4" t="s">
        <v>10</v>
      </c>
      <c r="F1152" s="4"/>
    </row>
    <row r="1153" ht="35" customHeight="1" spans="1:6">
      <c r="A1153" s="4">
        <v>1151</v>
      </c>
      <c r="B1153" s="4" t="str">
        <f>"劳国妃"</f>
        <v>劳国妃</v>
      </c>
      <c r="C1153" s="4" t="str">
        <f>"56362023081419040123179"</f>
        <v>56362023081419040123179</v>
      </c>
      <c r="D1153" s="4" t="str">
        <f t="shared" si="19"/>
        <v>1004</v>
      </c>
      <c r="E1153" s="4" t="s">
        <v>10</v>
      </c>
      <c r="F1153" s="4"/>
    </row>
    <row r="1154" ht="35" customHeight="1" spans="1:6">
      <c r="A1154" s="4">
        <v>1152</v>
      </c>
      <c r="B1154" s="4" t="str">
        <f>"王冰"</f>
        <v>王冰</v>
      </c>
      <c r="C1154" s="4" t="str">
        <f>"56362023081419003323169"</f>
        <v>56362023081419003323169</v>
      </c>
      <c r="D1154" s="4" t="str">
        <f t="shared" si="19"/>
        <v>1004</v>
      </c>
      <c r="E1154" s="4" t="s">
        <v>10</v>
      </c>
      <c r="F1154" s="4"/>
    </row>
    <row r="1155" ht="35" customHeight="1" spans="1:6">
      <c r="A1155" s="4">
        <v>1153</v>
      </c>
      <c r="B1155" s="4" t="str">
        <f>"罗紫珊"</f>
        <v>罗紫珊</v>
      </c>
      <c r="C1155" s="4" t="str">
        <f>"56362023081419372123259"</f>
        <v>56362023081419372123259</v>
      </c>
      <c r="D1155" s="4" t="str">
        <f t="shared" si="19"/>
        <v>1004</v>
      </c>
      <c r="E1155" s="4" t="s">
        <v>10</v>
      </c>
      <c r="F1155" s="4"/>
    </row>
    <row r="1156" ht="35" customHeight="1" spans="1:6">
      <c r="A1156" s="4">
        <v>1154</v>
      </c>
      <c r="B1156" s="4" t="str">
        <f>"吴乾坤"</f>
        <v>吴乾坤</v>
      </c>
      <c r="C1156" s="4" t="str">
        <f>"56362023081419132623205"</f>
        <v>56362023081419132623205</v>
      </c>
      <c r="D1156" s="4" t="str">
        <f t="shared" si="19"/>
        <v>1004</v>
      </c>
      <c r="E1156" s="4" t="s">
        <v>10</v>
      </c>
      <c r="F1156" s="4"/>
    </row>
    <row r="1157" ht="35" customHeight="1" spans="1:6">
      <c r="A1157" s="4">
        <v>1155</v>
      </c>
      <c r="B1157" s="4" t="str">
        <f>"史才通"</f>
        <v>史才通</v>
      </c>
      <c r="C1157" s="4" t="str">
        <f>"56362023081410040320517"</f>
        <v>56362023081410040320517</v>
      </c>
      <c r="D1157" s="4" t="str">
        <f t="shared" si="19"/>
        <v>1004</v>
      </c>
      <c r="E1157" s="4" t="s">
        <v>10</v>
      </c>
      <c r="F1157" s="4"/>
    </row>
    <row r="1158" ht="35" customHeight="1" spans="1:6">
      <c r="A1158" s="4">
        <v>1156</v>
      </c>
      <c r="B1158" s="4" t="str">
        <f>"曾雪苗"</f>
        <v>曾雪苗</v>
      </c>
      <c r="C1158" s="4" t="str">
        <f>"56362023081419274823239"</f>
        <v>56362023081419274823239</v>
      </c>
      <c r="D1158" s="4" t="str">
        <f t="shared" si="19"/>
        <v>1004</v>
      </c>
      <c r="E1158" s="4" t="s">
        <v>10</v>
      </c>
      <c r="F1158" s="4"/>
    </row>
    <row r="1159" ht="35" customHeight="1" spans="1:6">
      <c r="A1159" s="4">
        <v>1157</v>
      </c>
      <c r="B1159" s="4" t="str">
        <f>"王娜"</f>
        <v>王娜</v>
      </c>
      <c r="C1159" s="4" t="str">
        <f>"56362023081420010023330"</f>
        <v>56362023081420010023330</v>
      </c>
      <c r="D1159" s="4" t="str">
        <f t="shared" si="19"/>
        <v>1004</v>
      </c>
      <c r="E1159" s="4" t="s">
        <v>10</v>
      </c>
      <c r="F1159" s="4"/>
    </row>
    <row r="1160" ht="35" customHeight="1" spans="1:6">
      <c r="A1160" s="4">
        <v>1158</v>
      </c>
      <c r="B1160" s="4" t="str">
        <f>"曾德明"</f>
        <v>曾德明</v>
      </c>
      <c r="C1160" s="4" t="str">
        <f>"56362023081420140023365"</f>
        <v>56362023081420140023365</v>
      </c>
      <c r="D1160" s="4" t="str">
        <f t="shared" si="19"/>
        <v>1004</v>
      </c>
      <c r="E1160" s="4" t="s">
        <v>10</v>
      </c>
      <c r="F1160" s="4"/>
    </row>
    <row r="1161" ht="35" customHeight="1" spans="1:6">
      <c r="A1161" s="4">
        <v>1159</v>
      </c>
      <c r="B1161" s="4" t="str">
        <f>"李彦霖"</f>
        <v>李彦霖</v>
      </c>
      <c r="C1161" s="4" t="str">
        <f>"56362023081419232723226"</f>
        <v>56362023081419232723226</v>
      </c>
      <c r="D1161" s="4" t="str">
        <f t="shared" si="19"/>
        <v>1004</v>
      </c>
      <c r="E1161" s="4" t="s">
        <v>10</v>
      </c>
      <c r="F1161" s="4"/>
    </row>
    <row r="1162" ht="35" customHeight="1" spans="1:6">
      <c r="A1162" s="4">
        <v>1160</v>
      </c>
      <c r="B1162" s="4" t="str">
        <f>"徐小菲"</f>
        <v>徐小菲</v>
      </c>
      <c r="C1162" s="4" t="str">
        <f>"56362023081419260023231"</f>
        <v>56362023081419260023231</v>
      </c>
      <c r="D1162" s="4" t="str">
        <f t="shared" si="19"/>
        <v>1004</v>
      </c>
      <c r="E1162" s="4" t="s">
        <v>10</v>
      </c>
      <c r="F1162" s="4"/>
    </row>
    <row r="1163" ht="35" customHeight="1" spans="1:6">
      <c r="A1163" s="4">
        <v>1161</v>
      </c>
      <c r="B1163" s="4" t="str">
        <f>"邱明宁"</f>
        <v>邱明宁</v>
      </c>
      <c r="C1163" s="4" t="str">
        <f>"56362023081420213123382"</f>
        <v>56362023081420213123382</v>
      </c>
      <c r="D1163" s="4" t="str">
        <f t="shared" si="19"/>
        <v>1004</v>
      </c>
      <c r="E1163" s="4" t="s">
        <v>10</v>
      </c>
      <c r="F1163" s="4"/>
    </row>
    <row r="1164" ht="35" customHeight="1" spans="1:6">
      <c r="A1164" s="4">
        <v>1162</v>
      </c>
      <c r="B1164" s="4" t="str">
        <f>"曾蕊"</f>
        <v>曾蕊</v>
      </c>
      <c r="C1164" s="4" t="str">
        <f>"56362023081420122023359"</f>
        <v>56362023081420122023359</v>
      </c>
      <c r="D1164" s="4" t="str">
        <f t="shared" si="19"/>
        <v>1004</v>
      </c>
      <c r="E1164" s="4" t="s">
        <v>10</v>
      </c>
      <c r="F1164" s="4"/>
    </row>
    <row r="1165" ht="35" customHeight="1" spans="1:6">
      <c r="A1165" s="4">
        <v>1163</v>
      </c>
      <c r="B1165" s="4" t="str">
        <f>"王晓捷"</f>
        <v>王晓捷</v>
      </c>
      <c r="C1165" s="4" t="str">
        <f>"56362023081416340522718"</f>
        <v>56362023081416340522718</v>
      </c>
      <c r="D1165" s="4" t="str">
        <f t="shared" si="19"/>
        <v>1004</v>
      </c>
      <c r="E1165" s="4" t="s">
        <v>10</v>
      </c>
      <c r="F1165" s="4"/>
    </row>
    <row r="1166" ht="35" customHeight="1" spans="1:6">
      <c r="A1166" s="4">
        <v>1164</v>
      </c>
      <c r="B1166" s="4" t="str">
        <f>"林奕琪"</f>
        <v>林奕琪</v>
      </c>
      <c r="C1166" s="4" t="str">
        <f>"56362023081419520523305"</f>
        <v>56362023081419520523305</v>
      </c>
      <c r="D1166" s="4" t="str">
        <f t="shared" si="19"/>
        <v>1004</v>
      </c>
      <c r="E1166" s="4" t="s">
        <v>10</v>
      </c>
      <c r="F1166" s="4"/>
    </row>
    <row r="1167" ht="35" customHeight="1" spans="1:6">
      <c r="A1167" s="4">
        <v>1165</v>
      </c>
      <c r="B1167" s="4" t="str">
        <f>"王鸿霜"</f>
        <v>王鸿霜</v>
      </c>
      <c r="C1167" s="4" t="str">
        <f>"56362023081421002223501"</f>
        <v>56362023081421002223501</v>
      </c>
      <c r="D1167" s="4" t="str">
        <f t="shared" si="19"/>
        <v>1004</v>
      </c>
      <c r="E1167" s="4" t="s">
        <v>10</v>
      </c>
      <c r="F1167" s="4"/>
    </row>
    <row r="1168" ht="35" customHeight="1" spans="1:6">
      <c r="A1168" s="4">
        <v>1166</v>
      </c>
      <c r="B1168" s="4" t="str">
        <f>"麦朵"</f>
        <v>麦朵</v>
      </c>
      <c r="C1168" s="4" t="str">
        <f>"56362023081413242821698"</f>
        <v>56362023081413242821698</v>
      </c>
      <c r="D1168" s="4" t="str">
        <f t="shared" si="19"/>
        <v>1004</v>
      </c>
      <c r="E1168" s="4" t="s">
        <v>10</v>
      </c>
      <c r="F1168" s="4"/>
    </row>
    <row r="1169" ht="35" customHeight="1" spans="1:6">
      <c r="A1169" s="4">
        <v>1167</v>
      </c>
      <c r="B1169" s="4" t="str">
        <f>"吴祥峰"</f>
        <v>吴祥峰</v>
      </c>
      <c r="C1169" s="4" t="str">
        <f>"56362023081413564921821"</f>
        <v>56362023081413564921821</v>
      </c>
      <c r="D1169" s="4" t="str">
        <f t="shared" si="19"/>
        <v>1004</v>
      </c>
      <c r="E1169" s="4" t="s">
        <v>10</v>
      </c>
      <c r="F1169" s="4"/>
    </row>
    <row r="1170" ht="35" customHeight="1" spans="1:6">
      <c r="A1170" s="4">
        <v>1168</v>
      </c>
      <c r="B1170" s="4" t="str">
        <f>"戴祖圣"</f>
        <v>戴祖圣</v>
      </c>
      <c r="C1170" s="4" t="str">
        <f>"56362023081421230723568"</f>
        <v>56362023081421230723568</v>
      </c>
      <c r="D1170" s="4" t="str">
        <f t="shared" si="19"/>
        <v>1004</v>
      </c>
      <c r="E1170" s="4" t="s">
        <v>10</v>
      </c>
      <c r="F1170" s="4"/>
    </row>
    <row r="1171" ht="35" customHeight="1" spans="1:6">
      <c r="A1171" s="4">
        <v>1169</v>
      </c>
      <c r="B1171" s="4" t="str">
        <f>"王敏"</f>
        <v>王敏</v>
      </c>
      <c r="C1171" s="4" t="str">
        <f>"56362023081420473523461"</f>
        <v>56362023081420473523461</v>
      </c>
      <c r="D1171" s="4" t="str">
        <f t="shared" si="19"/>
        <v>1004</v>
      </c>
      <c r="E1171" s="4" t="s">
        <v>10</v>
      </c>
      <c r="F1171" s="4"/>
    </row>
    <row r="1172" ht="35" customHeight="1" spans="1:6">
      <c r="A1172" s="4">
        <v>1170</v>
      </c>
      <c r="B1172" s="4" t="str">
        <f>"王海浪"</f>
        <v>王海浪</v>
      </c>
      <c r="C1172" s="4" t="str">
        <f>"56362023081421400823617"</f>
        <v>56362023081421400823617</v>
      </c>
      <c r="D1172" s="4" t="str">
        <f t="shared" si="19"/>
        <v>1004</v>
      </c>
      <c r="E1172" s="4" t="s">
        <v>10</v>
      </c>
      <c r="F1172" s="4"/>
    </row>
    <row r="1173" ht="35" customHeight="1" spans="1:6">
      <c r="A1173" s="4">
        <v>1171</v>
      </c>
      <c r="B1173" s="4" t="str">
        <f>"马春玲"</f>
        <v>马春玲</v>
      </c>
      <c r="C1173" s="4" t="str">
        <f>"56362023081421191323554"</f>
        <v>56362023081421191323554</v>
      </c>
      <c r="D1173" s="4" t="str">
        <f t="shared" si="19"/>
        <v>1004</v>
      </c>
      <c r="E1173" s="4" t="s">
        <v>10</v>
      </c>
      <c r="F1173" s="4"/>
    </row>
    <row r="1174" ht="35" customHeight="1" spans="1:6">
      <c r="A1174" s="4">
        <v>1172</v>
      </c>
      <c r="B1174" s="4" t="str">
        <f>"洪海幔"</f>
        <v>洪海幔</v>
      </c>
      <c r="C1174" s="4" t="str">
        <f>"56362023081409253320116"</f>
        <v>56362023081409253320116</v>
      </c>
      <c r="D1174" s="4" t="str">
        <f t="shared" si="19"/>
        <v>1004</v>
      </c>
      <c r="E1174" s="4" t="s">
        <v>10</v>
      </c>
      <c r="F1174" s="4"/>
    </row>
    <row r="1175" ht="35" customHeight="1" spans="1:6">
      <c r="A1175" s="4">
        <v>1173</v>
      </c>
      <c r="B1175" s="4" t="str">
        <f>"许治照"</f>
        <v>许治照</v>
      </c>
      <c r="C1175" s="4" t="str">
        <f>"56362023081412505321557"</f>
        <v>56362023081412505321557</v>
      </c>
      <c r="D1175" s="4" t="str">
        <f t="shared" si="19"/>
        <v>1004</v>
      </c>
      <c r="E1175" s="4" t="s">
        <v>10</v>
      </c>
      <c r="F1175" s="4"/>
    </row>
    <row r="1176" ht="35" customHeight="1" spans="1:6">
      <c r="A1176" s="4">
        <v>1174</v>
      </c>
      <c r="B1176" s="4" t="str">
        <f>"邓家佳"</f>
        <v>邓家佳</v>
      </c>
      <c r="C1176" s="4" t="str">
        <f>"56362023081422103123703"</f>
        <v>56362023081422103123703</v>
      </c>
      <c r="D1176" s="4" t="str">
        <f t="shared" si="19"/>
        <v>1004</v>
      </c>
      <c r="E1176" s="4" t="s">
        <v>10</v>
      </c>
      <c r="F1176" s="4"/>
    </row>
    <row r="1177" ht="35" customHeight="1" spans="1:6">
      <c r="A1177" s="4">
        <v>1175</v>
      </c>
      <c r="B1177" s="4" t="str">
        <f>"吴金恩"</f>
        <v>吴金恩</v>
      </c>
      <c r="C1177" s="4" t="str">
        <f>"56362023081422141623719"</f>
        <v>56362023081422141623719</v>
      </c>
      <c r="D1177" s="4" t="str">
        <f t="shared" si="19"/>
        <v>1004</v>
      </c>
      <c r="E1177" s="4" t="s">
        <v>10</v>
      </c>
      <c r="F1177" s="4"/>
    </row>
    <row r="1178" ht="35" customHeight="1" spans="1:6">
      <c r="A1178" s="4">
        <v>1176</v>
      </c>
      <c r="B1178" s="4" t="str">
        <f>"李政斐"</f>
        <v>李政斐</v>
      </c>
      <c r="C1178" s="4" t="str">
        <f>"56362023081410565120916"</f>
        <v>56362023081410565120916</v>
      </c>
      <c r="D1178" s="4" t="str">
        <f t="shared" si="19"/>
        <v>1004</v>
      </c>
      <c r="E1178" s="4" t="s">
        <v>10</v>
      </c>
      <c r="F1178" s="4"/>
    </row>
    <row r="1179" ht="35" customHeight="1" spans="1:6">
      <c r="A1179" s="4">
        <v>1177</v>
      </c>
      <c r="B1179" s="4" t="str">
        <f>"冯天"</f>
        <v>冯天</v>
      </c>
      <c r="C1179" s="4" t="str">
        <f>"56362023081422054823689"</f>
        <v>56362023081422054823689</v>
      </c>
      <c r="D1179" s="4" t="str">
        <f t="shared" si="19"/>
        <v>1004</v>
      </c>
      <c r="E1179" s="4" t="s">
        <v>10</v>
      </c>
      <c r="F1179" s="4"/>
    </row>
    <row r="1180" ht="35" customHeight="1" spans="1:6">
      <c r="A1180" s="4">
        <v>1178</v>
      </c>
      <c r="B1180" s="4" t="str">
        <f>"王莹"</f>
        <v>王莹</v>
      </c>
      <c r="C1180" s="4" t="str">
        <f>"56362023081422285923753"</f>
        <v>56362023081422285923753</v>
      </c>
      <c r="D1180" s="4" t="str">
        <f t="shared" si="19"/>
        <v>1004</v>
      </c>
      <c r="E1180" s="4" t="s">
        <v>10</v>
      </c>
      <c r="F1180" s="4"/>
    </row>
    <row r="1181" ht="35" customHeight="1" spans="1:6">
      <c r="A1181" s="4">
        <v>1179</v>
      </c>
      <c r="B1181" s="4" t="str">
        <f>"罗亚转"</f>
        <v>罗亚转</v>
      </c>
      <c r="C1181" s="4" t="str">
        <f>"56362023081422391023779"</f>
        <v>56362023081422391023779</v>
      </c>
      <c r="D1181" s="4" t="str">
        <f t="shared" si="19"/>
        <v>1004</v>
      </c>
      <c r="E1181" s="4" t="s">
        <v>10</v>
      </c>
      <c r="F1181" s="4"/>
    </row>
    <row r="1182" ht="35" customHeight="1" spans="1:6">
      <c r="A1182" s="4">
        <v>1180</v>
      </c>
      <c r="B1182" s="4" t="str">
        <f>"杨忠"</f>
        <v>杨忠</v>
      </c>
      <c r="C1182" s="4" t="str">
        <f>"56362023081422380623778"</f>
        <v>56362023081422380623778</v>
      </c>
      <c r="D1182" s="4" t="str">
        <f t="shared" si="19"/>
        <v>1004</v>
      </c>
      <c r="E1182" s="4" t="s">
        <v>10</v>
      </c>
      <c r="F1182" s="4"/>
    </row>
    <row r="1183" ht="35" customHeight="1" spans="1:6">
      <c r="A1183" s="4">
        <v>1181</v>
      </c>
      <c r="B1183" s="4" t="str">
        <f>"陈健"</f>
        <v>陈健</v>
      </c>
      <c r="C1183" s="4" t="str">
        <f>"56362023081500564123941"</f>
        <v>56362023081500564123941</v>
      </c>
      <c r="D1183" s="4" t="str">
        <f t="shared" si="19"/>
        <v>1004</v>
      </c>
      <c r="E1183" s="4" t="s">
        <v>10</v>
      </c>
      <c r="F1183" s="4"/>
    </row>
    <row r="1184" ht="35" customHeight="1" spans="1:6">
      <c r="A1184" s="4">
        <v>1182</v>
      </c>
      <c r="B1184" s="4" t="str">
        <f>"黄华通"</f>
        <v>黄华通</v>
      </c>
      <c r="C1184" s="4" t="str">
        <f>"56362023081507441523992"</f>
        <v>56362023081507441523992</v>
      </c>
      <c r="D1184" s="4" t="str">
        <f t="shared" si="19"/>
        <v>1004</v>
      </c>
      <c r="E1184" s="4" t="s">
        <v>10</v>
      </c>
      <c r="F1184" s="4"/>
    </row>
    <row r="1185" ht="35" customHeight="1" spans="1:6">
      <c r="A1185" s="4">
        <v>1183</v>
      </c>
      <c r="B1185" s="4" t="str">
        <f>"曾维雄"</f>
        <v>曾维雄</v>
      </c>
      <c r="C1185" s="4" t="str">
        <f>"56362023081507215423983"</f>
        <v>56362023081507215423983</v>
      </c>
      <c r="D1185" s="4" t="str">
        <f t="shared" si="19"/>
        <v>1004</v>
      </c>
      <c r="E1185" s="4" t="s">
        <v>10</v>
      </c>
      <c r="F1185" s="4"/>
    </row>
    <row r="1186" ht="35" customHeight="1" spans="1:6">
      <c r="A1186" s="4">
        <v>1184</v>
      </c>
      <c r="B1186" s="4" t="str">
        <f>"王和能"</f>
        <v>王和能</v>
      </c>
      <c r="C1186" s="4" t="str">
        <f>"56362023081422290923754"</f>
        <v>56362023081422290923754</v>
      </c>
      <c r="D1186" s="4" t="str">
        <f t="shared" si="19"/>
        <v>1004</v>
      </c>
      <c r="E1186" s="4" t="s">
        <v>10</v>
      </c>
      <c r="F1186" s="4"/>
    </row>
    <row r="1187" ht="35" customHeight="1" spans="1:6">
      <c r="A1187" s="4">
        <v>1185</v>
      </c>
      <c r="B1187" s="4" t="str">
        <f>"杨宇"</f>
        <v>杨宇</v>
      </c>
      <c r="C1187" s="4" t="str">
        <f>"56362023081409282020157"</f>
        <v>56362023081409282020157</v>
      </c>
      <c r="D1187" s="4" t="str">
        <f t="shared" si="19"/>
        <v>1004</v>
      </c>
      <c r="E1187" s="4" t="s">
        <v>10</v>
      </c>
      <c r="F1187" s="4"/>
    </row>
    <row r="1188" ht="35" customHeight="1" spans="1:6">
      <c r="A1188" s="4">
        <v>1186</v>
      </c>
      <c r="B1188" s="4" t="str">
        <f>"王春颜"</f>
        <v>王春颜</v>
      </c>
      <c r="C1188" s="4" t="str">
        <f>"56362023081508285524065"</f>
        <v>56362023081508285524065</v>
      </c>
      <c r="D1188" s="4" t="str">
        <f t="shared" si="19"/>
        <v>1004</v>
      </c>
      <c r="E1188" s="4" t="s">
        <v>10</v>
      </c>
      <c r="F1188" s="4"/>
    </row>
    <row r="1189" ht="35" customHeight="1" spans="1:6">
      <c r="A1189" s="4">
        <v>1187</v>
      </c>
      <c r="B1189" s="4" t="str">
        <f>"王鹏"</f>
        <v>王鹏</v>
      </c>
      <c r="C1189" s="4" t="str">
        <f>"56362023081418081023053"</f>
        <v>56362023081418081023053</v>
      </c>
      <c r="D1189" s="4" t="str">
        <f t="shared" si="19"/>
        <v>1004</v>
      </c>
      <c r="E1189" s="4" t="s">
        <v>10</v>
      </c>
      <c r="F1189" s="4"/>
    </row>
    <row r="1190" ht="35" customHeight="1" spans="1:6">
      <c r="A1190" s="4">
        <v>1188</v>
      </c>
      <c r="B1190" s="4" t="str">
        <f>"林森"</f>
        <v>林森</v>
      </c>
      <c r="C1190" s="4" t="str">
        <f>"56362023081509153824628"</f>
        <v>56362023081509153824628</v>
      </c>
      <c r="D1190" s="4" t="str">
        <f t="shared" si="19"/>
        <v>1004</v>
      </c>
      <c r="E1190" s="4" t="s">
        <v>10</v>
      </c>
      <c r="F1190" s="4"/>
    </row>
    <row r="1191" ht="35" customHeight="1" spans="1:6">
      <c r="A1191" s="4">
        <v>1189</v>
      </c>
      <c r="B1191" s="4" t="str">
        <f>"冯少艳"</f>
        <v>冯少艳</v>
      </c>
      <c r="C1191" s="4" t="str">
        <f>"56362023081509133224567"</f>
        <v>56362023081509133224567</v>
      </c>
      <c r="D1191" s="4" t="str">
        <f t="shared" si="19"/>
        <v>1004</v>
      </c>
      <c r="E1191" s="4" t="s">
        <v>10</v>
      </c>
      <c r="F1191" s="4"/>
    </row>
    <row r="1192" ht="35" customHeight="1" spans="1:6">
      <c r="A1192" s="4">
        <v>1190</v>
      </c>
      <c r="B1192" s="4" t="str">
        <f>"王阿苗"</f>
        <v>王阿苗</v>
      </c>
      <c r="C1192" s="4" t="str">
        <f>"56362023081509374825114"</f>
        <v>56362023081509374825114</v>
      </c>
      <c r="D1192" s="4" t="str">
        <f t="shared" si="19"/>
        <v>1004</v>
      </c>
      <c r="E1192" s="4" t="s">
        <v>10</v>
      </c>
      <c r="F1192" s="4"/>
    </row>
    <row r="1193" ht="35" customHeight="1" spans="1:6">
      <c r="A1193" s="4">
        <v>1191</v>
      </c>
      <c r="B1193" s="4" t="str">
        <f>"黄堂"</f>
        <v>黄堂</v>
      </c>
      <c r="C1193" s="4" t="str">
        <f>"56362023081508460124123"</f>
        <v>56362023081508460124123</v>
      </c>
      <c r="D1193" s="4" t="str">
        <f t="shared" si="19"/>
        <v>1004</v>
      </c>
      <c r="E1193" s="4" t="s">
        <v>10</v>
      </c>
      <c r="F1193" s="4"/>
    </row>
    <row r="1194" ht="35" customHeight="1" spans="1:6">
      <c r="A1194" s="4">
        <v>1192</v>
      </c>
      <c r="B1194" s="4" t="str">
        <f>"林静"</f>
        <v>林静</v>
      </c>
      <c r="C1194" s="4" t="str">
        <f>"56362023081510032925610"</f>
        <v>56362023081510032925610</v>
      </c>
      <c r="D1194" s="4" t="str">
        <f t="shared" si="19"/>
        <v>1004</v>
      </c>
      <c r="E1194" s="4" t="s">
        <v>10</v>
      </c>
      <c r="F1194" s="4"/>
    </row>
    <row r="1195" ht="35" customHeight="1" spans="1:6">
      <c r="A1195" s="4">
        <v>1193</v>
      </c>
      <c r="B1195" s="4" t="str">
        <f>"王小倩"</f>
        <v>王小倩</v>
      </c>
      <c r="C1195" s="4" t="str">
        <f>"56362023081510380926148"</f>
        <v>56362023081510380926148</v>
      </c>
      <c r="D1195" s="4" t="str">
        <f t="shared" si="19"/>
        <v>1004</v>
      </c>
      <c r="E1195" s="4" t="s">
        <v>10</v>
      </c>
      <c r="F1195" s="4"/>
    </row>
    <row r="1196" ht="35" customHeight="1" spans="1:6">
      <c r="A1196" s="4">
        <v>1194</v>
      </c>
      <c r="B1196" s="4" t="str">
        <f>"李锦"</f>
        <v>李锦</v>
      </c>
      <c r="C1196" s="4" t="str">
        <f>"56362023081411014820955"</f>
        <v>56362023081411014820955</v>
      </c>
      <c r="D1196" s="4" t="str">
        <f t="shared" si="19"/>
        <v>1004</v>
      </c>
      <c r="E1196" s="4" t="s">
        <v>10</v>
      </c>
      <c r="F1196" s="4"/>
    </row>
    <row r="1197" ht="35" customHeight="1" spans="1:6">
      <c r="A1197" s="4">
        <v>1195</v>
      </c>
      <c r="B1197" s="4" t="str">
        <f>"符怡"</f>
        <v>符怡</v>
      </c>
      <c r="C1197" s="4" t="str">
        <f>"56362023081510385226160"</f>
        <v>56362023081510385226160</v>
      </c>
      <c r="D1197" s="4" t="str">
        <f t="shared" si="19"/>
        <v>1004</v>
      </c>
      <c r="E1197" s="4" t="s">
        <v>10</v>
      </c>
      <c r="F1197" s="4"/>
    </row>
    <row r="1198" ht="35" customHeight="1" spans="1:6">
      <c r="A1198" s="4">
        <v>1196</v>
      </c>
      <c r="B1198" s="4" t="str">
        <f>"王仕海"</f>
        <v>王仕海</v>
      </c>
      <c r="C1198" s="4" t="str">
        <f>"56362023081410303920716"</f>
        <v>56362023081410303920716</v>
      </c>
      <c r="D1198" s="4" t="str">
        <f t="shared" si="19"/>
        <v>1004</v>
      </c>
      <c r="E1198" s="4" t="s">
        <v>10</v>
      </c>
      <c r="F1198" s="4"/>
    </row>
    <row r="1199" ht="35" customHeight="1" spans="1:6">
      <c r="A1199" s="4">
        <v>1197</v>
      </c>
      <c r="B1199" s="4" t="str">
        <f>"王显盛"</f>
        <v>王显盛</v>
      </c>
      <c r="C1199" s="4" t="str">
        <f>"56362023081411313121158"</f>
        <v>56362023081411313121158</v>
      </c>
      <c r="D1199" s="4" t="str">
        <f t="shared" si="19"/>
        <v>1004</v>
      </c>
      <c r="E1199" s="4" t="s">
        <v>10</v>
      </c>
      <c r="F1199" s="4"/>
    </row>
    <row r="1200" ht="35" customHeight="1" spans="1:6">
      <c r="A1200" s="4">
        <v>1198</v>
      </c>
      <c r="B1200" s="4" t="str">
        <f>"黄世博"</f>
        <v>黄世博</v>
      </c>
      <c r="C1200" s="4" t="str">
        <f>"56362023081409012019835"</f>
        <v>56362023081409012019835</v>
      </c>
      <c r="D1200" s="4" t="str">
        <f t="shared" si="19"/>
        <v>1004</v>
      </c>
      <c r="E1200" s="4" t="s">
        <v>10</v>
      </c>
      <c r="F1200" s="4"/>
    </row>
    <row r="1201" ht="35" customHeight="1" spans="1:6">
      <c r="A1201" s="4">
        <v>1199</v>
      </c>
      <c r="B1201" s="4" t="str">
        <f>"李昌铠"</f>
        <v>李昌铠</v>
      </c>
      <c r="C1201" s="4" t="str">
        <f>"56362023081511295826820"</f>
        <v>56362023081511295826820</v>
      </c>
      <c r="D1201" s="4" t="str">
        <f t="shared" si="19"/>
        <v>1004</v>
      </c>
      <c r="E1201" s="4" t="s">
        <v>10</v>
      </c>
      <c r="F1201" s="4"/>
    </row>
    <row r="1202" ht="35" customHeight="1" spans="1:6">
      <c r="A1202" s="4">
        <v>1200</v>
      </c>
      <c r="B1202" s="4" t="str">
        <f>"王川梅"</f>
        <v>王川梅</v>
      </c>
      <c r="C1202" s="4" t="str">
        <f>"56362023081512011727169"</f>
        <v>56362023081512011727169</v>
      </c>
      <c r="D1202" s="4" t="str">
        <f t="shared" si="19"/>
        <v>1004</v>
      </c>
      <c r="E1202" s="4" t="s">
        <v>10</v>
      </c>
      <c r="F1202" s="4"/>
    </row>
    <row r="1203" ht="35" customHeight="1" spans="1:6">
      <c r="A1203" s="4">
        <v>1201</v>
      </c>
      <c r="B1203" s="4" t="str">
        <f>"冯斌"</f>
        <v>冯斌</v>
      </c>
      <c r="C1203" s="4" t="str">
        <f>"56362023081511391826938"</f>
        <v>56362023081511391826938</v>
      </c>
      <c r="D1203" s="4" t="str">
        <f t="shared" si="19"/>
        <v>1004</v>
      </c>
      <c r="E1203" s="4" t="s">
        <v>10</v>
      </c>
      <c r="F1203" s="4"/>
    </row>
    <row r="1204" ht="35" customHeight="1" spans="1:6">
      <c r="A1204" s="4">
        <v>1202</v>
      </c>
      <c r="B1204" s="4" t="str">
        <f>"王盛贵"</f>
        <v>王盛贵</v>
      </c>
      <c r="C1204" s="4" t="str">
        <f>"56362023081512161927314"</f>
        <v>56362023081512161927314</v>
      </c>
      <c r="D1204" s="4" t="str">
        <f t="shared" si="19"/>
        <v>1004</v>
      </c>
      <c r="E1204" s="4" t="s">
        <v>10</v>
      </c>
      <c r="F1204" s="4"/>
    </row>
    <row r="1205" ht="35" customHeight="1" spans="1:6">
      <c r="A1205" s="4">
        <v>1203</v>
      </c>
      <c r="B1205" s="4" t="str">
        <f>"陈铃燊"</f>
        <v>陈铃燊</v>
      </c>
      <c r="C1205" s="4" t="str">
        <f>"56362023081508341124078"</f>
        <v>56362023081508341124078</v>
      </c>
      <c r="D1205" s="4" t="str">
        <f t="shared" ref="D1205:D1268" si="20">"1004"</f>
        <v>1004</v>
      </c>
      <c r="E1205" s="4" t="s">
        <v>10</v>
      </c>
      <c r="F1205" s="4"/>
    </row>
    <row r="1206" ht="35" customHeight="1" spans="1:6">
      <c r="A1206" s="4">
        <v>1204</v>
      </c>
      <c r="B1206" s="4" t="str">
        <f>"冯大旭"</f>
        <v>冯大旭</v>
      </c>
      <c r="C1206" s="4" t="str">
        <f>"56362023081511505227058"</f>
        <v>56362023081511505227058</v>
      </c>
      <c r="D1206" s="4" t="str">
        <f t="shared" si="20"/>
        <v>1004</v>
      </c>
      <c r="E1206" s="4" t="s">
        <v>10</v>
      </c>
      <c r="F1206" s="4"/>
    </row>
    <row r="1207" ht="35" customHeight="1" spans="1:6">
      <c r="A1207" s="4">
        <v>1205</v>
      </c>
      <c r="B1207" s="4" t="str">
        <f>"郭莉莉"</f>
        <v>郭莉莉</v>
      </c>
      <c r="C1207" s="4" t="str">
        <f>"56362023081512235727384"</f>
        <v>56362023081512235727384</v>
      </c>
      <c r="D1207" s="4" t="str">
        <f t="shared" si="20"/>
        <v>1004</v>
      </c>
      <c r="E1207" s="4" t="s">
        <v>10</v>
      </c>
      <c r="F1207" s="4"/>
    </row>
    <row r="1208" ht="35" customHeight="1" spans="1:6">
      <c r="A1208" s="4">
        <v>1206</v>
      </c>
      <c r="B1208" s="4" t="str">
        <f>"刘雪梅"</f>
        <v>刘雪梅</v>
      </c>
      <c r="C1208" s="4" t="str">
        <f>"56362023081512560527650"</f>
        <v>56362023081512560527650</v>
      </c>
      <c r="D1208" s="4" t="str">
        <f t="shared" si="20"/>
        <v>1004</v>
      </c>
      <c r="E1208" s="4" t="s">
        <v>10</v>
      </c>
      <c r="F1208" s="4"/>
    </row>
    <row r="1209" ht="35" customHeight="1" spans="1:6">
      <c r="A1209" s="4">
        <v>1207</v>
      </c>
      <c r="B1209" s="4" t="str">
        <f>"吴小南"</f>
        <v>吴小南</v>
      </c>
      <c r="C1209" s="4" t="str">
        <f>"56362023081413372321748"</f>
        <v>56362023081413372321748</v>
      </c>
      <c r="D1209" s="4" t="str">
        <f t="shared" si="20"/>
        <v>1004</v>
      </c>
      <c r="E1209" s="4" t="s">
        <v>10</v>
      </c>
      <c r="F1209" s="4"/>
    </row>
    <row r="1210" ht="35" customHeight="1" spans="1:6">
      <c r="A1210" s="4">
        <v>1208</v>
      </c>
      <c r="B1210" s="4" t="str">
        <f>"李应程"</f>
        <v>李应程</v>
      </c>
      <c r="C1210" s="4" t="str">
        <f>"56362023081513504928016"</f>
        <v>56362023081513504928016</v>
      </c>
      <c r="D1210" s="4" t="str">
        <f t="shared" si="20"/>
        <v>1004</v>
      </c>
      <c r="E1210" s="4" t="s">
        <v>10</v>
      </c>
      <c r="F1210" s="4"/>
    </row>
    <row r="1211" ht="35" customHeight="1" spans="1:6">
      <c r="A1211" s="4">
        <v>1209</v>
      </c>
      <c r="B1211" s="4" t="str">
        <f>"吴转"</f>
        <v>吴转</v>
      </c>
      <c r="C1211" s="4" t="str">
        <f>"56362023081514240928240"</f>
        <v>56362023081514240928240</v>
      </c>
      <c r="D1211" s="4" t="str">
        <f t="shared" si="20"/>
        <v>1004</v>
      </c>
      <c r="E1211" s="4" t="s">
        <v>10</v>
      </c>
      <c r="F1211" s="4"/>
    </row>
    <row r="1212" ht="35" customHeight="1" spans="1:6">
      <c r="A1212" s="4">
        <v>1210</v>
      </c>
      <c r="B1212" s="4" t="str">
        <f>"黎珍"</f>
        <v>黎珍</v>
      </c>
      <c r="C1212" s="4" t="str">
        <f>"56362023081510510226333"</f>
        <v>56362023081510510226333</v>
      </c>
      <c r="D1212" s="4" t="str">
        <f t="shared" si="20"/>
        <v>1004</v>
      </c>
      <c r="E1212" s="4" t="s">
        <v>10</v>
      </c>
      <c r="F1212" s="4"/>
    </row>
    <row r="1213" ht="35" customHeight="1" spans="1:6">
      <c r="A1213" s="4">
        <v>1211</v>
      </c>
      <c r="B1213" s="4" t="str">
        <f>"张璐文"</f>
        <v>张璐文</v>
      </c>
      <c r="C1213" s="4" t="str">
        <f>"56362023081515232328781"</f>
        <v>56362023081515232328781</v>
      </c>
      <c r="D1213" s="4" t="str">
        <f t="shared" si="20"/>
        <v>1004</v>
      </c>
      <c r="E1213" s="4" t="s">
        <v>10</v>
      </c>
      <c r="F1213" s="4"/>
    </row>
    <row r="1214" ht="35" customHeight="1" spans="1:6">
      <c r="A1214" s="4">
        <v>1212</v>
      </c>
      <c r="B1214" s="4" t="str">
        <f>"罗嘉"</f>
        <v>罗嘉</v>
      </c>
      <c r="C1214" s="4" t="str">
        <f>"56362023081515255428810"</f>
        <v>56362023081515255428810</v>
      </c>
      <c r="D1214" s="4" t="str">
        <f t="shared" si="20"/>
        <v>1004</v>
      </c>
      <c r="E1214" s="4" t="s">
        <v>10</v>
      </c>
      <c r="F1214" s="4"/>
    </row>
    <row r="1215" ht="35" customHeight="1" spans="1:6">
      <c r="A1215" s="4">
        <v>1213</v>
      </c>
      <c r="B1215" s="4" t="str">
        <f>"潘薇"</f>
        <v>潘薇</v>
      </c>
      <c r="C1215" s="4" t="str">
        <f>"56362023081416560222837"</f>
        <v>56362023081416560222837</v>
      </c>
      <c r="D1215" s="4" t="str">
        <f t="shared" si="20"/>
        <v>1004</v>
      </c>
      <c r="E1215" s="4" t="s">
        <v>10</v>
      </c>
      <c r="F1215" s="4"/>
    </row>
    <row r="1216" ht="35" customHeight="1" spans="1:6">
      <c r="A1216" s="4">
        <v>1214</v>
      </c>
      <c r="B1216" s="4" t="str">
        <f>"林泽平"</f>
        <v>林泽平</v>
      </c>
      <c r="C1216" s="4" t="str">
        <f>"56362023081416432822770"</f>
        <v>56362023081416432822770</v>
      </c>
      <c r="D1216" s="4" t="str">
        <f t="shared" si="20"/>
        <v>1004</v>
      </c>
      <c r="E1216" s="4" t="s">
        <v>10</v>
      </c>
      <c r="F1216" s="4"/>
    </row>
    <row r="1217" ht="35" customHeight="1" spans="1:6">
      <c r="A1217" s="4">
        <v>1215</v>
      </c>
      <c r="B1217" s="4" t="str">
        <f>"邝祥"</f>
        <v>邝祥</v>
      </c>
      <c r="C1217" s="4" t="str">
        <f>"56362023081516122329220"</f>
        <v>56362023081516122329220</v>
      </c>
      <c r="D1217" s="4" t="str">
        <f t="shared" si="20"/>
        <v>1004</v>
      </c>
      <c r="E1217" s="4" t="s">
        <v>10</v>
      </c>
      <c r="F1217" s="4"/>
    </row>
    <row r="1218" ht="35" customHeight="1" spans="1:6">
      <c r="A1218" s="4">
        <v>1216</v>
      </c>
      <c r="B1218" s="4" t="str">
        <f>"莫小奕"</f>
        <v>莫小奕</v>
      </c>
      <c r="C1218" s="4" t="str">
        <f>"56362023081411094021009"</f>
        <v>56362023081411094021009</v>
      </c>
      <c r="D1218" s="4" t="str">
        <f t="shared" si="20"/>
        <v>1004</v>
      </c>
      <c r="E1218" s="4" t="s">
        <v>10</v>
      </c>
      <c r="F1218" s="4"/>
    </row>
    <row r="1219" ht="35" customHeight="1" spans="1:6">
      <c r="A1219" s="4">
        <v>1217</v>
      </c>
      <c r="B1219" s="4" t="str">
        <f>"王川健"</f>
        <v>王川健</v>
      </c>
      <c r="C1219" s="4" t="str">
        <f>"56362023081516322029374"</f>
        <v>56362023081516322029374</v>
      </c>
      <c r="D1219" s="4" t="str">
        <f t="shared" si="20"/>
        <v>1004</v>
      </c>
      <c r="E1219" s="4" t="s">
        <v>10</v>
      </c>
      <c r="F1219" s="4"/>
    </row>
    <row r="1220" ht="35" customHeight="1" spans="1:6">
      <c r="A1220" s="4">
        <v>1218</v>
      </c>
      <c r="B1220" s="4" t="str">
        <f>"朱林林"</f>
        <v>朱林林</v>
      </c>
      <c r="C1220" s="4" t="str">
        <f>"56362023081409044319877"</f>
        <v>56362023081409044319877</v>
      </c>
      <c r="D1220" s="4" t="str">
        <f t="shared" si="20"/>
        <v>1004</v>
      </c>
      <c r="E1220" s="4" t="s">
        <v>10</v>
      </c>
      <c r="F1220" s="4"/>
    </row>
    <row r="1221" ht="35" customHeight="1" spans="1:6">
      <c r="A1221" s="4">
        <v>1219</v>
      </c>
      <c r="B1221" s="4" t="str">
        <f>"曾彬"</f>
        <v>曾彬</v>
      </c>
      <c r="C1221" s="4" t="str">
        <f>"56362023081517441229830"</f>
        <v>56362023081517441229830</v>
      </c>
      <c r="D1221" s="4" t="str">
        <f t="shared" si="20"/>
        <v>1004</v>
      </c>
      <c r="E1221" s="4" t="s">
        <v>10</v>
      </c>
      <c r="F1221" s="4"/>
    </row>
    <row r="1222" ht="35" customHeight="1" spans="1:6">
      <c r="A1222" s="4">
        <v>1220</v>
      </c>
      <c r="B1222" s="4" t="str">
        <f>"王传良"</f>
        <v>王传良</v>
      </c>
      <c r="C1222" s="4" t="str">
        <f>"56362023081518383630107"</f>
        <v>56362023081518383630107</v>
      </c>
      <c r="D1222" s="4" t="str">
        <f t="shared" si="20"/>
        <v>1004</v>
      </c>
      <c r="E1222" s="4" t="s">
        <v>10</v>
      </c>
      <c r="F1222" s="4"/>
    </row>
    <row r="1223" ht="35" customHeight="1" spans="1:6">
      <c r="A1223" s="4">
        <v>1221</v>
      </c>
      <c r="B1223" s="4" t="str">
        <f>"马家孔"</f>
        <v>马家孔</v>
      </c>
      <c r="C1223" s="4" t="str">
        <f>"56362023081517503629858"</f>
        <v>56362023081517503629858</v>
      </c>
      <c r="D1223" s="4" t="str">
        <f t="shared" si="20"/>
        <v>1004</v>
      </c>
      <c r="E1223" s="4" t="s">
        <v>10</v>
      </c>
      <c r="F1223" s="4"/>
    </row>
    <row r="1224" ht="35" customHeight="1" spans="1:6">
      <c r="A1224" s="4">
        <v>1222</v>
      </c>
      <c r="B1224" s="4" t="str">
        <f>"唐蔗"</f>
        <v>唐蔗</v>
      </c>
      <c r="C1224" s="4" t="str">
        <f>"56362023081510164325816"</f>
        <v>56362023081510164325816</v>
      </c>
      <c r="D1224" s="4" t="str">
        <f t="shared" si="20"/>
        <v>1004</v>
      </c>
      <c r="E1224" s="4" t="s">
        <v>10</v>
      </c>
      <c r="F1224" s="4"/>
    </row>
    <row r="1225" ht="35" customHeight="1" spans="1:6">
      <c r="A1225" s="4">
        <v>1223</v>
      </c>
      <c r="B1225" s="4" t="str">
        <f>"蔡斌"</f>
        <v>蔡斌</v>
      </c>
      <c r="C1225" s="4" t="str">
        <f>"56362023081518344630089"</f>
        <v>56362023081518344630089</v>
      </c>
      <c r="D1225" s="4" t="str">
        <f t="shared" si="20"/>
        <v>1004</v>
      </c>
      <c r="E1225" s="4" t="s">
        <v>10</v>
      </c>
      <c r="F1225" s="4"/>
    </row>
    <row r="1226" ht="35" customHeight="1" spans="1:6">
      <c r="A1226" s="4">
        <v>1224</v>
      </c>
      <c r="B1226" s="4" t="str">
        <f>"颜仁贤"</f>
        <v>颜仁贤</v>
      </c>
      <c r="C1226" s="4" t="str">
        <f>"56362023081518315330072"</f>
        <v>56362023081518315330072</v>
      </c>
      <c r="D1226" s="4" t="str">
        <f t="shared" si="20"/>
        <v>1004</v>
      </c>
      <c r="E1226" s="4" t="s">
        <v>10</v>
      </c>
      <c r="F1226" s="4"/>
    </row>
    <row r="1227" ht="35" customHeight="1" spans="1:6">
      <c r="A1227" s="4">
        <v>1225</v>
      </c>
      <c r="B1227" s="4" t="str">
        <f>"许祥尊"</f>
        <v>许祥尊</v>
      </c>
      <c r="C1227" s="4" t="str">
        <f>"56362023081510450626251"</f>
        <v>56362023081510450626251</v>
      </c>
      <c r="D1227" s="4" t="str">
        <f t="shared" si="20"/>
        <v>1004</v>
      </c>
      <c r="E1227" s="4" t="s">
        <v>10</v>
      </c>
      <c r="F1227" s="4"/>
    </row>
    <row r="1228" ht="35" customHeight="1" spans="1:6">
      <c r="A1228" s="4">
        <v>1226</v>
      </c>
      <c r="B1228" s="4" t="str">
        <f>"吴素宁"</f>
        <v>吴素宁</v>
      </c>
      <c r="C1228" s="4" t="str">
        <f>"56362023081518273330044"</f>
        <v>56362023081518273330044</v>
      </c>
      <c r="D1228" s="4" t="str">
        <f t="shared" si="20"/>
        <v>1004</v>
      </c>
      <c r="E1228" s="4" t="s">
        <v>10</v>
      </c>
      <c r="F1228" s="4"/>
    </row>
    <row r="1229" ht="35" customHeight="1" spans="1:6">
      <c r="A1229" s="4">
        <v>1227</v>
      </c>
      <c r="B1229" s="4" t="str">
        <f>"王诗蔓 "</f>
        <v>王诗蔓 </v>
      </c>
      <c r="C1229" s="4" t="str">
        <f>"56362023081519172430270"</f>
        <v>56362023081519172430270</v>
      </c>
      <c r="D1229" s="4" t="str">
        <f t="shared" si="20"/>
        <v>1004</v>
      </c>
      <c r="E1229" s="4" t="s">
        <v>10</v>
      </c>
      <c r="F1229" s="4"/>
    </row>
    <row r="1230" ht="35" customHeight="1" spans="1:6">
      <c r="A1230" s="4">
        <v>1228</v>
      </c>
      <c r="B1230" s="4" t="str">
        <f>"王小慧"</f>
        <v>王小慧</v>
      </c>
      <c r="C1230" s="4" t="str">
        <f>"56362023081519512430437"</f>
        <v>56362023081519512430437</v>
      </c>
      <c r="D1230" s="4" t="str">
        <f t="shared" si="20"/>
        <v>1004</v>
      </c>
      <c r="E1230" s="4" t="s">
        <v>10</v>
      </c>
      <c r="F1230" s="4"/>
    </row>
    <row r="1231" ht="35" customHeight="1" spans="1:6">
      <c r="A1231" s="4">
        <v>1229</v>
      </c>
      <c r="B1231" s="4" t="str">
        <f>"吴小丽"</f>
        <v>吴小丽</v>
      </c>
      <c r="C1231" s="4" t="str">
        <f>"56362023081421452223634"</f>
        <v>56362023081421452223634</v>
      </c>
      <c r="D1231" s="4" t="str">
        <f t="shared" si="20"/>
        <v>1004</v>
      </c>
      <c r="E1231" s="4" t="s">
        <v>10</v>
      </c>
      <c r="F1231" s="4"/>
    </row>
    <row r="1232" ht="35" customHeight="1" spans="1:6">
      <c r="A1232" s="4">
        <v>1230</v>
      </c>
      <c r="B1232" s="4" t="str">
        <f>"罗贤涛"</f>
        <v>罗贤涛</v>
      </c>
      <c r="C1232" s="4" t="str">
        <f>"56362023081519483430428"</f>
        <v>56362023081519483430428</v>
      </c>
      <c r="D1232" s="4" t="str">
        <f t="shared" si="20"/>
        <v>1004</v>
      </c>
      <c r="E1232" s="4" t="s">
        <v>10</v>
      </c>
      <c r="F1232" s="4"/>
    </row>
    <row r="1233" ht="35" customHeight="1" spans="1:6">
      <c r="A1233" s="4">
        <v>1231</v>
      </c>
      <c r="B1233" s="4" t="str">
        <f>"邱慧妙"</f>
        <v>邱慧妙</v>
      </c>
      <c r="C1233" s="4" t="str">
        <f>"56362023081520010230493"</f>
        <v>56362023081520010230493</v>
      </c>
      <c r="D1233" s="4" t="str">
        <f t="shared" si="20"/>
        <v>1004</v>
      </c>
      <c r="E1233" s="4" t="s">
        <v>10</v>
      </c>
      <c r="F1233" s="4"/>
    </row>
    <row r="1234" ht="35" customHeight="1" spans="1:6">
      <c r="A1234" s="4">
        <v>1232</v>
      </c>
      <c r="B1234" s="4" t="str">
        <f>"曾维敏"</f>
        <v>曾维敏</v>
      </c>
      <c r="C1234" s="4" t="str">
        <f>"56362023081519341630358"</f>
        <v>56362023081519341630358</v>
      </c>
      <c r="D1234" s="4" t="str">
        <f t="shared" si="20"/>
        <v>1004</v>
      </c>
      <c r="E1234" s="4" t="s">
        <v>10</v>
      </c>
      <c r="F1234" s="4"/>
    </row>
    <row r="1235" ht="35" customHeight="1" spans="1:6">
      <c r="A1235" s="4">
        <v>1233</v>
      </c>
      <c r="B1235" s="4" t="str">
        <f>"蔡小蝶"</f>
        <v>蔡小蝶</v>
      </c>
      <c r="C1235" s="4" t="str">
        <f>"56362023081520143130560"</f>
        <v>56362023081520143130560</v>
      </c>
      <c r="D1235" s="4" t="str">
        <f t="shared" si="20"/>
        <v>1004</v>
      </c>
      <c r="E1235" s="4" t="s">
        <v>10</v>
      </c>
      <c r="F1235" s="4"/>
    </row>
    <row r="1236" ht="35" customHeight="1" spans="1:6">
      <c r="A1236" s="4">
        <v>1234</v>
      </c>
      <c r="B1236" s="4" t="str">
        <f>"李应蕾"</f>
        <v>李应蕾</v>
      </c>
      <c r="C1236" s="4" t="str">
        <f>"56362023081520141730558"</f>
        <v>56362023081520141730558</v>
      </c>
      <c r="D1236" s="4" t="str">
        <f t="shared" si="20"/>
        <v>1004</v>
      </c>
      <c r="E1236" s="4" t="s">
        <v>10</v>
      </c>
      <c r="F1236" s="4"/>
    </row>
    <row r="1237" ht="35" customHeight="1" spans="1:6">
      <c r="A1237" s="4">
        <v>1235</v>
      </c>
      <c r="B1237" s="4" t="str">
        <f>"王显岗"</f>
        <v>王显岗</v>
      </c>
      <c r="C1237" s="4" t="str">
        <f>"56362023081515242428793"</f>
        <v>56362023081515242428793</v>
      </c>
      <c r="D1237" s="4" t="str">
        <f t="shared" si="20"/>
        <v>1004</v>
      </c>
      <c r="E1237" s="4" t="s">
        <v>10</v>
      </c>
      <c r="F1237" s="4"/>
    </row>
    <row r="1238" ht="35" customHeight="1" spans="1:6">
      <c r="A1238" s="4">
        <v>1236</v>
      </c>
      <c r="B1238" s="4" t="str">
        <f>"蔡亲鑫"</f>
        <v>蔡亲鑫</v>
      </c>
      <c r="C1238" s="4" t="str">
        <f>"56362023081521221830881"</f>
        <v>56362023081521221830881</v>
      </c>
      <c r="D1238" s="4" t="str">
        <f t="shared" si="20"/>
        <v>1004</v>
      </c>
      <c r="E1238" s="4" t="s">
        <v>10</v>
      </c>
      <c r="F1238" s="4"/>
    </row>
    <row r="1239" ht="35" customHeight="1" spans="1:6">
      <c r="A1239" s="4">
        <v>1237</v>
      </c>
      <c r="B1239" s="4" t="str">
        <f>"王晶晶"</f>
        <v>王晶晶</v>
      </c>
      <c r="C1239" s="4" t="str">
        <f>"56362023081521551931068"</f>
        <v>56362023081521551931068</v>
      </c>
      <c r="D1239" s="4" t="str">
        <f t="shared" si="20"/>
        <v>1004</v>
      </c>
      <c r="E1239" s="4" t="s">
        <v>10</v>
      </c>
      <c r="F1239" s="4"/>
    </row>
    <row r="1240" ht="35" customHeight="1" spans="1:6">
      <c r="A1240" s="4">
        <v>1238</v>
      </c>
      <c r="B1240" s="4" t="str">
        <f>"郑小娜"</f>
        <v>郑小娜</v>
      </c>
      <c r="C1240" s="4" t="str">
        <f>"56362023081511262826784"</f>
        <v>56362023081511262826784</v>
      </c>
      <c r="D1240" s="4" t="str">
        <f t="shared" si="20"/>
        <v>1004</v>
      </c>
      <c r="E1240" s="4" t="s">
        <v>10</v>
      </c>
      <c r="F1240" s="4"/>
    </row>
    <row r="1241" ht="35" customHeight="1" spans="1:6">
      <c r="A1241" s="4">
        <v>1239</v>
      </c>
      <c r="B1241" s="4" t="str">
        <f>"邢钰"</f>
        <v>邢钰</v>
      </c>
      <c r="C1241" s="4" t="str">
        <f>"56362023081522094131148"</f>
        <v>56362023081522094131148</v>
      </c>
      <c r="D1241" s="4" t="str">
        <f t="shared" si="20"/>
        <v>1004</v>
      </c>
      <c r="E1241" s="4" t="s">
        <v>10</v>
      </c>
      <c r="F1241" s="4"/>
    </row>
    <row r="1242" ht="35" customHeight="1" spans="1:6">
      <c r="A1242" s="4">
        <v>1240</v>
      </c>
      <c r="B1242" s="4" t="str">
        <f>"李厚泽"</f>
        <v>李厚泽</v>
      </c>
      <c r="C1242" s="4" t="str">
        <f>"56362023081522323631237"</f>
        <v>56362023081522323631237</v>
      </c>
      <c r="D1242" s="4" t="str">
        <f t="shared" si="20"/>
        <v>1004</v>
      </c>
      <c r="E1242" s="4" t="s">
        <v>10</v>
      </c>
      <c r="F1242" s="4"/>
    </row>
    <row r="1243" ht="35" customHeight="1" spans="1:6">
      <c r="A1243" s="4">
        <v>1241</v>
      </c>
      <c r="B1243" s="4" t="str">
        <f>"王鸿"</f>
        <v>王鸿</v>
      </c>
      <c r="C1243" s="4" t="str">
        <f>"56362023081421033123509"</f>
        <v>56362023081421033123509</v>
      </c>
      <c r="D1243" s="4" t="str">
        <f t="shared" si="20"/>
        <v>1004</v>
      </c>
      <c r="E1243" s="4" t="s">
        <v>10</v>
      </c>
      <c r="F1243" s="4"/>
    </row>
    <row r="1244" ht="35" customHeight="1" spans="1:6">
      <c r="A1244" s="4">
        <v>1242</v>
      </c>
      <c r="B1244" s="4" t="str">
        <f>"王深"</f>
        <v>王深</v>
      </c>
      <c r="C1244" s="4" t="str">
        <f>"56362023081523271431407"</f>
        <v>56362023081523271431407</v>
      </c>
      <c r="D1244" s="4" t="str">
        <f t="shared" si="20"/>
        <v>1004</v>
      </c>
      <c r="E1244" s="4" t="s">
        <v>10</v>
      </c>
      <c r="F1244" s="4"/>
    </row>
    <row r="1245" ht="35" customHeight="1" spans="1:6">
      <c r="A1245" s="4">
        <v>1243</v>
      </c>
      <c r="B1245" s="4" t="str">
        <f>"罗永吉"</f>
        <v>罗永吉</v>
      </c>
      <c r="C1245" s="4" t="str">
        <f>"56362023081522563731343"</f>
        <v>56362023081522563731343</v>
      </c>
      <c r="D1245" s="4" t="str">
        <f t="shared" si="20"/>
        <v>1004</v>
      </c>
      <c r="E1245" s="4" t="s">
        <v>10</v>
      </c>
      <c r="F1245" s="4"/>
    </row>
    <row r="1246" ht="35" customHeight="1" spans="1:6">
      <c r="A1246" s="4">
        <v>1244</v>
      </c>
      <c r="B1246" s="4" t="str">
        <f>"马若"</f>
        <v>马若</v>
      </c>
      <c r="C1246" s="4" t="str">
        <f>"56362023081523474431465"</f>
        <v>56362023081523474431465</v>
      </c>
      <c r="D1246" s="4" t="str">
        <f t="shared" si="20"/>
        <v>1004</v>
      </c>
      <c r="E1246" s="4" t="s">
        <v>10</v>
      </c>
      <c r="F1246" s="4"/>
    </row>
    <row r="1247" ht="35" customHeight="1" spans="1:6">
      <c r="A1247" s="4">
        <v>1245</v>
      </c>
      <c r="B1247" s="4" t="str">
        <f>"吴婉娟"</f>
        <v>吴婉娟</v>
      </c>
      <c r="C1247" s="4" t="str">
        <f>"56362023081600121631521"</f>
        <v>56362023081600121631521</v>
      </c>
      <c r="D1247" s="4" t="str">
        <f t="shared" si="20"/>
        <v>1004</v>
      </c>
      <c r="E1247" s="4" t="s">
        <v>10</v>
      </c>
      <c r="F1247" s="4"/>
    </row>
    <row r="1248" ht="35" customHeight="1" spans="1:6">
      <c r="A1248" s="4">
        <v>1246</v>
      </c>
      <c r="B1248" s="4" t="str">
        <f>"曾维财"</f>
        <v>曾维财</v>
      </c>
      <c r="C1248" s="4" t="str">
        <f>"56362023081511541727098"</f>
        <v>56362023081511541727098</v>
      </c>
      <c r="D1248" s="4" t="str">
        <f t="shared" si="20"/>
        <v>1004</v>
      </c>
      <c r="E1248" s="4" t="s">
        <v>10</v>
      </c>
      <c r="F1248" s="4"/>
    </row>
    <row r="1249" ht="35" customHeight="1" spans="1:6">
      <c r="A1249" s="4">
        <v>1247</v>
      </c>
      <c r="B1249" s="4" t="str">
        <f>"曾维翔"</f>
        <v>曾维翔</v>
      </c>
      <c r="C1249" s="4" t="str">
        <f>"56362023081601292031584"</f>
        <v>56362023081601292031584</v>
      </c>
      <c r="D1249" s="4" t="str">
        <f t="shared" si="20"/>
        <v>1004</v>
      </c>
      <c r="E1249" s="4" t="s">
        <v>10</v>
      </c>
      <c r="F1249" s="4"/>
    </row>
    <row r="1250" ht="35" customHeight="1" spans="1:6">
      <c r="A1250" s="4">
        <v>1248</v>
      </c>
      <c r="B1250" s="4" t="str">
        <f>"马霄雪"</f>
        <v>马霄雪</v>
      </c>
      <c r="C1250" s="4" t="str">
        <f>"56362023081522501931319"</f>
        <v>56362023081522501931319</v>
      </c>
      <c r="D1250" s="4" t="str">
        <f t="shared" si="20"/>
        <v>1004</v>
      </c>
      <c r="E1250" s="4" t="s">
        <v>10</v>
      </c>
      <c r="F1250" s="4"/>
    </row>
    <row r="1251" ht="35" customHeight="1" spans="1:6">
      <c r="A1251" s="4">
        <v>1249</v>
      </c>
      <c r="B1251" s="4" t="str">
        <f>"梁刚健"</f>
        <v>梁刚健</v>
      </c>
      <c r="C1251" s="4" t="str">
        <f>"56362023081605251531639"</f>
        <v>56362023081605251531639</v>
      </c>
      <c r="D1251" s="4" t="str">
        <f t="shared" si="20"/>
        <v>1004</v>
      </c>
      <c r="E1251" s="4" t="s">
        <v>10</v>
      </c>
      <c r="F1251" s="4"/>
    </row>
    <row r="1252" ht="35" customHeight="1" spans="1:6">
      <c r="A1252" s="4">
        <v>1250</v>
      </c>
      <c r="B1252" s="4" t="str">
        <f>"潘在颜"</f>
        <v>潘在颜</v>
      </c>
      <c r="C1252" s="4" t="str">
        <f>"56362023081519192530285"</f>
        <v>56362023081519192530285</v>
      </c>
      <c r="D1252" s="4" t="str">
        <f t="shared" si="20"/>
        <v>1004</v>
      </c>
      <c r="E1252" s="4" t="s">
        <v>10</v>
      </c>
      <c r="F1252" s="4"/>
    </row>
    <row r="1253" ht="35" customHeight="1" spans="1:6">
      <c r="A1253" s="4">
        <v>1251</v>
      </c>
      <c r="B1253" s="4" t="str">
        <f>"符传彦"</f>
        <v>符传彦</v>
      </c>
      <c r="C1253" s="4" t="str">
        <f>"56362023081411592421321"</f>
        <v>56362023081411592421321</v>
      </c>
      <c r="D1253" s="4" t="str">
        <f t="shared" si="20"/>
        <v>1004</v>
      </c>
      <c r="E1253" s="4" t="s">
        <v>10</v>
      </c>
      <c r="F1253" s="4"/>
    </row>
    <row r="1254" ht="35" customHeight="1" spans="1:6">
      <c r="A1254" s="4">
        <v>1252</v>
      </c>
      <c r="B1254" s="4" t="str">
        <f>"罗茂"</f>
        <v>罗茂</v>
      </c>
      <c r="C1254" s="4" t="str">
        <f>"56362023081516333729384"</f>
        <v>56362023081516333729384</v>
      </c>
      <c r="D1254" s="4" t="str">
        <f t="shared" si="20"/>
        <v>1004</v>
      </c>
      <c r="E1254" s="4" t="s">
        <v>10</v>
      </c>
      <c r="F1254" s="4"/>
    </row>
    <row r="1255" ht="35" customHeight="1" spans="1:6">
      <c r="A1255" s="4">
        <v>1253</v>
      </c>
      <c r="B1255" s="4" t="str">
        <f>"黄爱"</f>
        <v>黄爱</v>
      </c>
      <c r="C1255" s="4" t="str">
        <f>"56362023081608412631844"</f>
        <v>56362023081608412631844</v>
      </c>
      <c r="D1255" s="4" t="str">
        <f t="shared" si="20"/>
        <v>1004</v>
      </c>
      <c r="E1255" s="4" t="s">
        <v>10</v>
      </c>
      <c r="F1255" s="4"/>
    </row>
    <row r="1256" ht="35" customHeight="1" spans="1:6">
      <c r="A1256" s="4">
        <v>1254</v>
      </c>
      <c r="B1256" s="4" t="str">
        <f>"洪莆"</f>
        <v>洪莆</v>
      </c>
      <c r="C1256" s="4" t="str">
        <f>"56362023081609264832314"</f>
        <v>56362023081609264832314</v>
      </c>
      <c r="D1256" s="4" t="str">
        <f t="shared" si="20"/>
        <v>1004</v>
      </c>
      <c r="E1256" s="4" t="s">
        <v>10</v>
      </c>
      <c r="F1256" s="4"/>
    </row>
    <row r="1257" ht="35" customHeight="1" spans="1:6">
      <c r="A1257" s="4">
        <v>1255</v>
      </c>
      <c r="B1257" s="4" t="str">
        <f>"陈瑞兰"</f>
        <v>陈瑞兰</v>
      </c>
      <c r="C1257" s="4" t="str">
        <f>"56362023081609494632586"</f>
        <v>56362023081609494632586</v>
      </c>
      <c r="D1257" s="4" t="str">
        <f t="shared" si="20"/>
        <v>1004</v>
      </c>
      <c r="E1257" s="4" t="s">
        <v>10</v>
      </c>
      <c r="F1257" s="4"/>
    </row>
    <row r="1258" ht="35" customHeight="1" spans="1:6">
      <c r="A1258" s="4">
        <v>1256</v>
      </c>
      <c r="B1258" s="4" t="str">
        <f>"王天娇"</f>
        <v>王天娇</v>
      </c>
      <c r="C1258" s="4" t="str">
        <f>"56362023081508422224107"</f>
        <v>56362023081508422224107</v>
      </c>
      <c r="D1258" s="4" t="str">
        <f t="shared" si="20"/>
        <v>1004</v>
      </c>
      <c r="E1258" s="4" t="s">
        <v>10</v>
      </c>
      <c r="F1258" s="4"/>
    </row>
    <row r="1259" ht="35" customHeight="1" spans="1:6">
      <c r="A1259" s="4">
        <v>1257</v>
      </c>
      <c r="B1259" s="4" t="str">
        <f>"黄慧玲"</f>
        <v>黄慧玲</v>
      </c>
      <c r="C1259" s="4" t="str">
        <f>"56362023081510373926136"</f>
        <v>56362023081510373926136</v>
      </c>
      <c r="D1259" s="4" t="str">
        <f t="shared" si="20"/>
        <v>1004</v>
      </c>
      <c r="E1259" s="4" t="s">
        <v>10</v>
      </c>
      <c r="F1259" s="4"/>
    </row>
    <row r="1260" ht="35" customHeight="1" spans="1:6">
      <c r="A1260" s="4">
        <v>1258</v>
      </c>
      <c r="B1260" s="4" t="str">
        <f>"刘春红"</f>
        <v>刘春红</v>
      </c>
      <c r="C1260" s="4" t="str">
        <f>"56362023081609231832275"</f>
        <v>56362023081609231832275</v>
      </c>
      <c r="D1260" s="4" t="str">
        <f t="shared" si="20"/>
        <v>1004</v>
      </c>
      <c r="E1260" s="4" t="s">
        <v>10</v>
      </c>
      <c r="F1260" s="4"/>
    </row>
    <row r="1261" ht="35" customHeight="1" spans="1:6">
      <c r="A1261" s="4">
        <v>1259</v>
      </c>
      <c r="B1261" s="4" t="str">
        <f>"庞培利"</f>
        <v>庞培利</v>
      </c>
      <c r="C1261" s="4" t="str">
        <f>"56362023081611015233312"</f>
        <v>56362023081611015233312</v>
      </c>
      <c r="D1261" s="4" t="str">
        <f t="shared" si="20"/>
        <v>1004</v>
      </c>
      <c r="E1261" s="4" t="s">
        <v>10</v>
      </c>
      <c r="F1261" s="4"/>
    </row>
    <row r="1262" ht="35" customHeight="1" spans="1:6">
      <c r="A1262" s="4">
        <v>1260</v>
      </c>
      <c r="B1262" s="4" t="str">
        <f>"胡扬琼"</f>
        <v>胡扬琼</v>
      </c>
      <c r="C1262" s="4" t="str">
        <f>"56362023081411053520986"</f>
        <v>56362023081411053520986</v>
      </c>
      <c r="D1262" s="4" t="str">
        <f t="shared" si="20"/>
        <v>1004</v>
      </c>
      <c r="E1262" s="4" t="s">
        <v>10</v>
      </c>
      <c r="F1262" s="4"/>
    </row>
    <row r="1263" ht="35" customHeight="1" spans="1:6">
      <c r="A1263" s="4">
        <v>1261</v>
      </c>
      <c r="B1263" s="4" t="str">
        <f>"邱班兴"</f>
        <v>邱班兴</v>
      </c>
      <c r="C1263" s="4" t="str">
        <f>"56362023081415023322169"</f>
        <v>56362023081415023322169</v>
      </c>
      <c r="D1263" s="4" t="str">
        <f t="shared" si="20"/>
        <v>1004</v>
      </c>
      <c r="E1263" s="4" t="s">
        <v>10</v>
      </c>
      <c r="F1263" s="4"/>
    </row>
    <row r="1264" ht="35" customHeight="1" spans="1:6">
      <c r="A1264" s="4">
        <v>1262</v>
      </c>
      <c r="B1264" s="4" t="str">
        <f>"王恩泰"</f>
        <v>王恩泰</v>
      </c>
      <c r="C1264" s="4" t="str">
        <f>"56362023081611285533508"</f>
        <v>56362023081611285533508</v>
      </c>
      <c r="D1264" s="4" t="str">
        <f t="shared" si="20"/>
        <v>1004</v>
      </c>
      <c r="E1264" s="4" t="s">
        <v>10</v>
      </c>
      <c r="F1264" s="4"/>
    </row>
    <row r="1265" ht="35" customHeight="1" spans="1:6">
      <c r="A1265" s="4">
        <v>1263</v>
      </c>
      <c r="B1265" s="4" t="str">
        <f>"王清锦"</f>
        <v>王清锦</v>
      </c>
      <c r="C1265" s="4" t="str">
        <f>"56362023081612170633775"</f>
        <v>56362023081612170633775</v>
      </c>
      <c r="D1265" s="4" t="str">
        <f t="shared" si="20"/>
        <v>1004</v>
      </c>
      <c r="E1265" s="4" t="s">
        <v>10</v>
      </c>
      <c r="F1265" s="4"/>
    </row>
    <row r="1266" ht="35" customHeight="1" spans="1:6">
      <c r="A1266" s="4">
        <v>1264</v>
      </c>
      <c r="B1266" s="4" t="str">
        <f>"符家铭"</f>
        <v>符家铭</v>
      </c>
      <c r="C1266" s="4" t="str">
        <f>"56362023081612163733771"</f>
        <v>56362023081612163733771</v>
      </c>
      <c r="D1266" s="4" t="str">
        <f t="shared" si="20"/>
        <v>1004</v>
      </c>
      <c r="E1266" s="4" t="s">
        <v>10</v>
      </c>
      <c r="F1266" s="4"/>
    </row>
    <row r="1267" ht="35" customHeight="1" spans="1:6">
      <c r="A1267" s="4">
        <v>1265</v>
      </c>
      <c r="B1267" s="4" t="str">
        <f>"许云茵"</f>
        <v>许云茵</v>
      </c>
      <c r="C1267" s="4" t="str">
        <f>"56362023081612161833767"</f>
        <v>56362023081612161833767</v>
      </c>
      <c r="D1267" s="4" t="str">
        <f t="shared" si="20"/>
        <v>1004</v>
      </c>
      <c r="E1267" s="4" t="s">
        <v>10</v>
      </c>
      <c r="F1267" s="4"/>
    </row>
    <row r="1268" ht="35" customHeight="1" spans="1:6">
      <c r="A1268" s="4">
        <v>1266</v>
      </c>
      <c r="B1268" s="4" t="str">
        <f>"李实智"</f>
        <v>李实智</v>
      </c>
      <c r="C1268" s="4" t="str">
        <f>"56362023081520552730746"</f>
        <v>56362023081520552730746</v>
      </c>
      <c r="D1268" s="4" t="str">
        <f t="shared" si="20"/>
        <v>1004</v>
      </c>
      <c r="E1268" s="4" t="s">
        <v>10</v>
      </c>
      <c r="F1268" s="4"/>
    </row>
    <row r="1269" ht="35" customHeight="1" spans="1:6">
      <c r="A1269" s="4">
        <v>1267</v>
      </c>
      <c r="B1269" s="4" t="str">
        <f>"黄妹"</f>
        <v>黄妹</v>
      </c>
      <c r="C1269" s="4" t="str">
        <f>"56362023081613443234214"</f>
        <v>56362023081613443234214</v>
      </c>
      <c r="D1269" s="4" t="str">
        <f t="shared" ref="D1269:D1332" si="21">"1004"</f>
        <v>1004</v>
      </c>
      <c r="E1269" s="4" t="s">
        <v>10</v>
      </c>
      <c r="F1269" s="4"/>
    </row>
    <row r="1270" ht="35" customHeight="1" spans="1:6">
      <c r="A1270" s="4">
        <v>1268</v>
      </c>
      <c r="B1270" s="4" t="str">
        <f>"王海莲"</f>
        <v>王海莲</v>
      </c>
      <c r="C1270" s="4" t="str">
        <f>"56362023081614155234391"</f>
        <v>56362023081614155234391</v>
      </c>
      <c r="D1270" s="4" t="str">
        <f t="shared" si="21"/>
        <v>1004</v>
      </c>
      <c r="E1270" s="4" t="s">
        <v>10</v>
      </c>
      <c r="F1270" s="4"/>
    </row>
    <row r="1271" ht="35" customHeight="1" spans="1:6">
      <c r="A1271" s="4">
        <v>1269</v>
      </c>
      <c r="B1271" s="4" t="str">
        <f>"王录亮"</f>
        <v>王录亮</v>
      </c>
      <c r="C1271" s="4" t="str">
        <f>"56362023081614475734583"</f>
        <v>56362023081614475734583</v>
      </c>
      <c r="D1271" s="4" t="str">
        <f t="shared" si="21"/>
        <v>1004</v>
      </c>
      <c r="E1271" s="4" t="s">
        <v>10</v>
      </c>
      <c r="F1271" s="4"/>
    </row>
    <row r="1272" ht="35" customHeight="1" spans="1:6">
      <c r="A1272" s="4">
        <v>1270</v>
      </c>
      <c r="B1272" s="4" t="str">
        <f>"王定雄"</f>
        <v>王定雄</v>
      </c>
      <c r="C1272" s="4" t="str">
        <f>"56362023081510443126243"</f>
        <v>56362023081510443126243</v>
      </c>
      <c r="D1272" s="4" t="str">
        <f t="shared" si="21"/>
        <v>1004</v>
      </c>
      <c r="E1272" s="4" t="s">
        <v>10</v>
      </c>
      <c r="F1272" s="4"/>
    </row>
    <row r="1273" ht="35" customHeight="1" spans="1:6">
      <c r="A1273" s="4">
        <v>1271</v>
      </c>
      <c r="B1273" s="4" t="str">
        <f>"徐铭悦"</f>
        <v>徐铭悦</v>
      </c>
      <c r="C1273" s="4" t="str">
        <f>"56362023081512234527382"</f>
        <v>56362023081512234527382</v>
      </c>
      <c r="D1273" s="4" t="str">
        <f t="shared" si="21"/>
        <v>1004</v>
      </c>
      <c r="E1273" s="4" t="s">
        <v>10</v>
      </c>
      <c r="F1273" s="4"/>
    </row>
    <row r="1274" ht="35" customHeight="1" spans="1:6">
      <c r="A1274" s="4">
        <v>1272</v>
      </c>
      <c r="B1274" s="4" t="str">
        <f>"吴传南"</f>
        <v>吴传南</v>
      </c>
      <c r="C1274" s="4" t="str">
        <f>"56362023081616371635313"</f>
        <v>56362023081616371635313</v>
      </c>
      <c r="D1274" s="4" t="str">
        <f t="shared" si="21"/>
        <v>1004</v>
      </c>
      <c r="E1274" s="4" t="s">
        <v>10</v>
      </c>
      <c r="F1274" s="4"/>
    </row>
    <row r="1275" ht="35" customHeight="1" spans="1:6">
      <c r="A1275" s="4">
        <v>1273</v>
      </c>
      <c r="B1275" s="4" t="str">
        <f>"林冰"</f>
        <v>林冰</v>
      </c>
      <c r="C1275" s="4" t="str">
        <f>"56362023081610155832893"</f>
        <v>56362023081610155832893</v>
      </c>
      <c r="D1275" s="4" t="str">
        <f t="shared" si="21"/>
        <v>1004</v>
      </c>
      <c r="E1275" s="4" t="s">
        <v>10</v>
      </c>
      <c r="F1275" s="4"/>
    </row>
    <row r="1276" ht="35" customHeight="1" spans="1:6">
      <c r="A1276" s="4">
        <v>1274</v>
      </c>
      <c r="B1276" s="4" t="str">
        <f>"李琦衡"</f>
        <v>李琦衡</v>
      </c>
      <c r="C1276" s="4" t="str">
        <f>"56362023081618235435747"</f>
        <v>56362023081618235435747</v>
      </c>
      <c r="D1276" s="4" t="str">
        <f t="shared" si="21"/>
        <v>1004</v>
      </c>
      <c r="E1276" s="4" t="s">
        <v>10</v>
      </c>
      <c r="F1276" s="4"/>
    </row>
    <row r="1277" ht="35" customHeight="1" spans="1:6">
      <c r="A1277" s="4">
        <v>1275</v>
      </c>
      <c r="B1277" s="4" t="str">
        <f>"邝峻"</f>
        <v>邝峻</v>
      </c>
      <c r="C1277" s="4" t="str">
        <f>"56362023081617320035563"</f>
        <v>56362023081617320035563</v>
      </c>
      <c r="D1277" s="4" t="str">
        <f t="shared" si="21"/>
        <v>1004</v>
      </c>
      <c r="E1277" s="4" t="s">
        <v>10</v>
      </c>
      <c r="F1277" s="4"/>
    </row>
    <row r="1278" ht="35" customHeight="1" spans="1:6">
      <c r="A1278" s="4">
        <v>1276</v>
      </c>
      <c r="B1278" s="4" t="str">
        <f>"吴钟涛"</f>
        <v>吴钟涛</v>
      </c>
      <c r="C1278" s="4" t="str">
        <f>"56362023081523333031425"</f>
        <v>56362023081523333031425</v>
      </c>
      <c r="D1278" s="4" t="str">
        <f t="shared" si="21"/>
        <v>1004</v>
      </c>
      <c r="E1278" s="4" t="s">
        <v>10</v>
      </c>
      <c r="F1278" s="4"/>
    </row>
    <row r="1279" ht="35" customHeight="1" spans="1:6">
      <c r="A1279" s="4">
        <v>1277</v>
      </c>
      <c r="B1279" s="4" t="str">
        <f>"林梅"</f>
        <v>林梅</v>
      </c>
      <c r="C1279" s="4" t="str">
        <f>"56362023081618542035868"</f>
        <v>56362023081618542035868</v>
      </c>
      <c r="D1279" s="4" t="str">
        <f t="shared" si="21"/>
        <v>1004</v>
      </c>
      <c r="E1279" s="4" t="s">
        <v>10</v>
      </c>
      <c r="F1279" s="4"/>
    </row>
    <row r="1280" ht="35" customHeight="1" spans="1:6">
      <c r="A1280" s="4">
        <v>1278</v>
      </c>
      <c r="B1280" s="4" t="str">
        <f>"吴钟尧"</f>
        <v>吴钟尧</v>
      </c>
      <c r="C1280" s="4" t="str">
        <f>"56362023081417001822859"</f>
        <v>56362023081417001822859</v>
      </c>
      <c r="D1280" s="4" t="str">
        <f t="shared" si="21"/>
        <v>1004</v>
      </c>
      <c r="E1280" s="4" t="s">
        <v>10</v>
      </c>
      <c r="F1280" s="4"/>
    </row>
    <row r="1281" ht="35" customHeight="1" spans="1:6">
      <c r="A1281" s="4">
        <v>1279</v>
      </c>
      <c r="B1281" s="4" t="str">
        <f>"邓秀江"</f>
        <v>邓秀江</v>
      </c>
      <c r="C1281" s="4" t="str">
        <f>"56362023081619324536004"</f>
        <v>56362023081619324536004</v>
      </c>
      <c r="D1281" s="4" t="str">
        <f t="shared" si="21"/>
        <v>1004</v>
      </c>
      <c r="E1281" s="4" t="s">
        <v>10</v>
      </c>
      <c r="F1281" s="4"/>
    </row>
    <row r="1282" ht="35" customHeight="1" spans="1:6">
      <c r="A1282" s="4">
        <v>1280</v>
      </c>
      <c r="B1282" s="4" t="str">
        <f>"冯成政"</f>
        <v>冯成政</v>
      </c>
      <c r="C1282" s="4" t="str">
        <f>"56362023081618545935872"</f>
        <v>56362023081618545935872</v>
      </c>
      <c r="D1282" s="4" t="str">
        <f t="shared" si="21"/>
        <v>1004</v>
      </c>
      <c r="E1282" s="4" t="s">
        <v>10</v>
      </c>
      <c r="F1282" s="4"/>
    </row>
    <row r="1283" ht="35" customHeight="1" spans="1:6">
      <c r="A1283" s="4">
        <v>1281</v>
      </c>
      <c r="B1283" s="4" t="str">
        <f>"李贞钰"</f>
        <v>李贞钰</v>
      </c>
      <c r="C1283" s="4" t="str">
        <f>"56362023081611055333344"</f>
        <v>56362023081611055333344</v>
      </c>
      <c r="D1283" s="4" t="str">
        <f t="shared" si="21"/>
        <v>1004</v>
      </c>
      <c r="E1283" s="4" t="s">
        <v>10</v>
      </c>
      <c r="F1283" s="4"/>
    </row>
    <row r="1284" ht="35" customHeight="1" spans="1:6">
      <c r="A1284" s="4">
        <v>1282</v>
      </c>
      <c r="B1284" s="4" t="str">
        <f>"温欣"</f>
        <v>温欣</v>
      </c>
      <c r="C1284" s="4" t="str">
        <f>"56362023081620141236163"</f>
        <v>56362023081620141236163</v>
      </c>
      <c r="D1284" s="4" t="str">
        <f t="shared" si="21"/>
        <v>1004</v>
      </c>
      <c r="E1284" s="4" t="s">
        <v>10</v>
      </c>
      <c r="F1284" s="4"/>
    </row>
    <row r="1285" ht="35" customHeight="1" spans="1:6">
      <c r="A1285" s="4">
        <v>1283</v>
      </c>
      <c r="B1285" s="4" t="str">
        <f>"李小雪"</f>
        <v>李小雪</v>
      </c>
      <c r="C1285" s="4" t="str">
        <f>"56362023081615281934882"</f>
        <v>56362023081615281934882</v>
      </c>
      <c r="D1285" s="4" t="str">
        <f t="shared" si="21"/>
        <v>1004</v>
      </c>
      <c r="E1285" s="4" t="s">
        <v>10</v>
      </c>
      <c r="F1285" s="4"/>
    </row>
    <row r="1286" ht="35" customHeight="1" spans="1:6">
      <c r="A1286" s="4">
        <v>1284</v>
      </c>
      <c r="B1286" s="4" t="str">
        <f>"王红环"</f>
        <v>王红环</v>
      </c>
      <c r="C1286" s="4" t="str">
        <f>"56362023081615291734888"</f>
        <v>56362023081615291734888</v>
      </c>
      <c r="D1286" s="4" t="str">
        <f t="shared" si="21"/>
        <v>1004</v>
      </c>
      <c r="E1286" s="4" t="s">
        <v>10</v>
      </c>
      <c r="F1286" s="4"/>
    </row>
    <row r="1287" ht="35" customHeight="1" spans="1:6">
      <c r="A1287" s="4">
        <v>1285</v>
      </c>
      <c r="B1287" s="4" t="str">
        <f>"陈月伦"</f>
        <v>陈月伦</v>
      </c>
      <c r="C1287" s="4" t="str">
        <f>"56362023081620533636344"</f>
        <v>56362023081620533636344</v>
      </c>
      <c r="D1287" s="4" t="str">
        <f t="shared" si="21"/>
        <v>1004</v>
      </c>
      <c r="E1287" s="4" t="s">
        <v>10</v>
      </c>
      <c r="F1287" s="4"/>
    </row>
    <row r="1288" ht="35" customHeight="1" spans="1:6">
      <c r="A1288" s="4">
        <v>1286</v>
      </c>
      <c r="B1288" s="4" t="str">
        <f>"王妍欢"</f>
        <v>王妍欢</v>
      </c>
      <c r="C1288" s="4" t="str">
        <f>"56362023081518574830193"</f>
        <v>56362023081518574830193</v>
      </c>
      <c r="D1288" s="4" t="str">
        <f t="shared" si="21"/>
        <v>1004</v>
      </c>
      <c r="E1288" s="4" t="s">
        <v>10</v>
      </c>
      <c r="F1288" s="4"/>
    </row>
    <row r="1289" ht="35" customHeight="1" spans="1:6">
      <c r="A1289" s="4">
        <v>1287</v>
      </c>
      <c r="B1289" s="4" t="str">
        <f>"何小娜"</f>
        <v>何小娜</v>
      </c>
      <c r="C1289" s="4" t="str">
        <f>"56362023081608420031845"</f>
        <v>56362023081608420031845</v>
      </c>
      <c r="D1289" s="4" t="str">
        <f t="shared" si="21"/>
        <v>1004</v>
      </c>
      <c r="E1289" s="4" t="s">
        <v>10</v>
      </c>
      <c r="F1289" s="4"/>
    </row>
    <row r="1290" ht="35" customHeight="1" spans="1:6">
      <c r="A1290" s="4">
        <v>1288</v>
      </c>
      <c r="B1290" s="4" t="str">
        <f>"王岸"</f>
        <v>王岸</v>
      </c>
      <c r="C1290" s="4" t="str">
        <f>"56362023081620304736240"</f>
        <v>56362023081620304736240</v>
      </c>
      <c r="D1290" s="4" t="str">
        <f t="shared" si="21"/>
        <v>1004</v>
      </c>
      <c r="E1290" s="4" t="s">
        <v>10</v>
      </c>
      <c r="F1290" s="4"/>
    </row>
    <row r="1291" ht="35" customHeight="1" spans="1:6">
      <c r="A1291" s="4">
        <v>1289</v>
      </c>
      <c r="B1291" s="4" t="str">
        <f>"黄亚格"</f>
        <v>黄亚格</v>
      </c>
      <c r="C1291" s="4" t="str">
        <f>"56362023081621122136439"</f>
        <v>56362023081621122136439</v>
      </c>
      <c r="D1291" s="4" t="str">
        <f t="shared" si="21"/>
        <v>1004</v>
      </c>
      <c r="E1291" s="4" t="s">
        <v>10</v>
      </c>
      <c r="F1291" s="4"/>
    </row>
    <row r="1292" ht="35" customHeight="1" spans="1:6">
      <c r="A1292" s="4">
        <v>1290</v>
      </c>
      <c r="B1292" s="4" t="str">
        <f>"曾维友"</f>
        <v>曾维友</v>
      </c>
      <c r="C1292" s="4" t="str">
        <f>"56362023081621340936544"</f>
        <v>56362023081621340936544</v>
      </c>
      <c r="D1292" s="4" t="str">
        <f t="shared" si="21"/>
        <v>1004</v>
      </c>
      <c r="E1292" s="4" t="s">
        <v>10</v>
      </c>
      <c r="F1292" s="4"/>
    </row>
    <row r="1293" ht="35" customHeight="1" spans="1:6">
      <c r="A1293" s="4">
        <v>1291</v>
      </c>
      <c r="B1293" s="4" t="str">
        <f>"劳保先"</f>
        <v>劳保先</v>
      </c>
      <c r="C1293" s="4" t="str">
        <f>"56362023081621414136588"</f>
        <v>56362023081621414136588</v>
      </c>
      <c r="D1293" s="4" t="str">
        <f t="shared" si="21"/>
        <v>1004</v>
      </c>
      <c r="E1293" s="4" t="s">
        <v>10</v>
      </c>
      <c r="F1293" s="4"/>
    </row>
    <row r="1294" ht="35" customHeight="1" spans="1:6">
      <c r="A1294" s="4">
        <v>1292</v>
      </c>
      <c r="B1294" s="4" t="str">
        <f>"李学师"</f>
        <v>李学师</v>
      </c>
      <c r="C1294" s="4" t="str">
        <f>"56362023081620505136328"</f>
        <v>56362023081620505136328</v>
      </c>
      <c r="D1294" s="4" t="str">
        <f t="shared" si="21"/>
        <v>1004</v>
      </c>
      <c r="E1294" s="4" t="s">
        <v>10</v>
      </c>
      <c r="F1294" s="4"/>
    </row>
    <row r="1295" ht="35" customHeight="1" spans="1:6">
      <c r="A1295" s="4">
        <v>1293</v>
      </c>
      <c r="B1295" s="4" t="str">
        <f>"王能"</f>
        <v>王能</v>
      </c>
      <c r="C1295" s="4" t="str">
        <f>"56362023081622041536692"</f>
        <v>56362023081622041536692</v>
      </c>
      <c r="D1295" s="4" t="str">
        <f t="shared" si="21"/>
        <v>1004</v>
      </c>
      <c r="E1295" s="4" t="s">
        <v>10</v>
      </c>
      <c r="F1295" s="4"/>
    </row>
    <row r="1296" ht="35" customHeight="1" spans="1:6">
      <c r="A1296" s="4">
        <v>1294</v>
      </c>
      <c r="B1296" s="4" t="str">
        <f>"伍霞"</f>
        <v>伍霞</v>
      </c>
      <c r="C1296" s="4" t="str">
        <f>"56362023081622070036712"</f>
        <v>56362023081622070036712</v>
      </c>
      <c r="D1296" s="4" t="str">
        <f t="shared" si="21"/>
        <v>1004</v>
      </c>
      <c r="E1296" s="4" t="s">
        <v>10</v>
      </c>
      <c r="F1296" s="4"/>
    </row>
    <row r="1297" ht="35" customHeight="1" spans="1:6">
      <c r="A1297" s="4">
        <v>1295</v>
      </c>
      <c r="B1297" s="4" t="str">
        <f>"许兰南"</f>
        <v>许兰南</v>
      </c>
      <c r="C1297" s="4" t="str">
        <f>"56362023081523104631370"</f>
        <v>56362023081523104631370</v>
      </c>
      <c r="D1297" s="4" t="str">
        <f t="shared" si="21"/>
        <v>1004</v>
      </c>
      <c r="E1297" s="4" t="s">
        <v>10</v>
      </c>
      <c r="F1297" s="4"/>
    </row>
    <row r="1298" ht="35" customHeight="1" spans="1:6">
      <c r="A1298" s="4">
        <v>1296</v>
      </c>
      <c r="B1298" s="4" t="str">
        <f>"王大导"</f>
        <v>王大导</v>
      </c>
      <c r="C1298" s="4" t="str">
        <f>"56362023081622421636879"</f>
        <v>56362023081622421636879</v>
      </c>
      <c r="D1298" s="4" t="str">
        <f t="shared" si="21"/>
        <v>1004</v>
      </c>
      <c r="E1298" s="4" t="s">
        <v>10</v>
      </c>
      <c r="F1298" s="4"/>
    </row>
    <row r="1299" ht="35" customHeight="1" spans="1:6">
      <c r="A1299" s="4">
        <v>1297</v>
      </c>
      <c r="B1299" s="4" t="str">
        <f>"曾德翔"</f>
        <v>曾德翔</v>
      </c>
      <c r="C1299" s="4" t="str">
        <f>"56362023081623251237027"</f>
        <v>56362023081623251237027</v>
      </c>
      <c r="D1299" s="4" t="str">
        <f t="shared" si="21"/>
        <v>1004</v>
      </c>
      <c r="E1299" s="4" t="s">
        <v>10</v>
      </c>
      <c r="F1299" s="4"/>
    </row>
    <row r="1300" ht="35" customHeight="1" spans="1:6">
      <c r="A1300" s="4">
        <v>1298</v>
      </c>
      <c r="B1300" s="4" t="str">
        <f>"郑庆带"</f>
        <v>郑庆带</v>
      </c>
      <c r="C1300" s="4" t="str">
        <f>"56362023081622454736891"</f>
        <v>56362023081622454736891</v>
      </c>
      <c r="D1300" s="4" t="str">
        <f t="shared" si="21"/>
        <v>1004</v>
      </c>
      <c r="E1300" s="4" t="s">
        <v>10</v>
      </c>
      <c r="F1300" s="4"/>
    </row>
    <row r="1301" ht="35" customHeight="1" spans="1:6">
      <c r="A1301" s="4">
        <v>1299</v>
      </c>
      <c r="B1301" s="4" t="str">
        <f>"吴莉平"</f>
        <v>吴莉平</v>
      </c>
      <c r="C1301" s="4" t="str">
        <f>"56362023081416465522791"</f>
        <v>56362023081416465522791</v>
      </c>
      <c r="D1301" s="4" t="str">
        <f t="shared" si="21"/>
        <v>1004</v>
      </c>
      <c r="E1301" s="4" t="s">
        <v>10</v>
      </c>
      <c r="F1301" s="4"/>
    </row>
    <row r="1302" ht="35" customHeight="1" spans="1:6">
      <c r="A1302" s="4">
        <v>1300</v>
      </c>
      <c r="B1302" s="4" t="str">
        <f>"李小燕"</f>
        <v>李小燕</v>
      </c>
      <c r="C1302" s="4" t="str">
        <f>"56362023081700113337118"</f>
        <v>56362023081700113337118</v>
      </c>
      <c r="D1302" s="4" t="str">
        <f t="shared" si="21"/>
        <v>1004</v>
      </c>
      <c r="E1302" s="4" t="s">
        <v>10</v>
      </c>
      <c r="F1302" s="4"/>
    </row>
    <row r="1303" ht="35" customHeight="1" spans="1:6">
      <c r="A1303" s="4">
        <v>1301</v>
      </c>
      <c r="B1303" s="4" t="str">
        <f>"黄照里"</f>
        <v>黄照里</v>
      </c>
      <c r="C1303" s="4" t="str">
        <f>"56362023081709163137923"</f>
        <v>56362023081709163137923</v>
      </c>
      <c r="D1303" s="4" t="str">
        <f t="shared" si="21"/>
        <v>1004</v>
      </c>
      <c r="E1303" s="4" t="s">
        <v>10</v>
      </c>
      <c r="F1303" s="4"/>
    </row>
    <row r="1304" ht="35" customHeight="1" spans="1:6">
      <c r="A1304" s="4">
        <v>1302</v>
      </c>
      <c r="B1304" s="4" t="str">
        <f>"周玉敏"</f>
        <v>周玉敏</v>
      </c>
      <c r="C1304" s="4" t="str">
        <f>"56362023081710305038883"</f>
        <v>56362023081710305038883</v>
      </c>
      <c r="D1304" s="4" t="str">
        <f t="shared" si="21"/>
        <v>1004</v>
      </c>
      <c r="E1304" s="4" t="s">
        <v>10</v>
      </c>
      <c r="F1304" s="4"/>
    </row>
    <row r="1305" ht="35" customHeight="1" spans="1:6">
      <c r="A1305" s="4">
        <v>1303</v>
      </c>
      <c r="B1305" s="4" t="str">
        <f>"张洹"</f>
        <v>张洹</v>
      </c>
      <c r="C1305" s="4" t="str">
        <f>"56362023081409184920024"</f>
        <v>56362023081409184920024</v>
      </c>
      <c r="D1305" s="4" t="str">
        <f t="shared" si="21"/>
        <v>1004</v>
      </c>
      <c r="E1305" s="4" t="s">
        <v>10</v>
      </c>
      <c r="F1305" s="4"/>
    </row>
    <row r="1306" ht="35" customHeight="1" spans="1:6">
      <c r="A1306" s="4">
        <v>1304</v>
      </c>
      <c r="B1306" s="4" t="str">
        <f>"黄永中"</f>
        <v>黄永中</v>
      </c>
      <c r="C1306" s="4" t="str">
        <f>"56362023081710523039125"</f>
        <v>56362023081710523039125</v>
      </c>
      <c r="D1306" s="4" t="str">
        <f t="shared" si="21"/>
        <v>1004</v>
      </c>
      <c r="E1306" s="4" t="s">
        <v>10</v>
      </c>
      <c r="F1306" s="4"/>
    </row>
    <row r="1307" ht="35" customHeight="1" spans="1:6">
      <c r="A1307" s="4">
        <v>1305</v>
      </c>
      <c r="B1307" s="4" t="str">
        <f>"王勃强"</f>
        <v>王勃强</v>
      </c>
      <c r="C1307" s="4" t="str">
        <f>"56362023081710483239084"</f>
        <v>56362023081710483239084</v>
      </c>
      <c r="D1307" s="4" t="str">
        <f t="shared" si="21"/>
        <v>1004</v>
      </c>
      <c r="E1307" s="4" t="s">
        <v>10</v>
      </c>
      <c r="F1307" s="4"/>
    </row>
    <row r="1308" ht="35" customHeight="1" spans="1:6">
      <c r="A1308" s="4">
        <v>1306</v>
      </c>
      <c r="B1308" s="4" t="str">
        <f>"曾维振"</f>
        <v>曾维振</v>
      </c>
      <c r="C1308" s="4" t="str">
        <f>"56362023081711044239245"</f>
        <v>56362023081711044239245</v>
      </c>
      <c r="D1308" s="4" t="str">
        <f t="shared" si="21"/>
        <v>1004</v>
      </c>
      <c r="E1308" s="4" t="s">
        <v>10</v>
      </c>
      <c r="F1308" s="4"/>
    </row>
    <row r="1309" ht="35" customHeight="1" spans="1:6">
      <c r="A1309" s="4">
        <v>1307</v>
      </c>
      <c r="B1309" s="4" t="str">
        <f>"刘晓娟"</f>
        <v>刘晓娟</v>
      </c>
      <c r="C1309" s="4" t="str">
        <f>"56362023081510083525687"</f>
        <v>56362023081510083525687</v>
      </c>
      <c r="D1309" s="4" t="str">
        <f t="shared" si="21"/>
        <v>1004</v>
      </c>
      <c r="E1309" s="4" t="s">
        <v>10</v>
      </c>
      <c r="F1309" s="4"/>
    </row>
    <row r="1310" ht="35" customHeight="1" spans="1:6">
      <c r="A1310" s="4">
        <v>1308</v>
      </c>
      <c r="B1310" s="4" t="str">
        <f>"王青攀"</f>
        <v>王青攀</v>
      </c>
      <c r="C1310" s="4" t="str">
        <f>"56362023081711465039654"</f>
        <v>56362023081711465039654</v>
      </c>
      <c r="D1310" s="4" t="str">
        <f t="shared" si="21"/>
        <v>1004</v>
      </c>
      <c r="E1310" s="4" t="s">
        <v>10</v>
      </c>
      <c r="F1310" s="4"/>
    </row>
    <row r="1311" ht="35" customHeight="1" spans="1:6">
      <c r="A1311" s="4">
        <v>1309</v>
      </c>
      <c r="B1311" s="4" t="str">
        <f>"王谋彬"</f>
        <v>王谋彬</v>
      </c>
      <c r="C1311" s="4" t="str">
        <f>"56362023081511150826630"</f>
        <v>56362023081511150826630</v>
      </c>
      <c r="D1311" s="4" t="str">
        <f t="shared" si="21"/>
        <v>1004</v>
      </c>
      <c r="E1311" s="4" t="s">
        <v>10</v>
      </c>
      <c r="F1311" s="4"/>
    </row>
    <row r="1312" ht="35" customHeight="1" spans="1:6">
      <c r="A1312" s="4">
        <v>1310</v>
      </c>
      <c r="B1312" s="4" t="str">
        <f>"冯雪柔"</f>
        <v>冯雪柔</v>
      </c>
      <c r="C1312" s="4" t="str">
        <f>"56362023081614150634385"</f>
        <v>56362023081614150634385</v>
      </c>
      <c r="D1312" s="4" t="str">
        <f t="shared" si="21"/>
        <v>1004</v>
      </c>
      <c r="E1312" s="4" t="s">
        <v>10</v>
      </c>
      <c r="F1312" s="4"/>
    </row>
    <row r="1313" ht="35" customHeight="1" spans="1:6">
      <c r="A1313" s="4">
        <v>1311</v>
      </c>
      <c r="B1313" s="4" t="str">
        <f>"李慧盈"</f>
        <v>李慧盈</v>
      </c>
      <c r="C1313" s="4" t="str">
        <f>"56362023081712422640055"</f>
        <v>56362023081712422640055</v>
      </c>
      <c r="D1313" s="4" t="str">
        <f t="shared" si="21"/>
        <v>1004</v>
      </c>
      <c r="E1313" s="4" t="s">
        <v>10</v>
      </c>
      <c r="F1313" s="4"/>
    </row>
    <row r="1314" ht="35" customHeight="1" spans="1:6">
      <c r="A1314" s="4">
        <v>1312</v>
      </c>
      <c r="B1314" s="4" t="str">
        <f>"冯文超"</f>
        <v>冯文超</v>
      </c>
      <c r="C1314" s="4" t="str">
        <f>"56362023081521360130960"</f>
        <v>56362023081521360130960</v>
      </c>
      <c r="D1314" s="4" t="str">
        <f t="shared" si="21"/>
        <v>1004</v>
      </c>
      <c r="E1314" s="4" t="s">
        <v>10</v>
      </c>
      <c r="F1314" s="4"/>
    </row>
    <row r="1315" ht="35" customHeight="1" spans="1:6">
      <c r="A1315" s="4">
        <v>1313</v>
      </c>
      <c r="B1315" s="4" t="str">
        <f>"王嘉粒"</f>
        <v>王嘉粒</v>
      </c>
      <c r="C1315" s="4" t="str">
        <f>"56362023081614321734485"</f>
        <v>56362023081614321734485</v>
      </c>
      <c r="D1315" s="4" t="str">
        <f t="shared" si="21"/>
        <v>1004</v>
      </c>
      <c r="E1315" s="4" t="s">
        <v>10</v>
      </c>
      <c r="F1315" s="4"/>
    </row>
    <row r="1316" ht="35" customHeight="1" spans="1:6">
      <c r="A1316" s="4">
        <v>1314</v>
      </c>
      <c r="B1316" s="4" t="str">
        <f>"罗乐"</f>
        <v>罗乐</v>
      </c>
      <c r="C1316" s="4" t="str">
        <f>"56362023081715552041585"</f>
        <v>56362023081715552041585</v>
      </c>
      <c r="D1316" s="4" t="str">
        <f t="shared" si="21"/>
        <v>1004</v>
      </c>
      <c r="E1316" s="4" t="s">
        <v>10</v>
      </c>
      <c r="F1316" s="4"/>
    </row>
    <row r="1317" ht="35" customHeight="1" spans="1:6">
      <c r="A1317" s="4">
        <v>1315</v>
      </c>
      <c r="B1317" s="4" t="str">
        <f>"王鹏"</f>
        <v>王鹏</v>
      </c>
      <c r="C1317" s="4" t="str">
        <f>"56362023081716330541901"</f>
        <v>56362023081716330541901</v>
      </c>
      <c r="D1317" s="4" t="str">
        <f t="shared" si="21"/>
        <v>1004</v>
      </c>
      <c r="E1317" s="4" t="s">
        <v>10</v>
      </c>
      <c r="F1317" s="4"/>
    </row>
    <row r="1318" ht="35" customHeight="1" spans="1:6">
      <c r="A1318" s="4">
        <v>1316</v>
      </c>
      <c r="B1318" s="4" t="str">
        <f>"陈雅婷"</f>
        <v>陈雅婷</v>
      </c>
      <c r="C1318" s="4" t="str">
        <f>"56362023081716310241887"</f>
        <v>56362023081716310241887</v>
      </c>
      <c r="D1318" s="4" t="str">
        <f t="shared" si="21"/>
        <v>1004</v>
      </c>
      <c r="E1318" s="4" t="s">
        <v>10</v>
      </c>
      <c r="F1318" s="4"/>
    </row>
    <row r="1319" ht="35" customHeight="1" spans="1:6">
      <c r="A1319" s="4">
        <v>1317</v>
      </c>
      <c r="B1319" s="4" t="str">
        <f>"王妮"</f>
        <v>王妮</v>
      </c>
      <c r="C1319" s="4" t="str">
        <f>"56362023081616510235384"</f>
        <v>56362023081616510235384</v>
      </c>
      <c r="D1319" s="4" t="str">
        <f t="shared" si="21"/>
        <v>1004</v>
      </c>
      <c r="E1319" s="4" t="s">
        <v>10</v>
      </c>
      <c r="F1319" s="4"/>
    </row>
    <row r="1320" ht="35" customHeight="1" spans="1:6">
      <c r="A1320" s="4">
        <v>1318</v>
      </c>
      <c r="B1320" s="4" t="str">
        <f>"吴家升"</f>
        <v>吴家升</v>
      </c>
      <c r="C1320" s="4" t="str">
        <f>"56362023081419094623197"</f>
        <v>56362023081419094623197</v>
      </c>
      <c r="D1320" s="4" t="str">
        <f t="shared" si="21"/>
        <v>1004</v>
      </c>
      <c r="E1320" s="4" t="s">
        <v>10</v>
      </c>
      <c r="F1320" s="4"/>
    </row>
    <row r="1321" ht="35" customHeight="1" spans="1:6">
      <c r="A1321" s="4">
        <v>1319</v>
      </c>
      <c r="B1321" s="4" t="str">
        <f>"刘桂花"</f>
        <v>刘桂花</v>
      </c>
      <c r="C1321" s="4" t="str">
        <f>"56362023081621414136589"</f>
        <v>56362023081621414136589</v>
      </c>
      <c r="D1321" s="4" t="str">
        <f t="shared" si="21"/>
        <v>1004</v>
      </c>
      <c r="E1321" s="4" t="s">
        <v>10</v>
      </c>
      <c r="F1321" s="4"/>
    </row>
    <row r="1322" ht="35" customHeight="1" spans="1:6">
      <c r="A1322" s="4">
        <v>1320</v>
      </c>
      <c r="B1322" s="4" t="str">
        <f>"曾桢"</f>
        <v>曾桢</v>
      </c>
      <c r="C1322" s="4" t="str">
        <f>"56362023081519374830376"</f>
        <v>56362023081519374830376</v>
      </c>
      <c r="D1322" s="4" t="str">
        <f t="shared" si="21"/>
        <v>1004</v>
      </c>
      <c r="E1322" s="4" t="s">
        <v>10</v>
      </c>
      <c r="F1322" s="4"/>
    </row>
    <row r="1323" ht="35" customHeight="1" spans="1:6">
      <c r="A1323" s="4">
        <v>1321</v>
      </c>
      <c r="B1323" s="4" t="str">
        <f>"王大雄"</f>
        <v>王大雄</v>
      </c>
      <c r="C1323" s="4" t="str">
        <f>"56362023081510553126395"</f>
        <v>56362023081510553126395</v>
      </c>
      <c r="D1323" s="4" t="str">
        <f t="shared" si="21"/>
        <v>1004</v>
      </c>
      <c r="E1323" s="4" t="s">
        <v>10</v>
      </c>
      <c r="F1323" s="4"/>
    </row>
    <row r="1324" ht="35" customHeight="1" spans="1:6">
      <c r="A1324" s="4">
        <v>1322</v>
      </c>
      <c r="B1324" s="4" t="str">
        <f>"黄跃昱"</f>
        <v>黄跃昱</v>
      </c>
      <c r="C1324" s="4" t="str">
        <f>"56362023081712380240023"</f>
        <v>56362023081712380240023</v>
      </c>
      <c r="D1324" s="4" t="str">
        <f t="shared" si="21"/>
        <v>1004</v>
      </c>
      <c r="E1324" s="4" t="s">
        <v>10</v>
      </c>
      <c r="F1324" s="4"/>
    </row>
    <row r="1325" ht="35" customHeight="1" spans="1:6">
      <c r="A1325" s="4">
        <v>1323</v>
      </c>
      <c r="B1325" s="4" t="str">
        <f>"周必权"</f>
        <v>周必权</v>
      </c>
      <c r="C1325" s="4" t="str">
        <f>"56362023081719200242396"</f>
        <v>56362023081719200242396</v>
      </c>
      <c r="D1325" s="4" t="str">
        <f t="shared" si="21"/>
        <v>1004</v>
      </c>
      <c r="E1325" s="4" t="s">
        <v>10</v>
      </c>
      <c r="F1325" s="4"/>
    </row>
    <row r="1326" ht="35" customHeight="1" spans="1:6">
      <c r="A1326" s="4">
        <v>1324</v>
      </c>
      <c r="B1326" s="4" t="str">
        <f>"黄光生"</f>
        <v>黄光生</v>
      </c>
      <c r="C1326" s="4" t="str">
        <f>"56362023081520193830582"</f>
        <v>56362023081520193830582</v>
      </c>
      <c r="D1326" s="4" t="str">
        <f t="shared" si="21"/>
        <v>1004</v>
      </c>
      <c r="E1326" s="4" t="s">
        <v>10</v>
      </c>
      <c r="F1326" s="4"/>
    </row>
    <row r="1327" ht="35" customHeight="1" spans="1:6">
      <c r="A1327" s="4">
        <v>1325</v>
      </c>
      <c r="B1327" s="4" t="str">
        <f>"成良棚"</f>
        <v>成良棚</v>
      </c>
      <c r="C1327" s="4" t="str">
        <f>"56362023081613113934063"</f>
        <v>56362023081613113934063</v>
      </c>
      <c r="D1327" s="4" t="str">
        <f t="shared" si="21"/>
        <v>1004</v>
      </c>
      <c r="E1327" s="4" t="s">
        <v>10</v>
      </c>
      <c r="F1327" s="4"/>
    </row>
    <row r="1328" ht="35" customHeight="1" spans="1:6">
      <c r="A1328" s="4">
        <v>1326</v>
      </c>
      <c r="B1328" s="4" t="str">
        <f>"李叶梅"</f>
        <v>李叶梅</v>
      </c>
      <c r="C1328" s="4" t="str">
        <f>"56362023081720205542516"</f>
        <v>56362023081720205542516</v>
      </c>
      <c r="D1328" s="4" t="str">
        <f t="shared" si="21"/>
        <v>1004</v>
      </c>
      <c r="E1328" s="4" t="s">
        <v>10</v>
      </c>
      <c r="F1328" s="4"/>
    </row>
    <row r="1329" ht="35" customHeight="1" spans="1:6">
      <c r="A1329" s="4">
        <v>1327</v>
      </c>
      <c r="B1329" s="4" t="str">
        <f>"曾维江"</f>
        <v>曾维江</v>
      </c>
      <c r="C1329" s="4" t="str">
        <f>"56362023081620160636173"</f>
        <v>56362023081620160636173</v>
      </c>
      <c r="D1329" s="4" t="str">
        <f t="shared" si="21"/>
        <v>1004</v>
      </c>
      <c r="E1329" s="4" t="s">
        <v>10</v>
      </c>
      <c r="F1329" s="4"/>
    </row>
    <row r="1330" ht="35" customHeight="1" spans="1:6">
      <c r="A1330" s="4">
        <v>1328</v>
      </c>
      <c r="B1330" s="4" t="str">
        <f>"许芳浩"</f>
        <v>许芳浩</v>
      </c>
      <c r="C1330" s="4" t="str">
        <f>"56362023081516482629495"</f>
        <v>56362023081516482629495</v>
      </c>
      <c r="D1330" s="4" t="str">
        <f t="shared" si="21"/>
        <v>1004</v>
      </c>
      <c r="E1330" s="4" t="s">
        <v>10</v>
      </c>
      <c r="F1330" s="4"/>
    </row>
    <row r="1331" ht="35" customHeight="1" spans="1:6">
      <c r="A1331" s="4">
        <v>1329</v>
      </c>
      <c r="B1331" s="4" t="str">
        <f>"陈明利"</f>
        <v>陈明利</v>
      </c>
      <c r="C1331" s="4" t="str">
        <f>"56362023081409354020235"</f>
        <v>56362023081409354020235</v>
      </c>
      <c r="D1331" s="4" t="str">
        <f t="shared" si="21"/>
        <v>1004</v>
      </c>
      <c r="E1331" s="4" t="s">
        <v>10</v>
      </c>
      <c r="F1331" s="4"/>
    </row>
    <row r="1332" ht="35" customHeight="1" spans="1:6">
      <c r="A1332" s="4">
        <v>1330</v>
      </c>
      <c r="B1332" s="4" t="str">
        <f>"罗雅贝"</f>
        <v>罗雅贝</v>
      </c>
      <c r="C1332" s="4" t="str">
        <f>"56362023081418461823136"</f>
        <v>56362023081418461823136</v>
      </c>
      <c r="D1332" s="4" t="str">
        <f t="shared" si="21"/>
        <v>1004</v>
      </c>
      <c r="E1332" s="4" t="s">
        <v>10</v>
      </c>
      <c r="F1332" s="4"/>
    </row>
    <row r="1333" ht="35" customHeight="1" spans="1:6">
      <c r="A1333" s="4">
        <v>1331</v>
      </c>
      <c r="B1333" s="4" t="str">
        <f>"黄蕾"</f>
        <v>黄蕾</v>
      </c>
      <c r="C1333" s="4" t="str">
        <f>"56362023081722115642775"</f>
        <v>56362023081722115642775</v>
      </c>
      <c r="D1333" s="4" t="str">
        <f t="shared" ref="D1333:D1396" si="22">"1004"</f>
        <v>1004</v>
      </c>
      <c r="E1333" s="4" t="s">
        <v>10</v>
      </c>
      <c r="F1333" s="4"/>
    </row>
    <row r="1334" ht="35" customHeight="1" spans="1:6">
      <c r="A1334" s="4">
        <v>1332</v>
      </c>
      <c r="B1334" s="4" t="str">
        <f>"李志勇"</f>
        <v>李志勇</v>
      </c>
      <c r="C1334" s="4" t="str">
        <f>"56362023081721583842734"</f>
        <v>56362023081721583842734</v>
      </c>
      <c r="D1334" s="4" t="str">
        <f t="shared" si="22"/>
        <v>1004</v>
      </c>
      <c r="E1334" s="4" t="s">
        <v>10</v>
      </c>
      <c r="F1334" s="4"/>
    </row>
    <row r="1335" ht="35" customHeight="1" spans="1:6">
      <c r="A1335" s="4">
        <v>1333</v>
      </c>
      <c r="B1335" s="4" t="str">
        <f>"杜桂南"</f>
        <v>杜桂南</v>
      </c>
      <c r="C1335" s="4" t="str">
        <f>"56362023081721451942706"</f>
        <v>56362023081721451942706</v>
      </c>
      <c r="D1335" s="4" t="str">
        <f t="shared" si="22"/>
        <v>1004</v>
      </c>
      <c r="E1335" s="4" t="s">
        <v>10</v>
      </c>
      <c r="F1335" s="4"/>
    </row>
    <row r="1336" ht="35" customHeight="1" spans="1:6">
      <c r="A1336" s="4">
        <v>1334</v>
      </c>
      <c r="B1336" s="4" t="str">
        <f>"吴海波"</f>
        <v>吴海波</v>
      </c>
      <c r="C1336" s="4" t="str">
        <f>"56362023081721512742719"</f>
        <v>56362023081721512742719</v>
      </c>
      <c r="D1336" s="4" t="str">
        <f t="shared" si="22"/>
        <v>1004</v>
      </c>
      <c r="E1336" s="4" t="s">
        <v>10</v>
      </c>
      <c r="F1336" s="4"/>
    </row>
    <row r="1337" ht="35" customHeight="1" spans="1:6">
      <c r="A1337" s="4">
        <v>1335</v>
      </c>
      <c r="B1337" s="4" t="str">
        <f>"陈焕阳"</f>
        <v>陈焕阳</v>
      </c>
      <c r="C1337" s="4" t="str">
        <f>"56362023081711382439582"</f>
        <v>56362023081711382439582</v>
      </c>
      <c r="D1337" s="4" t="str">
        <f t="shared" si="22"/>
        <v>1004</v>
      </c>
      <c r="E1337" s="4" t="s">
        <v>10</v>
      </c>
      <c r="F1337" s="4"/>
    </row>
    <row r="1338" ht="35" customHeight="1" spans="1:6">
      <c r="A1338" s="4">
        <v>1336</v>
      </c>
      <c r="B1338" s="4" t="str">
        <f>"蔡琳靖"</f>
        <v>蔡琳靖</v>
      </c>
      <c r="C1338" s="4" t="str">
        <f>"56362023081722485342854"</f>
        <v>56362023081722485342854</v>
      </c>
      <c r="D1338" s="4" t="str">
        <f t="shared" si="22"/>
        <v>1004</v>
      </c>
      <c r="E1338" s="4" t="s">
        <v>10</v>
      </c>
      <c r="F1338" s="4"/>
    </row>
    <row r="1339" ht="35" customHeight="1" spans="1:6">
      <c r="A1339" s="4">
        <v>1337</v>
      </c>
      <c r="B1339" s="4" t="str">
        <f>"符海雯"</f>
        <v>符海雯</v>
      </c>
      <c r="C1339" s="4" t="str">
        <f>"56362023081620274136225"</f>
        <v>56362023081620274136225</v>
      </c>
      <c r="D1339" s="4" t="str">
        <f t="shared" si="22"/>
        <v>1004</v>
      </c>
      <c r="E1339" s="4" t="s">
        <v>10</v>
      </c>
      <c r="F1339" s="4"/>
    </row>
    <row r="1340" ht="35" customHeight="1" spans="1:6">
      <c r="A1340" s="4">
        <v>1338</v>
      </c>
      <c r="B1340" s="4" t="str">
        <f>"王翠"</f>
        <v>王翠</v>
      </c>
      <c r="C1340" s="4" t="str">
        <f>"56362023081800125442950"</f>
        <v>56362023081800125442950</v>
      </c>
      <c r="D1340" s="4" t="str">
        <f t="shared" si="22"/>
        <v>1004</v>
      </c>
      <c r="E1340" s="4" t="s">
        <v>10</v>
      </c>
      <c r="F1340" s="4"/>
    </row>
    <row r="1341" ht="35" customHeight="1" spans="1:6">
      <c r="A1341" s="4">
        <v>1339</v>
      </c>
      <c r="B1341" s="4" t="str">
        <f>"蔡紫婉"</f>
        <v>蔡紫婉</v>
      </c>
      <c r="C1341" s="4" t="str">
        <f>"56362023081801502242983"</f>
        <v>56362023081801502242983</v>
      </c>
      <c r="D1341" s="4" t="str">
        <f t="shared" si="22"/>
        <v>1004</v>
      </c>
      <c r="E1341" s="4" t="s">
        <v>10</v>
      </c>
      <c r="F1341" s="4"/>
    </row>
    <row r="1342" ht="35" customHeight="1" spans="1:6">
      <c r="A1342" s="4">
        <v>1340</v>
      </c>
      <c r="B1342" s="4" t="str">
        <f>"郑天书"</f>
        <v>郑天书</v>
      </c>
      <c r="C1342" s="4" t="str">
        <f>"56362023081714534541076"</f>
        <v>56362023081714534541076</v>
      </c>
      <c r="D1342" s="4" t="str">
        <f t="shared" si="22"/>
        <v>1004</v>
      </c>
      <c r="E1342" s="4" t="s">
        <v>10</v>
      </c>
      <c r="F1342" s="4"/>
    </row>
    <row r="1343" ht="35" customHeight="1" spans="1:6">
      <c r="A1343" s="4">
        <v>1341</v>
      </c>
      <c r="B1343" s="4" t="str">
        <f>"林方玉"</f>
        <v>林方玉</v>
      </c>
      <c r="C1343" s="4" t="str">
        <f>"56362023081809474043309"</f>
        <v>56362023081809474043309</v>
      </c>
      <c r="D1343" s="4" t="str">
        <f t="shared" si="22"/>
        <v>1004</v>
      </c>
      <c r="E1343" s="4" t="s">
        <v>10</v>
      </c>
      <c r="F1343" s="4"/>
    </row>
    <row r="1344" ht="35" customHeight="1" spans="1:6">
      <c r="A1344" s="4">
        <v>1342</v>
      </c>
      <c r="B1344" s="4" t="str">
        <f>"张海玉"</f>
        <v>张海玉</v>
      </c>
      <c r="C1344" s="4" t="str">
        <f>"56362023081810172343405"</f>
        <v>56362023081810172343405</v>
      </c>
      <c r="D1344" s="4" t="str">
        <f t="shared" si="22"/>
        <v>1004</v>
      </c>
      <c r="E1344" s="4" t="s">
        <v>10</v>
      </c>
      <c r="F1344" s="4"/>
    </row>
    <row r="1345" ht="35" customHeight="1" spans="1:6">
      <c r="A1345" s="4">
        <v>1343</v>
      </c>
      <c r="B1345" s="4" t="str">
        <f>"陆显何"</f>
        <v>陆显何</v>
      </c>
      <c r="C1345" s="4" t="str">
        <f>"56362023081809320743264"</f>
        <v>56362023081809320743264</v>
      </c>
      <c r="D1345" s="4" t="str">
        <f t="shared" si="22"/>
        <v>1004</v>
      </c>
      <c r="E1345" s="4" t="s">
        <v>10</v>
      </c>
      <c r="F1345" s="4"/>
    </row>
    <row r="1346" ht="35" customHeight="1" spans="1:6">
      <c r="A1346" s="4">
        <v>1344</v>
      </c>
      <c r="B1346" s="4" t="str">
        <f>"陈焕超"</f>
        <v>陈焕超</v>
      </c>
      <c r="C1346" s="4" t="str">
        <f>"56362023081810233943423"</f>
        <v>56362023081810233943423</v>
      </c>
      <c r="D1346" s="4" t="str">
        <f t="shared" si="22"/>
        <v>1004</v>
      </c>
      <c r="E1346" s="4" t="s">
        <v>10</v>
      </c>
      <c r="F1346" s="4"/>
    </row>
    <row r="1347" ht="35" customHeight="1" spans="1:6">
      <c r="A1347" s="4">
        <v>1345</v>
      </c>
      <c r="B1347" s="4" t="str">
        <f>"戴扬"</f>
        <v>戴扬</v>
      </c>
      <c r="C1347" s="4" t="str">
        <f>"56362023081809074343187"</f>
        <v>56362023081809074343187</v>
      </c>
      <c r="D1347" s="4" t="str">
        <f t="shared" si="22"/>
        <v>1004</v>
      </c>
      <c r="E1347" s="4" t="s">
        <v>10</v>
      </c>
      <c r="F1347" s="4"/>
    </row>
    <row r="1348" ht="35" customHeight="1" spans="1:6">
      <c r="A1348" s="4">
        <v>1346</v>
      </c>
      <c r="B1348" s="4" t="str">
        <f>"刘德俊"</f>
        <v>刘德俊</v>
      </c>
      <c r="C1348" s="4" t="str">
        <f>"56362023081721182542644"</f>
        <v>56362023081721182542644</v>
      </c>
      <c r="D1348" s="4" t="str">
        <f t="shared" si="22"/>
        <v>1004</v>
      </c>
      <c r="E1348" s="4" t="s">
        <v>10</v>
      </c>
      <c r="F1348" s="4"/>
    </row>
    <row r="1349" ht="35" customHeight="1" spans="1:6">
      <c r="A1349" s="4">
        <v>1347</v>
      </c>
      <c r="B1349" s="4" t="str">
        <f>"吴明峰"</f>
        <v>吴明峰</v>
      </c>
      <c r="C1349" s="4" t="str">
        <f>"56362023081810151343394"</f>
        <v>56362023081810151343394</v>
      </c>
      <c r="D1349" s="4" t="str">
        <f t="shared" si="22"/>
        <v>1004</v>
      </c>
      <c r="E1349" s="4" t="s">
        <v>10</v>
      </c>
      <c r="F1349" s="4"/>
    </row>
    <row r="1350" ht="35" customHeight="1" spans="1:6">
      <c r="A1350" s="4">
        <v>1348</v>
      </c>
      <c r="B1350" s="4" t="str">
        <f>"王莹"</f>
        <v>王莹</v>
      </c>
      <c r="C1350" s="4" t="str">
        <f>"56362023081811061543706"</f>
        <v>56362023081811061543706</v>
      </c>
      <c r="D1350" s="4" t="str">
        <f t="shared" si="22"/>
        <v>1004</v>
      </c>
      <c r="E1350" s="4" t="s">
        <v>10</v>
      </c>
      <c r="F1350" s="4"/>
    </row>
    <row r="1351" ht="35" customHeight="1" spans="1:6">
      <c r="A1351" s="4">
        <v>1349</v>
      </c>
      <c r="B1351" s="4" t="str">
        <f>"陈丁"</f>
        <v>陈丁</v>
      </c>
      <c r="C1351" s="4" t="str">
        <f>"56362023081810334243463"</f>
        <v>56362023081810334243463</v>
      </c>
      <c r="D1351" s="4" t="str">
        <f t="shared" si="22"/>
        <v>1004</v>
      </c>
      <c r="E1351" s="4" t="s">
        <v>10</v>
      </c>
      <c r="F1351" s="4"/>
    </row>
    <row r="1352" ht="35" customHeight="1" spans="1:6">
      <c r="A1352" s="4">
        <v>1350</v>
      </c>
      <c r="B1352" s="4" t="str">
        <f>"钟东磊"</f>
        <v>钟东磊</v>
      </c>
      <c r="C1352" s="4" t="str">
        <f>"56362023081811065343710"</f>
        <v>56362023081811065343710</v>
      </c>
      <c r="D1352" s="4" t="str">
        <f t="shared" si="22"/>
        <v>1004</v>
      </c>
      <c r="E1352" s="4" t="s">
        <v>10</v>
      </c>
      <c r="F1352" s="4"/>
    </row>
    <row r="1353" ht="35" customHeight="1" spans="1:6">
      <c r="A1353" s="4">
        <v>1351</v>
      </c>
      <c r="B1353" s="4" t="str">
        <f>"李云英"</f>
        <v>李云英</v>
      </c>
      <c r="C1353" s="4" t="str">
        <f>"56362023081811124743729"</f>
        <v>56362023081811124743729</v>
      </c>
      <c r="D1353" s="4" t="str">
        <f t="shared" si="22"/>
        <v>1004</v>
      </c>
      <c r="E1353" s="4" t="s">
        <v>10</v>
      </c>
      <c r="F1353" s="4"/>
    </row>
    <row r="1354" ht="35" customHeight="1" spans="1:6">
      <c r="A1354" s="4">
        <v>1352</v>
      </c>
      <c r="B1354" s="4" t="str">
        <f>"卜启敏"</f>
        <v>卜启敏</v>
      </c>
      <c r="C1354" s="4" t="str">
        <f>"56362023081620184636183"</f>
        <v>56362023081620184636183</v>
      </c>
      <c r="D1354" s="4" t="str">
        <f t="shared" si="22"/>
        <v>1004</v>
      </c>
      <c r="E1354" s="4" t="s">
        <v>10</v>
      </c>
      <c r="F1354" s="4"/>
    </row>
    <row r="1355" ht="35" customHeight="1" spans="1:6">
      <c r="A1355" s="4">
        <v>1353</v>
      </c>
      <c r="B1355" s="4" t="str">
        <f>"黄垂莹"</f>
        <v>黄垂莹</v>
      </c>
      <c r="C1355" s="4" t="str">
        <f>"56362023081716302041877"</f>
        <v>56362023081716302041877</v>
      </c>
      <c r="D1355" s="4" t="str">
        <f t="shared" si="22"/>
        <v>1004</v>
      </c>
      <c r="E1355" s="4" t="s">
        <v>10</v>
      </c>
      <c r="F1355" s="4"/>
    </row>
    <row r="1356" ht="35" customHeight="1" spans="1:6">
      <c r="A1356" s="4">
        <v>1354</v>
      </c>
      <c r="B1356" s="4" t="str">
        <f>"许振潇"</f>
        <v>许振潇</v>
      </c>
      <c r="C1356" s="4" t="str">
        <f>"56362023081413190621676"</f>
        <v>56362023081413190621676</v>
      </c>
      <c r="D1356" s="4" t="str">
        <f t="shared" si="22"/>
        <v>1004</v>
      </c>
      <c r="E1356" s="4" t="s">
        <v>10</v>
      </c>
      <c r="F1356" s="4"/>
    </row>
    <row r="1357" ht="35" customHeight="1" spans="1:6">
      <c r="A1357" s="4">
        <v>1355</v>
      </c>
      <c r="B1357" s="4" t="str">
        <f>"廖少冰"</f>
        <v>廖少冰</v>
      </c>
      <c r="C1357" s="4" t="str">
        <f>"56362023081814494944202"</f>
        <v>56362023081814494944202</v>
      </c>
      <c r="D1357" s="4" t="str">
        <f t="shared" si="22"/>
        <v>1004</v>
      </c>
      <c r="E1357" s="4" t="s">
        <v>10</v>
      </c>
      <c r="F1357" s="4"/>
    </row>
    <row r="1358" ht="35" customHeight="1" spans="1:6">
      <c r="A1358" s="4">
        <v>1356</v>
      </c>
      <c r="B1358" s="4" t="str">
        <f>"谢世艳"</f>
        <v>谢世艳</v>
      </c>
      <c r="C1358" s="4" t="str">
        <f>"56362023081814452544186"</f>
        <v>56362023081814452544186</v>
      </c>
      <c r="D1358" s="4" t="str">
        <f t="shared" si="22"/>
        <v>1004</v>
      </c>
      <c r="E1358" s="4" t="s">
        <v>10</v>
      </c>
      <c r="F1358" s="4"/>
    </row>
    <row r="1359" ht="35" customHeight="1" spans="1:6">
      <c r="A1359" s="4">
        <v>1357</v>
      </c>
      <c r="B1359" s="4" t="str">
        <f>"符红钰"</f>
        <v>符红钰</v>
      </c>
      <c r="C1359" s="4" t="str">
        <f>"56362023081814093344098"</f>
        <v>56362023081814093344098</v>
      </c>
      <c r="D1359" s="4" t="str">
        <f t="shared" si="22"/>
        <v>1004</v>
      </c>
      <c r="E1359" s="4" t="s">
        <v>10</v>
      </c>
      <c r="F1359" s="4"/>
    </row>
    <row r="1360" ht="35" customHeight="1" spans="1:6">
      <c r="A1360" s="4">
        <v>1358</v>
      </c>
      <c r="B1360" s="4" t="str">
        <f>"王和利"</f>
        <v>王和利</v>
      </c>
      <c r="C1360" s="4" t="str">
        <f>"56362023081811533343829"</f>
        <v>56362023081811533343829</v>
      </c>
      <c r="D1360" s="4" t="str">
        <f t="shared" si="22"/>
        <v>1004</v>
      </c>
      <c r="E1360" s="4" t="s">
        <v>10</v>
      </c>
      <c r="F1360" s="4"/>
    </row>
    <row r="1361" ht="35" customHeight="1" spans="1:6">
      <c r="A1361" s="4">
        <v>1359</v>
      </c>
      <c r="B1361" s="4" t="str">
        <f>"徐光山"</f>
        <v>徐光山</v>
      </c>
      <c r="C1361" s="4" t="str">
        <f>"56362023081815154244266"</f>
        <v>56362023081815154244266</v>
      </c>
      <c r="D1361" s="4" t="str">
        <f t="shared" si="22"/>
        <v>1004</v>
      </c>
      <c r="E1361" s="4" t="s">
        <v>10</v>
      </c>
      <c r="F1361" s="4"/>
    </row>
    <row r="1362" ht="35" customHeight="1" spans="1:6">
      <c r="A1362" s="4">
        <v>1360</v>
      </c>
      <c r="B1362" s="4" t="str">
        <f>"周明"</f>
        <v>周明</v>
      </c>
      <c r="C1362" s="4" t="str">
        <f>"56362023081714074840713"</f>
        <v>56362023081714074840713</v>
      </c>
      <c r="D1362" s="4" t="str">
        <f t="shared" si="22"/>
        <v>1004</v>
      </c>
      <c r="E1362" s="4" t="s">
        <v>10</v>
      </c>
      <c r="F1362" s="4"/>
    </row>
    <row r="1363" ht="35" customHeight="1" spans="1:6">
      <c r="A1363" s="4">
        <v>1361</v>
      </c>
      <c r="B1363" s="4" t="str">
        <f>"王乙润"</f>
        <v>王乙润</v>
      </c>
      <c r="C1363" s="4" t="str">
        <f>"56362023081411410821214"</f>
        <v>56362023081411410821214</v>
      </c>
      <c r="D1363" s="4" t="str">
        <f t="shared" si="22"/>
        <v>1004</v>
      </c>
      <c r="E1363" s="4" t="s">
        <v>10</v>
      </c>
      <c r="F1363" s="4"/>
    </row>
    <row r="1364" ht="35" customHeight="1" spans="1:6">
      <c r="A1364" s="4">
        <v>1362</v>
      </c>
      <c r="B1364" s="4" t="str">
        <f>"王月转"</f>
        <v>王月转</v>
      </c>
      <c r="C1364" s="4" t="str">
        <f>"56362023081815445544360"</f>
        <v>56362023081815445544360</v>
      </c>
      <c r="D1364" s="4" t="str">
        <f t="shared" si="22"/>
        <v>1004</v>
      </c>
      <c r="E1364" s="4" t="s">
        <v>10</v>
      </c>
      <c r="F1364" s="4"/>
    </row>
    <row r="1365" ht="35" customHeight="1" spans="1:6">
      <c r="A1365" s="4">
        <v>1363</v>
      </c>
      <c r="B1365" s="4" t="str">
        <f>"王玉銮"</f>
        <v>王玉銮</v>
      </c>
      <c r="C1365" s="4" t="str">
        <f>"56362023081815511344381"</f>
        <v>56362023081815511344381</v>
      </c>
      <c r="D1365" s="4" t="str">
        <f t="shared" si="22"/>
        <v>1004</v>
      </c>
      <c r="E1365" s="4" t="s">
        <v>10</v>
      </c>
      <c r="F1365" s="4"/>
    </row>
    <row r="1366" ht="35" customHeight="1" spans="1:6">
      <c r="A1366" s="4">
        <v>1364</v>
      </c>
      <c r="B1366" s="4" t="str">
        <f>"王望"</f>
        <v>王望</v>
      </c>
      <c r="C1366" s="4" t="str">
        <f>"56362023081618240035749"</f>
        <v>56362023081618240035749</v>
      </c>
      <c r="D1366" s="4" t="str">
        <f t="shared" si="22"/>
        <v>1004</v>
      </c>
      <c r="E1366" s="4" t="s">
        <v>10</v>
      </c>
      <c r="F1366" s="4"/>
    </row>
    <row r="1367" ht="35" customHeight="1" spans="1:6">
      <c r="A1367" s="4">
        <v>1365</v>
      </c>
      <c r="B1367" s="4" t="str">
        <f>"温佳玟"</f>
        <v>温佳玟</v>
      </c>
      <c r="C1367" s="4" t="str">
        <f>"56362023081816505244510"</f>
        <v>56362023081816505244510</v>
      </c>
      <c r="D1367" s="4" t="str">
        <f t="shared" si="22"/>
        <v>1004</v>
      </c>
      <c r="E1367" s="4" t="s">
        <v>10</v>
      </c>
      <c r="F1367" s="4"/>
    </row>
    <row r="1368" ht="35" customHeight="1" spans="1:6">
      <c r="A1368" s="4">
        <v>1366</v>
      </c>
      <c r="B1368" s="4" t="str">
        <f>"王生权"</f>
        <v>王生权</v>
      </c>
      <c r="C1368" s="4" t="str">
        <f>"56362023081817203344569"</f>
        <v>56362023081817203344569</v>
      </c>
      <c r="D1368" s="4" t="str">
        <f t="shared" si="22"/>
        <v>1004</v>
      </c>
      <c r="E1368" s="4" t="s">
        <v>10</v>
      </c>
      <c r="F1368" s="4"/>
    </row>
    <row r="1369" ht="35" customHeight="1" spans="1:6">
      <c r="A1369" s="4">
        <v>1367</v>
      </c>
      <c r="B1369" s="4" t="str">
        <f>"杨晓霞"</f>
        <v>杨晓霞</v>
      </c>
      <c r="C1369" s="4" t="str">
        <f>"56362023081817501144619"</f>
        <v>56362023081817501144619</v>
      </c>
      <c r="D1369" s="4" t="str">
        <f t="shared" si="22"/>
        <v>1004</v>
      </c>
      <c r="E1369" s="4" t="s">
        <v>10</v>
      </c>
      <c r="F1369" s="4"/>
    </row>
    <row r="1370" ht="35" customHeight="1" spans="1:6">
      <c r="A1370" s="4">
        <v>1368</v>
      </c>
      <c r="B1370" s="4" t="str">
        <f>"潘淑彬"</f>
        <v>潘淑彬</v>
      </c>
      <c r="C1370" s="4" t="str">
        <f>"56362023081801443342982"</f>
        <v>56362023081801443342982</v>
      </c>
      <c r="D1370" s="4" t="str">
        <f t="shared" si="22"/>
        <v>1004</v>
      </c>
      <c r="E1370" s="4" t="s">
        <v>10</v>
      </c>
      <c r="F1370" s="4"/>
    </row>
    <row r="1371" ht="35" customHeight="1" spans="1:6">
      <c r="A1371" s="4">
        <v>1369</v>
      </c>
      <c r="B1371" s="4" t="str">
        <f>"陈书翔"</f>
        <v>陈书翔</v>
      </c>
      <c r="C1371" s="4" t="str">
        <f>"56362023081819105744729"</f>
        <v>56362023081819105744729</v>
      </c>
      <c r="D1371" s="4" t="str">
        <f t="shared" si="22"/>
        <v>1004</v>
      </c>
      <c r="E1371" s="4" t="s">
        <v>10</v>
      </c>
      <c r="F1371" s="4"/>
    </row>
    <row r="1372" ht="35" customHeight="1" spans="1:6">
      <c r="A1372" s="4">
        <v>1370</v>
      </c>
      <c r="B1372" s="4" t="str">
        <f>"马树宪"</f>
        <v>马树宪</v>
      </c>
      <c r="C1372" s="4" t="str">
        <f>"56362023081817354244594"</f>
        <v>56362023081817354244594</v>
      </c>
      <c r="D1372" s="4" t="str">
        <f t="shared" si="22"/>
        <v>1004</v>
      </c>
      <c r="E1372" s="4" t="s">
        <v>10</v>
      </c>
      <c r="F1372" s="4"/>
    </row>
    <row r="1373" ht="35" customHeight="1" spans="1:6">
      <c r="A1373" s="4">
        <v>1371</v>
      </c>
      <c r="B1373" s="4" t="str">
        <f>"戴邦海"</f>
        <v>戴邦海</v>
      </c>
      <c r="C1373" s="4" t="str">
        <f>"56362023081515513429046"</f>
        <v>56362023081515513429046</v>
      </c>
      <c r="D1373" s="4" t="str">
        <f t="shared" si="22"/>
        <v>1004</v>
      </c>
      <c r="E1373" s="4" t="s">
        <v>10</v>
      </c>
      <c r="F1373" s="4"/>
    </row>
    <row r="1374" ht="35" customHeight="1" spans="1:6">
      <c r="A1374" s="4">
        <v>1372</v>
      </c>
      <c r="B1374" s="4" t="str">
        <f>"王冰"</f>
        <v>王冰</v>
      </c>
      <c r="C1374" s="4" t="str">
        <f>"56362023081820414944849"</f>
        <v>56362023081820414944849</v>
      </c>
      <c r="D1374" s="4" t="str">
        <f t="shared" si="22"/>
        <v>1004</v>
      </c>
      <c r="E1374" s="4" t="s">
        <v>10</v>
      </c>
      <c r="F1374" s="4"/>
    </row>
    <row r="1375" ht="35" customHeight="1" spans="1:6">
      <c r="A1375" s="4">
        <v>1373</v>
      </c>
      <c r="B1375" s="4" t="str">
        <f>"吴淑妹"</f>
        <v>吴淑妹</v>
      </c>
      <c r="C1375" s="4" t="str">
        <f>"56362023081811261643765"</f>
        <v>56362023081811261643765</v>
      </c>
      <c r="D1375" s="4" t="str">
        <f t="shared" si="22"/>
        <v>1004</v>
      </c>
      <c r="E1375" s="4" t="s">
        <v>10</v>
      </c>
      <c r="F1375" s="4"/>
    </row>
    <row r="1376" ht="35" customHeight="1" spans="1:6">
      <c r="A1376" s="4">
        <v>1374</v>
      </c>
      <c r="B1376" s="4" t="str">
        <f>"罗家"</f>
        <v>罗家</v>
      </c>
      <c r="C1376" s="4" t="str">
        <f>"56362023081622541536923"</f>
        <v>56362023081622541536923</v>
      </c>
      <c r="D1376" s="4" t="str">
        <f t="shared" si="22"/>
        <v>1004</v>
      </c>
      <c r="E1376" s="4" t="s">
        <v>10</v>
      </c>
      <c r="F1376" s="4"/>
    </row>
    <row r="1377" ht="35" customHeight="1" spans="1:6">
      <c r="A1377" s="4">
        <v>1375</v>
      </c>
      <c r="B1377" s="4" t="str">
        <f>"郑莹"</f>
        <v>郑莹</v>
      </c>
      <c r="C1377" s="4" t="str">
        <f>"56362023081822034845004"</f>
        <v>56362023081822034845004</v>
      </c>
      <c r="D1377" s="4" t="str">
        <f t="shared" si="22"/>
        <v>1004</v>
      </c>
      <c r="E1377" s="4" t="s">
        <v>10</v>
      </c>
      <c r="F1377" s="4"/>
    </row>
    <row r="1378" ht="35" customHeight="1" spans="1:6">
      <c r="A1378" s="4">
        <v>1376</v>
      </c>
      <c r="B1378" s="4" t="str">
        <f>"刘翔"</f>
        <v>刘翔</v>
      </c>
      <c r="C1378" s="4" t="str">
        <f>"56362023081622283836821"</f>
        <v>56362023081622283836821</v>
      </c>
      <c r="D1378" s="4" t="str">
        <f t="shared" si="22"/>
        <v>1004</v>
      </c>
      <c r="E1378" s="4" t="s">
        <v>10</v>
      </c>
      <c r="F1378" s="4"/>
    </row>
    <row r="1379" ht="35" customHeight="1" spans="1:6">
      <c r="A1379" s="4">
        <v>1377</v>
      </c>
      <c r="B1379" s="4" t="str">
        <f>"王丹"</f>
        <v>王丹</v>
      </c>
      <c r="C1379" s="4" t="str">
        <f>"56362023081822080045011"</f>
        <v>56362023081822080045011</v>
      </c>
      <c r="D1379" s="4" t="str">
        <f t="shared" si="22"/>
        <v>1004</v>
      </c>
      <c r="E1379" s="4" t="s">
        <v>10</v>
      </c>
      <c r="F1379" s="4"/>
    </row>
    <row r="1380" ht="35" customHeight="1" spans="1:6">
      <c r="A1380" s="4">
        <v>1378</v>
      </c>
      <c r="B1380" s="4" t="str">
        <f>"郑小菲"</f>
        <v>郑小菲</v>
      </c>
      <c r="C1380" s="4" t="str">
        <f>"56362023081821014244883"</f>
        <v>56362023081821014244883</v>
      </c>
      <c r="D1380" s="4" t="str">
        <f t="shared" si="22"/>
        <v>1004</v>
      </c>
      <c r="E1380" s="4" t="s">
        <v>10</v>
      </c>
      <c r="F1380" s="4"/>
    </row>
    <row r="1381" ht="35" customHeight="1" spans="1:6">
      <c r="A1381" s="4">
        <v>1379</v>
      </c>
      <c r="B1381" s="4" t="str">
        <f>"邱文君"</f>
        <v>邱文君</v>
      </c>
      <c r="C1381" s="4" t="str">
        <f>"56362023081910291845463"</f>
        <v>56362023081910291845463</v>
      </c>
      <c r="D1381" s="4" t="str">
        <f t="shared" si="22"/>
        <v>1004</v>
      </c>
      <c r="E1381" s="4" t="s">
        <v>10</v>
      </c>
      <c r="F1381" s="4"/>
    </row>
    <row r="1382" ht="35" customHeight="1" spans="1:6">
      <c r="A1382" s="4">
        <v>1380</v>
      </c>
      <c r="B1382" s="4" t="str">
        <f>"李倩倩"</f>
        <v>李倩倩</v>
      </c>
      <c r="C1382" s="4" t="str">
        <f>"56362023081618452435836"</f>
        <v>56362023081618452435836</v>
      </c>
      <c r="D1382" s="4" t="str">
        <f t="shared" si="22"/>
        <v>1004</v>
      </c>
      <c r="E1382" s="4" t="s">
        <v>10</v>
      </c>
      <c r="F1382" s="4"/>
    </row>
    <row r="1383" ht="35" customHeight="1" spans="1:6">
      <c r="A1383" s="4">
        <v>1381</v>
      </c>
      <c r="B1383" s="4" t="str">
        <f>"梁翔"</f>
        <v>梁翔</v>
      </c>
      <c r="C1383" s="4" t="str">
        <f>"56362023081911320345596"</f>
        <v>56362023081911320345596</v>
      </c>
      <c r="D1383" s="4" t="str">
        <f t="shared" si="22"/>
        <v>1004</v>
      </c>
      <c r="E1383" s="4" t="s">
        <v>10</v>
      </c>
      <c r="F1383" s="4"/>
    </row>
    <row r="1384" ht="35" customHeight="1" spans="1:6">
      <c r="A1384" s="4">
        <v>1382</v>
      </c>
      <c r="B1384" s="4" t="str">
        <f>"符小莲"</f>
        <v>符小莲</v>
      </c>
      <c r="C1384" s="4" t="str">
        <f>"56362023081512434027542"</f>
        <v>56362023081512434027542</v>
      </c>
      <c r="D1384" s="4" t="str">
        <f t="shared" si="22"/>
        <v>1004</v>
      </c>
      <c r="E1384" s="4" t="s">
        <v>10</v>
      </c>
      <c r="F1384" s="4"/>
    </row>
    <row r="1385" ht="35" customHeight="1" spans="1:6">
      <c r="A1385" s="4">
        <v>1383</v>
      </c>
      <c r="B1385" s="4" t="str">
        <f>"冯隆"</f>
        <v>冯隆</v>
      </c>
      <c r="C1385" s="4" t="str">
        <f>"56362023081910025245412"</f>
        <v>56362023081910025245412</v>
      </c>
      <c r="D1385" s="4" t="str">
        <f t="shared" si="22"/>
        <v>1004</v>
      </c>
      <c r="E1385" s="4" t="s">
        <v>10</v>
      </c>
      <c r="F1385" s="4"/>
    </row>
    <row r="1386" ht="35" customHeight="1" spans="1:6">
      <c r="A1386" s="4">
        <v>1384</v>
      </c>
      <c r="B1386" s="4" t="str">
        <f>"罗小妹"</f>
        <v>罗小妹</v>
      </c>
      <c r="C1386" s="4" t="str">
        <f>"56362023081621014036378"</f>
        <v>56362023081621014036378</v>
      </c>
      <c r="D1386" s="4" t="str">
        <f t="shared" si="22"/>
        <v>1004</v>
      </c>
      <c r="E1386" s="4" t="s">
        <v>10</v>
      </c>
      <c r="F1386" s="4"/>
    </row>
    <row r="1387" ht="35" customHeight="1" spans="1:6">
      <c r="A1387" s="4">
        <v>1385</v>
      </c>
      <c r="B1387" s="4" t="str">
        <f>"李名燕"</f>
        <v>李名燕</v>
      </c>
      <c r="C1387" s="4" t="str">
        <f>"56362023081911391745609"</f>
        <v>56362023081911391745609</v>
      </c>
      <c r="D1387" s="4" t="str">
        <f t="shared" si="22"/>
        <v>1004</v>
      </c>
      <c r="E1387" s="4" t="s">
        <v>10</v>
      </c>
      <c r="F1387" s="4"/>
    </row>
    <row r="1388" ht="35" customHeight="1" spans="1:6">
      <c r="A1388" s="4">
        <v>1386</v>
      </c>
      <c r="B1388" s="4" t="str">
        <f>"王海坚"</f>
        <v>王海坚</v>
      </c>
      <c r="C1388" s="4" t="str">
        <f>"56362023081911423945613"</f>
        <v>56362023081911423945613</v>
      </c>
      <c r="D1388" s="4" t="str">
        <f t="shared" si="22"/>
        <v>1004</v>
      </c>
      <c r="E1388" s="4" t="s">
        <v>10</v>
      </c>
      <c r="F1388" s="4"/>
    </row>
    <row r="1389" ht="35" customHeight="1" spans="1:6">
      <c r="A1389" s="4">
        <v>1387</v>
      </c>
      <c r="B1389" s="4" t="str">
        <f>"周必安"</f>
        <v>周必安</v>
      </c>
      <c r="C1389" s="4" t="str">
        <f>"56362023081912131045666"</f>
        <v>56362023081912131045666</v>
      </c>
      <c r="D1389" s="4" t="str">
        <f t="shared" si="22"/>
        <v>1004</v>
      </c>
      <c r="E1389" s="4" t="s">
        <v>10</v>
      </c>
      <c r="F1389" s="4"/>
    </row>
    <row r="1390" ht="35" customHeight="1" spans="1:6">
      <c r="A1390" s="4">
        <v>1388</v>
      </c>
      <c r="B1390" s="4" t="str">
        <f>"曾敏"</f>
        <v>曾敏</v>
      </c>
      <c r="C1390" s="4" t="str">
        <f>"56362023081900562345193"</f>
        <v>56362023081900562345193</v>
      </c>
      <c r="D1390" s="4" t="str">
        <f t="shared" si="22"/>
        <v>1004</v>
      </c>
      <c r="E1390" s="4" t="s">
        <v>10</v>
      </c>
      <c r="F1390" s="4"/>
    </row>
    <row r="1391" ht="35" customHeight="1" spans="1:6">
      <c r="A1391" s="4">
        <v>1389</v>
      </c>
      <c r="B1391" s="4" t="str">
        <f>"王怡"</f>
        <v>王怡</v>
      </c>
      <c r="C1391" s="4" t="str">
        <f>"56362023081913294845808"</f>
        <v>56362023081913294845808</v>
      </c>
      <c r="D1391" s="4" t="str">
        <f t="shared" si="22"/>
        <v>1004</v>
      </c>
      <c r="E1391" s="4" t="s">
        <v>10</v>
      </c>
      <c r="F1391" s="4"/>
    </row>
    <row r="1392" ht="35" customHeight="1" spans="1:6">
      <c r="A1392" s="4">
        <v>1390</v>
      </c>
      <c r="B1392" s="4" t="str">
        <f>"王波"</f>
        <v>王波</v>
      </c>
      <c r="C1392" s="4" t="str">
        <f>"56362023081912420545719"</f>
        <v>56362023081912420545719</v>
      </c>
      <c r="D1392" s="4" t="str">
        <f t="shared" si="22"/>
        <v>1004</v>
      </c>
      <c r="E1392" s="4" t="s">
        <v>10</v>
      </c>
      <c r="F1392" s="4"/>
    </row>
    <row r="1393" ht="35" customHeight="1" spans="1:6">
      <c r="A1393" s="4">
        <v>1391</v>
      </c>
      <c r="B1393" s="4" t="str">
        <f>"王转"</f>
        <v>王转</v>
      </c>
      <c r="C1393" s="4" t="str">
        <f>"56362023081718261542277"</f>
        <v>56362023081718261542277</v>
      </c>
      <c r="D1393" s="4" t="str">
        <f t="shared" si="22"/>
        <v>1004</v>
      </c>
      <c r="E1393" s="4" t="s">
        <v>10</v>
      </c>
      <c r="F1393" s="4"/>
    </row>
    <row r="1394" ht="35" customHeight="1" spans="1:6">
      <c r="A1394" s="4">
        <v>1392</v>
      </c>
      <c r="B1394" s="4" t="str">
        <f>"李经传"</f>
        <v>李经传</v>
      </c>
      <c r="C1394" s="4" t="str">
        <f>"56362023081500044123913"</f>
        <v>56362023081500044123913</v>
      </c>
      <c r="D1394" s="4" t="str">
        <f t="shared" si="22"/>
        <v>1004</v>
      </c>
      <c r="E1394" s="4" t="s">
        <v>10</v>
      </c>
      <c r="F1394" s="4"/>
    </row>
    <row r="1395" ht="35" customHeight="1" spans="1:6">
      <c r="A1395" s="4">
        <v>1393</v>
      </c>
      <c r="B1395" s="4" t="str">
        <f>"吴知倍"</f>
        <v>吴知倍</v>
      </c>
      <c r="C1395" s="4" t="str">
        <f>"56362023081915444846084"</f>
        <v>56362023081915444846084</v>
      </c>
      <c r="D1395" s="4" t="str">
        <f t="shared" si="22"/>
        <v>1004</v>
      </c>
      <c r="E1395" s="4" t="s">
        <v>10</v>
      </c>
      <c r="F1395" s="4"/>
    </row>
    <row r="1396" ht="35" customHeight="1" spans="1:6">
      <c r="A1396" s="4">
        <v>1394</v>
      </c>
      <c r="B1396" s="4" t="str">
        <f>"姜秀婵"</f>
        <v>姜秀婵</v>
      </c>
      <c r="C1396" s="4" t="str">
        <f>"56362023081914585545978"</f>
        <v>56362023081914585545978</v>
      </c>
      <c r="D1396" s="4" t="str">
        <f t="shared" si="22"/>
        <v>1004</v>
      </c>
      <c r="E1396" s="4" t="s">
        <v>10</v>
      </c>
      <c r="F1396" s="4"/>
    </row>
    <row r="1397" ht="35" customHeight="1" spans="1:6">
      <c r="A1397" s="4">
        <v>1395</v>
      </c>
      <c r="B1397" s="4" t="str">
        <f>"郑儒昆"</f>
        <v>郑儒昆</v>
      </c>
      <c r="C1397" s="4" t="str">
        <f>"56362023081916290646126"</f>
        <v>56362023081916290646126</v>
      </c>
      <c r="D1397" s="4" t="str">
        <f t="shared" ref="D1397:D1438" si="23">"1004"</f>
        <v>1004</v>
      </c>
      <c r="E1397" s="4" t="s">
        <v>10</v>
      </c>
      <c r="F1397" s="4"/>
    </row>
    <row r="1398" ht="35" customHeight="1" spans="1:6">
      <c r="A1398" s="4">
        <v>1396</v>
      </c>
      <c r="B1398" s="4" t="str">
        <f>"吴程"</f>
        <v>吴程</v>
      </c>
      <c r="C1398" s="4" t="str">
        <f>"56362023081916323446127"</f>
        <v>56362023081916323446127</v>
      </c>
      <c r="D1398" s="4" t="str">
        <f t="shared" si="23"/>
        <v>1004</v>
      </c>
      <c r="E1398" s="4" t="s">
        <v>10</v>
      </c>
      <c r="F1398" s="4"/>
    </row>
    <row r="1399" ht="35" customHeight="1" spans="1:6">
      <c r="A1399" s="4">
        <v>1397</v>
      </c>
      <c r="B1399" s="4" t="str">
        <f>"廖智"</f>
        <v>廖智</v>
      </c>
      <c r="C1399" s="4" t="str">
        <f>"56362023081719325642423"</f>
        <v>56362023081719325642423</v>
      </c>
      <c r="D1399" s="4" t="str">
        <f t="shared" si="23"/>
        <v>1004</v>
      </c>
      <c r="E1399" s="4" t="s">
        <v>10</v>
      </c>
      <c r="F1399" s="4"/>
    </row>
    <row r="1400" ht="35" customHeight="1" spans="1:6">
      <c r="A1400" s="4">
        <v>1398</v>
      </c>
      <c r="B1400" s="4" t="str">
        <f>"梁叶"</f>
        <v>梁叶</v>
      </c>
      <c r="C1400" s="4" t="str">
        <f>"56362023081918053746146"</f>
        <v>56362023081918053746146</v>
      </c>
      <c r="D1400" s="4" t="str">
        <f t="shared" si="23"/>
        <v>1004</v>
      </c>
      <c r="E1400" s="4" t="s">
        <v>10</v>
      </c>
      <c r="F1400" s="4"/>
    </row>
    <row r="1401" ht="35" customHeight="1" spans="1:6">
      <c r="A1401" s="4">
        <v>1399</v>
      </c>
      <c r="B1401" s="4" t="str">
        <f>"刘圣文"</f>
        <v>刘圣文</v>
      </c>
      <c r="C1401" s="4" t="str">
        <f>"56362023081913180745792"</f>
        <v>56362023081913180745792</v>
      </c>
      <c r="D1401" s="4" t="str">
        <f t="shared" si="23"/>
        <v>1004</v>
      </c>
      <c r="E1401" s="4" t="s">
        <v>10</v>
      </c>
      <c r="F1401" s="4"/>
    </row>
    <row r="1402" ht="35" customHeight="1" spans="1:6">
      <c r="A1402" s="4">
        <v>1400</v>
      </c>
      <c r="B1402" s="4" t="str">
        <f>"陈小满"</f>
        <v>陈小满</v>
      </c>
      <c r="C1402" s="4" t="str">
        <f>"56362023081713135640360"</f>
        <v>56362023081713135640360</v>
      </c>
      <c r="D1402" s="4" t="str">
        <f t="shared" si="23"/>
        <v>1004</v>
      </c>
      <c r="E1402" s="4" t="s">
        <v>10</v>
      </c>
      <c r="F1402" s="4"/>
    </row>
    <row r="1403" ht="35" customHeight="1" spans="1:6">
      <c r="A1403" s="4">
        <v>1401</v>
      </c>
      <c r="B1403" s="4" t="str">
        <f>"曾于"</f>
        <v>曾于</v>
      </c>
      <c r="C1403" s="4" t="str">
        <f>"56362023081918422746156"</f>
        <v>56362023081918422746156</v>
      </c>
      <c r="D1403" s="4" t="str">
        <f t="shared" si="23"/>
        <v>1004</v>
      </c>
      <c r="E1403" s="4" t="s">
        <v>10</v>
      </c>
      <c r="F1403" s="4"/>
    </row>
    <row r="1404" ht="35" customHeight="1" spans="1:6">
      <c r="A1404" s="4">
        <v>1402</v>
      </c>
      <c r="B1404" s="4" t="str">
        <f>"王小红"</f>
        <v>王小红</v>
      </c>
      <c r="C1404" s="4" t="str">
        <f>"56362023081908210245282"</f>
        <v>56362023081908210245282</v>
      </c>
      <c r="D1404" s="4" t="str">
        <f t="shared" si="23"/>
        <v>1004</v>
      </c>
      <c r="E1404" s="4" t="s">
        <v>10</v>
      </c>
      <c r="F1404" s="4"/>
    </row>
    <row r="1405" ht="35" customHeight="1" spans="1:6">
      <c r="A1405" s="4">
        <v>1403</v>
      </c>
      <c r="B1405" s="4" t="str">
        <f>"吴乾彬"</f>
        <v>吴乾彬</v>
      </c>
      <c r="C1405" s="4" t="str">
        <f>"56362023081512072927226"</f>
        <v>56362023081512072927226</v>
      </c>
      <c r="D1405" s="4" t="str">
        <f t="shared" si="23"/>
        <v>1004</v>
      </c>
      <c r="E1405" s="4" t="s">
        <v>10</v>
      </c>
      <c r="F1405" s="4"/>
    </row>
    <row r="1406" ht="35" customHeight="1" spans="1:6">
      <c r="A1406" s="4">
        <v>1404</v>
      </c>
      <c r="B1406" s="4" t="str">
        <f>"曾轩轩"</f>
        <v>曾轩轩</v>
      </c>
      <c r="C1406" s="4" t="str">
        <f>"56362023081912524845746"</f>
        <v>56362023081912524845746</v>
      </c>
      <c r="D1406" s="4" t="str">
        <f t="shared" si="23"/>
        <v>1004</v>
      </c>
      <c r="E1406" s="4" t="s">
        <v>10</v>
      </c>
      <c r="F1406" s="4"/>
    </row>
    <row r="1407" ht="35" customHeight="1" spans="1:6">
      <c r="A1407" s="4">
        <v>1405</v>
      </c>
      <c r="B1407" s="4" t="str">
        <f>"陈晓帆"</f>
        <v>陈晓帆</v>
      </c>
      <c r="C1407" s="4" t="str">
        <f>"56362023081922484346236"</f>
        <v>56362023081922484346236</v>
      </c>
      <c r="D1407" s="4" t="str">
        <f t="shared" si="23"/>
        <v>1004</v>
      </c>
      <c r="E1407" s="4" t="s">
        <v>10</v>
      </c>
      <c r="F1407" s="4"/>
    </row>
    <row r="1408" ht="35" customHeight="1" spans="1:6">
      <c r="A1408" s="4">
        <v>1406</v>
      </c>
      <c r="B1408" s="4" t="str">
        <f>"李丰"</f>
        <v>李丰</v>
      </c>
      <c r="C1408" s="4" t="str">
        <f>"56362023081918330046153"</f>
        <v>56362023081918330046153</v>
      </c>
      <c r="D1408" s="4" t="str">
        <f t="shared" si="23"/>
        <v>1004</v>
      </c>
      <c r="E1408" s="4" t="s">
        <v>10</v>
      </c>
      <c r="F1408" s="4"/>
    </row>
    <row r="1409" ht="35" customHeight="1" spans="1:6">
      <c r="A1409" s="4">
        <v>1407</v>
      </c>
      <c r="B1409" s="4" t="str">
        <f>"朱文欣"</f>
        <v>朱文欣</v>
      </c>
      <c r="C1409" s="4" t="str">
        <f>"56362023081922441346235"</f>
        <v>56362023081922441346235</v>
      </c>
      <c r="D1409" s="4" t="str">
        <f t="shared" si="23"/>
        <v>1004</v>
      </c>
      <c r="E1409" s="4" t="s">
        <v>10</v>
      </c>
      <c r="F1409" s="4"/>
    </row>
    <row r="1410" ht="35" customHeight="1" spans="1:6">
      <c r="A1410" s="4">
        <v>1408</v>
      </c>
      <c r="B1410" s="4" t="str">
        <f>"李浩然"</f>
        <v>李浩然</v>
      </c>
      <c r="C1410" s="4" t="str">
        <f>"56362023081923263246251"</f>
        <v>56362023081923263246251</v>
      </c>
      <c r="D1410" s="4" t="str">
        <f t="shared" si="23"/>
        <v>1004</v>
      </c>
      <c r="E1410" s="4" t="s">
        <v>10</v>
      </c>
      <c r="F1410" s="4"/>
    </row>
    <row r="1411" ht="35" customHeight="1" spans="1:6">
      <c r="A1411" s="4">
        <v>1409</v>
      </c>
      <c r="B1411" s="4" t="str">
        <f>"郑燕菲"</f>
        <v>郑燕菲</v>
      </c>
      <c r="C1411" s="4" t="str">
        <f>"56362023082000072846266"</f>
        <v>56362023082000072846266</v>
      </c>
      <c r="D1411" s="4" t="str">
        <f t="shared" si="23"/>
        <v>1004</v>
      </c>
      <c r="E1411" s="4" t="s">
        <v>10</v>
      </c>
      <c r="F1411" s="4"/>
    </row>
    <row r="1412" ht="35" customHeight="1" spans="1:6">
      <c r="A1412" s="4">
        <v>1410</v>
      </c>
      <c r="B1412" s="4" t="str">
        <f>"马菱"</f>
        <v>马菱</v>
      </c>
      <c r="C1412" s="4" t="str">
        <f>"56362023082000043946265"</f>
        <v>56362023082000043946265</v>
      </c>
      <c r="D1412" s="4" t="str">
        <f t="shared" si="23"/>
        <v>1004</v>
      </c>
      <c r="E1412" s="4" t="s">
        <v>10</v>
      </c>
      <c r="F1412" s="4"/>
    </row>
    <row r="1413" ht="35" customHeight="1" spans="1:6">
      <c r="A1413" s="4">
        <v>1411</v>
      </c>
      <c r="B1413" s="4" t="str">
        <f>"马梅珊"</f>
        <v>马梅珊</v>
      </c>
      <c r="C1413" s="4" t="str">
        <f>"56362023082000115046267"</f>
        <v>56362023082000115046267</v>
      </c>
      <c r="D1413" s="4" t="str">
        <f t="shared" si="23"/>
        <v>1004</v>
      </c>
      <c r="E1413" s="4" t="s">
        <v>10</v>
      </c>
      <c r="F1413" s="4"/>
    </row>
    <row r="1414" ht="35" customHeight="1" spans="1:6">
      <c r="A1414" s="4">
        <v>1412</v>
      </c>
      <c r="B1414" s="4" t="str">
        <f>"刘德凯"</f>
        <v>刘德凯</v>
      </c>
      <c r="C1414" s="4" t="str">
        <f>"56362023082000432846272"</f>
        <v>56362023082000432846272</v>
      </c>
      <c r="D1414" s="4" t="str">
        <f t="shared" si="23"/>
        <v>1004</v>
      </c>
      <c r="E1414" s="4" t="s">
        <v>10</v>
      </c>
      <c r="F1414" s="4"/>
    </row>
    <row r="1415" ht="35" customHeight="1" spans="1:6">
      <c r="A1415" s="4">
        <v>1413</v>
      </c>
      <c r="B1415" s="4" t="str">
        <f>"王先树"</f>
        <v>王先树</v>
      </c>
      <c r="C1415" s="4" t="str">
        <f>"56362023082003490746278"</f>
        <v>56362023082003490746278</v>
      </c>
      <c r="D1415" s="4" t="str">
        <f t="shared" si="23"/>
        <v>1004</v>
      </c>
      <c r="E1415" s="4" t="s">
        <v>10</v>
      </c>
      <c r="F1415" s="4"/>
    </row>
    <row r="1416" ht="35" customHeight="1" spans="1:6">
      <c r="A1416" s="4">
        <v>1414</v>
      </c>
      <c r="B1416" s="4" t="str">
        <f>"王育高"</f>
        <v>王育高</v>
      </c>
      <c r="C1416" s="4" t="str">
        <f>"56362023082000322946270"</f>
        <v>56362023082000322946270</v>
      </c>
      <c r="D1416" s="4" t="str">
        <f t="shared" si="23"/>
        <v>1004</v>
      </c>
      <c r="E1416" s="4" t="s">
        <v>10</v>
      </c>
      <c r="F1416" s="4"/>
    </row>
    <row r="1417" ht="35" customHeight="1" spans="1:6">
      <c r="A1417" s="4">
        <v>1415</v>
      </c>
      <c r="B1417" s="4" t="str">
        <f>"王佛源"</f>
        <v>王佛源</v>
      </c>
      <c r="C1417" s="4" t="str">
        <f>"56362023082008523346299"</f>
        <v>56362023082008523346299</v>
      </c>
      <c r="D1417" s="4" t="str">
        <f t="shared" si="23"/>
        <v>1004</v>
      </c>
      <c r="E1417" s="4" t="s">
        <v>10</v>
      </c>
      <c r="F1417" s="4"/>
    </row>
    <row r="1418" ht="35" customHeight="1" spans="1:6">
      <c r="A1418" s="4">
        <v>1416</v>
      </c>
      <c r="B1418" s="4" t="str">
        <f>"张乐斌"</f>
        <v>张乐斌</v>
      </c>
      <c r="C1418" s="4" t="str">
        <f>"56362023082009405146327"</f>
        <v>56362023082009405146327</v>
      </c>
      <c r="D1418" s="4" t="str">
        <f t="shared" si="23"/>
        <v>1004</v>
      </c>
      <c r="E1418" s="4" t="s">
        <v>10</v>
      </c>
      <c r="F1418" s="4"/>
    </row>
    <row r="1419" ht="35" customHeight="1" spans="1:6">
      <c r="A1419" s="4">
        <v>1417</v>
      </c>
      <c r="B1419" s="4" t="str">
        <f>"符方亮"</f>
        <v>符方亮</v>
      </c>
      <c r="C1419" s="4" t="str">
        <f>"56362023082009004146305"</f>
        <v>56362023082009004146305</v>
      </c>
      <c r="D1419" s="4" t="str">
        <f t="shared" si="23"/>
        <v>1004</v>
      </c>
      <c r="E1419" s="4" t="s">
        <v>10</v>
      </c>
      <c r="F1419" s="4"/>
    </row>
    <row r="1420" ht="35" customHeight="1" spans="1:6">
      <c r="A1420" s="4">
        <v>1418</v>
      </c>
      <c r="B1420" s="4" t="str">
        <f>"陈荣扬"</f>
        <v>陈荣扬</v>
      </c>
      <c r="C1420" s="4" t="str">
        <f>"56362023081511373226917"</f>
        <v>56362023081511373226917</v>
      </c>
      <c r="D1420" s="4" t="str">
        <f t="shared" si="23"/>
        <v>1004</v>
      </c>
      <c r="E1420" s="4" t="s">
        <v>10</v>
      </c>
      <c r="F1420" s="4"/>
    </row>
    <row r="1421" ht="35" customHeight="1" spans="1:6">
      <c r="A1421" s="4">
        <v>1419</v>
      </c>
      <c r="B1421" s="4" t="str">
        <f>"陈彦好"</f>
        <v>陈彦好</v>
      </c>
      <c r="C1421" s="4" t="str">
        <f>"56362023082010513846348"</f>
        <v>56362023082010513846348</v>
      </c>
      <c r="D1421" s="4" t="str">
        <f t="shared" si="23"/>
        <v>1004</v>
      </c>
      <c r="E1421" s="4" t="s">
        <v>10</v>
      </c>
      <c r="F1421" s="4"/>
    </row>
    <row r="1422" ht="35" customHeight="1" spans="1:6">
      <c r="A1422" s="4">
        <v>1420</v>
      </c>
      <c r="B1422" s="4" t="str">
        <f>"曾楚涵"</f>
        <v>曾楚涵</v>
      </c>
      <c r="C1422" s="4" t="str">
        <f>"56362023081813214643997"</f>
        <v>56362023081813214643997</v>
      </c>
      <c r="D1422" s="4" t="str">
        <f t="shared" si="23"/>
        <v>1004</v>
      </c>
      <c r="E1422" s="4" t="s">
        <v>10</v>
      </c>
      <c r="F1422" s="4"/>
    </row>
    <row r="1423" ht="35" customHeight="1" spans="1:6">
      <c r="A1423" s="4">
        <v>1421</v>
      </c>
      <c r="B1423" s="4" t="str">
        <f>"李大传"</f>
        <v>李大传</v>
      </c>
      <c r="C1423" s="4" t="str">
        <f>"56362023082011593946372"</f>
        <v>56362023082011593946372</v>
      </c>
      <c r="D1423" s="4" t="str">
        <f t="shared" si="23"/>
        <v>1004</v>
      </c>
      <c r="E1423" s="4" t="s">
        <v>10</v>
      </c>
      <c r="F1423" s="4"/>
    </row>
    <row r="1424" ht="35" customHeight="1" spans="1:6">
      <c r="A1424" s="4">
        <v>1422</v>
      </c>
      <c r="B1424" s="4" t="str">
        <f>"王欣"</f>
        <v>王欣</v>
      </c>
      <c r="C1424" s="4" t="str">
        <f>"56362023082012122346381"</f>
        <v>56362023082012122346381</v>
      </c>
      <c r="D1424" s="4" t="str">
        <f t="shared" si="23"/>
        <v>1004</v>
      </c>
      <c r="E1424" s="4" t="s">
        <v>10</v>
      </c>
      <c r="F1424" s="4"/>
    </row>
    <row r="1425" ht="35" customHeight="1" spans="1:6">
      <c r="A1425" s="4">
        <v>1423</v>
      </c>
      <c r="B1425" s="4" t="str">
        <f>"罗兰波"</f>
        <v>罗兰波</v>
      </c>
      <c r="C1425" s="4" t="str">
        <f>"56362023081916132446117"</f>
        <v>56362023081916132446117</v>
      </c>
      <c r="D1425" s="4" t="str">
        <f t="shared" si="23"/>
        <v>1004</v>
      </c>
      <c r="E1425" s="4" t="s">
        <v>10</v>
      </c>
      <c r="F1425" s="4"/>
    </row>
    <row r="1426" ht="35" customHeight="1" spans="1:6">
      <c r="A1426" s="4">
        <v>1424</v>
      </c>
      <c r="B1426" s="4" t="str">
        <f>"廖海燕"</f>
        <v>廖海燕</v>
      </c>
      <c r="C1426" s="4" t="str">
        <f>"56362023082012022246374"</f>
        <v>56362023082012022246374</v>
      </c>
      <c r="D1426" s="4" t="str">
        <f t="shared" si="23"/>
        <v>1004</v>
      </c>
      <c r="E1426" s="4" t="s">
        <v>10</v>
      </c>
      <c r="F1426" s="4"/>
    </row>
    <row r="1427" ht="35" customHeight="1" spans="1:6">
      <c r="A1427" s="4">
        <v>1425</v>
      </c>
      <c r="B1427" s="4" t="str">
        <f>"王泰昊"</f>
        <v>王泰昊</v>
      </c>
      <c r="C1427" s="4" t="str">
        <f>"56362023082012481646396"</f>
        <v>56362023082012481646396</v>
      </c>
      <c r="D1427" s="4" t="str">
        <f t="shared" si="23"/>
        <v>1004</v>
      </c>
      <c r="E1427" s="4" t="s">
        <v>10</v>
      </c>
      <c r="F1427" s="4"/>
    </row>
    <row r="1428" ht="35" customHeight="1" spans="1:6">
      <c r="A1428" s="4">
        <v>1426</v>
      </c>
      <c r="B1428" s="4" t="str">
        <f>"金波"</f>
        <v>金波</v>
      </c>
      <c r="C1428" s="4" t="str">
        <f>"56362023082012514446398"</f>
        <v>56362023082012514446398</v>
      </c>
      <c r="D1428" s="4" t="str">
        <f t="shared" si="23"/>
        <v>1004</v>
      </c>
      <c r="E1428" s="4" t="s">
        <v>10</v>
      </c>
      <c r="F1428" s="4"/>
    </row>
    <row r="1429" ht="35" customHeight="1" spans="1:6">
      <c r="A1429" s="4">
        <v>1427</v>
      </c>
      <c r="B1429" s="4" t="str">
        <f>"蔡小净"</f>
        <v>蔡小净</v>
      </c>
      <c r="C1429" s="4" t="str">
        <f>"56362023082013315946408"</f>
        <v>56362023082013315946408</v>
      </c>
      <c r="D1429" s="4" t="str">
        <f t="shared" si="23"/>
        <v>1004</v>
      </c>
      <c r="E1429" s="4" t="s">
        <v>10</v>
      </c>
      <c r="F1429" s="4"/>
    </row>
    <row r="1430" ht="35" customHeight="1" spans="1:6">
      <c r="A1430" s="4">
        <v>1428</v>
      </c>
      <c r="B1430" s="4" t="str">
        <f>"吴妮"</f>
        <v>吴妮</v>
      </c>
      <c r="C1430" s="4" t="str">
        <f>"56362023082013495246415"</f>
        <v>56362023082013495246415</v>
      </c>
      <c r="D1430" s="4" t="str">
        <f t="shared" si="23"/>
        <v>1004</v>
      </c>
      <c r="E1430" s="4" t="s">
        <v>10</v>
      </c>
      <c r="F1430" s="4"/>
    </row>
    <row r="1431" ht="35" customHeight="1" spans="1:6">
      <c r="A1431" s="4">
        <v>1429</v>
      </c>
      <c r="B1431" s="4" t="str">
        <f>"吴绵杰"</f>
        <v>吴绵杰</v>
      </c>
      <c r="C1431" s="4" t="str">
        <f>"56362023082012460546392"</f>
        <v>56362023082012460546392</v>
      </c>
      <c r="D1431" s="4" t="str">
        <f t="shared" si="23"/>
        <v>1004</v>
      </c>
      <c r="E1431" s="4" t="s">
        <v>10</v>
      </c>
      <c r="F1431" s="4"/>
    </row>
    <row r="1432" ht="35" customHeight="1" spans="1:6">
      <c r="A1432" s="4">
        <v>1430</v>
      </c>
      <c r="B1432" s="4" t="str">
        <f>"王佛航"</f>
        <v>王佛航</v>
      </c>
      <c r="C1432" s="4" t="str">
        <f>"56362023081419414623276"</f>
        <v>56362023081419414623276</v>
      </c>
      <c r="D1432" s="4" t="str">
        <f t="shared" si="23"/>
        <v>1004</v>
      </c>
      <c r="E1432" s="4" t="s">
        <v>10</v>
      </c>
      <c r="F1432" s="4"/>
    </row>
    <row r="1433" ht="35" customHeight="1" spans="1:6">
      <c r="A1433" s="4">
        <v>1431</v>
      </c>
      <c r="B1433" s="4" t="str">
        <f>"邱小慧"</f>
        <v>邱小慧</v>
      </c>
      <c r="C1433" s="4" t="str">
        <f>"56362023081810115143388"</f>
        <v>56362023081810115143388</v>
      </c>
      <c r="D1433" s="4" t="str">
        <f t="shared" si="23"/>
        <v>1004</v>
      </c>
      <c r="E1433" s="4" t="s">
        <v>10</v>
      </c>
      <c r="F1433" s="4"/>
    </row>
    <row r="1434" ht="35" customHeight="1" spans="1:6">
      <c r="A1434" s="4">
        <v>1432</v>
      </c>
      <c r="B1434" s="4" t="str">
        <f>"蔡小雪"</f>
        <v>蔡小雪</v>
      </c>
      <c r="C1434" s="4" t="str">
        <f>"56362023082015181846447"</f>
        <v>56362023082015181846447</v>
      </c>
      <c r="D1434" s="4" t="str">
        <f t="shared" si="23"/>
        <v>1004</v>
      </c>
      <c r="E1434" s="4" t="s">
        <v>10</v>
      </c>
      <c r="F1434" s="4"/>
    </row>
    <row r="1435" ht="35" customHeight="1" spans="1:6">
      <c r="A1435" s="4">
        <v>1433</v>
      </c>
      <c r="B1435" s="4" t="str">
        <f>"王珊"</f>
        <v>王珊</v>
      </c>
      <c r="C1435" s="4" t="str">
        <f>"56362023082012280346385"</f>
        <v>56362023082012280346385</v>
      </c>
      <c r="D1435" s="4" t="str">
        <f t="shared" si="23"/>
        <v>1004</v>
      </c>
      <c r="E1435" s="4" t="s">
        <v>10</v>
      </c>
      <c r="F1435" s="4"/>
    </row>
    <row r="1436" ht="35" customHeight="1" spans="1:6">
      <c r="A1436" s="4">
        <v>1434</v>
      </c>
      <c r="B1436" s="4" t="str">
        <f>"李自铄"</f>
        <v>李自铄</v>
      </c>
      <c r="C1436" s="4" t="str">
        <f>"56362023081916340346128"</f>
        <v>56362023081916340346128</v>
      </c>
      <c r="D1436" s="4" t="str">
        <f t="shared" si="23"/>
        <v>1004</v>
      </c>
      <c r="E1436" s="4" t="s">
        <v>10</v>
      </c>
      <c r="F1436" s="4"/>
    </row>
    <row r="1437" ht="35" customHeight="1" spans="1:6">
      <c r="A1437" s="4">
        <v>1435</v>
      </c>
      <c r="B1437" s="4" t="str">
        <f>"王春蕊"</f>
        <v>王春蕊</v>
      </c>
      <c r="C1437" s="4" t="str">
        <f>"56362023082016192246474"</f>
        <v>56362023082016192246474</v>
      </c>
      <c r="D1437" s="4" t="str">
        <f t="shared" si="23"/>
        <v>1004</v>
      </c>
      <c r="E1437" s="4" t="s">
        <v>10</v>
      </c>
      <c r="F1437" s="4"/>
    </row>
    <row r="1438" ht="35" customHeight="1" spans="1:6">
      <c r="A1438" s="4">
        <v>1436</v>
      </c>
      <c r="B1438" s="4" t="str">
        <f>"王辉"</f>
        <v>王辉</v>
      </c>
      <c r="C1438" s="4" t="str">
        <f>"56362023082016122446468"</f>
        <v>56362023082016122446468</v>
      </c>
      <c r="D1438" s="4" t="str">
        <f t="shared" si="23"/>
        <v>1004</v>
      </c>
      <c r="E1438" s="4" t="s">
        <v>10</v>
      </c>
      <c r="F1438" s="4"/>
    </row>
  </sheetData>
  <autoFilter ref="A2:F1438">
    <extLst/>
  </autoFilter>
  <sortState ref="A2:BP1617">
    <sortCondition ref="D2:D1617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5636_64e2368cb78d4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陈炬升</dc:creator>
  <cp:lastModifiedBy>hzl</cp:lastModifiedBy>
  <dcterms:created xsi:type="dcterms:W3CDTF">2023-08-20T15:58:00Z</dcterms:created>
  <dcterms:modified xsi:type="dcterms:W3CDTF">2023-08-22T06:58:30Z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F56F76645E68484C81B6FDFA139D36DD_13</vt:lpwstr>
  </property>
  <property fmtid="{D5CDD505-2E9C-101B-9397-08002B2CF9AE}" pid="3" name="KSOProductBuildVer">
    <vt:lpwstr>2052-11.8.2.8411</vt:lpwstr>
  </property>
</Properties>
</file>