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<sst xmlns="http://schemas.openxmlformats.org/spreadsheetml/2006/main" count="6330" uniqueCount="2816">
  <si>
    <t>海南省住房公积金管理局2023年公开招聘事业单位工作人员资格初审通过人员名单</t>
  </si>
  <si>
    <t>序号</t>
  </si>
  <si>
    <t>姓名</t>
  </si>
  <si>
    <t>身份证号码</t>
  </si>
  <si>
    <t>报考岗位</t>
  </si>
  <si>
    <t>备注</t>
  </si>
  <si>
    <t>460103********1522</t>
  </si>
  <si>
    <t>101—三亚住房公积金管理局-文秘岗</t>
  </si>
  <si>
    <t>460031********4827</t>
  </si>
  <si>
    <t>469003********7321</t>
  </si>
  <si>
    <t>460004********0020</t>
  </si>
  <si>
    <t>430422********0029</t>
  </si>
  <si>
    <t>460027********4425</t>
  </si>
  <si>
    <t>460005********0026</t>
  </si>
  <si>
    <t>460002********2824</t>
  </si>
  <si>
    <t>460033********4544</t>
  </si>
  <si>
    <t>460031********0819</t>
  </si>
  <si>
    <t>460022********392X</t>
  </si>
  <si>
    <t>460200********3221</t>
  </si>
  <si>
    <t>513030********0042</t>
  </si>
  <si>
    <t>460007********7248</t>
  </si>
  <si>
    <t>460006********272X</t>
  </si>
  <si>
    <t>532526********084X</t>
  </si>
  <si>
    <t>533525********0643</t>
  </si>
  <si>
    <t>460006********0421</t>
  </si>
  <si>
    <t>460034********4123</t>
  </si>
  <si>
    <t>460006********0226</t>
  </si>
  <si>
    <t>460003********6651</t>
  </si>
  <si>
    <t>460200********5125</t>
  </si>
  <si>
    <t>460027********0642</t>
  </si>
  <si>
    <t>460003********2432</t>
  </si>
  <si>
    <t>460200********0022</t>
  </si>
  <si>
    <t>230202********1024</t>
  </si>
  <si>
    <t>460001********1029</t>
  </si>
  <si>
    <t>460200********3821</t>
  </si>
  <si>
    <t>460026********0319</t>
  </si>
  <si>
    <t>431081********081X</t>
  </si>
  <si>
    <t>460200********3342</t>
  </si>
  <si>
    <t>230881********2225</t>
  </si>
  <si>
    <t>460004********5256</t>
  </si>
  <si>
    <t>460200********632X</t>
  </si>
  <si>
    <t>460003********0020</t>
  </si>
  <si>
    <t>460002********4618</t>
  </si>
  <si>
    <t>231182********5534</t>
  </si>
  <si>
    <t>650102********6524</t>
  </si>
  <si>
    <t>460200********5127</t>
  </si>
  <si>
    <t>460004********2020</t>
  </si>
  <si>
    <t>460003********0220</t>
  </si>
  <si>
    <t>460031********5620</t>
  </si>
  <si>
    <t>460003********662X</t>
  </si>
  <si>
    <t>460022********054X</t>
  </si>
  <si>
    <t>460006********4062</t>
  </si>
  <si>
    <t>460002********2229</t>
  </si>
  <si>
    <t>530325********032X</t>
  </si>
  <si>
    <t>460200********0309</t>
  </si>
  <si>
    <t>460031********2027</t>
  </si>
  <si>
    <t>460028********2864</t>
  </si>
  <si>
    <t>460031********1621</t>
  </si>
  <si>
    <t>460200********4021</t>
  </si>
  <si>
    <t>220582********0024</t>
  </si>
  <si>
    <t>460027********2322</t>
  </si>
  <si>
    <t>410711********0022</t>
  </si>
  <si>
    <t>460200********0025</t>
  </si>
  <si>
    <t>460103********1230</t>
  </si>
  <si>
    <t>460004********3827</t>
  </si>
  <si>
    <t>460003********2014</t>
  </si>
  <si>
    <t>232721********0627</t>
  </si>
  <si>
    <t>460003********3222</t>
  </si>
  <si>
    <t>460004********1229</t>
  </si>
  <si>
    <t>460200********0988</t>
  </si>
  <si>
    <t>460027********1010</t>
  </si>
  <si>
    <t>460004********4824</t>
  </si>
  <si>
    <t>460028********0827</t>
  </si>
  <si>
    <t>460006********8721</t>
  </si>
  <si>
    <t>469028********3627</t>
  </si>
  <si>
    <t>469021********0038</t>
  </si>
  <si>
    <t>460033********3631</t>
  </si>
  <si>
    <t>460006********6824</t>
  </si>
  <si>
    <t>460028********6824</t>
  </si>
  <si>
    <t>469025********0012</t>
  </si>
  <si>
    <t>460003********4440</t>
  </si>
  <si>
    <t>460006********8725</t>
  </si>
  <si>
    <t>469007********7629</t>
  </si>
  <si>
    <t>460002********5423</t>
  </si>
  <si>
    <t>410926********2429</t>
  </si>
  <si>
    <t>460028********0829</t>
  </si>
  <si>
    <t>460030********4824</t>
  </si>
  <si>
    <t>460007********2082</t>
  </si>
  <si>
    <t>460103********3022</t>
  </si>
  <si>
    <t>440982********1668</t>
  </si>
  <si>
    <t>522425********8124</t>
  </si>
  <si>
    <t>460028********5227</t>
  </si>
  <si>
    <t>460006********0223</t>
  </si>
  <si>
    <t>460200********0027</t>
  </si>
  <si>
    <t>430502********2022</t>
  </si>
  <si>
    <t>460033********5083</t>
  </si>
  <si>
    <t>460200********3340</t>
  </si>
  <si>
    <t>460003********6641</t>
  </si>
  <si>
    <t>460200********4447</t>
  </si>
  <si>
    <t>230102********2427</t>
  </si>
  <si>
    <t>460007********5008</t>
  </si>
  <si>
    <t>460006********5226</t>
  </si>
  <si>
    <t>460033********5096</t>
  </si>
  <si>
    <t>460004********5416</t>
  </si>
  <si>
    <t>460027********8506</t>
  </si>
  <si>
    <t>430581********0528</t>
  </si>
  <si>
    <t>460028********481X</t>
  </si>
  <si>
    <t>460033********3229</t>
  </si>
  <si>
    <t>460003********0224</t>
  </si>
  <si>
    <t>460004********0040</t>
  </si>
  <si>
    <t>460004********3222</t>
  </si>
  <si>
    <t>510521********4226</t>
  </si>
  <si>
    <t>460103********0314</t>
  </si>
  <si>
    <t>341222********4704</t>
  </si>
  <si>
    <t>460200********5126</t>
  </si>
  <si>
    <t>460033********3909</t>
  </si>
  <si>
    <t>460033********0087</t>
  </si>
  <si>
    <t>230921********0423</t>
  </si>
  <si>
    <t>460006********0018</t>
  </si>
  <si>
    <t>150402********1718</t>
  </si>
  <si>
    <t>460001********072X</t>
  </si>
  <si>
    <t>460006********3142</t>
  </si>
  <si>
    <t>460031********6419</t>
  </si>
  <si>
    <t>460200********3828</t>
  </si>
  <si>
    <t>412822********0116</t>
  </si>
  <si>
    <t>460002********001X</t>
  </si>
  <si>
    <t>460033********8330</t>
  </si>
  <si>
    <t>460004********0429</t>
  </si>
  <si>
    <t>460103********2729</t>
  </si>
  <si>
    <t>460033********0374</t>
  </si>
  <si>
    <t>460003********2448</t>
  </si>
  <si>
    <t>460004********404X</t>
  </si>
  <si>
    <t>460200********4443</t>
  </si>
  <si>
    <t>622421********032X</t>
  </si>
  <si>
    <t>460033********5372</t>
  </si>
  <si>
    <t>460200********030X</t>
  </si>
  <si>
    <t>460003********2428</t>
  </si>
  <si>
    <t>460004********5228</t>
  </si>
  <si>
    <t>150927********5410</t>
  </si>
  <si>
    <t>460006********4023</t>
  </si>
  <si>
    <t>410825********7565</t>
  </si>
  <si>
    <t>460027********0643</t>
  </si>
  <si>
    <t>469021********0020</t>
  </si>
  <si>
    <t>460028********0025</t>
  </si>
  <si>
    <t>460027********1721</t>
  </si>
  <si>
    <t>460025********0027</t>
  </si>
  <si>
    <t>460102********0912</t>
  </si>
  <si>
    <t>460001********1327</t>
  </si>
  <si>
    <t>460034********0029</t>
  </si>
  <si>
    <t>460028********0023</t>
  </si>
  <si>
    <t>460004********4828</t>
  </si>
  <si>
    <t>460025********2429</t>
  </si>
  <si>
    <t>460033********4860</t>
  </si>
  <si>
    <t>460006********8127</t>
  </si>
  <si>
    <t>460200********0043</t>
  </si>
  <si>
    <t>460104********1229</t>
  </si>
  <si>
    <t>460033********3912</t>
  </si>
  <si>
    <t>460004********4428</t>
  </si>
  <si>
    <t>430223********0326</t>
  </si>
  <si>
    <t>460033********3575</t>
  </si>
  <si>
    <t>460033********3268</t>
  </si>
  <si>
    <t>622429********0229</t>
  </si>
  <si>
    <t>460003********1613</t>
  </si>
  <si>
    <t>460033********3886</t>
  </si>
  <si>
    <t>513921********078X</t>
  </si>
  <si>
    <t>460300********0325</t>
  </si>
  <si>
    <t>460004********4621</t>
  </si>
  <si>
    <t>460005********5141</t>
  </si>
  <si>
    <t>460300********0640</t>
  </si>
  <si>
    <t>640202********1542</t>
  </si>
  <si>
    <t>460200********3822</t>
  </si>
  <si>
    <t>460007********8546</t>
  </si>
  <si>
    <t>460005********1729</t>
  </si>
  <si>
    <t>469026********402X</t>
  </si>
  <si>
    <t>460102********0026</t>
  </si>
  <si>
    <t>232325********0226</t>
  </si>
  <si>
    <t>140106********1823</t>
  </si>
  <si>
    <t>469007********761X</t>
  </si>
  <si>
    <t>460200********4446</t>
  </si>
  <si>
    <t>460102********2729</t>
  </si>
  <si>
    <t>460007********088X</t>
  </si>
  <si>
    <t>460007********7231</t>
  </si>
  <si>
    <t>460200********0977</t>
  </si>
  <si>
    <t>460033********324X</t>
  </si>
  <si>
    <t>130304********1519</t>
  </si>
  <si>
    <t>460002********1225</t>
  </si>
  <si>
    <t>460003********6822</t>
  </si>
  <si>
    <t>460026********3922</t>
  </si>
  <si>
    <t>469003********2724</t>
  </si>
  <si>
    <t>460003********6615</t>
  </si>
  <si>
    <t>460028********6828</t>
  </si>
  <si>
    <t>460005********0024</t>
  </si>
  <si>
    <t>460028********2024</t>
  </si>
  <si>
    <t>460026********3328</t>
  </si>
  <si>
    <t>142601********4415</t>
  </si>
  <si>
    <t>460003********4667</t>
  </si>
  <si>
    <t>460007********0433</t>
  </si>
  <si>
    <t>460005********0729</t>
  </si>
  <si>
    <t>610324********0520</t>
  </si>
  <si>
    <t>460033********3232</t>
  </si>
  <si>
    <t>460025********2734</t>
  </si>
  <si>
    <t>460033********7175</t>
  </si>
  <si>
    <t>460004********0017</t>
  </si>
  <si>
    <t>460026********4228</t>
  </si>
  <si>
    <t>460027********3719</t>
  </si>
  <si>
    <t>469007********7261</t>
  </si>
  <si>
    <t>441324********2628</t>
  </si>
  <si>
    <t>460003********0029</t>
  </si>
  <si>
    <t>460007********4375</t>
  </si>
  <si>
    <t>460102********3327</t>
  </si>
  <si>
    <t>460025********1520</t>
  </si>
  <si>
    <t>460104********0325</t>
  </si>
  <si>
    <t>622630********0034</t>
  </si>
  <si>
    <t>460033********6582</t>
  </si>
  <si>
    <t>460036********6220</t>
  </si>
  <si>
    <t>460005********0727</t>
  </si>
  <si>
    <t>460033********3220</t>
  </si>
  <si>
    <t>460006********2745</t>
  </si>
  <si>
    <t>460027********4423</t>
  </si>
  <si>
    <t>230105********3012</t>
  </si>
  <si>
    <t>460033********2080</t>
  </si>
  <si>
    <t>460028********324X</t>
  </si>
  <si>
    <t>460033********3280</t>
  </si>
  <si>
    <t>460200********3343</t>
  </si>
  <si>
    <t>460028********3226</t>
  </si>
  <si>
    <t>460033********0023</t>
  </si>
  <si>
    <t>460030********7217</t>
  </si>
  <si>
    <t>460030********5717</t>
  </si>
  <si>
    <t>230822********1122</t>
  </si>
  <si>
    <t>150102********0111</t>
  </si>
  <si>
    <t>460200********0524</t>
  </si>
  <si>
    <t>469021********2125</t>
  </si>
  <si>
    <t>469027********1187</t>
  </si>
  <si>
    <t>460027********2968</t>
  </si>
  <si>
    <t>460102********0929</t>
  </si>
  <si>
    <t>460027********0648</t>
  </si>
  <si>
    <t>432522********8326</t>
  </si>
  <si>
    <t>460006********1621</t>
  </si>
  <si>
    <t>460034********0028</t>
  </si>
  <si>
    <t>460200********3149</t>
  </si>
  <si>
    <t>460200********4924</t>
  </si>
  <si>
    <t>460200********3341</t>
  </si>
  <si>
    <t>460004********2026</t>
  </si>
  <si>
    <t>500233********0220</t>
  </si>
  <si>
    <t>460026********2715</t>
  </si>
  <si>
    <t>460028********721X</t>
  </si>
  <si>
    <t>610625********1027</t>
  </si>
  <si>
    <t>460007********9278</t>
  </si>
  <si>
    <t>460028********3621</t>
  </si>
  <si>
    <t>411526********2619</t>
  </si>
  <si>
    <t>460031********0022</t>
  </si>
  <si>
    <t>460028********2825</t>
  </si>
  <si>
    <t>460102********2728</t>
  </si>
  <si>
    <t>460103********0027</t>
  </si>
  <si>
    <t>460033********4500</t>
  </si>
  <si>
    <t>460107********2320</t>
  </si>
  <si>
    <t>460007********4384</t>
  </si>
  <si>
    <t>460200********0021</t>
  </si>
  <si>
    <t>460200********446X</t>
  </si>
  <si>
    <t>460004********3822</t>
  </si>
  <si>
    <t>460002********0343</t>
  </si>
  <si>
    <t>460025********4822</t>
  </si>
  <si>
    <t>460033********0029</t>
  </si>
  <si>
    <t>460031********3625</t>
  </si>
  <si>
    <t>460031********0421</t>
  </si>
  <si>
    <t>460107********262X</t>
  </si>
  <si>
    <t>460004********5240</t>
  </si>
  <si>
    <t>440982********6122</t>
  </si>
  <si>
    <t>460200********3362</t>
  </si>
  <si>
    <t>460200********4242</t>
  </si>
  <si>
    <t>460033********002X</t>
  </si>
  <si>
    <t>460003********7028</t>
  </si>
  <si>
    <t>460006********1325</t>
  </si>
  <si>
    <t>460102********1233</t>
  </si>
  <si>
    <t>460103********1529</t>
  </si>
  <si>
    <t>532328********0922</t>
  </si>
  <si>
    <t>460031********6429</t>
  </si>
  <si>
    <t>460025********0013</t>
  </si>
  <si>
    <t>460032********4372</t>
  </si>
  <si>
    <t>460035********3427</t>
  </si>
  <si>
    <t>460033********4186</t>
  </si>
  <si>
    <t>460034********4741</t>
  </si>
  <si>
    <t>460004********4627</t>
  </si>
  <si>
    <t>460004********1423</t>
  </si>
  <si>
    <t>460027********7627</t>
  </si>
  <si>
    <t>460004********0049</t>
  </si>
  <si>
    <t>460034********0043</t>
  </si>
  <si>
    <t>460003********2226</t>
  </si>
  <si>
    <t>460027********8516</t>
  </si>
  <si>
    <t>460006********4822</t>
  </si>
  <si>
    <t>460007********0029</t>
  </si>
  <si>
    <t>460034********092X</t>
  </si>
  <si>
    <t>522226********0158</t>
  </si>
  <si>
    <t>460004********4820</t>
  </si>
  <si>
    <t>460007********5360</t>
  </si>
  <si>
    <t>460200********3344</t>
  </si>
  <si>
    <t>230103********3614</t>
  </si>
  <si>
    <t>460034********364X</t>
  </si>
  <si>
    <t>460200********1907</t>
  </si>
  <si>
    <t>430524********2926</t>
  </si>
  <si>
    <t>460004********3423</t>
  </si>
  <si>
    <t>460300********062X</t>
  </si>
  <si>
    <t>460200********028X</t>
  </si>
  <si>
    <t>460002********0522</t>
  </si>
  <si>
    <t>460026********4517</t>
  </si>
  <si>
    <t>460200********5365</t>
  </si>
  <si>
    <t>460025********2127</t>
  </si>
  <si>
    <t>469003********226X</t>
  </si>
  <si>
    <t>452126********2428</t>
  </si>
  <si>
    <t>460033********3246</t>
  </si>
  <si>
    <t>460002********3615</t>
  </si>
  <si>
    <t>460103********0612</t>
  </si>
  <si>
    <t>460200********3346</t>
  </si>
  <si>
    <t>130321********9088</t>
  </si>
  <si>
    <t>412826********0027</t>
  </si>
  <si>
    <t>460003********782X</t>
  </si>
  <si>
    <t>130828********6117</t>
  </si>
  <si>
    <t>460033********4200</t>
  </si>
  <si>
    <t>460004********3443</t>
  </si>
  <si>
    <t>460200********552X</t>
  </si>
  <si>
    <t>460028********6831</t>
  </si>
  <si>
    <t>460025********3629</t>
  </si>
  <si>
    <t>460033********388X</t>
  </si>
  <si>
    <t>469007********5361</t>
  </si>
  <si>
    <t>659001********0920</t>
  </si>
  <si>
    <t>460007********0027</t>
  </si>
  <si>
    <t>469003********3726</t>
  </si>
  <si>
    <t>460033********322X</t>
  </si>
  <si>
    <t>460025********4227</t>
  </si>
  <si>
    <t>460003********7628</t>
  </si>
  <si>
    <t>460007********7227</t>
  </si>
  <si>
    <t>460033********5983</t>
  </si>
  <si>
    <t>460103********1223</t>
  </si>
  <si>
    <t>460027********0023</t>
  </si>
  <si>
    <t>460003********2622</t>
  </si>
  <si>
    <t>460002********4120</t>
  </si>
  <si>
    <t>460200********2748</t>
  </si>
  <si>
    <t>460033********5087</t>
  </si>
  <si>
    <t>460103********1849</t>
  </si>
  <si>
    <t>460200********5522</t>
  </si>
  <si>
    <t>432503********7708</t>
  </si>
  <si>
    <t>460103********271X</t>
  </si>
  <si>
    <t>522723********0623</t>
  </si>
  <si>
    <t>460004********3212</t>
  </si>
  <si>
    <t>460003********4424</t>
  </si>
  <si>
    <t>460006********2321</t>
  </si>
  <si>
    <t>230102********343X</t>
  </si>
  <si>
    <t>460031********644X</t>
  </si>
  <si>
    <t>460300********0326</t>
  </si>
  <si>
    <t>460006********5614</t>
  </si>
  <si>
    <t>362202********1022</t>
  </si>
  <si>
    <t>460200********1665</t>
  </si>
  <si>
    <t>460004********0048</t>
  </si>
  <si>
    <t>460036********0065</t>
  </si>
  <si>
    <t>460004********6620</t>
  </si>
  <si>
    <t>460007********041X</t>
  </si>
  <si>
    <t>460004********121X</t>
  </si>
  <si>
    <t>460200********5122</t>
  </si>
  <si>
    <t>510921********1427</t>
  </si>
  <si>
    <t>460033********3241</t>
  </si>
  <si>
    <t>460034********1821</t>
  </si>
  <si>
    <t>530325********0921</t>
  </si>
  <si>
    <t>469003********3030</t>
  </si>
  <si>
    <t>460300********0620</t>
  </si>
  <si>
    <t>460003********6646</t>
  </si>
  <si>
    <t>460103********1815</t>
  </si>
  <si>
    <t>460034********002X</t>
  </si>
  <si>
    <t>469023********6617</t>
  </si>
  <si>
    <t>460103********0029</t>
  </si>
  <si>
    <t>460001********0743</t>
  </si>
  <si>
    <t>460300********032X</t>
  </si>
  <si>
    <t>102—儋州住房公积金管理局-综合业务岗</t>
  </si>
  <si>
    <t>460003********7227</t>
  </si>
  <si>
    <t>460003********7638</t>
  </si>
  <si>
    <t>460003********7228</t>
  </si>
  <si>
    <t>460003********4676</t>
  </si>
  <si>
    <t>469003********4687</t>
  </si>
  <si>
    <t>460003********7639</t>
  </si>
  <si>
    <t>469023********0013</t>
  </si>
  <si>
    <t>362202********7645</t>
  </si>
  <si>
    <t>460003********3228</t>
  </si>
  <si>
    <t>460003********3321</t>
  </si>
  <si>
    <t>810000********0027</t>
  </si>
  <si>
    <t>460003********3447</t>
  </si>
  <si>
    <t>460003********0425</t>
  </si>
  <si>
    <t>460004********0442</t>
  </si>
  <si>
    <t>460300********0629</t>
  </si>
  <si>
    <t>460003********6020</t>
  </si>
  <si>
    <t>460300********0310</t>
  </si>
  <si>
    <t>460003********5648</t>
  </si>
  <si>
    <t>460003********6637</t>
  </si>
  <si>
    <t>460003********3828</t>
  </si>
  <si>
    <t>460003********002X</t>
  </si>
  <si>
    <t>460003********6017</t>
  </si>
  <si>
    <t>460003********0025</t>
  </si>
  <si>
    <t>460003********323X</t>
  </si>
  <si>
    <t>460103********181X</t>
  </si>
  <si>
    <t>460004********6444</t>
  </si>
  <si>
    <t>460028********6416</t>
  </si>
  <si>
    <t>469026********6816</t>
  </si>
  <si>
    <t>460003********2868</t>
  </si>
  <si>
    <t>460003********2889</t>
  </si>
  <si>
    <t>460004********2430</t>
  </si>
  <si>
    <t>460003********6027</t>
  </si>
  <si>
    <t>460003********2664</t>
  </si>
  <si>
    <t>460003********0827</t>
  </si>
  <si>
    <t>460028********5263</t>
  </si>
  <si>
    <t>469003********7024</t>
  </si>
  <si>
    <t>460003********004X</t>
  </si>
  <si>
    <t>460007********0449</t>
  </si>
  <si>
    <t>460003********0243</t>
  </si>
  <si>
    <t>460003********2426</t>
  </si>
  <si>
    <t>460003********0264</t>
  </si>
  <si>
    <t>460003********5883</t>
  </si>
  <si>
    <t>460003********6612</t>
  </si>
  <si>
    <t>460031********3224</t>
  </si>
  <si>
    <t>460003********4646</t>
  </si>
  <si>
    <t>460003********4219</t>
  </si>
  <si>
    <t>460007********5807</t>
  </si>
  <si>
    <t>460003********4635</t>
  </si>
  <si>
    <t>460003********4021</t>
  </si>
  <si>
    <t>460004********3421</t>
  </si>
  <si>
    <t>460003********3444</t>
  </si>
  <si>
    <t>460004********0028</t>
  </si>
  <si>
    <t>469003********7625</t>
  </si>
  <si>
    <t>460007********0413</t>
  </si>
  <si>
    <t>460003********7708</t>
  </si>
  <si>
    <t>460006********7825</t>
  </si>
  <si>
    <t>460003********4025</t>
  </si>
  <si>
    <t>460003********2651</t>
  </si>
  <si>
    <t>460003********2025</t>
  </si>
  <si>
    <t>460003********0610</t>
  </si>
  <si>
    <t>460003********4247</t>
  </si>
  <si>
    <t>460003********0223</t>
  </si>
  <si>
    <t>460028********0819</t>
  </si>
  <si>
    <t>460007********0414</t>
  </si>
  <si>
    <t>460102********032X</t>
  </si>
  <si>
    <t>421087********3741</t>
  </si>
  <si>
    <t>460003********0424</t>
  </si>
  <si>
    <t>460003********288X</t>
  </si>
  <si>
    <t>469024********5227</t>
  </si>
  <si>
    <t>460003********4226</t>
  </si>
  <si>
    <t>411724********7634</t>
  </si>
  <si>
    <t>460003********222X</t>
  </si>
  <si>
    <t>460003********0821</t>
  </si>
  <si>
    <t>460028********0029</t>
  </si>
  <si>
    <t>469007********362X</t>
  </si>
  <si>
    <t>460003********4827</t>
  </si>
  <si>
    <t>360421********4624</t>
  </si>
  <si>
    <t>350301********1843</t>
  </si>
  <si>
    <t>460300********0026</t>
  </si>
  <si>
    <t>460003********2419</t>
  </si>
  <si>
    <t>469003********5704</t>
  </si>
  <si>
    <t>460004********0644</t>
  </si>
  <si>
    <t>460003********1824</t>
  </si>
  <si>
    <t>460003********4627</t>
  </si>
  <si>
    <t>460028********3223</t>
  </si>
  <si>
    <t>460003********2437</t>
  </si>
  <si>
    <t>460036********0412</t>
  </si>
  <si>
    <t>469024********0871</t>
  </si>
  <si>
    <t>469003********7013</t>
  </si>
  <si>
    <t>460007********4111</t>
  </si>
  <si>
    <t>469003********8427</t>
  </si>
  <si>
    <t>460003********2427</t>
  </si>
  <si>
    <t>460003********3247</t>
  </si>
  <si>
    <t>460003********542X</t>
  </si>
  <si>
    <t>460031********5648</t>
  </si>
  <si>
    <t>460003********4841</t>
  </si>
  <si>
    <t>460036********4520</t>
  </si>
  <si>
    <t>469003********7329</t>
  </si>
  <si>
    <t>220702********9724</t>
  </si>
  <si>
    <t>230302********6427</t>
  </si>
  <si>
    <t>469024********0080</t>
  </si>
  <si>
    <t>460003********5414</t>
  </si>
  <si>
    <t>460007********7268</t>
  </si>
  <si>
    <t>460300********0023</t>
  </si>
  <si>
    <t>460031********3268</t>
  </si>
  <si>
    <t>460003********8825</t>
  </si>
  <si>
    <t>460003********2835</t>
  </si>
  <si>
    <t>460003********2821</t>
  </si>
  <si>
    <t>460003********3255</t>
  </si>
  <si>
    <t>469007********7612</t>
  </si>
  <si>
    <t>460028********002X</t>
  </si>
  <si>
    <t>460003********2461</t>
  </si>
  <si>
    <t>620521********1110</t>
  </si>
  <si>
    <t>460003********702X</t>
  </si>
  <si>
    <t>460003********2438</t>
  </si>
  <si>
    <t>460003********1822</t>
  </si>
  <si>
    <t>460033********3878</t>
  </si>
  <si>
    <t>460005********3224</t>
  </si>
  <si>
    <t>460027********4717</t>
  </si>
  <si>
    <t>460003********382X</t>
  </si>
  <si>
    <t>141102********0082</t>
  </si>
  <si>
    <t>469003********7324</t>
  </si>
  <si>
    <t>460003********6227</t>
  </si>
  <si>
    <t>460003********1426</t>
  </si>
  <si>
    <t>460003********3820</t>
  </si>
  <si>
    <t>460028********5222</t>
  </si>
  <si>
    <t>460005********3712</t>
  </si>
  <si>
    <t>460003********4029</t>
  </si>
  <si>
    <t>460003********7622</t>
  </si>
  <si>
    <t>469025********1817</t>
  </si>
  <si>
    <t>460003********0023</t>
  </si>
  <si>
    <t>460003********4306</t>
  </si>
  <si>
    <t>460034********4725</t>
  </si>
  <si>
    <t>460033********3233</t>
  </si>
  <si>
    <t>469026********0027</t>
  </si>
  <si>
    <t>460003********4683</t>
  </si>
  <si>
    <t>460003********1811</t>
  </si>
  <si>
    <t>460103********0316</t>
  </si>
  <si>
    <t>431028********0044</t>
  </si>
  <si>
    <t>460003********0430</t>
  </si>
  <si>
    <t>460031********5644</t>
  </si>
  <si>
    <t>421087********7928</t>
  </si>
  <si>
    <t>142601********1357</t>
  </si>
  <si>
    <t>460003********3067</t>
  </si>
  <si>
    <t>469003********302X</t>
  </si>
  <si>
    <t>460003********5823</t>
  </si>
  <si>
    <t>460003********7820</t>
  </si>
  <si>
    <t>370102********1517</t>
  </si>
  <si>
    <t>460003********3014</t>
  </si>
  <si>
    <t>460031********3629</t>
  </si>
  <si>
    <t>469003********2221</t>
  </si>
  <si>
    <t>469003********6118</t>
  </si>
  <si>
    <t>460003********6618</t>
  </si>
  <si>
    <t>469003********2429</t>
  </si>
  <si>
    <t>460200********0282</t>
  </si>
  <si>
    <t>460004********1440</t>
  </si>
  <si>
    <t>469003********1929</t>
  </si>
  <si>
    <t>469003********6123</t>
  </si>
  <si>
    <t>460003********6626</t>
  </si>
  <si>
    <t>460003********4642</t>
  </si>
  <si>
    <t>460022********5620</t>
  </si>
  <si>
    <t>460005********3023</t>
  </si>
  <si>
    <t>460002********3223</t>
  </si>
  <si>
    <t>460003********0617</t>
  </si>
  <si>
    <t>460007********5000</t>
  </si>
  <si>
    <t>460003********5213</t>
  </si>
  <si>
    <t>460003********1820</t>
  </si>
  <si>
    <t>460003********5835</t>
  </si>
  <si>
    <t>460028********6818</t>
  </si>
  <si>
    <t>460003********6623</t>
  </si>
  <si>
    <t>460003********7613</t>
  </si>
  <si>
    <t>411303********5952</t>
  </si>
  <si>
    <t>460003********4625</t>
  </si>
  <si>
    <t>460026********0022</t>
  </si>
  <si>
    <t>140202********5521</t>
  </si>
  <si>
    <t>460036********5220</t>
  </si>
  <si>
    <t>460003********4132</t>
  </si>
  <si>
    <t>460003********4626</t>
  </si>
  <si>
    <t>460003********4222</t>
  </si>
  <si>
    <t>460003********2685</t>
  </si>
  <si>
    <t>500241********3040</t>
  </si>
  <si>
    <t>230184********2784</t>
  </si>
  <si>
    <t>460003********301X</t>
  </si>
  <si>
    <t>469003********4627</t>
  </si>
  <si>
    <t>460300********0315</t>
  </si>
  <si>
    <t>460003********7824</t>
  </si>
  <si>
    <t>460003********202X</t>
  </si>
  <si>
    <t>460102********0315</t>
  </si>
  <si>
    <t>460031********001X</t>
  </si>
  <si>
    <t>460006********682X</t>
  </si>
  <si>
    <t>469003********5617</t>
  </si>
  <si>
    <t>460003********3865</t>
  </si>
  <si>
    <t>460028********2049</t>
  </si>
  <si>
    <t>460003********4824</t>
  </si>
  <si>
    <t>460003********2458</t>
  </si>
  <si>
    <t>460003********5220</t>
  </si>
  <si>
    <t>440825********0556</t>
  </si>
  <si>
    <t>460003********5825</t>
  </si>
  <si>
    <t>220181********0024</t>
  </si>
  <si>
    <t>460028********6024</t>
  </si>
  <si>
    <t>440921********2920</t>
  </si>
  <si>
    <t>460003********0217</t>
  </si>
  <si>
    <t>460027********7326</t>
  </si>
  <si>
    <t>460103********1550</t>
  </si>
  <si>
    <t>220523********0132</t>
  </si>
  <si>
    <t>460003********3468</t>
  </si>
  <si>
    <t>460031********0420</t>
  </si>
  <si>
    <t>460102********0029</t>
  </si>
  <si>
    <t>460031********6820</t>
  </si>
  <si>
    <t>460003********0623</t>
  </si>
  <si>
    <t>510903********9164</t>
  </si>
  <si>
    <t>460003********0613</t>
  </si>
  <si>
    <t>460028********5244</t>
  </si>
  <si>
    <t>460003********1425</t>
  </si>
  <si>
    <t>460007********0871</t>
  </si>
  <si>
    <t>460003********7415</t>
  </si>
  <si>
    <t>460003********2834</t>
  </si>
  <si>
    <t>460104********0627</t>
  </si>
  <si>
    <t>362522********004X</t>
  </si>
  <si>
    <t>460003********4242</t>
  </si>
  <si>
    <t>460003********1617</t>
  </si>
  <si>
    <t>460004********1029</t>
  </si>
  <si>
    <t>230104********0621</t>
  </si>
  <si>
    <t>469029********0422</t>
  </si>
  <si>
    <t>460003********0036</t>
  </si>
  <si>
    <t>460007********7242</t>
  </si>
  <si>
    <t>460003********2023</t>
  </si>
  <si>
    <t>452728********3331</t>
  </si>
  <si>
    <t>103—澄迈住房公积金管理局-综合业务岗</t>
  </si>
  <si>
    <t>422822********0029</t>
  </si>
  <si>
    <t>460103********3069</t>
  </si>
  <si>
    <t>411082********1824</t>
  </si>
  <si>
    <t>460027********7626</t>
  </si>
  <si>
    <t>440882********1185</t>
  </si>
  <si>
    <t>460027********3729</t>
  </si>
  <si>
    <t>460025********0023</t>
  </si>
  <si>
    <t>460027********762X</t>
  </si>
  <si>
    <t>460027********6659</t>
  </si>
  <si>
    <t>460104********002X</t>
  </si>
  <si>
    <t>460032********6226</t>
  </si>
  <si>
    <t>460027********5120</t>
  </si>
  <si>
    <t>460007********7264</t>
  </si>
  <si>
    <t>460004********0828</t>
  </si>
  <si>
    <t>460028********402X</t>
  </si>
  <si>
    <t>460004********3824</t>
  </si>
  <si>
    <t>431128********6848</t>
  </si>
  <si>
    <t>460004********4628</t>
  </si>
  <si>
    <t>460027********4179</t>
  </si>
  <si>
    <t>460007********6867</t>
  </si>
  <si>
    <t>460005********642X</t>
  </si>
  <si>
    <t>460007********5362</t>
  </si>
  <si>
    <t>460022********0022</t>
  </si>
  <si>
    <t>620102********5346</t>
  </si>
  <si>
    <t>350505********7025</t>
  </si>
  <si>
    <t>460004********5225</t>
  </si>
  <si>
    <t>460004********0221</t>
  </si>
  <si>
    <t>460103********1231</t>
  </si>
  <si>
    <t>460004********0821</t>
  </si>
  <si>
    <t>452227********4223</t>
  </si>
  <si>
    <t>460006********4039</t>
  </si>
  <si>
    <t>460103********001X</t>
  </si>
  <si>
    <t>469003********8225</t>
  </si>
  <si>
    <t>460028********0422</t>
  </si>
  <si>
    <t>460006********3127</t>
  </si>
  <si>
    <t>460103********1825</t>
  </si>
  <si>
    <t>460022********4830</t>
  </si>
  <si>
    <t>460104********1246</t>
  </si>
  <si>
    <t>460107********3020</t>
  </si>
  <si>
    <t>460003********4613</t>
  </si>
  <si>
    <t>460027********2024</t>
  </si>
  <si>
    <t>460027********4147</t>
  </si>
  <si>
    <t>342201********0414</t>
  </si>
  <si>
    <t>460103********2746</t>
  </si>
  <si>
    <t>440882********4048</t>
  </si>
  <si>
    <t>460022********3221</t>
  </si>
  <si>
    <t>460005********1925</t>
  </si>
  <si>
    <t>460006********2342</t>
  </si>
  <si>
    <t>460004********4037</t>
  </si>
  <si>
    <t>460104********1244</t>
  </si>
  <si>
    <t>460027********4428</t>
  </si>
  <si>
    <t>460003********3466</t>
  </si>
  <si>
    <t>460300********0667</t>
  </si>
  <si>
    <t>440825********2818</t>
  </si>
  <si>
    <t>500101********3546</t>
  </si>
  <si>
    <t>469023********0623</t>
  </si>
  <si>
    <t>460027********6221</t>
  </si>
  <si>
    <t>460027********3732</t>
  </si>
  <si>
    <t>370681********4819</t>
  </si>
  <si>
    <t>522425********001X</t>
  </si>
  <si>
    <t>460007********0843</t>
  </si>
  <si>
    <t>460028********0044</t>
  </si>
  <si>
    <t>460102********1520</t>
  </si>
  <si>
    <t>469027********6887</t>
  </si>
  <si>
    <t>460003********4109</t>
  </si>
  <si>
    <t>460103********0929</t>
  </si>
  <si>
    <t>460004********0228</t>
  </si>
  <si>
    <t>469023********2621</t>
  </si>
  <si>
    <t>230321********5531</t>
  </si>
  <si>
    <t>460028********0826</t>
  </si>
  <si>
    <t>433123********0039</t>
  </si>
  <si>
    <t>460027********2924</t>
  </si>
  <si>
    <t>469024********0101</t>
  </si>
  <si>
    <t>460036********122X</t>
  </si>
  <si>
    <t>460022********1226</t>
  </si>
  <si>
    <t>460028********1625</t>
  </si>
  <si>
    <t>460027********5920</t>
  </si>
  <si>
    <t>460003********6627</t>
  </si>
  <si>
    <t>460004********1243</t>
  </si>
  <si>
    <t>460007********0422</t>
  </si>
  <si>
    <t>469023********0058</t>
  </si>
  <si>
    <t>460004********6413</t>
  </si>
  <si>
    <t>211302********0821</t>
  </si>
  <si>
    <t>460026********0028</t>
  </si>
  <si>
    <t>460102********2445</t>
  </si>
  <si>
    <t>460104********1829</t>
  </si>
  <si>
    <t>460027********7016</t>
  </si>
  <si>
    <t>460028********1223</t>
  </si>
  <si>
    <t>460003********8520</t>
  </si>
  <si>
    <t>460200********0038</t>
  </si>
  <si>
    <t>460004********4610</t>
  </si>
  <si>
    <t>410726********9521</t>
  </si>
  <si>
    <t>460002********0021</t>
  </si>
  <si>
    <t>460027********511X</t>
  </si>
  <si>
    <t>469007********7223</t>
  </si>
  <si>
    <t>411327********0029</t>
  </si>
  <si>
    <t>421124********7012</t>
  </si>
  <si>
    <t>441424********5111</t>
  </si>
  <si>
    <t>460027********7912</t>
  </si>
  <si>
    <t>340822********0716</t>
  </si>
  <si>
    <t>460004********0011</t>
  </si>
  <si>
    <t>460002********3413</t>
  </si>
  <si>
    <t>460028********0844</t>
  </si>
  <si>
    <t>460103********1225</t>
  </si>
  <si>
    <t>469024********0425</t>
  </si>
  <si>
    <t>460104********032X</t>
  </si>
  <si>
    <t>469021********122X</t>
  </si>
  <si>
    <t>460006********0225</t>
  </si>
  <si>
    <t>460104********0326</t>
  </si>
  <si>
    <t>469007********7617</t>
  </si>
  <si>
    <t>460022********0010</t>
  </si>
  <si>
    <t>460103********0325</t>
  </si>
  <si>
    <t>460104********0921</t>
  </si>
  <si>
    <t>500110********4049</t>
  </si>
  <si>
    <t>469024********4046</t>
  </si>
  <si>
    <t>410503********5005</t>
  </si>
  <si>
    <t>460028********4027</t>
  </si>
  <si>
    <t>460103********0321</t>
  </si>
  <si>
    <t>421023********0432</t>
  </si>
  <si>
    <t>460027********4136</t>
  </si>
  <si>
    <t>460027********2928</t>
  </si>
  <si>
    <t>469023********0639</t>
  </si>
  <si>
    <t>460034********1521</t>
  </si>
  <si>
    <t>533023********144X</t>
  </si>
  <si>
    <t>460200********4909</t>
  </si>
  <si>
    <t>460200********0014</t>
  </si>
  <si>
    <t>469023********8243</t>
  </si>
  <si>
    <t>460103********0326</t>
  </si>
  <si>
    <t>142723********0228</t>
  </si>
  <si>
    <t>460002********3624</t>
  </si>
  <si>
    <t>460031********4822</t>
  </si>
  <si>
    <t>460001********0521</t>
  </si>
  <si>
    <t>460200********534X</t>
  </si>
  <si>
    <t>412828********3946</t>
  </si>
  <si>
    <t>469024********7227</t>
  </si>
  <si>
    <t>622621********4225</t>
  </si>
  <si>
    <t>441224********5119</t>
  </si>
  <si>
    <t>460102********1221</t>
  </si>
  <si>
    <t>440582********3004</t>
  </si>
  <si>
    <t>460030********6917</t>
  </si>
  <si>
    <t>460102********3328</t>
  </si>
  <si>
    <t>440882********6141</t>
  </si>
  <si>
    <t>469028********2425</t>
  </si>
  <si>
    <t>460033********328X</t>
  </si>
  <si>
    <t>460027********4149</t>
  </si>
  <si>
    <t>460104********1227</t>
  </si>
  <si>
    <t>460103********2118</t>
  </si>
  <si>
    <t>469023********7928</t>
  </si>
  <si>
    <t>460100********3621</t>
  </si>
  <si>
    <t>460004********642X</t>
  </si>
  <si>
    <t>460103********1829</t>
  </si>
  <si>
    <t>460003********6023</t>
  </si>
  <si>
    <t>460102********1523</t>
  </si>
  <si>
    <t>460103********2129</t>
  </si>
  <si>
    <t>460102********2122</t>
  </si>
  <si>
    <t>460004********0023</t>
  </si>
  <si>
    <t>460026********0922</t>
  </si>
  <si>
    <t>469023********0023</t>
  </si>
  <si>
    <t>460003********1015</t>
  </si>
  <si>
    <t>460028********5622</t>
  </si>
  <si>
    <t>460025********0041</t>
  </si>
  <si>
    <t>460028********0842</t>
  </si>
  <si>
    <t>460104********0324</t>
  </si>
  <si>
    <t>460027********7639</t>
  </si>
  <si>
    <t>460035********0042</t>
  </si>
  <si>
    <t>460102********1238</t>
  </si>
  <si>
    <t>460102********181X</t>
  </si>
  <si>
    <t>460027********445X</t>
  </si>
  <si>
    <t>460028********1248</t>
  </si>
  <si>
    <t>469023********2964</t>
  </si>
  <si>
    <t>460031********0023</t>
  </si>
  <si>
    <t>452126********004X</t>
  </si>
  <si>
    <t>460036********481X</t>
  </si>
  <si>
    <t>460027********1321</t>
  </si>
  <si>
    <t>460027********6229</t>
  </si>
  <si>
    <t>460003********7629</t>
  </si>
  <si>
    <t>140181********0224</t>
  </si>
  <si>
    <t>450121********2727</t>
  </si>
  <si>
    <t>460027********732X</t>
  </si>
  <si>
    <t>460104********1220</t>
  </si>
  <si>
    <t>469023********5923</t>
  </si>
  <si>
    <t>460200********5362</t>
  </si>
  <si>
    <t>429021********0025</t>
  </si>
  <si>
    <t>440882********8825</t>
  </si>
  <si>
    <t>460004********4212</t>
  </si>
  <si>
    <t>460022********2321</t>
  </si>
  <si>
    <t>460027********0020</t>
  </si>
  <si>
    <t>460103********1530</t>
  </si>
  <si>
    <t>460027********0012</t>
  </si>
  <si>
    <t>460102********2724</t>
  </si>
  <si>
    <t>460033********3881</t>
  </si>
  <si>
    <t>469023********372X</t>
  </si>
  <si>
    <t>460027********1026</t>
  </si>
  <si>
    <t>140522********3922</t>
  </si>
  <si>
    <t>522631********0046</t>
  </si>
  <si>
    <t>410882********7528</t>
  </si>
  <si>
    <t>460028********0010</t>
  </si>
  <si>
    <t>460200********0520</t>
  </si>
  <si>
    <t>460033********484X</t>
  </si>
  <si>
    <t>460028********6027</t>
  </si>
  <si>
    <t>460102********0916</t>
  </si>
  <si>
    <t>460107********3026</t>
  </si>
  <si>
    <t>460027********5122</t>
  </si>
  <si>
    <t>460103********122X</t>
  </si>
  <si>
    <t>460007********0018</t>
  </si>
  <si>
    <t>410724********1040</t>
  </si>
  <si>
    <t>460102********0028</t>
  </si>
  <si>
    <t>460028********1220</t>
  </si>
  <si>
    <t>460102********1213</t>
  </si>
  <si>
    <t>460027********3435</t>
  </si>
  <si>
    <t>460027********5923</t>
  </si>
  <si>
    <t>460104********0914</t>
  </si>
  <si>
    <t>460034********0927</t>
  </si>
  <si>
    <t>441522********2146</t>
  </si>
  <si>
    <t>469003********7315</t>
  </si>
  <si>
    <t>460103********184X</t>
  </si>
  <si>
    <t>469025********4527</t>
  </si>
  <si>
    <t>440825********1713</t>
  </si>
  <si>
    <t>460006********132X</t>
  </si>
  <si>
    <t>460007********2284</t>
  </si>
  <si>
    <t>533023********1427</t>
  </si>
  <si>
    <t>460104********1228</t>
  </si>
  <si>
    <t>460027********2344</t>
  </si>
  <si>
    <t>452224********4020</t>
  </si>
  <si>
    <t>460028********7223</t>
  </si>
  <si>
    <t>460022********371X</t>
  </si>
  <si>
    <t>469024********0026</t>
  </si>
  <si>
    <t>460102********1823</t>
  </si>
  <si>
    <t>622424********5233</t>
  </si>
  <si>
    <t>460007********5005</t>
  </si>
  <si>
    <t>460004********486X</t>
  </si>
  <si>
    <t>460107********3022</t>
  </si>
  <si>
    <t>460028********0021</t>
  </si>
  <si>
    <t>460027********4422</t>
  </si>
  <si>
    <t>440804********1624</t>
  </si>
  <si>
    <t>370403********181X</t>
  </si>
  <si>
    <t>410703********2526</t>
  </si>
  <si>
    <t>469023********0016</t>
  </si>
  <si>
    <t>460102********1848</t>
  </si>
  <si>
    <t>460027********2949</t>
  </si>
  <si>
    <t>460004********0847</t>
  </si>
  <si>
    <t>460033********3222</t>
  </si>
  <si>
    <t>460003********4288</t>
  </si>
  <si>
    <t>469024********0074</t>
  </si>
  <si>
    <t>460007********002X</t>
  </si>
  <si>
    <t>460027********7649</t>
  </si>
  <si>
    <t>460021********4421</t>
  </si>
  <si>
    <t>610622********1724</t>
  </si>
  <si>
    <t>469005********4827</t>
  </si>
  <si>
    <t>460027********2910</t>
  </si>
  <si>
    <t>140202********6520</t>
  </si>
  <si>
    <t>460026********0020</t>
  </si>
  <si>
    <t>610124********3026</t>
  </si>
  <si>
    <t>469023********0017</t>
  </si>
  <si>
    <t>130181********4826</t>
  </si>
  <si>
    <t>460027********0049</t>
  </si>
  <si>
    <t>460033********1485</t>
  </si>
  <si>
    <t>460002********3620</t>
  </si>
  <si>
    <t>460104********1524</t>
  </si>
  <si>
    <t>222403********0019</t>
  </si>
  <si>
    <t>460103********2724</t>
  </si>
  <si>
    <t>230123********044X</t>
  </si>
  <si>
    <t>460033********0049</t>
  </si>
  <si>
    <t>460002********0338</t>
  </si>
  <si>
    <t>460004********0013</t>
  </si>
  <si>
    <t>460027********3739</t>
  </si>
  <si>
    <t>460004********0614</t>
  </si>
  <si>
    <t>460005********3260</t>
  </si>
  <si>
    <t>460102********0961</t>
  </si>
  <si>
    <t>460031********0011</t>
  </si>
  <si>
    <t>460005********1227</t>
  </si>
  <si>
    <t>469023********0021</t>
  </si>
  <si>
    <t>422801********0821</t>
  </si>
  <si>
    <t>460031********0014</t>
  </si>
  <si>
    <t>104—乐东住房公积金管理局-会计岗</t>
  </si>
  <si>
    <t>460033********6589</t>
  </si>
  <si>
    <t>460102********602X</t>
  </si>
  <si>
    <t>460007********4986</t>
  </si>
  <si>
    <t>460105********6229</t>
  </si>
  <si>
    <t>460200********0272</t>
  </si>
  <si>
    <t>460033********4007</t>
  </si>
  <si>
    <t>460200********0288</t>
  </si>
  <si>
    <t>469024********0827</t>
  </si>
  <si>
    <t>460033********4881</t>
  </si>
  <si>
    <t>460033********4489</t>
  </si>
  <si>
    <t>612322********2227</t>
  </si>
  <si>
    <t>460033********3906</t>
  </si>
  <si>
    <t>460033********3249</t>
  </si>
  <si>
    <t>460003********0021</t>
  </si>
  <si>
    <t>460033********8341</t>
  </si>
  <si>
    <t>460004********4624</t>
  </si>
  <si>
    <t>460033********8346</t>
  </si>
  <si>
    <t>460033********0020</t>
  </si>
  <si>
    <t>130927********181X</t>
  </si>
  <si>
    <t>460005********3241</t>
  </si>
  <si>
    <t>460033********3284</t>
  </si>
  <si>
    <t>460033********4606</t>
  </si>
  <si>
    <t>460003********2016</t>
  </si>
  <si>
    <t>460102********0922</t>
  </si>
  <si>
    <t>460033********5082</t>
  </si>
  <si>
    <t>460033********3224</t>
  </si>
  <si>
    <t>460027********102X</t>
  </si>
  <si>
    <t>460003********2866</t>
  </si>
  <si>
    <t>460033********478X</t>
  </si>
  <si>
    <t>460033********0024</t>
  </si>
  <si>
    <t>460006********0644</t>
  </si>
  <si>
    <t>460036********0024</t>
  </si>
  <si>
    <t>460004********4625</t>
  </si>
  <si>
    <t>469003********7325</t>
  </si>
  <si>
    <t>460031********6427</t>
  </si>
  <si>
    <t>460002********2525</t>
  </si>
  <si>
    <t>460031********5246</t>
  </si>
  <si>
    <t>460003********2649</t>
  </si>
  <si>
    <t>350581********2723</t>
  </si>
  <si>
    <t>460200********4432</t>
  </si>
  <si>
    <t>460300********0017</t>
  </si>
  <si>
    <t>460003********3025</t>
  </si>
  <si>
    <t>460028********0945</t>
  </si>
  <si>
    <t>460022********3528</t>
  </si>
  <si>
    <t>460033********4780</t>
  </si>
  <si>
    <t>460025********4216</t>
  </si>
  <si>
    <t>460003********2239</t>
  </si>
  <si>
    <t>460007********5788</t>
  </si>
  <si>
    <t>460033********3580</t>
  </si>
  <si>
    <t>460026********1825</t>
  </si>
  <si>
    <t>460003********2842</t>
  </si>
  <si>
    <t>460034********5047</t>
  </si>
  <si>
    <t>460004********0045</t>
  </si>
  <si>
    <t>469003********6120</t>
  </si>
  <si>
    <t>460004********5210</t>
  </si>
  <si>
    <t>460003********1831</t>
  </si>
  <si>
    <t>469003********3027</t>
  </si>
  <si>
    <t>460033********4472</t>
  </si>
  <si>
    <t>460006********2025</t>
  </si>
  <si>
    <t>460003********6624</t>
  </si>
  <si>
    <t>460028********7229</t>
  </si>
  <si>
    <t>460031********0427</t>
  </si>
  <si>
    <t>460031********6478</t>
  </si>
  <si>
    <t>460030********0013</t>
  </si>
  <si>
    <t>460027********2027</t>
  </si>
  <si>
    <t>469003********5025</t>
  </si>
  <si>
    <t>460026********0924</t>
  </si>
  <si>
    <t>460005********2347</t>
  </si>
  <si>
    <t>450422********1140</t>
  </si>
  <si>
    <t>320504********3767</t>
  </si>
  <si>
    <t>460003********2626</t>
  </si>
  <si>
    <t>460026********5127</t>
  </si>
  <si>
    <t>460005********3026</t>
  </si>
  <si>
    <t>460103********301X</t>
  </si>
  <si>
    <t>460027********7027</t>
  </si>
  <si>
    <t>460033********3242</t>
  </si>
  <si>
    <t>460003********6632</t>
  </si>
  <si>
    <t>460026********4212</t>
  </si>
  <si>
    <t>460003********7029</t>
  </si>
  <si>
    <t>460033********4826</t>
  </si>
  <si>
    <t>460025********2411</t>
  </si>
  <si>
    <t>460033********4525</t>
  </si>
  <si>
    <t>460027********5948</t>
  </si>
  <si>
    <t>469027********4786</t>
  </si>
  <si>
    <t>460033********7483</t>
  </si>
  <si>
    <t>460033********2387</t>
  </si>
  <si>
    <t>460033********3591</t>
  </si>
  <si>
    <t>460033********4485</t>
  </si>
  <si>
    <t>460033********3888</t>
  </si>
  <si>
    <t>460300********0029</t>
  </si>
  <si>
    <t>460033********087X</t>
  </si>
  <si>
    <t>460033********4501</t>
  </si>
  <si>
    <t>460200********0035</t>
  </si>
  <si>
    <t>460027********0011</t>
  </si>
  <si>
    <t>440882********5734</t>
  </si>
  <si>
    <t>469027********4854</t>
  </si>
  <si>
    <t>460102********062X</t>
  </si>
  <si>
    <t>460033********4498</t>
  </si>
  <si>
    <t>460033********456X</t>
  </si>
  <si>
    <t>210302********3312</t>
  </si>
  <si>
    <t>460200********2535</t>
  </si>
  <si>
    <t>460033********5380</t>
  </si>
  <si>
    <t>460004********5226</t>
  </si>
  <si>
    <t>460033********1771</t>
  </si>
  <si>
    <t>220112********0062</t>
  </si>
  <si>
    <t>460027********042X</t>
  </si>
  <si>
    <t>460035********0026</t>
  </si>
  <si>
    <t>460034********1519</t>
  </si>
  <si>
    <t>460036********2123</t>
  </si>
  <si>
    <t>460103********1860</t>
  </si>
  <si>
    <t>460033********4206</t>
  </si>
  <si>
    <t>460033********321X</t>
  </si>
  <si>
    <t>460033********4483</t>
  </si>
  <si>
    <t>460033********3903</t>
  </si>
  <si>
    <t>460028********6043</t>
  </si>
  <si>
    <t>460006********0019</t>
  </si>
  <si>
    <t>460033********2680</t>
  </si>
  <si>
    <t>460031********5260</t>
  </si>
  <si>
    <t>460003********1826</t>
  </si>
  <si>
    <t>460033********1472</t>
  </si>
  <si>
    <t>150623********1813</t>
  </si>
  <si>
    <t>460033********3248</t>
  </si>
  <si>
    <t>460103********0011</t>
  </si>
  <si>
    <t>460022********5124</t>
  </si>
  <si>
    <t>460033********3608</t>
  </si>
  <si>
    <t>460003********2221</t>
  </si>
  <si>
    <t>460033********4770</t>
  </si>
  <si>
    <t>460033********4854</t>
  </si>
  <si>
    <t>532128********0423</t>
  </si>
  <si>
    <t>469024********0847</t>
  </si>
  <si>
    <t>362527********2257</t>
  </si>
  <si>
    <t>460004********0419</t>
  </si>
  <si>
    <t>460200********5140</t>
  </si>
  <si>
    <t>460104********0021</t>
  </si>
  <si>
    <t>460007********4988</t>
  </si>
  <si>
    <t>460027********6616</t>
  </si>
  <si>
    <t>460003********2825</t>
  </si>
  <si>
    <t>460033********3226</t>
  </si>
  <si>
    <t>460026********0619</t>
  </si>
  <si>
    <t>460033********3883</t>
  </si>
  <si>
    <t>460027********4725</t>
  </si>
  <si>
    <t>460033********6048</t>
  </si>
  <si>
    <t>230621********1565</t>
  </si>
  <si>
    <t>460200********2506</t>
  </si>
  <si>
    <t>460033********4514</t>
  </si>
  <si>
    <t>460007********0822</t>
  </si>
  <si>
    <t>460004********2420</t>
  </si>
  <si>
    <t>460033********4482</t>
  </si>
  <si>
    <t>460200********0261</t>
  </si>
  <si>
    <t>460200********0284</t>
  </si>
  <si>
    <t>460004********4226</t>
  </si>
  <si>
    <t>460002********2216</t>
  </si>
  <si>
    <t>460033********3880</t>
  </si>
  <si>
    <t>469003********0020</t>
  </si>
  <si>
    <t>460004********0010</t>
  </si>
  <si>
    <t>460104********1517</t>
  </si>
  <si>
    <t>460007********5802</t>
  </si>
  <si>
    <t>469026********7223</t>
  </si>
  <si>
    <t>469023********0648</t>
  </si>
  <si>
    <t>460033********5081</t>
  </si>
  <si>
    <t>150105********362X</t>
  </si>
  <si>
    <t>460003********4612</t>
  </si>
  <si>
    <t>460027********0428</t>
  </si>
  <si>
    <t>460033********5085</t>
  </si>
  <si>
    <t>460028********4422</t>
  </si>
  <si>
    <t>460006********062X</t>
  </si>
  <si>
    <t>460028********441X</t>
  </si>
  <si>
    <t>460031********5624</t>
  </si>
  <si>
    <t>460004********002X</t>
  </si>
  <si>
    <t>460102********0621</t>
  </si>
  <si>
    <t>460006********0624</t>
  </si>
  <si>
    <t>460007********5365</t>
  </si>
  <si>
    <t>460103********0024</t>
  </si>
  <si>
    <t>460027********733X</t>
  </si>
  <si>
    <t>460200********4467</t>
  </si>
  <si>
    <t>460034********122X</t>
  </si>
  <si>
    <t>460004********5443</t>
  </si>
  <si>
    <t>460004********2413</t>
  </si>
  <si>
    <t>460007********0429</t>
  </si>
  <si>
    <t>460033********4506</t>
  </si>
  <si>
    <t>460028********1218</t>
  </si>
  <si>
    <t>460200********0523</t>
  </si>
  <si>
    <t>460033********0061</t>
  </si>
  <si>
    <t>460033********4507</t>
  </si>
  <si>
    <t>460033********7775</t>
  </si>
  <si>
    <t>469007********4961</t>
  </si>
  <si>
    <t>460006********5229</t>
  </si>
  <si>
    <t>460033********4835</t>
  </si>
  <si>
    <t>460005********452X</t>
  </si>
  <si>
    <t>469026********5625</t>
  </si>
  <si>
    <t>460006********7529</t>
  </si>
  <si>
    <t>460007********7684</t>
  </si>
  <si>
    <t>469003********4824</t>
  </si>
  <si>
    <t>469007********0023</t>
  </si>
  <si>
    <t>460036********0027</t>
  </si>
  <si>
    <t>460036********4541</t>
  </si>
  <si>
    <t>460007********7664</t>
  </si>
  <si>
    <t>460003********3048</t>
  </si>
  <si>
    <t>460036********0418</t>
  </si>
  <si>
    <t>469005********3924</t>
  </si>
  <si>
    <t>460033********4522</t>
  </si>
  <si>
    <t>460033********4529</t>
  </si>
  <si>
    <t>460026********2723</t>
  </si>
  <si>
    <t>460003********4621</t>
  </si>
  <si>
    <t>460003********1627</t>
  </si>
  <si>
    <t>460003********4823</t>
  </si>
  <si>
    <t>460200********4912</t>
  </si>
  <si>
    <t>460003********4223</t>
  </si>
  <si>
    <t>460006********4641</t>
  </si>
  <si>
    <t>460200********0513</t>
  </si>
  <si>
    <t>460028********0028</t>
  </si>
  <si>
    <t>460033********1803</t>
  </si>
  <si>
    <t>460033********5689</t>
  </si>
  <si>
    <t>460003********6622</t>
  </si>
  <si>
    <t>460026********0025</t>
  </si>
  <si>
    <t>460033********3223</t>
  </si>
  <si>
    <t>460031********0029</t>
  </si>
  <si>
    <t>460007********0026</t>
  </si>
  <si>
    <t>460003********3053</t>
  </si>
  <si>
    <t>460102********1522</t>
  </si>
  <si>
    <t>460006********0026</t>
  </si>
  <si>
    <t>460027********4126</t>
  </si>
  <si>
    <t>460028********0022</t>
  </si>
  <si>
    <t>421126********1722</t>
  </si>
  <si>
    <t>460006********232X</t>
  </si>
  <si>
    <t>522225********1612</t>
  </si>
  <si>
    <t>460033********0017</t>
  </si>
  <si>
    <t>460033********6283</t>
  </si>
  <si>
    <t>460007********7226</t>
  </si>
  <si>
    <t>460007********0442</t>
  </si>
  <si>
    <t>460003********2242</t>
  </si>
  <si>
    <t>460001********074X</t>
  </si>
  <si>
    <t>460031********0812</t>
  </si>
  <si>
    <t>460003********5626</t>
  </si>
  <si>
    <t>460028********1628</t>
  </si>
  <si>
    <t>460200********002X</t>
  </si>
  <si>
    <t>460006********4824</t>
  </si>
  <si>
    <t>460028********0027</t>
  </si>
  <si>
    <t>469026********3220</t>
  </si>
  <si>
    <t>340123********3917</t>
  </si>
  <si>
    <t>460007********0812</t>
  </si>
  <si>
    <t>460028********0067</t>
  </si>
  <si>
    <t>460033********3247</t>
  </si>
  <si>
    <t>460033********0022</t>
  </si>
  <si>
    <t>460007********4363</t>
  </si>
  <si>
    <t>460033********0026</t>
  </si>
  <si>
    <t>460005********5146</t>
  </si>
  <si>
    <t>460033********3227</t>
  </si>
  <si>
    <t>445281********090X</t>
  </si>
  <si>
    <t>460003********2618</t>
  </si>
  <si>
    <t>460006********1644</t>
  </si>
  <si>
    <t>460200********0283</t>
  </si>
  <si>
    <t>460033********3904</t>
  </si>
  <si>
    <t>460033********3269</t>
  </si>
  <si>
    <t>460007********7243</t>
  </si>
  <si>
    <t>460027********792X</t>
  </si>
  <si>
    <t>460028********6440</t>
  </si>
  <si>
    <t>460033********4172</t>
  </si>
  <si>
    <t>460007********7220</t>
  </si>
  <si>
    <t>460003********0252</t>
  </si>
  <si>
    <t>460030********0618</t>
  </si>
  <si>
    <t>460030********3327</t>
  </si>
  <si>
    <t>460033********0035</t>
  </si>
  <si>
    <t>460028********2025</t>
  </si>
  <si>
    <t>460033********0011</t>
  </si>
  <si>
    <t>460103********0022</t>
  </si>
  <si>
    <t>441481********6098</t>
  </si>
  <si>
    <t>460033********4845</t>
  </si>
  <si>
    <t>460001********1941</t>
  </si>
  <si>
    <t>450421********6529</t>
  </si>
  <si>
    <t>460033********3889</t>
  </si>
  <si>
    <t>460027********0613</t>
  </si>
  <si>
    <t>460004********4829</t>
  </si>
  <si>
    <t>460106********3422</t>
  </si>
  <si>
    <t>460007********042X</t>
  </si>
  <si>
    <t>460004********3425</t>
  </si>
  <si>
    <t>469024********3221</t>
  </si>
  <si>
    <t>469026********5229</t>
  </si>
  <si>
    <t>469003********6421</t>
  </si>
  <si>
    <t>469027********5421</t>
  </si>
  <si>
    <t>460003********2814</t>
  </si>
  <si>
    <t>460004********3236</t>
  </si>
  <si>
    <t>460003********2824</t>
  </si>
  <si>
    <t>460004********3228</t>
  </si>
  <si>
    <t>460033********3214</t>
  </si>
  <si>
    <t>460007********7244</t>
  </si>
  <si>
    <t>469003********6426</t>
  </si>
  <si>
    <t>469029********2524</t>
  </si>
  <si>
    <t>430723********1623</t>
  </si>
  <si>
    <t>469024********7226</t>
  </si>
  <si>
    <t>460033********4841</t>
  </si>
  <si>
    <t>469024********6046</t>
  </si>
  <si>
    <t>469003********5923</t>
  </si>
  <si>
    <t>460104********0029</t>
  </si>
  <si>
    <t>460007********0028</t>
  </si>
  <si>
    <t>460031********0051</t>
  </si>
  <si>
    <t>460200********2721</t>
  </si>
  <si>
    <t>460026********4224</t>
  </si>
  <si>
    <t>460007********7229</t>
  </si>
  <si>
    <t>620202********0620</t>
  </si>
  <si>
    <t>460003********2085</t>
  </si>
  <si>
    <t>460024********7226</t>
  </si>
  <si>
    <t>460033********0041</t>
  </si>
  <si>
    <t>460003********0048</t>
  </si>
  <si>
    <t>460006********4828</t>
  </si>
  <si>
    <t>460003********2440</t>
  </si>
  <si>
    <t>341226********384X</t>
  </si>
  <si>
    <t>460200********444X</t>
  </si>
  <si>
    <t>460007********5760</t>
  </si>
  <si>
    <t>469024********322X</t>
  </si>
  <si>
    <t>460033********3884</t>
  </si>
  <si>
    <t>460033********8344</t>
  </si>
  <si>
    <t>210323********5021</t>
  </si>
  <si>
    <t>469023********0029</t>
  </si>
  <si>
    <t>469027********4781</t>
  </si>
  <si>
    <t>469005********5144</t>
  </si>
  <si>
    <t>430224********3325</t>
  </si>
  <si>
    <t>460102********0325</t>
  </si>
  <si>
    <t>460033********507X</t>
  </si>
  <si>
    <t>460001********1926</t>
  </si>
  <si>
    <t>460033********537X</t>
  </si>
  <si>
    <t>460003********2017</t>
  </si>
  <si>
    <t>469027********478X</t>
  </si>
  <si>
    <t>522725********002X</t>
  </si>
  <si>
    <t>460027********291X</t>
  </si>
  <si>
    <t>460102********2146</t>
  </si>
  <si>
    <t>460300********0049</t>
  </si>
  <si>
    <t>460006********8128</t>
  </si>
  <si>
    <t>460033********5986</t>
  </si>
  <si>
    <t>460027********5669</t>
  </si>
  <si>
    <t>469024********7215</t>
  </si>
  <si>
    <t>460033********7475</t>
  </si>
  <si>
    <t>330327********1741</t>
  </si>
  <si>
    <t>460033********0055</t>
  </si>
  <si>
    <t>460033********3584</t>
  </si>
  <si>
    <t>460003********2429</t>
  </si>
  <si>
    <t>460033********4827</t>
  </si>
  <si>
    <t>460022********4517</t>
  </si>
  <si>
    <t>460003********3062</t>
  </si>
  <si>
    <t>469023********2924</t>
  </si>
  <si>
    <t>460034********6318</t>
  </si>
  <si>
    <t>460026********0043</t>
  </si>
  <si>
    <t>460033********3254</t>
  </si>
  <si>
    <t>460003********2010</t>
  </si>
  <si>
    <t>460003********3824</t>
  </si>
  <si>
    <t>460031********2029</t>
  </si>
  <si>
    <t>460036********0019</t>
  </si>
  <si>
    <t>460033********3240</t>
  </si>
  <si>
    <t>460005********3227</t>
  </si>
  <si>
    <t>469024********4422</t>
  </si>
  <si>
    <t>460103********2727</t>
  </si>
  <si>
    <t>460033********4839</t>
  </si>
  <si>
    <t>460200********5722</t>
  </si>
  <si>
    <t>460027********062X</t>
  </si>
  <si>
    <t>460003********021X</t>
  </si>
  <si>
    <t>460033********0025</t>
  </si>
  <si>
    <t>612729********3943</t>
  </si>
  <si>
    <t>460028********0855</t>
  </si>
  <si>
    <t>469003********6728</t>
  </si>
  <si>
    <t>460007********0829</t>
  </si>
  <si>
    <t>460007********7284</t>
  </si>
  <si>
    <t>460026********0024</t>
  </si>
  <si>
    <t>460033********6898</t>
  </si>
  <si>
    <t>460104********1823</t>
  </si>
  <si>
    <t>460007********6181</t>
  </si>
  <si>
    <t>469007********5762</t>
  </si>
  <si>
    <t>460028********2824</t>
  </si>
  <si>
    <t>460033********004X</t>
  </si>
  <si>
    <t>460028********001X</t>
  </si>
  <si>
    <t>460200********3841</t>
  </si>
  <si>
    <t>460034********4721</t>
  </si>
  <si>
    <t>460028********6021</t>
  </si>
  <si>
    <t>460033********4772</t>
  </si>
  <si>
    <t>460103********1516</t>
  </si>
  <si>
    <t>460004********0844</t>
  </si>
  <si>
    <t>460003********6054</t>
  </si>
  <si>
    <t>460104********0922</t>
  </si>
  <si>
    <t>469003********2228</t>
  </si>
  <si>
    <t>460003********164X</t>
  </si>
  <si>
    <t>460003********4422</t>
  </si>
  <si>
    <t>460004********582X</t>
  </si>
  <si>
    <t>460033********3244</t>
  </si>
  <si>
    <t>460006********4813</t>
  </si>
  <si>
    <t>460033********0027</t>
  </si>
  <si>
    <t>469007********4361</t>
  </si>
  <si>
    <t>513426********0828</t>
  </si>
  <si>
    <t>460006********1620</t>
  </si>
  <si>
    <t>469027********7824</t>
  </si>
  <si>
    <t>469027********4480</t>
  </si>
  <si>
    <t>460033********3882</t>
  </si>
  <si>
    <t>460033********4784</t>
  </si>
  <si>
    <t>460003********4640</t>
  </si>
  <si>
    <t>460003********3069</t>
  </si>
  <si>
    <t>460200********4029</t>
  </si>
  <si>
    <t>460033********4484</t>
  </si>
  <si>
    <t>460003********0213</t>
  </si>
  <si>
    <t>460033********7783</t>
  </si>
  <si>
    <t>460034********0923</t>
  </si>
  <si>
    <t>460027********4410</t>
  </si>
  <si>
    <t>460022********3727</t>
  </si>
  <si>
    <t>460033********454X</t>
  </si>
  <si>
    <t>460007********0025</t>
  </si>
  <si>
    <t>469027********4774</t>
  </si>
  <si>
    <t>460033********3212</t>
  </si>
  <si>
    <t>460033********3264</t>
  </si>
  <si>
    <t>460025********0046</t>
  </si>
  <si>
    <t>469024********6025</t>
  </si>
  <si>
    <t>460033********3283</t>
  </si>
  <si>
    <t>469027********3224</t>
  </si>
  <si>
    <t>460033********687X</t>
  </si>
  <si>
    <t>460006********0028</t>
  </si>
  <si>
    <t>460007********0412</t>
  </si>
  <si>
    <t>460007********0427</t>
  </si>
  <si>
    <t>460033********3323</t>
  </si>
  <si>
    <t>460036********0023</t>
  </si>
  <si>
    <t>412823********5669</t>
  </si>
  <si>
    <t>460033********2684</t>
  </si>
  <si>
    <t>460033********4471</t>
  </si>
  <si>
    <t>469024********6425</t>
  </si>
  <si>
    <t>429005********7957</t>
  </si>
  <si>
    <t>460007********498X</t>
  </si>
  <si>
    <t>460002********6414</t>
  </si>
  <si>
    <t>460200********2722</t>
  </si>
  <si>
    <t>460033********487X</t>
  </si>
  <si>
    <t>469003********0627</t>
  </si>
  <si>
    <t>469024********6020</t>
  </si>
  <si>
    <t>460007********5809</t>
  </si>
  <si>
    <t>445281********2789</t>
  </si>
  <si>
    <t>469027********3815</t>
  </si>
  <si>
    <t>410184********0033</t>
  </si>
  <si>
    <t>460006********7227</t>
  </si>
  <si>
    <t>450923********5360</t>
  </si>
  <si>
    <t>469007********7627</t>
  </si>
  <si>
    <t>460003********1823</t>
  </si>
  <si>
    <t>460031********5225</t>
  </si>
  <si>
    <t>460003********5827</t>
  </si>
  <si>
    <t>105—屯昌住房公积金管理局-综合业务岗</t>
  </si>
  <si>
    <t>460031********6410</t>
  </si>
  <si>
    <t>460200********5716</t>
  </si>
  <si>
    <t>430503********1024</t>
  </si>
  <si>
    <t>460027********1314</t>
  </si>
  <si>
    <t>460006********0946</t>
  </si>
  <si>
    <t>460003********2237</t>
  </si>
  <si>
    <t>460004********0213</t>
  </si>
  <si>
    <t>460007********6837</t>
  </si>
  <si>
    <t>460102********1239</t>
  </si>
  <si>
    <t>460003********2032</t>
  </si>
  <si>
    <t>460032********6213</t>
  </si>
  <si>
    <t>460007********0888</t>
  </si>
  <si>
    <t>460036********7225</t>
  </si>
  <si>
    <t>460035********2119</t>
  </si>
  <si>
    <t>460001********0721</t>
  </si>
  <si>
    <t>460026********1221</t>
  </si>
  <si>
    <t>460036********0013</t>
  </si>
  <si>
    <t>460006********4629</t>
  </si>
  <si>
    <t>460004********3834</t>
  </si>
  <si>
    <t>460003********7627</t>
  </si>
  <si>
    <t>460102********0914</t>
  </si>
  <si>
    <t>460003********0413</t>
  </si>
  <si>
    <t>469023********761X</t>
  </si>
  <si>
    <t>460004********2428</t>
  </si>
  <si>
    <t>460026********002X</t>
  </si>
  <si>
    <t>460102********1227</t>
  </si>
  <si>
    <t>460035********0020</t>
  </si>
  <si>
    <t>460007********2260</t>
  </si>
  <si>
    <t>460004********5219</t>
  </si>
  <si>
    <t>460026********0941</t>
  </si>
  <si>
    <t>469023********2028</t>
  </si>
  <si>
    <t>460027********1027</t>
  </si>
  <si>
    <t>460004********4831</t>
  </si>
  <si>
    <t>460022********3023</t>
  </si>
  <si>
    <t>460005********0048</t>
  </si>
  <si>
    <t>469003********2797</t>
  </si>
  <si>
    <t>460006********7829</t>
  </si>
  <si>
    <t>460027********2984</t>
  </si>
  <si>
    <t>460002********6044</t>
  </si>
  <si>
    <t>460006********4410</t>
  </si>
  <si>
    <t>460026********1517</t>
  </si>
  <si>
    <t>450923********8263</t>
  </si>
  <si>
    <t>469006********8427</t>
  </si>
  <si>
    <t>500224********001X</t>
  </si>
  <si>
    <t>460002********4623</t>
  </si>
  <si>
    <t>460102********1811</t>
  </si>
  <si>
    <t>460033********3213</t>
  </si>
  <si>
    <t>460026********0019</t>
  </si>
  <si>
    <t>460034********4142</t>
  </si>
  <si>
    <t>460104********0015</t>
  </si>
  <si>
    <t>460025********0623</t>
  </si>
  <si>
    <t>460105********6867</t>
  </si>
  <si>
    <t>460036********0028</t>
  </si>
  <si>
    <t>460003********6634</t>
  </si>
  <si>
    <t>469023********1329</t>
  </si>
  <si>
    <t>460033********5386</t>
  </si>
  <si>
    <t>410503********2532</t>
  </si>
  <si>
    <t>469024********602X</t>
  </si>
  <si>
    <t>460026********4220</t>
  </si>
  <si>
    <t>460033********4479</t>
  </si>
  <si>
    <t>460102********0011</t>
  </si>
  <si>
    <t>460025********3310</t>
  </si>
  <si>
    <t>460003********5629</t>
  </si>
  <si>
    <t>460006********4037</t>
  </si>
  <si>
    <t>460002********0065</t>
  </si>
  <si>
    <t>460026********0026</t>
  </si>
  <si>
    <t>460003********4611</t>
  </si>
  <si>
    <t>460003********3841</t>
  </si>
  <si>
    <t>460026********0011</t>
  </si>
  <si>
    <t>469003********8443</t>
  </si>
  <si>
    <t>460026********0015</t>
  </si>
  <si>
    <t>460003********0629</t>
  </si>
  <si>
    <t>460028********8027</t>
  </si>
  <si>
    <t>460027********1417</t>
  </si>
  <si>
    <t>150423********0013</t>
  </si>
  <si>
    <t>469022********0647</t>
  </si>
  <si>
    <t>460003********2424</t>
  </si>
  <si>
    <t>460003********7826</t>
  </si>
  <si>
    <t>460003********6829</t>
  </si>
  <si>
    <t>460026********0012</t>
  </si>
  <si>
    <t>460036********5215</t>
  </si>
  <si>
    <t>460004********5224</t>
  </si>
  <si>
    <t>460103********0021</t>
  </si>
  <si>
    <t>460001********0722</t>
  </si>
  <si>
    <t>460003********4042</t>
  </si>
  <si>
    <t>460025********2739</t>
  </si>
  <si>
    <t>460007********0055</t>
  </si>
  <si>
    <t>460003********8820</t>
  </si>
  <si>
    <t>460030********6022</t>
  </si>
  <si>
    <t>460026********2120</t>
  </si>
  <si>
    <t>460003********0248</t>
  </si>
  <si>
    <t>469024********4827</t>
  </si>
  <si>
    <t>460028********042X</t>
  </si>
  <si>
    <t>460026********0329</t>
  </si>
  <si>
    <t>460026********0048</t>
  </si>
  <si>
    <t>460026********2426</t>
  </si>
  <si>
    <t>460003********2815</t>
  </si>
  <si>
    <t>460034********4122</t>
  </si>
  <si>
    <t>460102********2722</t>
  </si>
  <si>
    <t>131127********0060</t>
  </si>
  <si>
    <t>460035********1918</t>
  </si>
  <si>
    <t>460026********1227</t>
  </si>
  <si>
    <t>460004********1616</t>
  </si>
  <si>
    <t>460004********4020</t>
  </si>
  <si>
    <t>460103********3043</t>
  </si>
  <si>
    <t>460027********0021</t>
  </si>
  <si>
    <t>532928********0020</t>
  </si>
  <si>
    <t>460003********2612</t>
  </si>
  <si>
    <t>460102********0350</t>
  </si>
  <si>
    <t>460004********522X</t>
  </si>
  <si>
    <t>460026********0923</t>
  </si>
  <si>
    <t>460003********3219</t>
  </si>
  <si>
    <t>460004********5027</t>
  </si>
  <si>
    <t>460031********6422</t>
  </si>
  <si>
    <t>230822********4417</t>
  </si>
  <si>
    <t>460028********2440</t>
  </si>
  <si>
    <t>460025********0325</t>
  </si>
  <si>
    <t>460007********5781</t>
  </si>
  <si>
    <t>469022********1221</t>
  </si>
  <si>
    <t>469022********2420</t>
  </si>
  <si>
    <t>460004********4012</t>
  </si>
  <si>
    <t>460034********0075</t>
  </si>
  <si>
    <t>460007********4129</t>
  </si>
  <si>
    <t>460103********0329</t>
  </si>
  <si>
    <t>460103********1597</t>
  </si>
  <si>
    <t>460036********2141</t>
  </si>
  <si>
    <t>460004********3463</t>
  </si>
  <si>
    <t>469022********3320</t>
  </si>
  <si>
    <t>460036********7221</t>
  </si>
  <si>
    <t>460031********641X</t>
  </si>
  <si>
    <t>230103********0643</t>
  </si>
  <si>
    <t>622201********152X</t>
  </si>
  <si>
    <t>460036********3523</t>
  </si>
  <si>
    <t>460002********4927</t>
  </si>
  <si>
    <t>460026********422X</t>
  </si>
  <si>
    <t>460004********0816</t>
  </si>
  <si>
    <t>460026********0949</t>
  </si>
  <si>
    <t>460003********2449</t>
  </si>
  <si>
    <t>460033********5999</t>
  </si>
  <si>
    <t>460027********7623</t>
  </si>
  <si>
    <t>460026********1524</t>
  </si>
  <si>
    <t>469007********7618</t>
  </si>
  <si>
    <t>460102********1825</t>
  </si>
  <si>
    <t>106—定安住房公积金管理局-综合业务岗</t>
  </si>
  <si>
    <t>410403********5516</t>
  </si>
  <si>
    <t>460002********2526</t>
  </si>
  <si>
    <t>460102********0021</t>
  </si>
  <si>
    <t>460025********3426</t>
  </si>
  <si>
    <t>460003********7222</t>
  </si>
  <si>
    <t>460022********0043</t>
  </si>
  <si>
    <t>460103********3628</t>
  </si>
  <si>
    <t>231005********451X</t>
  </si>
  <si>
    <t>460027********5915</t>
  </si>
  <si>
    <t>440882********5713</t>
  </si>
  <si>
    <t>460022********0562</t>
  </si>
  <si>
    <t>460102********272X</t>
  </si>
  <si>
    <t>460028********0423</t>
  </si>
  <si>
    <t>460035********132X</t>
  </si>
  <si>
    <t>460025********0017</t>
  </si>
  <si>
    <t>460025********3324</t>
  </si>
  <si>
    <t>460005********1531</t>
  </si>
  <si>
    <t>460025********0054</t>
  </si>
  <si>
    <t>460103********3067</t>
  </si>
  <si>
    <t>460033********481X</t>
  </si>
  <si>
    <t>460033********6307</t>
  </si>
  <si>
    <t>460003********3026</t>
  </si>
  <si>
    <t>460028********0427</t>
  </si>
  <si>
    <t>460004********1022</t>
  </si>
  <si>
    <t>460103********1820</t>
  </si>
  <si>
    <t>460025********1243</t>
  </si>
  <si>
    <t>441322********2722</t>
  </si>
  <si>
    <t>460027********2917</t>
  </si>
  <si>
    <t>460103********0341</t>
  </si>
  <si>
    <t>460003********3419</t>
  </si>
  <si>
    <t>350625********2020</t>
  </si>
  <si>
    <t>460002********6629</t>
  </si>
  <si>
    <t>460102********1240</t>
  </si>
  <si>
    <t>460004********6010</t>
  </si>
  <si>
    <t>460001********102X</t>
  </si>
  <si>
    <t>460004********5812</t>
  </si>
  <si>
    <t>460104********0043</t>
  </si>
  <si>
    <t>360428********3717</t>
  </si>
  <si>
    <t>460103********1817</t>
  </si>
  <si>
    <t>460035********0925</t>
  </si>
  <si>
    <t>460006********1648</t>
  </si>
  <si>
    <t>230303********4325</t>
  </si>
  <si>
    <t>460103********1552</t>
  </si>
  <si>
    <t>460025********002X</t>
  </si>
  <si>
    <t>460030********0024</t>
  </si>
  <si>
    <t>431128********8068</t>
  </si>
  <si>
    <t>460002********3821</t>
  </si>
  <si>
    <t>460004********0043</t>
  </si>
  <si>
    <t>632525********3023</t>
  </si>
  <si>
    <t>440902********1235</t>
  </si>
  <si>
    <t>532925********066X</t>
  </si>
  <si>
    <t>460004********0458</t>
  </si>
  <si>
    <t>460002********0342</t>
  </si>
  <si>
    <t>460007********6166</t>
  </si>
  <si>
    <t>460103********3027</t>
  </si>
  <si>
    <t>460004********3427</t>
  </si>
  <si>
    <t>460004********1437</t>
  </si>
  <si>
    <t>460036********0010</t>
  </si>
  <si>
    <t>460027********4757</t>
  </si>
  <si>
    <t>460004********3828</t>
  </si>
  <si>
    <t>460102********2710</t>
  </si>
  <si>
    <t>460025********1540</t>
  </si>
  <si>
    <t>460004********1418</t>
  </si>
  <si>
    <t>350505********5033</t>
  </si>
  <si>
    <t>460103********1821</t>
  </si>
  <si>
    <t>460025********1231</t>
  </si>
  <si>
    <t>460200********003X</t>
  </si>
  <si>
    <t>460025********182X</t>
  </si>
  <si>
    <t>142724********0035</t>
  </si>
  <si>
    <t>460006********1643</t>
  </si>
  <si>
    <t>460300********0011</t>
  </si>
  <si>
    <t>460033********001X</t>
  </si>
  <si>
    <t>460025********2723</t>
  </si>
  <si>
    <t>460103********1228</t>
  </si>
  <si>
    <t>460007********2065</t>
  </si>
  <si>
    <t>460004********064X</t>
  </si>
  <si>
    <t>440902********0036</t>
  </si>
  <si>
    <t>460004********1434</t>
  </si>
  <si>
    <t>460025********3343</t>
  </si>
  <si>
    <t>460025********0051</t>
  </si>
  <si>
    <t>460033********3211</t>
  </si>
  <si>
    <t>460025********4222</t>
  </si>
  <si>
    <t>460004********2025</t>
  </si>
  <si>
    <t>460025********2721</t>
  </si>
  <si>
    <t>460004********1245</t>
  </si>
  <si>
    <t>460004********0012</t>
  </si>
  <si>
    <t>460005********3526</t>
  </si>
  <si>
    <t>460002********3423</t>
  </si>
  <si>
    <t>460104********1239</t>
  </si>
  <si>
    <t>460103********0918</t>
  </si>
  <si>
    <t>460033********3256</t>
  </si>
  <si>
    <t>460102********0316</t>
  </si>
  <si>
    <t>460025********0033</t>
  </si>
  <si>
    <t>460004********4021</t>
  </si>
  <si>
    <t>460003********5821</t>
  </si>
  <si>
    <t>460002********2219</t>
  </si>
  <si>
    <t>469026********5221</t>
  </si>
  <si>
    <t>460022********0515</t>
  </si>
  <si>
    <t>460035********001X</t>
  </si>
  <si>
    <t>460025********1221</t>
  </si>
  <si>
    <t>460022********0324</t>
  </si>
  <si>
    <t>411527********853X</t>
  </si>
  <si>
    <t>460004********504X</t>
  </si>
  <si>
    <t>460004********0053</t>
  </si>
  <si>
    <t>440883********2696</t>
  </si>
  <si>
    <t>460004********3430</t>
  </si>
  <si>
    <t>460025********0347</t>
  </si>
  <si>
    <t>460025********1225</t>
  </si>
  <si>
    <t>460004********3619</t>
  </si>
  <si>
    <t>460002********4989</t>
  </si>
  <si>
    <t>460002********6018</t>
  </si>
  <si>
    <t>460022********3540</t>
  </si>
  <si>
    <t>460107********2625</t>
  </si>
  <si>
    <t>460103********3328</t>
  </si>
  <si>
    <t>410102********0096</t>
  </si>
  <si>
    <t>460103********2712</t>
  </si>
  <si>
    <t>460025********4244</t>
  </si>
  <si>
    <t>469024********0033</t>
  </si>
  <si>
    <t>460004********0241</t>
  </si>
  <si>
    <t>460025********006X</t>
  </si>
  <si>
    <t>460005********2323</t>
  </si>
  <si>
    <t>142422********4219</t>
  </si>
  <si>
    <t>460103********0015</t>
  </si>
  <si>
    <t>460004********1412</t>
  </si>
  <si>
    <t>460004********0416</t>
  </si>
  <si>
    <t>460028********7222</t>
  </si>
  <si>
    <t>460025********0025</t>
  </si>
  <si>
    <t>460001********0727</t>
  </si>
  <si>
    <t>460001********0719</t>
  </si>
  <si>
    <t>460025********3921</t>
  </si>
  <si>
    <t>460006********0918</t>
  </si>
  <si>
    <t>330225********0320</t>
  </si>
  <si>
    <t>460003********4421</t>
  </si>
  <si>
    <t>460036********4115</t>
  </si>
  <si>
    <t>460033********4492</t>
  </si>
  <si>
    <t>460004********3638</t>
  </si>
  <si>
    <t>460002********6211</t>
  </si>
  <si>
    <t>460103********0365</t>
  </si>
  <si>
    <t>460102********1225</t>
  </si>
  <si>
    <t>460036********7511</t>
  </si>
  <si>
    <t>107—陵水住房公积金管理局-计算机岗</t>
  </si>
  <si>
    <t>460036********3524</t>
  </si>
  <si>
    <t>460007********4119</t>
  </si>
  <si>
    <t>460006********4811</t>
  </si>
  <si>
    <t>460034********0035</t>
  </si>
  <si>
    <t>460003********2614</t>
  </si>
  <si>
    <t>460107********3416</t>
  </si>
  <si>
    <t>210114********0314</t>
  </si>
  <si>
    <t>469003********7014</t>
  </si>
  <si>
    <t>460034********0431</t>
  </si>
  <si>
    <t>420102********0017</t>
  </si>
  <si>
    <t>460004********4023</t>
  </si>
  <si>
    <t>230602********5915</t>
  </si>
  <si>
    <t>469023********4162</t>
  </si>
  <si>
    <t>460102********0614</t>
  </si>
  <si>
    <t>460003********2813</t>
  </si>
  <si>
    <t>460004********3412</t>
  </si>
  <si>
    <t>460034********5513</t>
  </si>
  <si>
    <t>469028********5825</t>
  </si>
  <si>
    <t>460027********6234</t>
  </si>
  <si>
    <t>469030********7212</t>
  </si>
  <si>
    <t>460300********0317</t>
  </si>
  <si>
    <t>460034********001X</t>
  </si>
  <si>
    <t>460034********1257</t>
  </si>
  <si>
    <t>460027********4715</t>
  </si>
  <si>
    <t>460034********0032</t>
  </si>
  <si>
    <t>460003********2012</t>
  </si>
  <si>
    <t>460007********0814</t>
  </si>
  <si>
    <t>460200********2718</t>
  </si>
  <si>
    <t>460034********0410</t>
  </si>
  <si>
    <t>460003********7024</t>
  </si>
  <si>
    <t>460104********0926</t>
  </si>
  <si>
    <t>460007********4976</t>
  </si>
  <si>
    <t>460028********6046</t>
  </si>
  <si>
    <t>460104********1210</t>
  </si>
  <si>
    <t>460007********7293</t>
  </si>
  <si>
    <t>460003********2240</t>
  </si>
  <si>
    <t>460034********1819</t>
  </si>
  <si>
    <t>460200********0017</t>
  </si>
  <si>
    <t>460033********3348</t>
  </si>
  <si>
    <t>460034********0025</t>
  </si>
  <si>
    <t>460034********3319</t>
  </si>
  <si>
    <t>460034********0014</t>
  </si>
  <si>
    <t>460033********118X</t>
  </si>
  <si>
    <t>460033********3894</t>
  </si>
  <si>
    <t>460033********3600</t>
  </si>
  <si>
    <t>460003********0010</t>
  </si>
  <si>
    <t>460006********2016</t>
  </si>
  <si>
    <t>460026********0930</t>
  </si>
  <si>
    <t>460200********0519</t>
  </si>
  <si>
    <t>460200********053X</t>
  </si>
  <si>
    <t>460007********4675</t>
  </si>
  <si>
    <t>460035********0018</t>
  </si>
  <si>
    <t>460102********0035</t>
  </si>
  <si>
    <t>460028********6016</t>
  </si>
  <si>
    <t>460034********1212</t>
  </si>
  <si>
    <t>460033********5682</t>
  </si>
  <si>
    <t>445302********001X</t>
  </si>
  <si>
    <t>460007********7212</t>
  </si>
  <si>
    <t>460034********0012</t>
  </si>
  <si>
    <t>460027********3721</t>
  </si>
  <si>
    <t>469026********5638</t>
  </si>
  <si>
    <t>460007********4664</t>
  </si>
  <si>
    <t>460031********6812</t>
  </si>
  <si>
    <t>230602********3223</t>
  </si>
  <si>
    <t>460004********4225</t>
  </si>
  <si>
    <t>460034********0928</t>
  </si>
  <si>
    <t>230804********1612</t>
  </si>
  <si>
    <t>460007********5878</t>
  </si>
  <si>
    <t>460035********2315</t>
  </si>
  <si>
    <t>460102********0918</t>
  </si>
  <si>
    <t>460028********6816</t>
  </si>
  <si>
    <t>460102********2432</t>
  </si>
  <si>
    <t>460034********0037</t>
  </si>
  <si>
    <t>460031********0822</t>
  </si>
  <si>
    <t>460003********285X</t>
  </si>
  <si>
    <t>460034********0015</t>
  </si>
  <si>
    <t>460200********0516</t>
  </si>
  <si>
    <t>411524********843X</t>
  </si>
  <si>
    <t>460003********4275</t>
  </si>
  <si>
    <t>460026********062X</t>
  </si>
  <si>
    <t>460200********4452</t>
  </si>
  <si>
    <t>460004********141X</t>
  </si>
  <si>
    <t>469027********4189</t>
  </si>
  <si>
    <t>460034********4718</t>
  </si>
  <si>
    <t>460034********0512</t>
  </si>
  <si>
    <t>460007********6174</t>
  </si>
  <si>
    <t>460028********2430</t>
  </si>
  <si>
    <t>460103********151X</t>
  </si>
  <si>
    <t>469028********5817</t>
  </si>
  <si>
    <t>460030********0319</t>
  </si>
  <si>
    <t>460006********1637</t>
  </si>
  <si>
    <t>460028********0435</t>
  </si>
  <si>
    <t>460103********1812</t>
  </si>
  <si>
    <t>460200********1187</t>
  </si>
  <si>
    <t>460007********0020</t>
  </si>
  <si>
    <t>469007********4975</t>
  </si>
  <si>
    <t>460003********6015</t>
  </si>
  <si>
    <t>460030********0010</t>
  </si>
  <si>
    <t>450803********6327</t>
  </si>
  <si>
    <t>460006********4026</t>
  </si>
  <si>
    <t>460034********0016</t>
  </si>
  <si>
    <t>460005********031X</t>
  </si>
  <si>
    <t>460200********1400</t>
  </si>
  <si>
    <t>460004********0018</t>
  </si>
  <si>
    <t>460035********0012</t>
  </si>
  <si>
    <t>460102********0910</t>
  </si>
  <si>
    <t>460006********481X</t>
  </si>
  <si>
    <t>460003********2851</t>
  </si>
  <si>
    <t>469003********2756</t>
  </si>
  <si>
    <t>460004********6429</t>
  </si>
  <si>
    <t>520201********4817</t>
  </si>
  <si>
    <t>460034********0021</t>
  </si>
  <si>
    <t>460025********0012</t>
  </si>
  <si>
    <t>460006********5218</t>
  </si>
  <si>
    <t>460026********2410</t>
  </si>
  <si>
    <t>460036********4517</t>
  </si>
  <si>
    <t>460006********1626</t>
  </si>
  <si>
    <t>460003********2854</t>
  </si>
  <si>
    <t>460200********3445</t>
  </si>
  <si>
    <t>460028********7212</t>
  </si>
  <si>
    <t>460034********0497</t>
  </si>
  <si>
    <t>460030********5417</t>
  </si>
  <si>
    <t>460003********0414</t>
  </si>
  <si>
    <t>460004********0812</t>
  </si>
  <si>
    <t>460034********3623</t>
  </si>
  <si>
    <t>460006********1614</t>
  </si>
  <si>
    <t>469003********191X</t>
  </si>
  <si>
    <t>460033********4816</t>
  </si>
  <si>
    <t>460034********0459</t>
  </si>
  <si>
    <t>460033********4833</t>
  </si>
  <si>
    <t>460033********8349</t>
  </si>
  <si>
    <t>460022********0038</t>
  </si>
  <si>
    <t>362425********3010</t>
  </si>
  <si>
    <t>460003********5418</t>
  </si>
  <si>
    <t>460003********7419</t>
  </si>
  <si>
    <t>460026********5131</t>
  </si>
  <si>
    <t>140105********001X</t>
  </si>
  <si>
    <t>440883********2714</t>
  </si>
  <si>
    <t>460001********1018</t>
  </si>
  <si>
    <t>460003********6614</t>
  </si>
  <si>
    <t>460200********249X</t>
  </si>
  <si>
    <t>460007********4378</t>
  </si>
  <si>
    <t>469023********0011</t>
  </si>
  <si>
    <t>460027********0610</t>
  </si>
  <si>
    <t>460003********1012</t>
  </si>
  <si>
    <t>460036********6233</t>
  </si>
  <si>
    <t>460034********071X</t>
  </si>
  <si>
    <t>440882********3319</t>
  </si>
  <si>
    <t>460027********791X</t>
  </si>
  <si>
    <t>460034********0052</t>
  </si>
  <si>
    <t>460002********0518</t>
  </si>
  <si>
    <t>460030********0015</t>
  </si>
  <si>
    <t>460003********4227</t>
  </si>
  <si>
    <t>460200********5135</t>
  </si>
  <si>
    <t>460107********3027</t>
  </si>
  <si>
    <t>460003********4037</t>
  </si>
  <si>
    <t>460006********2317</t>
  </si>
  <si>
    <t>460030********3036</t>
  </si>
  <si>
    <t>460034********0024</t>
  </si>
  <si>
    <t>460027********4141</t>
  </si>
  <si>
    <t>460033********4843</t>
  </si>
  <si>
    <t>630103********0422</t>
  </si>
  <si>
    <t>460103********1831</t>
  </si>
  <si>
    <t>460030********0018</t>
  </si>
  <si>
    <t>460031********5214</t>
  </si>
  <si>
    <t>460007********4984</t>
  </si>
  <si>
    <t>230183********0614</t>
  </si>
  <si>
    <t>460007********0816</t>
  </si>
  <si>
    <t>622421********6418</t>
  </si>
  <si>
    <t>231085********3118</t>
  </si>
  <si>
    <t>371121********0024</t>
  </si>
  <si>
    <t>440882********3954</t>
  </si>
  <si>
    <t>460003********4826</t>
  </si>
  <si>
    <t>460003********7617</t>
  </si>
  <si>
    <t>460004********0415</t>
  </si>
  <si>
    <t>460103********306X</t>
  </si>
  <si>
    <t>460034********0713</t>
  </si>
  <si>
    <t>460035********2329</t>
  </si>
  <si>
    <t>460035********0921</t>
  </si>
  <si>
    <t>460028********0825</t>
  </si>
  <si>
    <t>460102********2114</t>
  </si>
  <si>
    <t>460026********241X</t>
  </si>
  <si>
    <t>460028********722X</t>
  </si>
  <si>
    <t>460025********244X</t>
  </si>
  <si>
    <t>460033********7180</t>
  </si>
  <si>
    <t>460106********3413</t>
  </si>
  <si>
    <t>460003********1647</t>
  </si>
  <si>
    <t>460026********1229</t>
  </si>
  <si>
    <t>450922********1234</t>
  </si>
  <si>
    <t>460300********0022</t>
  </si>
  <si>
    <t>460001********2225</t>
  </si>
  <si>
    <t>460200********5518</t>
  </si>
  <si>
    <t>460036********7522</t>
  </si>
  <si>
    <t>460103********1844</t>
  </si>
  <si>
    <t>460007********0030</t>
  </si>
  <si>
    <t>441422********4825</t>
  </si>
  <si>
    <t>460028********1231</t>
  </si>
  <si>
    <t>460001********0317</t>
  </si>
  <si>
    <t>460028********6437</t>
  </si>
  <si>
    <t>460003********245X</t>
  </si>
  <si>
    <t>440825********0019</t>
  </si>
  <si>
    <t>140981********002X</t>
  </si>
  <si>
    <t>460034********0910</t>
  </si>
  <si>
    <t>460007********0017</t>
  </si>
  <si>
    <t>460027********0019</t>
  </si>
  <si>
    <t>460003********2430</t>
  </si>
  <si>
    <t>108—万宁住房公积金管理局-计算机岗</t>
  </si>
  <si>
    <t>460006********207X</t>
  </si>
  <si>
    <t>460035********0010</t>
  </si>
  <si>
    <t>460006********3110</t>
  </si>
  <si>
    <t>460002********5217</t>
  </si>
  <si>
    <t>460004********521X</t>
  </si>
  <si>
    <t>512322********0011</t>
  </si>
  <si>
    <t>460105********4523</t>
  </si>
  <si>
    <t>469006********8723</t>
  </si>
  <si>
    <t>460003********4245</t>
  </si>
  <si>
    <t>460025********0040</t>
  </si>
  <si>
    <t>460027********0438</t>
  </si>
  <si>
    <t>460006********5245</t>
  </si>
  <si>
    <t>460300********0614</t>
  </si>
  <si>
    <t>469028********0414</t>
  </si>
  <si>
    <t>460006********4427</t>
  </si>
  <si>
    <t>460003********3817</t>
  </si>
  <si>
    <t>460006********0422</t>
  </si>
  <si>
    <t>460002********251X</t>
  </si>
  <si>
    <t>460003********423X</t>
  </si>
  <si>
    <t>460006********8143</t>
  </si>
  <si>
    <t>460006********4412</t>
  </si>
  <si>
    <t>460022********0748</t>
  </si>
  <si>
    <t>460033********3872</t>
  </si>
  <si>
    <t>460003********1825</t>
  </si>
  <si>
    <t>460004********0233</t>
  </si>
  <si>
    <t>469003********5018</t>
  </si>
  <si>
    <t>460002********6614</t>
  </si>
  <si>
    <t>460033********4813</t>
  </si>
  <si>
    <t>460003********2905</t>
  </si>
  <si>
    <t>460036********1544</t>
  </si>
  <si>
    <t>460003********3065</t>
  </si>
  <si>
    <t>460002********412X</t>
  </si>
  <si>
    <t>460107********0814</t>
  </si>
  <si>
    <t>460025********2123</t>
  </si>
  <si>
    <t>460006********7548</t>
  </si>
  <si>
    <t>460028********5217</t>
  </si>
  <si>
    <t>460006********5217</t>
  </si>
  <si>
    <t>460003********3417</t>
  </si>
  <si>
    <t>460107********461X</t>
  </si>
  <si>
    <t>460002********3863</t>
  </si>
  <si>
    <t>460002********3424</t>
  </si>
  <si>
    <t>360782********3837</t>
  </si>
  <si>
    <t>460027********0050</t>
  </si>
  <si>
    <t>460103********3021</t>
  </si>
  <si>
    <t>460006********0614</t>
  </si>
  <si>
    <t>460103********1833</t>
  </si>
  <si>
    <t>152631********0017</t>
  </si>
  <si>
    <t>460003********3013</t>
  </si>
  <si>
    <t>460104********0617</t>
  </si>
  <si>
    <t>650202********1607</t>
  </si>
  <si>
    <t>460035********0710</t>
  </si>
  <si>
    <t>469003********6721</t>
  </si>
  <si>
    <t>460006********0622</t>
  </si>
  <si>
    <t>460006********4417</t>
  </si>
  <si>
    <t>469027********6573</t>
  </si>
  <si>
    <t>460003********3012</t>
  </si>
  <si>
    <t>460005********3220</t>
  </si>
  <si>
    <t>460022********051X</t>
  </si>
  <si>
    <t>460028********0075</t>
  </si>
  <si>
    <t>460028********6026</t>
  </si>
  <si>
    <t>460035********2320</t>
  </si>
  <si>
    <t>460003********4018</t>
  </si>
  <si>
    <t>460003********3024</t>
  </si>
  <si>
    <t>460001********0736</t>
  </si>
  <si>
    <t>460103********0337</t>
  </si>
  <si>
    <t>460005********3513</t>
  </si>
  <si>
    <t>412822********1243</t>
  </si>
  <si>
    <t>410222********3029</t>
  </si>
  <si>
    <t>460005********3714</t>
  </si>
  <si>
    <t>460006********1617</t>
  </si>
  <si>
    <t>460002********0049</t>
  </si>
  <si>
    <t>440582********3018</t>
  </si>
  <si>
    <t>460006********2328</t>
  </si>
  <si>
    <t>469028********1219</t>
  </si>
  <si>
    <t>469021********2143</t>
  </si>
  <si>
    <t>460003********2413</t>
  </si>
  <si>
    <t>460004********1457</t>
  </si>
  <si>
    <t>440982********3477</t>
  </si>
  <si>
    <t>440582********6134</t>
  </si>
  <si>
    <t>460006********0641</t>
  </si>
  <si>
    <t>460004********3616</t>
  </si>
  <si>
    <t>460006********2332</t>
  </si>
  <si>
    <t>460003********2412</t>
  </si>
  <si>
    <t>460006********4019</t>
  </si>
  <si>
    <t>460001********0723</t>
  </si>
  <si>
    <t>460028********0042</t>
  </si>
  <si>
    <t>460006********8152</t>
  </si>
  <si>
    <t>460027********6215</t>
  </si>
  <si>
    <t>469023********1354</t>
  </si>
  <si>
    <t>460006********0423</t>
  </si>
  <si>
    <t>460002********2511</t>
  </si>
  <si>
    <t>460026********0018</t>
  </si>
  <si>
    <t>460200********0515</t>
  </si>
  <si>
    <t>460006********1315</t>
  </si>
  <si>
    <t>460006********0610</t>
  </si>
  <si>
    <t>460200********5350</t>
  </si>
  <si>
    <t>460006********0413</t>
  </si>
  <si>
    <t>460003********2019</t>
  </si>
  <si>
    <t>460002********5414</t>
  </si>
  <si>
    <t>460036********6213</t>
  </si>
  <si>
    <t>460004********0627</t>
  </si>
  <si>
    <t>460003********1419</t>
  </si>
  <si>
    <t>460006********8124</t>
  </si>
  <si>
    <t>412726********1671</t>
  </si>
  <si>
    <t>460006********8745</t>
  </si>
  <si>
    <t>460003********2653</t>
  </si>
  <si>
    <t>460031********4437</t>
  </si>
  <si>
    <t>460027********6617</t>
  </si>
  <si>
    <t>420821********5024</t>
  </si>
  <si>
    <t>460102********1219</t>
  </si>
  <si>
    <t>460002********0322</t>
  </si>
  <si>
    <t>460004********4018</t>
  </si>
  <si>
    <t>460004********263X</t>
  </si>
  <si>
    <t>460028********6426</t>
  </si>
  <si>
    <t>469023********8523</t>
  </si>
  <si>
    <t>460007********0012</t>
  </si>
  <si>
    <t>460102********2717</t>
  </si>
  <si>
    <t>460028********7211</t>
  </si>
  <si>
    <t>460022********5826</t>
  </si>
  <si>
    <t>460003********421X</t>
  </si>
  <si>
    <t>460004********581X</t>
  </si>
  <si>
    <t>469003********321X</t>
  </si>
  <si>
    <t>450902********2013</t>
  </si>
  <si>
    <t>460003********4638</t>
  </si>
  <si>
    <t>460006********0014</t>
  </si>
  <si>
    <t>230402********021X</t>
  </si>
  <si>
    <t>460003********2234</t>
  </si>
  <si>
    <t>460033********3261</t>
  </si>
  <si>
    <t>420104********1227</t>
  </si>
  <si>
    <t>460006********021X</t>
  </si>
  <si>
    <t>460028********5612</t>
  </si>
  <si>
    <t>460028********7234</t>
  </si>
  <si>
    <t>460003********6219</t>
  </si>
  <si>
    <t>460102********3312</t>
  </si>
  <si>
    <t>460001********071X</t>
  </si>
  <si>
    <t>460028********1244</t>
  </si>
  <si>
    <t>460103********3648</t>
  </si>
  <si>
    <t>460003********3212</t>
  </si>
  <si>
    <t>460005********4130</t>
  </si>
  <si>
    <t>460200********3335</t>
  </si>
  <si>
    <t>460103********3814</t>
  </si>
  <si>
    <t>460027********5620</t>
  </si>
  <si>
    <t>469027********117X</t>
  </si>
  <si>
    <t>460028********7613</t>
  </si>
  <si>
    <t>460006********0612</t>
  </si>
  <si>
    <t>460002********2518</t>
  </si>
  <si>
    <t>460028********0015</t>
  </si>
  <si>
    <t>410526********2313</t>
  </si>
  <si>
    <t>460004********1417</t>
  </si>
  <si>
    <t>460006********7822</t>
  </si>
  <si>
    <t>460029********6615</t>
  </si>
  <si>
    <t>460033********3228</t>
  </si>
  <si>
    <t>210282********0234</t>
  </si>
  <si>
    <t>140123********1564</t>
  </si>
  <si>
    <t>460006********0430</t>
  </si>
  <si>
    <t>460102********1834</t>
  </si>
  <si>
    <t>362502********0613</t>
  </si>
  <si>
    <t>460103********2716</t>
  </si>
  <si>
    <t>460004********0025</t>
  </si>
  <si>
    <t>460006********0027</t>
  </si>
  <si>
    <t>460102********0913</t>
  </si>
  <si>
    <t>460027********6240</t>
  </si>
  <si>
    <t>460028********1226</t>
  </si>
  <si>
    <t>460036********4518</t>
  </si>
  <si>
    <t>460003********3030</t>
  </si>
  <si>
    <t>460003********0227</t>
  </si>
  <si>
    <t>460001********1311</t>
  </si>
  <si>
    <t>460003********2070</t>
  </si>
  <si>
    <t>460003********2418</t>
  </si>
  <si>
    <t>460006********0215</t>
  </si>
  <si>
    <t>460006********041X</t>
  </si>
  <si>
    <t>460003********4215</t>
  </si>
  <si>
    <t>460006********4617</t>
  </si>
  <si>
    <t>460036********0420</t>
  </si>
  <si>
    <t>460006********2717</t>
  </si>
  <si>
    <t>460007********5776</t>
  </si>
  <si>
    <t>469024********6825</t>
  </si>
  <si>
    <t>460004********0622</t>
  </si>
  <si>
    <t>460006********8720</t>
  </si>
  <si>
    <t>460005********1232</t>
  </si>
  <si>
    <t>469003********6117</t>
  </si>
  <si>
    <t>460006********0016</t>
  </si>
  <si>
    <t>460003********3414</t>
  </si>
  <si>
    <t>460102********1813</t>
  </si>
  <si>
    <t>460004********6422</t>
  </si>
  <si>
    <t>460103********0615</t>
  </si>
  <si>
    <t>460006********7823</t>
  </si>
  <si>
    <t>460025********3012</t>
  </si>
  <si>
    <t>460003********0618</t>
  </si>
  <si>
    <t>460030********4815</t>
  </si>
  <si>
    <t>460026********1234</t>
  </si>
  <si>
    <t>460006********2729</t>
  </si>
  <si>
    <t>460006********2336</t>
  </si>
  <si>
    <t>469003********4133</t>
  </si>
  <si>
    <t>460006********3713</t>
  </si>
  <si>
    <t>460006********8417</t>
  </si>
  <si>
    <t>460103********0313</t>
  </si>
  <si>
    <t>460004********5413</t>
  </si>
  <si>
    <t>460006********0630</t>
  </si>
  <si>
    <t>469003********672X</t>
  </si>
  <si>
    <t>460003********0016</t>
  </si>
  <si>
    <t>460103********0312</t>
  </si>
  <si>
    <t>460003********2415</t>
  </si>
  <si>
    <t>460103********1515</t>
  </si>
  <si>
    <t>469024********0438</t>
  </si>
  <si>
    <t>460004********1438</t>
  </si>
  <si>
    <t>460006********8711</t>
  </si>
  <si>
    <t>460028********0016</t>
  </si>
  <si>
    <t>460031********5639</t>
  </si>
  <si>
    <t>460105********0920</t>
  </si>
  <si>
    <t>460003********0211</t>
  </si>
  <si>
    <t>411528********7174</t>
  </si>
  <si>
    <t>460027********2011</t>
  </si>
  <si>
    <t>460026********0954</t>
  </si>
  <si>
    <t>460003********4410</t>
  </si>
  <si>
    <t>460007********4970</t>
  </si>
  <si>
    <t>460007********0064</t>
  </si>
  <si>
    <t>460026********4846</t>
  </si>
  <si>
    <t>460006********1323</t>
  </si>
  <si>
    <t>469006********1477</t>
  </si>
  <si>
    <t>152325********0042</t>
  </si>
  <si>
    <t>460004********1444</t>
  </si>
  <si>
    <t>460006********4020</t>
  </si>
  <si>
    <t>469003********6719</t>
  </si>
  <si>
    <t>460005********0316</t>
  </si>
  <si>
    <t>460035********0015</t>
  </si>
  <si>
    <t>460200********4472</t>
  </si>
  <si>
    <t>460003********0225</t>
  </si>
  <si>
    <t>460007********4968</t>
  </si>
  <si>
    <t>469023********3729</t>
  </si>
  <si>
    <t>411524********5628</t>
  </si>
  <si>
    <t>460032********6299</t>
  </si>
  <si>
    <t>653125********4615</t>
  </si>
  <si>
    <t>469005********2522</t>
  </si>
  <si>
    <t>460022********2733</t>
  </si>
  <si>
    <t>460004********0625</t>
  </si>
  <si>
    <t>460104********031X</t>
  </si>
  <si>
    <t>431124********8342</t>
  </si>
  <si>
    <t>460006********8122</t>
  </si>
  <si>
    <t>460003********2631</t>
  </si>
  <si>
    <t>460006********4021</t>
  </si>
  <si>
    <t>460003********0024</t>
  </si>
  <si>
    <t>460003********0616</t>
  </si>
  <si>
    <t>460035********2326</t>
  </si>
  <si>
    <t>109—万宁住房公积金管理局-综合业务岗</t>
  </si>
  <si>
    <t>460002********0024</t>
  </si>
  <si>
    <t>460004********0024</t>
  </si>
  <si>
    <t>131002********4226</t>
  </si>
  <si>
    <t>420682********4521</t>
  </si>
  <si>
    <t>460022********3027</t>
  </si>
  <si>
    <t>460006********0411</t>
  </si>
  <si>
    <t>460005********1224</t>
  </si>
  <si>
    <t>460005********4111</t>
  </si>
  <si>
    <t>460006********0625</t>
  </si>
  <si>
    <t>460002********4621</t>
  </si>
  <si>
    <t>440825********1759</t>
  </si>
  <si>
    <t>460003********4217</t>
  </si>
  <si>
    <t>612732********1223</t>
  </si>
  <si>
    <t>460035********094X</t>
  </si>
  <si>
    <t>460006********5228</t>
  </si>
  <si>
    <t>460034********6312</t>
  </si>
  <si>
    <t>460200********5729</t>
  </si>
  <si>
    <t>460006********0428</t>
  </si>
  <si>
    <t>460103********2113</t>
  </si>
  <si>
    <t>460002********0314</t>
  </si>
  <si>
    <t>460035********1127</t>
  </si>
  <si>
    <t>469006********0027</t>
  </si>
  <si>
    <t>460034********0417</t>
  </si>
  <si>
    <t>460034********502X</t>
  </si>
  <si>
    <t>460104********0328</t>
  </si>
  <si>
    <t>460200********2525</t>
  </si>
  <si>
    <t>460006********4829</t>
  </si>
  <si>
    <t>460006********5220</t>
  </si>
  <si>
    <t>232303********682X</t>
  </si>
  <si>
    <t>460200********1202</t>
  </si>
  <si>
    <t>460103********3920</t>
  </si>
  <si>
    <t>460007********5797</t>
  </si>
  <si>
    <t>210303********122X</t>
  </si>
  <si>
    <t>460031********5267</t>
  </si>
  <si>
    <t>460034********0412</t>
  </si>
  <si>
    <t>460034********5016</t>
  </si>
  <si>
    <t>460006********4413</t>
  </si>
  <si>
    <t>460005********4116</t>
  </si>
  <si>
    <t>460033********8080</t>
  </si>
  <si>
    <t>530302********212X</t>
  </si>
  <si>
    <t>460104********1821</t>
  </si>
  <si>
    <t>460002********2243</t>
  </si>
  <si>
    <t>460006********2316</t>
  </si>
  <si>
    <t>460005********6820</t>
  </si>
  <si>
    <t>469005********032X</t>
  </si>
  <si>
    <t>460200********3145</t>
  </si>
  <si>
    <t>441226********4323</t>
  </si>
  <si>
    <t>460006********2347</t>
  </si>
  <si>
    <t>460006********1484</t>
  </si>
  <si>
    <t>460006********752X</t>
  </si>
  <si>
    <t>460031********3628</t>
  </si>
  <si>
    <t>460002********3829</t>
  </si>
  <si>
    <t>460033********4808</t>
  </si>
  <si>
    <t>460006********0023</t>
  </si>
  <si>
    <t>460035********0911</t>
  </si>
  <si>
    <t>460006********4423</t>
  </si>
  <si>
    <t>460006********8126</t>
  </si>
  <si>
    <t>460006********1651</t>
  </si>
  <si>
    <t>460035********2144</t>
  </si>
  <si>
    <t>130929********8014</t>
  </si>
  <si>
    <t>460033********5106</t>
  </si>
  <si>
    <t>460002********1532</t>
  </si>
  <si>
    <t>460200********4704</t>
  </si>
  <si>
    <t>430981********8369</t>
  </si>
  <si>
    <t>460006********8712</t>
  </si>
  <si>
    <t>460006********4030</t>
  </si>
  <si>
    <t>460102********0328</t>
  </si>
  <si>
    <t>460006********1664</t>
  </si>
  <si>
    <t>460006********5275</t>
  </si>
  <si>
    <t>460200********0279</t>
  </si>
  <si>
    <t>460002********0327</t>
  </si>
  <si>
    <t>460006********2327</t>
  </si>
  <si>
    <t>460034********0041</t>
  </si>
  <si>
    <t>362401********1521</t>
  </si>
  <si>
    <t>460034********332X</t>
  </si>
  <si>
    <t>460006********0049</t>
  </si>
  <si>
    <t>429004********0586</t>
  </si>
  <si>
    <t>469006********6527</t>
  </si>
  <si>
    <t>460006********4024</t>
  </si>
  <si>
    <t>320106********241X</t>
  </si>
  <si>
    <t>460030********5120</t>
  </si>
  <si>
    <t>460006********2749</t>
  </si>
  <si>
    <t>460007********7631</t>
  </si>
  <si>
    <t>469027********4474</t>
  </si>
  <si>
    <t>460005********052X</t>
  </si>
  <si>
    <t>150422********4548</t>
  </si>
  <si>
    <t>460006********0633</t>
  </si>
  <si>
    <t>460002********1221</t>
  </si>
  <si>
    <t>460006********4847</t>
  </si>
  <si>
    <t>460006********2312</t>
  </si>
  <si>
    <t>460102********1817</t>
  </si>
  <si>
    <t>230602********4023</t>
  </si>
  <si>
    <t>460002********6225</t>
  </si>
  <si>
    <t>460002********3417</t>
  </si>
  <si>
    <t>460200********2742</t>
  </si>
  <si>
    <t>460006********2334</t>
  </si>
  <si>
    <t>460200********5136</t>
  </si>
  <si>
    <t>632802********0028</t>
  </si>
  <si>
    <t>460002********4415</t>
  </si>
  <si>
    <t>150125********2113</t>
  </si>
  <si>
    <t>450502********0779</t>
  </si>
  <si>
    <t>460034********0020</t>
  </si>
  <si>
    <t>460200********4462</t>
  </si>
  <si>
    <t>460002********3415</t>
  </si>
  <si>
    <t>460035********0723</t>
  </si>
  <si>
    <t>460006********2319</t>
  </si>
  <si>
    <t>460034********0017</t>
  </si>
  <si>
    <t>460002********1528</t>
  </si>
  <si>
    <t>460200********445X</t>
  </si>
  <si>
    <t>469007********8024</t>
  </si>
  <si>
    <t>460002********5234</t>
  </si>
  <si>
    <t>460036********5214</t>
  </si>
  <si>
    <t>460006********0635</t>
  </si>
  <si>
    <t>469003********592X</t>
  </si>
  <si>
    <t>460034********5046</t>
  </si>
  <si>
    <t>522328********0463</t>
  </si>
  <si>
    <t>460004********0831</t>
  </si>
  <si>
    <t>460006********0029</t>
  </si>
  <si>
    <t>460030********4831</t>
  </si>
  <si>
    <t>460033********4470</t>
  </si>
  <si>
    <t>460006********0224</t>
  </si>
  <si>
    <t>460002********6616</t>
  </si>
  <si>
    <t>460006********8726</t>
  </si>
  <si>
    <t>460031********0030</t>
  </si>
  <si>
    <t>460200********1409</t>
  </si>
  <si>
    <t>460036********2110</t>
  </si>
  <si>
    <t>150207********231X</t>
  </si>
  <si>
    <t>460006********0045</t>
  </si>
  <si>
    <t>370103********204X</t>
  </si>
  <si>
    <t>421124********2043</t>
  </si>
  <si>
    <t>460036********2112</t>
  </si>
  <si>
    <t>469028********0027</t>
  </si>
  <si>
    <t>460103********0917</t>
  </si>
  <si>
    <t>460005********4524</t>
  </si>
  <si>
    <t>460034********4717</t>
  </si>
  <si>
    <t>460003********7421</t>
  </si>
  <si>
    <t>460033********3221</t>
  </si>
  <si>
    <t>460006********0020</t>
  </si>
  <si>
    <t>469007********7269</t>
  </si>
  <si>
    <t>469006********8727</t>
  </si>
  <si>
    <t>460025********3019</t>
  </si>
  <si>
    <t>460002********0026</t>
  </si>
  <si>
    <t>460007********7621</t>
  </si>
  <si>
    <t>460033********4487</t>
  </si>
  <si>
    <t>220723********3022</t>
  </si>
  <si>
    <t>430181********5542</t>
  </si>
  <si>
    <t>460006********7546</t>
  </si>
  <si>
    <t>460006********0427</t>
  </si>
  <si>
    <t>460200********5727</t>
  </si>
  <si>
    <t>460034********0444</t>
  </si>
  <si>
    <t>460006********2029</t>
  </si>
  <si>
    <t>460036********4121</t>
  </si>
  <si>
    <t>460006********4614</t>
  </si>
  <si>
    <t>460006********0619</t>
  </si>
  <si>
    <t>460006********4429</t>
  </si>
  <si>
    <t>533525********004X</t>
  </si>
  <si>
    <t>460035********0029</t>
  </si>
  <si>
    <t>460002********6625</t>
  </si>
  <si>
    <t>460006********4040</t>
  </si>
  <si>
    <t>440825********3628</t>
  </si>
  <si>
    <t>460034********0929</t>
  </si>
  <si>
    <t>460033********3286</t>
  </si>
  <si>
    <t>460001********0726</t>
  </si>
  <si>
    <t>110—保亭住房公积金管理局-文秘岗</t>
  </si>
  <si>
    <t>460004********5218</t>
  </si>
  <si>
    <t>460004********4043</t>
  </si>
  <si>
    <t>460026********1223</t>
  </si>
  <si>
    <t>460200********2725</t>
  </si>
  <si>
    <t>460003********7816</t>
  </si>
  <si>
    <t>460003********4641</t>
  </si>
  <si>
    <t>460003********5862</t>
  </si>
  <si>
    <t>460036********0846</t>
  </si>
  <si>
    <t>460200********1682</t>
  </si>
  <si>
    <t>230202********1021</t>
  </si>
  <si>
    <t>460006********0034</t>
  </si>
  <si>
    <t>460103********1240</t>
  </si>
  <si>
    <t>469002********3029</t>
  </si>
  <si>
    <t>460007********9267</t>
  </si>
  <si>
    <t>420602********1028</t>
  </si>
  <si>
    <t>460106********4428</t>
  </si>
  <si>
    <t>460004********3643</t>
  </si>
  <si>
    <t>460003********283X</t>
  </si>
  <si>
    <t>460003********4428</t>
  </si>
  <si>
    <t>210113********1122</t>
  </si>
  <si>
    <t>460006********0012</t>
  </si>
  <si>
    <t>469028********3625</t>
  </si>
  <si>
    <t>460002********1544</t>
  </si>
  <si>
    <t>460035********2545</t>
  </si>
  <si>
    <t>460033********6282</t>
  </si>
  <si>
    <t>460028********0038</t>
  </si>
  <si>
    <t>460006********2728</t>
  </si>
  <si>
    <t>460034********0726</t>
  </si>
  <si>
    <t>460005********6823</t>
  </si>
  <si>
    <t>460004********5046</t>
  </si>
  <si>
    <t>460003********0621</t>
  </si>
  <si>
    <t>460025********452X</t>
  </si>
  <si>
    <t>460003********1448</t>
  </si>
  <si>
    <t>230107********2642</t>
  </si>
  <si>
    <t>362202********6248</t>
  </si>
  <si>
    <t>460035********1729</t>
  </si>
  <si>
    <t>460006********3128</t>
  </si>
  <si>
    <t>460006********312X</t>
  </si>
  <si>
    <t>460006********1326</t>
  </si>
  <si>
    <t>460032********6266</t>
  </si>
  <si>
    <t>460001********0717</t>
  </si>
  <si>
    <t>513701********6426</t>
  </si>
  <si>
    <t>469024********7224</t>
  </si>
  <si>
    <t>460102********0625</t>
  </si>
  <si>
    <t>460031********6426</t>
  </si>
  <si>
    <t>460034********5826</t>
  </si>
  <si>
    <t>460200********0295</t>
  </si>
  <si>
    <t>469007********5820</t>
  </si>
  <si>
    <t>460007********0825</t>
  </si>
  <si>
    <t>460034********6123</t>
  </si>
  <si>
    <t>460035********0713</t>
  </si>
  <si>
    <t>460030********0924</t>
  </si>
  <si>
    <t>460035********0023</t>
  </si>
  <si>
    <t>460035********0011</t>
  </si>
  <si>
    <t>460003********2022</t>
  </si>
  <si>
    <t>469002********0337</t>
  </si>
  <si>
    <t>460028********0424</t>
  </si>
  <si>
    <t>469026********5626</t>
  </si>
  <si>
    <t>460027********172X</t>
  </si>
  <si>
    <t>460103********0328</t>
  </si>
  <si>
    <t>469023********1326</t>
  </si>
  <si>
    <t>460028********0415</t>
  </si>
  <si>
    <t>460036********3520</t>
  </si>
  <si>
    <t>460002********362X</t>
  </si>
  <si>
    <t>460033********5109</t>
  </si>
  <si>
    <t>460033********5427</t>
  </si>
  <si>
    <t>460035********3222</t>
  </si>
  <si>
    <t>460027********0038</t>
  </si>
  <si>
    <t>469003********6113</t>
  </si>
  <si>
    <t>460035********2322</t>
  </si>
  <si>
    <t>460007********538X</t>
  </si>
  <si>
    <t>460003********062X</t>
  </si>
  <si>
    <t>460006********8724</t>
  </si>
  <si>
    <t>460031********3627</t>
  </si>
  <si>
    <t>460035********1520</t>
  </si>
  <si>
    <t>460035********0024</t>
  </si>
  <si>
    <t>460028********322X</t>
  </si>
  <si>
    <t>460003********7620</t>
  </si>
  <si>
    <t>460103********1822</t>
  </si>
  <si>
    <t>460003********2433</t>
  </si>
  <si>
    <t>460035********1323</t>
  </si>
  <si>
    <t>469007********4969</t>
  </si>
  <si>
    <t>460028********2828</t>
  </si>
  <si>
    <t>460103********1828</t>
  </si>
  <si>
    <t>460035********3423</t>
  </si>
  <si>
    <t>460300********002X</t>
  </si>
  <si>
    <t>460004********3823</t>
  </si>
  <si>
    <t>460007********8026</t>
  </si>
  <si>
    <t>460004********5024</t>
  </si>
  <si>
    <t>460035********1927</t>
  </si>
  <si>
    <t>460031********5622</t>
  </si>
  <si>
    <t>460102********0921</t>
  </si>
  <si>
    <t>460006********1628</t>
  </si>
  <si>
    <t>362326********2460</t>
  </si>
  <si>
    <t>460005********6223</t>
  </si>
  <si>
    <t>460003********3248</t>
  </si>
  <si>
    <t>460003********0022</t>
  </si>
  <si>
    <t>460003********0448</t>
  </si>
  <si>
    <t>460034********0046</t>
  </si>
  <si>
    <t>460025********2444</t>
  </si>
  <si>
    <t>460035********2520</t>
  </si>
  <si>
    <t>460003********6845</t>
  </si>
  <si>
    <t>460035********0025</t>
  </si>
  <si>
    <t>460003********0626</t>
  </si>
  <si>
    <t>460103********0320</t>
  </si>
  <si>
    <t>460006********1328</t>
  </si>
  <si>
    <t>460105********6822</t>
  </si>
  <si>
    <t>460002********5629</t>
  </si>
  <si>
    <t>460033********3589</t>
  </si>
  <si>
    <t>460035********2340</t>
  </si>
  <si>
    <t>460033********7160</t>
  </si>
  <si>
    <t>460200********2503</t>
  </si>
  <si>
    <t>460027********3787</t>
  </si>
  <si>
    <t>469028********4428</t>
  </si>
  <si>
    <t>469003********6722</t>
  </si>
  <si>
    <t>460035********0021</t>
  </si>
  <si>
    <t>460200********0041</t>
  </si>
  <si>
    <t>460035********022X</t>
  </si>
  <si>
    <t>522123********1081</t>
  </si>
  <si>
    <t>460006********8142</t>
  </si>
  <si>
    <t>460004********4423</t>
  </si>
  <si>
    <t>460025********3346</t>
  </si>
  <si>
    <t>460003********7662</t>
  </si>
  <si>
    <t>460021********5227</t>
  </si>
  <si>
    <t>460005********0728</t>
  </si>
  <si>
    <t>460035********0225</t>
  </si>
  <si>
    <t>460200********382X</t>
  </si>
  <si>
    <t>460033********4783</t>
  </si>
  <si>
    <t>460003********4024</t>
  </si>
  <si>
    <t>460003********6229</t>
  </si>
  <si>
    <t>460200********0522</t>
  </si>
  <si>
    <t>460028********0857</t>
  </si>
  <si>
    <t>460036********7528</t>
  </si>
  <si>
    <t>460036********0029</t>
  </si>
  <si>
    <t>460003********7626</t>
  </si>
  <si>
    <t>460027********2629</t>
  </si>
  <si>
    <t>460034********5522</t>
  </si>
  <si>
    <t>460036********2121</t>
  </si>
  <si>
    <t>460106********2415</t>
  </si>
  <si>
    <t>469029********2927</t>
  </si>
  <si>
    <t>460034********3323</t>
  </si>
  <si>
    <t>460200********2789</t>
  </si>
  <si>
    <t>460006********5225</t>
  </si>
  <si>
    <t>460003********563X</t>
  </si>
  <si>
    <t>469024********6022</t>
  </si>
  <si>
    <t>460035********1322</t>
  </si>
  <si>
    <t>460027********2980</t>
  </si>
  <si>
    <t>460007********2026</t>
  </si>
  <si>
    <t>460035********131X</t>
  </si>
  <si>
    <t>460007********0015</t>
  </si>
  <si>
    <t>460028********6022</t>
  </si>
  <si>
    <t>460035********1342</t>
  </si>
  <si>
    <t>469007********0421</t>
  </si>
  <si>
    <t>460027********2965</t>
  </si>
  <si>
    <t>460003********4039</t>
  </si>
  <si>
    <t>460031********5640</t>
  </si>
  <si>
    <t>469029********2525</t>
  </si>
  <si>
    <t>460003********0027</t>
  </si>
  <si>
    <t>460006********2726</t>
  </si>
  <si>
    <t>460003********2816</t>
  </si>
  <si>
    <t>460004********5245</t>
  </si>
  <si>
    <t>460034********6116</t>
  </si>
  <si>
    <t>610303********2418</t>
  </si>
  <si>
    <t>460102********0628</t>
  </si>
  <si>
    <t>460003********2819</t>
  </si>
  <si>
    <t>460005********0060</t>
  </si>
  <si>
    <t>460035********2920</t>
  </si>
  <si>
    <t>460103********2425</t>
  </si>
  <si>
    <t>430406********054X</t>
  </si>
  <si>
    <t>350583********631X</t>
  </si>
  <si>
    <t>469003********3523</t>
  </si>
  <si>
    <t>460003********282X</t>
  </si>
  <si>
    <t>460102********2766</t>
  </si>
  <si>
    <t>460027********4123</t>
  </si>
  <si>
    <t>460033********3266</t>
  </si>
  <si>
    <t>460027********7014</t>
  </si>
  <si>
    <t>460035********3029</t>
  </si>
  <si>
    <t>460007********0088</t>
  </si>
  <si>
    <t>460006********6838</t>
  </si>
  <si>
    <t>460022********002X</t>
  </si>
  <si>
    <t>460103********034X</t>
  </si>
  <si>
    <t>441882********0326</t>
  </si>
  <si>
    <t>460103********094X</t>
  </si>
  <si>
    <t>460022********5820</t>
  </si>
  <si>
    <t>460030********3368</t>
  </si>
  <si>
    <t>460003********1011</t>
  </si>
  <si>
    <t>460006********7819</t>
  </si>
  <si>
    <t>469024********0022</t>
  </si>
  <si>
    <t>460035********0219</t>
  </si>
  <si>
    <t>460200********3347</t>
  </si>
  <si>
    <t>460007********7285</t>
  </si>
  <si>
    <t>460003********0820</t>
  </si>
  <si>
    <t>460007********0038</t>
  </si>
  <si>
    <t>460102********2428</t>
  </si>
  <si>
    <t>460025********0318</t>
  </si>
  <si>
    <t>460006********0217</t>
  </si>
  <si>
    <t>460027********040X</t>
  </si>
  <si>
    <t>460004********2624</t>
  </si>
  <si>
    <t>460103********2111</t>
  </si>
  <si>
    <t>460028********2419</t>
  </si>
  <si>
    <t>460002********1822</t>
  </si>
  <si>
    <t>341204********0011</t>
  </si>
  <si>
    <t>460103********2731</t>
  </si>
  <si>
    <t>460108********1726</t>
  </si>
  <si>
    <t>460003********1427</t>
  </si>
  <si>
    <t>460035********2714</t>
  </si>
  <si>
    <t>460003********1413</t>
  </si>
  <si>
    <t>460006********2925</t>
  </si>
  <si>
    <t>460200********2920</t>
  </si>
  <si>
    <t>469027********5983</t>
  </si>
  <si>
    <t>460030********092X</t>
  </si>
  <si>
    <t>460006********8123</t>
  </si>
  <si>
    <t>460035********1120</t>
  </si>
  <si>
    <t>460004********0426</t>
  </si>
  <si>
    <t>111—保亭住房公积金管理局-会计岗</t>
  </si>
  <si>
    <t>511902********0167</t>
  </si>
  <si>
    <t>460003********2667</t>
  </si>
  <si>
    <t>460200********3160</t>
  </si>
  <si>
    <t>440881********554X</t>
  </si>
  <si>
    <t>460034********3629</t>
  </si>
  <si>
    <t>460003********344X</t>
  </si>
  <si>
    <t>460025********3321</t>
  </si>
  <si>
    <t>460006********2326</t>
  </si>
  <si>
    <t>460025********0024</t>
  </si>
  <si>
    <t>460001********1021</t>
  </si>
  <si>
    <t>460300********0046</t>
  </si>
  <si>
    <t>460027********2627</t>
  </si>
  <si>
    <t>469024********0968</t>
  </si>
  <si>
    <t>460034********1514</t>
  </si>
  <si>
    <t>460003********7687</t>
  </si>
  <si>
    <t>430626********8028</t>
  </si>
  <si>
    <t>460031********4027</t>
  </si>
  <si>
    <t>460034********0428</t>
  </si>
  <si>
    <t>440983********6022</t>
  </si>
  <si>
    <t>451421********5012</t>
  </si>
  <si>
    <t>460022********322X</t>
  </si>
  <si>
    <t>469007********042X</t>
  </si>
  <si>
    <t>460028********6042</t>
  </si>
  <si>
    <t>460003********2669</t>
  </si>
  <si>
    <t>441422********3745</t>
  </si>
  <si>
    <t>460006********4060</t>
  </si>
  <si>
    <t>460003********0615</t>
  </si>
  <si>
    <t>445121********5310</t>
  </si>
  <si>
    <t>460003********2243</t>
  </si>
  <si>
    <t>460035********212X</t>
  </si>
  <si>
    <t>460003********7624</t>
  </si>
  <si>
    <t>460030********5428</t>
  </si>
  <si>
    <t>430121********222X</t>
  </si>
  <si>
    <t>469003********6122</t>
  </si>
  <si>
    <t>469007********5788</t>
  </si>
  <si>
    <t>460028********6823</t>
  </si>
  <si>
    <t>460200********5111</t>
  </si>
  <si>
    <t>460006********4059</t>
  </si>
  <si>
    <t>460003********8829</t>
  </si>
  <si>
    <t>445221********6643</t>
  </si>
  <si>
    <t>460035********1928</t>
  </si>
  <si>
    <t>460006********1636</t>
  </si>
  <si>
    <t>460035********2522</t>
  </si>
  <si>
    <t>460007********5372</t>
  </si>
  <si>
    <t>460035********0929</t>
  </si>
  <si>
    <t>460003********3429</t>
  </si>
  <si>
    <t>460033********3245</t>
  </si>
  <si>
    <t>460007********7260</t>
  </si>
  <si>
    <t>460003********7429</t>
  </si>
  <si>
    <t>460035********2365</t>
  </si>
  <si>
    <t>460003********8221</t>
  </si>
  <si>
    <t>460034********5315</t>
  </si>
  <si>
    <t>469003********6124</t>
  </si>
  <si>
    <t>460003********4623</t>
  </si>
  <si>
    <t>460034********0921</t>
  </si>
  <si>
    <t>152223********0025</t>
  </si>
  <si>
    <t>460006********0236</t>
  </si>
  <si>
    <t>460004********1021</t>
  </si>
  <si>
    <t>460028********0011</t>
  </si>
  <si>
    <t>469025********4222</t>
  </si>
  <si>
    <t>460028********0822</t>
  </si>
  <si>
    <t>460026********0622</t>
  </si>
  <si>
    <t>431228********0040</t>
  </si>
  <si>
    <t>460027********378X</t>
  </si>
  <si>
    <t>460102********2723</t>
  </si>
  <si>
    <t>460034********0439</t>
  </si>
  <si>
    <t>460201********0520</t>
  </si>
  <si>
    <t>460025********2726</t>
  </si>
  <si>
    <t>460003********4622</t>
  </si>
  <si>
    <t>460006********0232</t>
  </si>
  <si>
    <t>460034********0064</t>
  </si>
  <si>
    <t>460027********0055</t>
  </si>
  <si>
    <t>140105********1828</t>
  </si>
  <si>
    <t>460005********5811</t>
  </si>
  <si>
    <t>460034********1827</t>
  </si>
  <si>
    <t>469003********6125</t>
  </si>
  <si>
    <t>460025********3016</t>
  </si>
  <si>
    <t>460005********0028</t>
  </si>
  <si>
    <t>460026********0040</t>
  </si>
  <si>
    <t>130282********2827</t>
  </si>
  <si>
    <t>469003********1221</t>
  </si>
  <si>
    <t>460103********1226</t>
  </si>
  <si>
    <t>460033********4683</t>
  </si>
  <si>
    <t>469023********0026</t>
  </si>
  <si>
    <t>460103********1556</t>
  </si>
  <si>
    <t>460200********5515</t>
  </si>
  <si>
    <t>460034********5028</t>
  </si>
  <si>
    <t>460003********228X</t>
  </si>
  <si>
    <t>460200********334X</t>
  </si>
  <si>
    <t>460033********3341</t>
  </si>
  <si>
    <t>460003********2266</t>
  </si>
  <si>
    <t>460035********0017</t>
  </si>
  <si>
    <t>460102********091X</t>
  </si>
  <si>
    <t>460103********1211</t>
  </si>
  <si>
    <t>460102********0340</t>
  </si>
  <si>
    <t>230802********0547</t>
  </si>
  <si>
    <t>460035********1721</t>
  </si>
  <si>
    <t>460035********0027</t>
  </si>
  <si>
    <t>460034********0920</t>
  </si>
  <si>
    <t>469005********2517</t>
  </si>
  <si>
    <t>460003********0058</t>
  </si>
  <si>
    <t>460030********1846</t>
  </si>
  <si>
    <t>460027********0408</t>
  </si>
  <si>
    <t>460003********0028</t>
  </si>
  <si>
    <t>460003********0012</t>
  </si>
  <si>
    <t>460002********0020</t>
  </si>
  <si>
    <t>460034********0019</t>
  </si>
  <si>
    <t>460027********1372</t>
  </si>
  <si>
    <t>460034********0011</t>
  </si>
  <si>
    <t>460006********0611</t>
  </si>
  <si>
    <t>460036********6510</t>
  </si>
  <si>
    <t>460031********3210</t>
  </si>
  <si>
    <t>440513********4080</t>
  </si>
  <si>
    <t>460006********3743</t>
  </si>
  <si>
    <t>460006********0948</t>
  </si>
  <si>
    <t>460003********0426</t>
  </si>
  <si>
    <t>460103********2721</t>
  </si>
  <si>
    <t>469005********0721</t>
  </si>
  <si>
    <t>460033********3287</t>
  </si>
  <si>
    <t>460005********3528</t>
  </si>
  <si>
    <t>460035********0222</t>
  </si>
  <si>
    <t>460006********2324</t>
  </si>
  <si>
    <t>469026********5243</t>
  </si>
  <si>
    <t>460102********2443</t>
  </si>
  <si>
    <t>440825********0107</t>
  </si>
  <si>
    <t>460005********3216</t>
  </si>
  <si>
    <t>460200********0275</t>
  </si>
  <si>
    <t>460103********0610</t>
  </si>
  <si>
    <t>469028********0023</t>
  </si>
  <si>
    <t>460027********1019</t>
  </si>
  <si>
    <t>460004********084X</t>
  </si>
  <si>
    <t>460035********0945</t>
  </si>
  <si>
    <t>460005********1221</t>
  </si>
  <si>
    <t>460001********0311</t>
  </si>
  <si>
    <t>450125********242X</t>
  </si>
  <si>
    <t>460027********6233</t>
  </si>
  <si>
    <t>441501********6033</t>
  </si>
  <si>
    <t>460031********3669</t>
  </si>
  <si>
    <t>460027********4418</t>
  </si>
  <si>
    <t>460103********0923</t>
  </si>
  <si>
    <t>460034********308X</t>
  </si>
  <si>
    <t>469005********0022</t>
  </si>
  <si>
    <t>460003********7644</t>
  </si>
  <si>
    <t>460003********4668</t>
  </si>
  <si>
    <t>460034********0044</t>
  </si>
  <si>
    <t>460003********4617</t>
  </si>
  <si>
    <t>460200********3147</t>
  </si>
  <si>
    <t>460004********0220</t>
  </si>
  <si>
    <t>460006********2724</t>
  </si>
  <si>
    <t>460007********6151</t>
  </si>
  <si>
    <t>460005********2321</t>
  </si>
  <si>
    <t>460001********0715</t>
  </si>
  <si>
    <t>469007********7260</t>
  </si>
  <si>
    <t>460006********2323</t>
  </si>
  <si>
    <t>460025********1524</t>
  </si>
  <si>
    <t>460005********4311</t>
  </si>
  <si>
    <t>460006********0054</t>
  </si>
  <si>
    <t>469023********1323</t>
  </si>
  <si>
    <t>460200********5525</t>
  </si>
  <si>
    <t>460007********4964</t>
  </si>
  <si>
    <t>460027********6002</t>
  </si>
  <si>
    <t>469003********3723</t>
  </si>
  <si>
    <t>460034********0026</t>
  </si>
  <si>
    <t>460007********0010</t>
  </si>
  <si>
    <t>440982********409X</t>
  </si>
  <si>
    <t>460027********0031</t>
  </si>
  <si>
    <t>460036********0425</t>
  </si>
  <si>
    <t>460006********8412</t>
  </si>
  <si>
    <t>460006********4035</t>
  </si>
  <si>
    <t>370103********8018</t>
  </si>
  <si>
    <t>450521********444X</t>
  </si>
  <si>
    <t>460003********7623</t>
  </si>
  <si>
    <t>460003********5223</t>
  </si>
  <si>
    <t>371322********3129</t>
  </si>
  <si>
    <t>460001********1722</t>
  </si>
  <si>
    <t>460001********0741</t>
  </si>
  <si>
    <t>460007********5381</t>
  </si>
  <si>
    <t>460003********2634</t>
  </si>
  <si>
    <t>469028********0022</t>
  </si>
  <si>
    <t>460002********6025</t>
  </si>
  <si>
    <t>141181********0024</t>
  </si>
  <si>
    <t>460003********3221</t>
  </si>
  <si>
    <t>460026********3322</t>
  </si>
  <si>
    <t>460034********1522</t>
  </si>
  <si>
    <t>460104********1521</t>
  </si>
  <si>
    <t>460102********3043</t>
  </si>
  <si>
    <t>460006********2938</t>
  </si>
  <si>
    <t>460006********0414</t>
  </si>
  <si>
    <t>460006********0017</t>
  </si>
  <si>
    <t>460036********002X</t>
  </si>
  <si>
    <t>460021********4426</t>
  </si>
  <si>
    <t>460104********0929</t>
  </si>
  <si>
    <t>460034********6126</t>
  </si>
  <si>
    <t>460004********2024</t>
  </si>
  <si>
    <t>460034********0717</t>
  </si>
  <si>
    <t>460034********3722</t>
  </si>
  <si>
    <t>460026********0325</t>
  </si>
  <si>
    <t>469024********6016</t>
  </si>
  <si>
    <t>460025********0911</t>
  </si>
  <si>
    <t>460030********0019</t>
  </si>
  <si>
    <t>460034********4715</t>
  </si>
  <si>
    <t>460102********0019</t>
  </si>
  <si>
    <t>460028********2881</t>
  </si>
  <si>
    <t>460300********0025</t>
  </si>
  <si>
    <t>460002********0019</t>
  </si>
  <si>
    <t>460002********4640</t>
  </si>
  <si>
    <t>460034********3329</t>
  </si>
  <si>
    <t>460007********0425</t>
  </si>
  <si>
    <t>460300********0021</t>
  </si>
  <si>
    <t>460006********2917</t>
  </si>
  <si>
    <t>460003********4669</t>
  </si>
  <si>
    <t>440882********3964</t>
  </si>
  <si>
    <t>460001********0729</t>
  </si>
  <si>
    <t>460006********2748</t>
  </si>
  <si>
    <t>460034********0023</t>
  </si>
  <si>
    <t>460028********0049</t>
  </si>
  <si>
    <t>460005********3525</t>
  </si>
  <si>
    <t>460105********7543</t>
  </si>
  <si>
    <t>460035********2127</t>
  </si>
  <si>
    <t>460027********4726</t>
  </si>
  <si>
    <t>460006********8714</t>
  </si>
  <si>
    <t>440825********0011</t>
  </si>
  <si>
    <t>460035********0928</t>
  </si>
  <si>
    <t>460025********0029</t>
  </si>
  <si>
    <t>659001********0619</t>
  </si>
  <si>
    <t>460035********0036</t>
  </si>
  <si>
    <t>460003********0222</t>
  </si>
  <si>
    <t>460006********2329</t>
  </si>
  <si>
    <t>460034********6122</t>
  </si>
  <si>
    <t>460027********6629</t>
  </si>
  <si>
    <t>460001********1920</t>
  </si>
  <si>
    <t>460006********4425</t>
  </si>
  <si>
    <t>460036********272X</t>
  </si>
  <si>
    <t>460034********5020</t>
  </si>
  <si>
    <t>460004********461X</t>
  </si>
  <si>
    <t>460200********1206</t>
  </si>
  <si>
    <t>460004********0210</t>
  </si>
  <si>
    <t>460004********0624</t>
  </si>
  <si>
    <t>460004********1613</t>
  </si>
  <si>
    <t>460026********001X</t>
  </si>
  <si>
    <t>460026********0928</t>
  </si>
  <si>
    <t>320302********0024</t>
  </si>
  <si>
    <t>460022********6260</t>
  </si>
  <si>
    <t>460036********3221</t>
  </si>
  <si>
    <t>460025********2115</t>
  </si>
  <si>
    <t>469003********7326</t>
  </si>
  <si>
    <t>460026********091X</t>
  </si>
  <si>
    <t>460200********0020</t>
  </si>
  <si>
    <t>460004********3418</t>
  </si>
  <si>
    <t>460004********5445</t>
  </si>
  <si>
    <t>460006********1625</t>
  </si>
  <si>
    <t>460003********461X</t>
  </si>
  <si>
    <t>460031********4826</t>
  </si>
  <si>
    <t>460003********2827</t>
  </si>
  <si>
    <t>460026********3324</t>
  </si>
  <si>
    <t>460033********448X</t>
  </si>
  <si>
    <t>460007********7221</t>
  </si>
  <si>
    <t>460027********1320</t>
  </si>
  <si>
    <t>460003********6620</t>
  </si>
  <si>
    <t>460035********0224</t>
  </si>
  <si>
    <t>141002********003X</t>
  </si>
  <si>
    <t>460030********0029</t>
  </si>
  <si>
    <t>460034********3029</t>
  </si>
  <si>
    <t>460102********1528</t>
  </si>
  <si>
    <t>460003********7828</t>
  </si>
  <si>
    <t>210124********2223</t>
  </si>
  <si>
    <t>460003********6413</t>
  </si>
  <si>
    <t>460034********1861</t>
  </si>
  <si>
    <t>469023********0041</t>
  </si>
  <si>
    <t>460103********0311</t>
  </si>
  <si>
    <t>460006********4036</t>
  </si>
  <si>
    <t>460035********0022</t>
  </si>
  <si>
    <t>460200********0030</t>
  </si>
  <si>
    <t>460002********3810</t>
  </si>
  <si>
    <t>513023********5818</t>
  </si>
  <si>
    <t>460006********5210</t>
  </si>
  <si>
    <t>460003********0046</t>
  </si>
  <si>
    <t>460003********7616</t>
  </si>
  <si>
    <t>460004********5246</t>
  </si>
  <si>
    <t>460102********1828</t>
  </si>
  <si>
    <t>460031********6412</t>
  </si>
  <si>
    <t>460035********1920</t>
  </si>
  <si>
    <t>412701********1518</t>
  </si>
  <si>
    <t>460034********0426</t>
  </si>
  <si>
    <t>460034********2122</t>
  </si>
  <si>
    <t>460030********5440</t>
  </si>
  <si>
    <t>460035********1321</t>
  </si>
  <si>
    <t>460003********4224</t>
  </si>
  <si>
    <t>460026********2112</t>
  </si>
  <si>
    <t>460026********5126</t>
  </si>
  <si>
    <t>230229********0067</t>
  </si>
  <si>
    <t>460004********0820</t>
  </si>
  <si>
    <t>460200********1398</t>
  </si>
  <si>
    <t>460006********4621</t>
  </si>
  <si>
    <t>460003********2446</t>
  </si>
  <si>
    <t>469003********3522</t>
  </si>
  <si>
    <t>460026********1525</t>
  </si>
  <si>
    <t>460200********1403</t>
  </si>
  <si>
    <t>460103********3024</t>
  </si>
  <si>
    <t>460028********7625</t>
  </si>
  <si>
    <t>460034********0911</t>
  </si>
  <si>
    <t>460006********0623</t>
  </si>
  <si>
    <t>340881********1226</t>
  </si>
  <si>
    <t>460004********0626</t>
  </si>
  <si>
    <t>460002********1232</t>
  </si>
  <si>
    <t>460104********0927</t>
  </si>
  <si>
    <t>460003********3868</t>
  </si>
  <si>
    <t>460031********0823</t>
  </si>
  <si>
    <t>460006********1616</t>
  </si>
  <si>
    <t>460030********0028</t>
  </si>
  <si>
    <t>460027********2054</t>
  </si>
  <si>
    <t>460200********5537</t>
  </si>
  <si>
    <t>460022********0722</t>
  </si>
  <si>
    <t>460028********6421</t>
  </si>
  <si>
    <t>460003********7612</t>
  </si>
  <si>
    <t>460007********0424</t>
  </si>
  <si>
    <t>460026********1258</t>
  </si>
  <si>
    <t>460033********5088</t>
  </si>
  <si>
    <t>460103********1523</t>
  </si>
  <si>
    <t>460031********2021</t>
  </si>
  <si>
    <t>460030********0027</t>
  </si>
  <si>
    <t>460004********2457</t>
  </si>
  <si>
    <t>460004********5267</t>
  </si>
  <si>
    <t>460102********0649</t>
  </si>
  <si>
    <t>469003********8929</t>
  </si>
  <si>
    <t>460022********0725</t>
  </si>
  <si>
    <t>460003********2222</t>
  </si>
  <si>
    <t>460035********0420</t>
  </si>
  <si>
    <t>460102********1215</t>
  </si>
  <si>
    <t>460035********1923</t>
  </si>
  <si>
    <t>460200********4722</t>
  </si>
  <si>
    <t>460006********2318</t>
  </si>
  <si>
    <t>460003********0442</t>
  </si>
  <si>
    <t>460004********0219</t>
  </si>
  <si>
    <t>460027********592X</t>
  </si>
  <si>
    <t>460035********0028</t>
  </si>
  <si>
    <t>460026********0049</t>
  </si>
  <si>
    <t>410802********0114</t>
  </si>
  <si>
    <t>342426********0057</t>
  </si>
  <si>
    <t>469007********4960</t>
  </si>
  <si>
    <t>469003********4822</t>
  </si>
  <si>
    <t>460006********8119</t>
  </si>
  <si>
    <t>530381********292X</t>
  </si>
  <si>
    <t>469024********6826</t>
  </si>
  <si>
    <t>460033********5748</t>
  </si>
  <si>
    <t>460200********0526</t>
  </si>
  <si>
    <t>460004********2018</t>
  </si>
  <si>
    <t>430223********7261</t>
  </si>
  <si>
    <t>460006********0920</t>
  </si>
  <si>
    <t>460025********2724</t>
  </si>
  <si>
    <t>460003********1641</t>
  </si>
  <si>
    <t>460003********7641</t>
  </si>
  <si>
    <t>460004********3821</t>
  </si>
  <si>
    <t>340702********3516</t>
  </si>
  <si>
    <t>362429********0026</t>
  </si>
  <si>
    <t>460028********2467</t>
  </si>
  <si>
    <t>440881********5934</t>
  </si>
  <si>
    <t>460200********5511</t>
  </si>
  <si>
    <t>460035********2324</t>
  </si>
  <si>
    <t>469023********2987</t>
  </si>
  <si>
    <t>460030********0911</t>
  </si>
  <si>
    <t>460030********002X</t>
  </si>
  <si>
    <t>460007********3365</t>
  </si>
  <si>
    <t>460003********2629</t>
  </si>
  <si>
    <t>460006********401X</t>
  </si>
  <si>
    <t>460005********3519</t>
  </si>
  <si>
    <t>460033********3292</t>
  </si>
  <si>
    <t>460006********0450</t>
  </si>
  <si>
    <t>460035********2528</t>
  </si>
  <si>
    <t>460004********5032</t>
  </si>
  <si>
    <t>460004********2815</t>
  </si>
  <si>
    <t>460030********4222</t>
  </si>
  <si>
    <t>460200********0525</t>
  </si>
  <si>
    <t>460034********6121</t>
  </si>
  <si>
    <t>342626********1265</t>
  </si>
  <si>
    <t>460025********4212</t>
  </si>
  <si>
    <t>460035********1137</t>
  </si>
  <si>
    <t>460027********8511</t>
  </si>
  <si>
    <t>460006********0613</t>
  </si>
  <si>
    <t>460031********0844</t>
  </si>
  <si>
    <t>460035********002X</t>
  </si>
  <si>
    <t>460003********3037</t>
  </si>
  <si>
    <t>460034********0427</t>
  </si>
  <si>
    <t>152101********0944</t>
  </si>
  <si>
    <t>460200********051X</t>
  </si>
  <si>
    <t>460003********2654</t>
  </si>
  <si>
    <t>469028********0029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</si>
</sst>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"/>
      <family val="0"/>
    </font>
    <font>
      <sz val="12"/>
      <color indexed="8"/>
      <name val="仿宋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4"/>
      <color theme="1"/>
      <name val="仿宋"/>
      <family val="0"/>
    </font>
    <font>
      <sz val="12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64"/>
  <sheetViews>
    <sheetView tabSelected="1" workbookViewId="0" topLeftCell="A1">
      <selection activeCell="J11" sqref="J11"/>
    </sheetView>
  </sheetViews>
  <sheetFormatPr defaultColWidth="10.00390625" defaultRowHeight="15"/>
  <cols>
    <col min="1" max="1" width="10.00390625" style="1" customWidth="1"/>
    <col min="2" max="2" width="20.7109375" style="0" customWidth="1"/>
    <col min="3" max="3" width="23.140625" style="0" customWidth="1"/>
    <col min="4" max="4" width="45.7109375" style="0" customWidth="1"/>
  </cols>
  <sheetData>
    <row r="1" spans="1:5" ht="40.5" customHeight="1">
      <c r="A1" s="2" t="s">
        <v>0</v>
      </c>
      <c r="B1" s="2"/>
      <c r="C1" s="2"/>
      <c r="D1" s="2"/>
      <c r="E1" s="5"/>
    </row>
    <row r="2" spans="1:5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3">
        <v>1</v>
      </c>
      <c r="B3" s="4" t="str">
        <f>"赵瑞雪"</f>
        <v>赵瑞雪</v>
      </c>
      <c r="C3" s="4" t="s">
        <v>6</v>
      </c>
      <c r="D3" s="4" t="s">
        <v>7</v>
      </c>
      <c r="E3" s="4"/>
    </row>
    <row r="4" spans="1:5" ht="24.75" customHeight="1">
      <c r="A4" s="3">
        <v>2</v>
      </c>
      <c r="B4" s="4" t="str">
        <f>"王忠翠"</f>
        <v>王忠翠</v>
      </c>
      <c r="C4" s="4" t="s">
        <v>8</v>
      </c>
      <c r="D4" s="4" t="s">
        <v>7</v>
      </c>
      <c r="E4" s="6"/>
    </row>
    <row r="5" spans="1:5" ht="24.75" customHeight="1">
      <c r="A5" s="3">
        <v>3</v>
      </c>
      <c r="B5" s="4" t="str">
        <f>"曾乾姬"</f>
        <v>曾乾姬</v>
      </c>
      <c r="C5" s="4" t="s">
        <v>9</v>
      </c>
      <c r="D5" s="4" t="s">
        <v>7</v>
      </c>
      <c r="E5" s="6"/>
    </row>
    <row r="6" spans="1:5" ht="24.75" customHeight="1">
      <c r="A6" s="3">
        <v>4</v>
      </c>
      <c r="B6" s="4" t="str">
        <f>"潘玟均"</f>
        <v>潘玟均</v>
      </c>
      <c r="C6" s="4" t="s">
        <v>10</v>
      </c>
      <c r="D6" s="4" t="s">
        <v>7</v>
      </c>
      <c r="E6" s="6"/>
    </row>
    <row r="7" spans="1:5" ht="24.75" customHeight="1">
      <c r="A7" s="3">
        <v>5</v>
      </c>
      <c r="B7" s="4" t="str">
        <f>"罗为丹"</f>
        <v>罗为丹</v>
      </c>
      <c r="C7" s="4" t="s">
        <v>11</v>
      </c>
      <c r="D7" s="4" t="s">
        <v>7</v>
      </c>
      <c r="E7" s="6"/>
    </row>
    <row r="8" spans="1:5" ht="24.75" customHeight="1">
      <c r="A8" s="3">
        <v>6</v>
      </c>
      <c r="B8" s="4" t="str">
        <f>"洪媛媛"</f>
        <v>洪媛媛</v>
      </c>
      <c r="C8" s="4" t="s">
        <v>12</v>
      </c>
      <c r="D8" s="4" t="s">
        <v>7</v>
      </c>
      <c r="E8" s="6"/>
    </row>
    <row r="9" spans="1:5" ht="24.75" customHeight="1">
      <c r="A9" s="3">
        <v>7</v>
      </c>
      <c r="B9" s="4" t="str">
        <f>"符心怡"</f>
        <v>符心怡</v>
      </c>
      <c r="C9" s="4" t="s">
        <v>13</v>
      </c>
      <c r="D9" s="4" t="s">
        <v>7</v>
      </c>
      <c r="E9" s="6"/>
    </row>
    <row r="10" spans="1:5" ht="24.75" customHeight="1">
      <c r="A10" s="3">
        <v>8</v>
      </c>
      <c r="B10" s="4" t="str">
        <f>"吴海伦"</f>
        <v>吴海伦</v>
      </c>
      <c r="C10" s="4" t="s">
        <v>14</v>
      </c>
      <c r="D10" s="4" t="s">
        <v>7</v>
      </c>
      <c r="E10" s="6"/>
    </row>
    <row r="11" spans="1:5" ht="24.75" customHeight="1">
      <c r="A11" s="3">
        <v>9</v>
      </c>
      <c r="B11" s="4" t="str">
        <f>"王晓娟"</f>
        <v>王晓娟</v>
      </c>
      <c r="C11" s="4" t="s">
        <v>15</v>
      </c>
      <c r="D11" s="4" t="s">
        <v>7</v>
      </c>
      <c r="E11" s="6"/>
    </row>
    <row r="12" spans="1:5" ht="24.75" customHeight="1">
      <c r="A12" s="3">
        <v>10</v>
      </c>
      <c r="B12" s="4" t="str">
        <f>"叶世兴"</f>
        <v>叶世兴</v>
      </c>
      <c r="C12" s="4" t="s">
        <v>16</v>
      </c>
      <c r="D12" s="4" t="s">
        <v>7</v>
      </c>
      <c r="E12" s="6"/>
    </row>
    <row r="13" spans="1:5" ht="24.75" customHeight="1">
      <c r="A13" s="3">
        <v>11</v>
      </c>
      <c r="B13" s="4" t="str">
        <f>"孙小微"</f>
        <v>孙小微</v>
      </c>
      <c r="C13" s="4" t="s">
        <v>17</v>
      </c>
      <c r="D13" s="4" t="s">
        <v>7</v>
      </c>
      <c r="E13" s="6"/>
    </row>
    <row r="14" spans="1:5" ht="24.75" customHeight="1">
      <c r="A14" s="3">
        <v>12</v>
      </c>
      <c r="B14" s="4" t="str">
        <f>"苻亚胜"</f>
        <v>苻亚胜</v>
      </c>
      <c r="C14" s="4" t="s">
        <v>18</v>
      </c>
      <c r="D14" s="4" t="s">
        <v>7</v>
      </c>
      <c r="E14" s="6"/>
    </row>
    <row r="15" spans="1:5" ht="24.75" customHeight="1">
      <c r="A15" s="3">
        <v>13</v>
      </c>
      <c r="B15" s="4" t="str">
        <f>"黄曼莉"</f>
        <v>黄曼莉</v>
      </c>
      <c r="C15" s="4" t="s">
        <v>19</v>
      </c>
      <c r="D15" s="4" t="s">
        <v>7</v>
      </c>
      <c r="E15" s="6"/>
    </row>
    <row r="16" spans="1:5" ht="24.75" customHeight="1">
      <c r="A16" s="3">
        <v>14</v>
      </c>
      <c r="B16" s="4" t="str">
        <f>"符有平"</f>
        <v>符有平</v>
      </c>
      <c r="C16" s="4" t="s">
        <v>20</v>
      </c>
      <c r="D16" s="4" t="s">
        <v>7</v>
      </c>
      <c r="E16" s="6"/>
    </row>
    <row r="17" spans="1:5" ht="24.75" customHeight="1">
      <c r="A17" s="3">
        <v>15</v>
      </c>
      <c r="B17" s="4" t="str">
        <f>"杨妮"</f>
        <v>杨妮</v>
      </c>
      <c r="C17" s="4" t="s">
        <v>21</v>
      </c>
      <c r="D17" s="4" t="s">
        <v>7</v>
      </c>
      <c r="E17" s="6"/>
    </row>
    <row r="18" spans="1:5" ht="24.75" customHeight="1">
      <c r="A18" s="3">
        <v>16</v>
      </c>
      <c r="B18" s="4" t="str">
        <f>"杨欣"</f>
        <v>杨欣</v>
      </c>
      <c r="C18" s="4" t="s">
        <v>22</v>
      </c>
      <c r="D18" s="4" t="s">
        <v>7</v>
      </c>
      <c r="E18" s="6"/>
    </row>
    <row r="19" spans="1:5" ht="24.75" customHeight="1">
      <c r="A19" s="3">
        <v>17</v>
      </c>
      <c r="B19" s="4" t="str">
        <f>"鲁娇"</f>
        <v>鲁娇</v>
      </c>
      <c r="C19" s="4" t="s">
        <v>23</v>
      </c>
      <c r="D19" s="4" t="s">
        <v>7</v>
      </c>
      <c r="E19" s="6"/>
    </row>
    <row r="20" spans="1:5" ht="24.75" customHeight="1">
      <c r="A20" s="3">
        <v>18</v>
      </c>
      <c r="B20" s="4" t="str">
        <f>"韩惠妃"</f>
        <v>韩惠妃</v>
      </c>
      <c r="C20" s="4" t="s">
        <v>24</v>
      </c>
      <c r="D20" s="4" t="s">
        <v>7</v>
      </c>
      <c r="E20" s="6"/>
    </row>
    <row r="21" spans="1:5" ht="24.75" customHeight="1">
      <c r="A21" s="3">
        <v>19</v>
      </c>
      <c r="B21" s="4" t="str">
        <f>"林子婷"</f>
        <v>林子婷</v>
      </c>
      <c r="C21" s="4" t="s">
        <v>25</v>
      </c>
      <c r="D21" s="4" t="s">
        <v>7</v>
      </c>
      <c r="E21" s="6"/>
    </row>
    <row r="22" spans="1:5" ht="24.75" customHeight="1">
      <c r="A22" s="3">
        <v>20</v>
      </c>
      <c r="B22" s="4" t="str">
        <f>"韩怡"</f>
        <v>韩怡</v>
      </c>
      <c r="C22" s="4" t="s">
        <v>26</v>
      </c>
      <c r="D22" s="4" t="s">
        <v>7</v>
      </c>
      <c r="E22" s="6"/>
    </row>
    <row r="23" spans="1:5" ht="24.75" customHeight="1">
      <c r="A23" s="3">
        <v>21</v>
      </c>
      <c r="B23" s="4" t="str">
        <f>"羊辉光"</f>
        <v>羊辉光</v>
      </c>
      <c r="C23" s="4" t="s">
        <v>27</v>
      </c>
      <c r="D23" s="4" t="s">
        <v>7</v>
      </c>
      <c r="E23" s="6"/>
    </row>
    <row r="24" spans="1:5" ht="24.75" customHeight="1">
      <c r="A24" s="3">
        <v>22</v>
      </c>
      <c r="B24" s="4" t="str">
        <f>"陈美君"</f>
        <v>陈美君</v>
      </c>
      <c r="C24" s="4" t="s">
        <v>28</v>
      </c>
      <c r="D24" s="4" t="s">
        <v>7</v>
      </c>
      <c r="E24" s="6"/>
    </row>
    <row r="25" spans="1:5" ht="24.75" customHeight="1">
      <c r="A25" s="3">
        <v>23</v>
      </c>
      <c r="B25" s="4" t="str">
        <f>"王慧敏"</f>
        <v>王慧敏</v>
      </c>
      <c r="C25" s="4" t="s">
        <v>29</v>
      </c>
      <c r="D25" s="4" t="s">
        <v>7</v>
      </c>
      <c r="E25" s="6"/>
    </row>
    <row r="26" spans="1:5" ht="24.75" customHeight="1">
      <c r="A26" s="3">
        <v>24</v>
      </c>
      <c r="B26" s="4" t="str">
        <f>"吴海宇"</f>
        <v>吴海宇</v>
      </c>
      <c r="C26" s="4" t="s">
        <v>30</v>
      </c>
      <c r="D26" s="4" t="s">
        <v>7</v>
      </c>
      <c r="E26" s="6"/>
    </row>
    <row r="27" spans="1:5" ht="24.75" customHeight="1">
      <c r="A27" s="3">
        <v>25</v>
      </c>
      <c r="B27" s="4" t="str">
        <f>"吴鑫"</f>
        <v>吴鑫</v>
      </c>
      <c r="C27" s="4" t="s">
        <v>31</v>
      </c>
      <c r="D27" s="4" t="s">
        <v>7</v>
      </c>
      <c r="E27" s="6"/>
    </row>
    <row r="28" spans="1:5" ht="24.75" customHeight="1">
      <c r="A28" s="3">
        <v>26</v>
      </c>
      <c r="B28" s="4" t="str">
        <f>"张玉麒"</f>
        <v>张玉麒</v>
      </c>
      <c r="C28" s="4" t="s">
        <v>32</v>
      </c>
      <c r="D28" s="4" t="s">
        <v>7</v>
      </c>
      <c r="E28" s="6"/>
    </row>
    <row r="29" spans="1:5" ht="24.75" customHeight="1">
      <c r="A29" s="3">
        <v>27</v>
      </c>
      <c r="B29" s="4" t="str">
        <f>"陈悦"</f>
        <v>陈悦</v>
      </c>
      <c r="C29" s="4" t="s">
        <v>33</v>
      </c>
      <c r="D29" s="4" t="s">
        <v>7</v>
      </c>
      <c r="E29" s="6"/>
    </row>
    <row r="30" spans="1:5" ht="24.75" customHeight="1">
      <c r="A30" s="3">
        <v>28</v>
      </c>
      <c r="B30" s="4" t="str">
        <f>"符雅婧"</f>
        <v>符雅婧</v>
      </c>
      <c r="C30" s="4" t="s">
        <v>34</v>
      </c>
      <c r="D30" s="4" t="s">
        <v>7</v>
      </c>
      <c r="E30" s="6"/>
    </row>
    <row r="31" spans="1:5" ht="24.75" customHeight="1">
      <c r="A31" s="3">
        <v>29</v>
      </c>
      <c r="B31" s="4" t="str">
        <f>"陈圣学"</f>
        <v>陈圣学</v>
      </c>
      <c r="C31" s="4" t="s">
        <v>35</v>
      </c>
      <c r="D31" s="4" t="s">
        <v>7</v>
      </c>
      <c r="E31" s="6"/>
    </row>
    <row r="32" spans="1:5" ht="24.75" customHeight="1">
      <c r="A32" s="3">
        <v>30</v>
      </c>
      <c r="B32" s="4" t="str">
        <f>"何锦程"</f>
        <v>何锦程</v>
      </c>
      <c r="C32" s="4" t="s">
        <v>36</v>
      </c>
      <c r="D32" s="4" t="s">
        <v>7</v>
      </c>
      <c r="E32" s="6"/>
    </row>
    <row r="33" spans="1:5" ht="24.75" customHeight="1">
      <c r="A33" s="3">
        <v>31</v>
      </c>
      <c r="B33" s="4" t="str">
        <f>"刘信蔚"</f>
        <v>刘信蔚</v>
      </c>
      <c r="C33" s="4" t="s">
        <v>37</v>
      </c>
      <c r="D33" s="4" t="s">
        <v>7</v>
      </c>
      <c r="E33" s="6"/>
    </row>
    <row r="34" spans="1:5" ht="24.75" customHeight="1">
      <c r="A34" s="3">
        <v>32</v>
      </c>
      <c r="B34" s="4" t="str">
        <f>"刘雪洁"</f>
        <v>刘雪洁</v>
      </c>
      <c r="C34" s="4" t="s">
        <v>38</v>
      </c>
      <c r="D34" s="4" t="s">
        <v>7</v>
      </c>
      <c r="E34" s="6"/>
    </row>
    <row r="35" spans="1:5" ht="24.75" customHeight="1">
      <c r="A35" s="3">
        <v>33</v>
      </c>
      <c r="B35" s="4" t="str">
        <f>"王树奇"</f>
        <v>王树奇</v>
      </c>
      <c r="C35" s="4" t="s">
        <v>39</v>
      </c>
      <c r="D35" s="4" t="s">
        <v>7</v>
      </c>
      <c r="E35" s="6"/>
    </row>
    <row r="36" spans="1:5" ht="24.75" customHeight="1">
      <c r="A36" s="3">
        <v>34</v>
      </c>
      <c r="B36" s="4" t="str">
        <f>"陈慧娟"</f>
        <v>陈慧娟</v>
      </c>
      <c r="C36" s="4" t="s">
        <v>40</v>
      </c>
      <c r="D36" s="4" t="s">
        <v>7</v>
      </c>
      <c r="E36" s="6"/>
    </row>
    <row r="37" spans="1:5" ht="24.75" customHeight="1">
      <c r="A37" s="3">
        <v>35</v>
      </c>
      <c r="B37" s="4" t="str">
        <f>"王迷尔"</f>
        <v>王迷尔</v>
      </c>
      <c r="C37" s="4" t="s">
        <v>41</v>
      </c>
      <c r="D37" s="4" t="s">
        <v>7</v>
      </c>
      <c r="E37" s="6"/>
    </row>
    <row r="38" spans="1:5" ht="24.75" customHeight="1">
      <c r="A38" s="3">
        <v>36</v>
      </c>
      <c r="B38" s="4" t="str">
        <f>"叶子龙"</f>
        <v>叶子龙</v>
      </c>
      <c r="C38" s="4" t="s">
        <v>42</v>
      </c>
      <c r="D38" s="4" t="s">
        <v>7</v>
      </c>
      <c r="E38" s="6"/>
    </row>
    <row r="39" spans="1:5" ht="24.75" customHeight="1">
      <c r="A39" s="3">
        <v>37</v>
      </c>
      <c r="B39" s="4" t="str">
        <f>"王飞翼"</f>
        <v>王飞翼</v>
      </c>
      <c r="C39" s="4" t="s">
        <v>43</v>
      </c>
      <c r="D39" s="4" t="s">
        <v>7</v>
      </c>
      <c r="E39" s="6"/>
    </row>
    <row r="40" spans="1:5" ht="24.75" customHeight="1">
      <c r="A40" s="3">
        <v>38</v>
      </c>
      <c r="B40" s="4" t="str">
        <f>"葛雪阳"</f>
        <v>葛雪阳</v>
      </c>
      <c r="C40" s="4" t="s">
        <v>44</v>
      </c>
      <c r="D40" s="4" t="s">
        <v>7</v>
      </c>
      <c r="E40" s="6"/>
    </row>
    <row r="41" spans="1:5" ht="24.75" customHeight="1">
      <c r="A41" s="3">
        <v>39</v>
      </c>
      <c r="B41" s="4" t="str">
        <f>"符妙仙"</f>
        <v>符妙仙</v>
      </c>
      <c r="C41" s="4" t="s">
        <v>45</v>
      </c>
      <c r="D41" s="4" t="s">
        <v>7</v>
      </c>
      <c r="E41" s="6"/>
    </row>
    <row r="42" spans="1:5" ht="24.75" customHeight="1">
      <c r="A42" s="3">
        <v>40</v>
      </c>
      <c r="B42" s="4" t="str">
        <f>"李银"</f>
        <v>李银</v>
      </c>
      <c r="C42" s="4" t="s">
        <v>46</v>
      </c>
      <c r="D42" s="4" t="s">
        <v>7</v>
      </c>
      <c r="E42" s="6"/>
    </row>
    <row r="43" spans="1:5" ht="24.75" customHeight="1">
      <c r="A43" s="3">
        <v>41</v>
      </c>
      <c r="B43" s="4" t="str">
        <f>"李娜"</f>
        <v>李娜</v>
      </c>
      <c r="C43" s="4" t="s">
        <v>47</v>
      </c>
      <c r="D43" s="4" t="s">
        <v>7</v>
      </c>
      <c r="E43" s="6"/>
    </row>
    <row r="44" spans="1:5" ht="24.75" customHeight="1">
      <c r="A44" s="3">
        <v>42</v>
      </c>
      <c r="B44" s="4" t="str">
        <f>"钟义婷"</f>
        <v>钟义婷</v>
      </c>
      <c r="C44" s="4" t="s">
        <v>48</v>
      </c>
      <c r="D44" s="4" t="s">
        <v>7</v>
      </c>
      <c r="E44" s="6"/>
    </row>
    <row r="45" spans="1:5" ht="24.75" customHeight="1">
      <c r="A45" s="3">
        <v>43</v>
      </c>
      <c r="B45" s="4" t="str">
        <f>"陈芳慧"</f>
        <v>陈芳慧</v>
      </c>
      <c r="C45" s="4" t="s">
        <v>49</v>
      </c>
      <c r="D45" s="4" t="s">
        <v>7</v>
      </c>
      <c r="E45" s="6"/>
    </row>
    <row r="46" spans="1:5" ht="24.75" customHeight="1">
      <c r="A46" s="3">
        <v>44</v>
      </c>
      <c r="B46" s="4" t="str">
        <f>"林小涯"</f>
        <v>林小涯</v>
      </c>
      <c r="C46" s="4" t="s">
        <v>50</v>
      </c>
      <c r="D46" s="4" t="s">
        <v>7</v>
      </c>
      <c r="E46" s="6"/>
    </row>
    <row r="47" spans="1:5" ht="24.75" customHeight="1">
      <c r="A47" s="3">
        <v>45</v>
      </c>
      <c r="B47" s="4" t="str">
        <f>"吴彩莹"</f>
        <v>吴彩莹</v>
      </c>
      <c r="C47" s="4" t="s">
        <v>51</v>
      </c>
      <c r="D47" s="4" t="s">
        <v>7</v>
      </c>
      <c r="E47" s="6"/>
    </row>
    <row r="48" spans="1:5" ht="24.75" customHeight="1">
      <c r="A48" s="3">
        <v>46</v>
      </c>
      <c r="B48" s="4" t="str">
        <f>"庞青青"</f>
        <v>庞青青</v>
      </c>
      <c r="C48" s="4" t="s">
        <v>52</v>
      </c>
      <c r="D48" s="4" t="s">
        <v>7</v>
      </c>
      <c r="E48" s="6"/>
    </row>
    <row r="49" spans="1:5" ht="24.75" customHeight="1">
      <c r="A49" s="3">
        <v>47</v>
      </c>
      <c r="B49" s="4" t="str">
        <f>"温欣艳"</f>
        <v>温欣艳</v>
      </c>
      <c r="C49" s="4" t="s">
        <v>53</v>
      </c>
      <c r="D49" s="4" t="s">
        <v>7</v>
      </c>
      <c r="E49" s="6"/>
    </row>
    <row r="50" spans="1:5" ht="24.75" customHeight="1">
      <c r="A50" s="3">
        <v>48</v>
      </c>
      <c r="B50" s="4" t="str">
        <f>"王少翔"</f>
        <v>王少翔</v>
      </c>
      <c r="C50" s="4" t="s">
        <v>54</v>
      </c>
      <c r="D50" s="4" t="s">
        <v>7</v>
      </c>
      <c r="E50" s="6"/>
    </row>
    <row r="51" spans="1:5" ht="24.75" customHeight="1">
      <c r="A51" s="3">
        <v>49</v>
      </c>
      <c r="B51" s="4" t="str">
        <f>"王舒琪"</f>
        <v>王舒琪</v>
      </c>
      <c r="C51" s="4" t="s">
        <v>55</v>
      </c>
      <c r="D51" s="4" t="s">
        <v>7</v>
      </c>
      <c r="E51" s="6"/>
    </row>
    <row r="52" spans="1:5" ht="24.75" customHeight="1">
      <c r="A52" s="3">
        <v>50</v>
      </c>
      <c r="B52" s="4" t="str">
        <f>"符梦婷"</f>
        <v>符梦婷</v>
      </c>
      <c r="C52" s="4" t="s">
        <v>56</v>
      </c>
      <c r="D52" s="4" t="s">
        <v>7</v>
      </c>
      <c r="E52" s="6"/>
    </row>
    <row r="53" spans="1:5" ht="24.75" customHeight="1">
      <c r="A53" s="3">
        <v>51</v>
      </c>
      <c r="B53" s="4" t="str">
        <f>"张思华"</f>
        <v>张思华</v>
      </c>
      <c r="C53" s="4" t="s">
        <v>57</v>
      </c>
      <c r="D53" s="4" t="s">
        <v>7</v>
      </c>
      <c r="E53" s="6"/>
    </row>
    <row r="54" spans="1:5" ht="24.75" customHeight="1">
      <c r="A54" s="3">
        <v>52</v>
      </c>
      <c r="B54" s="4" t="str">
        <f>"黄慧亮"</f>
        <v>黄慧亮</v>
      </c>
      <c r="C54" s="4" t="s">
        <v>58</v>
      </c>
      <c r="D54" s="4" t="s">
        <v>7</v>
      </c>
      <c r="E54" s="6"/>
    </row>
    <row r="55" spans="1:5" ht="24.75" customHeight="1">
      <c r="A55" s="3">
        <v>53</v>
      </c>
      <c r="B55" s="4" t="str">
        <f>"刘嘉璇"</f>
        <v>刘嘉璇</v>
      </c>
      <c r="C55" s="4" t="s">
        <v>59</v>
      </c>
      <c r="D55" s="4" t="s">
        <v>7</v>
      </c>
      <c r="E55" s="6"/>
    </row>
    <row r="56" spans="1:5" ht="24.75" customHeight="1">
      <c r="A56" s="3">
        <v>54</v>
      </c>
      <c r="B56" s="4" t="str">
        <f>"王娟"</f>
        <v>王娟</v>
      </c>
      <c r="C56" s="4" t="s">
        <v>60</v>
      </c>
      <c r="D56" s="4" t="s">
        <v>7</v>
      </c>
      <c r="E56" s="6"/>
    </row>
    <row r="57" spans="1:5" ht="24.75" customHeight="1">
      <c r="A57" s="3">
        <v>55</v>
      </c>
      <c r="B57" s="4" t="str">
        <f>"李艳玲"</f>
        <v>李艳玲</v>
      </c>
      <c r="C57" s="4" t="s">
        <v>61</v>
      </c>
      <c r="D57" s="4" t="s">
        <v>7</v>
      </c>
      <c r="E57" s="6"/>
    </row>
    <row r="58" spans="1:5" ht="24.75" customHeight="1">
      <c r="A58" s="3">
        <v>56</v>
      </c>
      <c r="B58" s="4" t="str">
        <f>"林凡舒"</f>
        <v>林凡舒</v>
      </c>
      <c r="C58" s="4" t="s">
        <v>62</v>
      </c>
      <c r="D58" s="4" t="s">
        <v>7</v>
      </c>
      <c r="E58" s="6"/>
    </row>
    <row r="59" spans="1:5" ht="24.75" customHeight="1">
      <c r="A59" s="3">
        <v>57</v>
      </c>
      <c r="B59" s="4" t="str">
        <f>"陈重阳"</f>
        <v>陈重阳</v>
      </c>
      <c r="C59" s="4" t="s">
        <v>63</v>
      </c>
      <c r="D59" s="4" t="s">
        <v>7</v>
      </c>
      <c r="E59" s="6"/>
    </row>
    <row r="60" spans="1:5" ht="24.75" customHeight="1">
      <c r="A60" s="3">
        <v>58</v>
      </c>
      <c r="B60" s="4" t="str">
        <f>"吴洁飞"</f>
        <v>吴洁飞</v>
      </c>
      <c r="C60" s="4" t="s">
        <v>64</v>
      </c>
      <c r="D60" s="4" t="s">
        <v>7</v>
      </c>
      <c r="E60" s="6"/>
    </row>
    <row r="61" spans="1:5" ht="24.75" customHeight="1">
      <c r="A61" s="3">
        <v>59</v>
      </c>
      <c r="B61" s="4" t="str">
        <f>"吴卓里"</f>
        <v>吴卓里</v>
      </c>
      <c r="C61" s="4" t="s">
        <v>65</v>
      </c>
      <c r="D61" s="4" t="s">
        <v>7</v>
      </c>
      <c r="E61" s="6"/>
    </row>
    <row r="62" spans="1:5" ht="24.75" customHeight="1">
      <c r="A62" s="3">
        <v>60</v>
      </c>
      <c r="B62" s="4" t="str">
        <f>"刘健姝"</f>
        <v>刘健姝</v>
      </c>
      <c r="C62" s="4" t="s">
        <v>66</v>
      </c>
      <c r="D62" s="4" t="s">
        <v>7</v>
      </c>
      <c r="E62" s="6"/>
    </row>
    <row r="63" spans="1:5" ht="24.75" customHeight="1">
      <c r="A63" s="3">
        <v>61</v>
      </c>
      <c r="B63" s="4" t="str">
        <f>"薛莲金"</f>
        <v>薛莲金</v>
      </c>
      <c r="C63" s="4" t="s">
        <v>67</v>
      </c>
      <c r="D63" s="4" t="s">
        <v>7</v>
      </c>
      <c r="E63" s="6"/>
    </row>
    <row r="64" spans="1:5" ht="24.75" customHeight="1">
      <c r="A64" s="3">
        <v>62</v>
      </c>
      <c r="B64" s="4" t="str">
        <f>"薛夏诗"</f>
        <v>薛夏诗</v>
      </c>
      <c r="C64" s="4" t="s">
        <v>68</v>
      </c>
      <c r="D64" s="4" t="s">
        <v>7</v>
      </c>
      <c r="E64" s="6"/>
    </row>
    <row r="65" spans="1:5" ht="24.75" customHeight="1">
      <c r="A65" s="3">
        <v>63</v>
      </c>
      <c r="B65" s="4" t="str">
        <f>"黄美鑫"</f>
        <v>黄美鑫</v>
      </c>
      <c r="C65" s="4" t="s">
        <v>69</v>
      </c>
      <c r="D65" s="4" t="s">
        <v>7</v>
      </c>
      <c r="E65" s="6"/>
    </row>
    <row r="66" spans="1:5" ht="24.75" customHeight="1">
      <c r="A66" s="3">
        <v>64</v>
      </c>
      <c r="B66" s="4" t="str">
        <f>"王国立"</f>
        <v>王国立</v>
      </c>
      <c r="C66" s="4" t="s">
        <v>70</v>
      </c>
      <c r="D66" s="4" t="s">
        <v>7</v>
      </c>
      <c r="E66" s="6"/>
    </row>
    <row r="67" spans="1:5" ht="24.75" customHeight="1">
      <c r="A67" s="3">
        <v>65</v>
      </c>
      <c r="B67" s="4" t="str">
        <f>"林娟"</f>
        <v>林娟</v>
      </c>
      <c r="C67" s="4" t="s">
        <v>71</v>
      </c>
      <c r="D67" s="4" t="s">
        <v>7</v>
      </c>
      <c r="E67" s="6"/>
    </row>
    <row r="68" spans="1:5" ht="24.75" customHeight="1">
      <c r="A68" s="3">
        <v>66</v>
      </c>
      <c r="B68" s="4" t="str">
        <f>"黄昕怡"</f>
        <v>黄昕怡</v>
      </c>
      <c r="C68" s="4" t="s">
        <v>72</v>
      </c>
      <c r="D68" s="4" t="s">
        <v>7</v>
      </c>
      <c r="E68" s="6"/>
    </row>
    <row r="69" spans="1:5" ht="24.75" customHeight="1">
      <c r="A69" s="3">
        <v>67</v>
      </c>
      <c r="B69" s="4" t="str">
        <f>"王鹏珠"</f>
        <v>王鹏珠</v>
      </c>
      <c r="C69" s="4" t="s">
        <v>73</v>
      </c>
      <c r="D69" s="4" t="s">
        <v>7</v>
      </c>
      <c r="E69" s="6"/>
    </row>
    <row r="70" spans="1:5" ht="24.75" customHeight="1">
      <c r="A70" s="3">
        <v>68</v>
      </c>
      <c r="B70" s="4" t="str">
        <f>"黄磊"</f>
        <v>黄磊</v>
      </c>
      <c r="C70" s="4" t="s">
        <v>74</v>
      </c>
      <c r="D70" s="4" t="s">
        <v>7</v>
      </c>
      <c r="E70" s="6"/>
    </row>
    <row r="71" spans="1:5" ht="24.75" customHeight="1">
      <c r="A71" s="3">
        <v>69</v>
      </c>
      <c r="B71" s="4" t="str">
        <f>"莫少强"</f>
        <v>莫少强</v>
      </c>
      <c r="C71" s="4" t="s">
        <v>75</v>
      </c>
      <c r="D71" s="4" t="s">
        <v>7</v>
      </c>
      <c r="E71" s="6"/>
    </row>
    <row r="72" spans="1:5" ht="24.75" customHeight="1">
      <c r="A72" s="3">
        <v>70</v>
      </c>
      <c r="B72" s="4" t="str">
        <f>"李增海"</f>
        <v>李增海</v>
      </c>
      <c r="C72" s="4" t="s">
        <v>76</v>
      </c>
      <c r="D72" s="4" t="s">
        <v>7</v>
      </c>
      <c r="E72" s="6"/>
    </row>
    <row r="73" spans="1:5" ht="24.75" customHeight="1">
      <c r="A73" s="3">
        <v>71</v>
      </c>
      <c r="B73" s="4" t="str">
        <f>"邓秋如"</f>
        <v>邓秋如</v>
      </c>
      <c r="C73" s="4" t="s">
        <v>77</v>
      </c>
      <c r="D73" s="4" t="s">
        <v>7</v>
      </c>
      <c r="E73" s="6"/>
    </row>
    <row r="74" spans="1:5" ht="24.75" customHeight="1">
      <c r="A74" s="3">
        <v>72</v>
      </c>
      <c r="B74" s="4" t="str">
        <f>"陈晓玲"</f>
        <v>陈晓玲</v>
      </c>
      <c r="C74" s="4" t="s">
        <v>78</v>
      </c>
      <c r="D74" s="4" t="s">
        <v>7</v>
      </c>
      <c r="E74" s="6"/>
    </row>
    <row r="75" spans="1:5" ht="24.75" customHeight="1">
      <c r="A75" s="3">
        <v>73</v>
      </c>
      <c r="B75" s="4" t="str">
        <f>"凌阳"</f>
        <v>凌阳</v>
      </c>
      <c r="C75" s="4" t="s">
        <v>79</v>
      </c>
      <c r="D75" s="4" t="s">
        <v>7</v>
      </c>
      <c r="E75" s="6"/>
    </row>
    <row r="76" spans="1:5" ht="24.75" customHeight="1">
      <c r="A76" s="3">
        <v>74</v>
      </c>
      <c r="B76" s="4" t="str">
        <f>"谢杏楼"</f>
        <v>谢杏楼</v>
      </c>
      <c r="C76" s="4" t="s">
        <v>80</v>
      </c>
      <c r="D76" s="4" t="s">
        <v>7</v>
      </c>
      <c r="E76" s="6"/>
    </row>
    <row r="77" spans="1:5" ht="24.75" customHeight="1">
      <c r="A77" s="3">
        <v>75</v>
      </c>
      <c r="B77" s="4" t="str">
        <f>"苏柳清"</f>
        <v>苏柳清</v>
      </c>
      <c r="C77" s="4" t="s">
        <v>81</v>
      </c>
      <c r="D77" s="4" t="s">
        <v>7</v>
      </c>
      <c r="E77" s="6"/>
    </row>
    <row r="78" spans="1:5" ht="24.75" customHeight="1">
      <c r="A78" s="3">
        <v>76</v>
      </c>
      <c r="B78" s="4" t="str">
        <f>"唐美燕"</f>
        <v>唐美燕</v>
      </c>
      <c r="C78" s="4" t="s">
        <v>82</v>
      </c>
      <c r="D78" s="4" t="s">
        <v>7</v>
      </c>
      <c r="E78" s="6"/>
    </row>
    <row r="79" spans="1:5" ht="24.75" customHeight="1">
      <c r="A79" s="3">
        <v>77</v>
      </c>
      <c r="B79" s="4" t="str">
        <f>"许欣"</f>
        <v>许欣</v>
      </c>
      <c r="C79" s="4" t="s">
        <v>83</v>
      </c>
      <c r="D79" s="4" t="s">
        <v>7</v>
      </c>
      <c r="E79" s="6"/>
    </row>
    <row r="80" spans="1:5" ht="24.75" customHeight="1">
      <c r="A80" s="3">
        <v>78</v>
      </c>
      <c r="B80" s="4" t="str">
        <f>"郝文"</f>
        <v>郝文</v>
      </c>
      <c r="C80" s="4" t="s">
        <v>84</v>
      </c>
      <c r="D80" s="4" t="s">
        <v>7</v>
      </c>
      <c r="E80" s="6"/>
    </row>
    <row r="81" spans="1:5" ht="24.75" customHeight="1">
      <c r="A81" s="3">
        <v>79</v>
      </c>
      <c r="B81" s="4" t="str">
        <f>"陈欣慧"</f>
        <v>陈欣慧</v>
      </c>
      <c r="C81" s="4" t="s">
        <v>85</v>
      </c>
      <c r="D81" s="4" t="s">
        <v>7</v>
      </c>
      <c r="E81" s="6"/>
    </row>
    <row r="82" spans="1:5" ht="24.75" customHeight="1">
      <c r="A82" s="3">
        <v>80</v>
      </c>
      <c r="B82" s="4" t="str">
        <f>"符紫莹"</f>
        <v>符紫莹</v>
      </c>
      <c r="C82" s="4" t="s">
        <v>86</v>
      </c>
      <c r="D82" s="4" t="s">
        <v>7</v>
      </c>
      <c r="E82" s="6"/>
    </row>
    <row r="83" spans="1:5" ht="24.75" customHeight="1">
      <c r="A83" s="3">
        <v>81</v>
      </c>
      <c r="B83" s="4" t="str">
        <f>"陈欣圆"</f>
        <v>陈欣圆</v>
      </c>
      <c r="C83" s="4" t="s">
        <v>87</v>
      </c>
      <c r="D83" s="4" t="s">
        <v>7</v>
      </c>
      <c r="E83" s="6"/>
    </row>
    <row r="84" spans="1:5" ht="24.75" customHeight="1">
      <c r="A84" s="3">
        <v>82</v>
      </c>
      <c r="B84" s="4" t="str">
        <f>"吴小慧"</f>
        <v>吴小慧</v>
      </c>
      <c r="C84" s="4" t="s">
        <v>88</v>
      </c>
      <c r="D84" s="4" t="s">
        <v>7</v>
      </c>
      <c r="E84" s="6"/>
    </row>
    <row r="85" spans="1:5" ht="24.75" customHeight="1">
      <c r="A85" s="3">
        <v>83</v>
      </c>
      <c r="B85" s="4" t="str">
        <f>"李晓婷"</f>
        <v>李晓婷</v>
      </c>
      <c r="C85" s="4" t="s">
        <v>89</v>
      </c>
      <c r="D85" s="4" t="s">
        <v>7</v>
      </c>
      <c r="E85" s="6"/>
    </row>
    <row r="86" spans="1:5" ht="24.75" customHeight="1">
      <c r="A86" s="3">
        <v>84</v>
      </c>
      <c r="B86" s="4" t="str">
        <f>"陈菊菊"</f>
        <v>陈菊菊</v>
      </c>
      <c r="C86" s="4" t="s">
        <v>90</v>
      </c>
      <c r="D86" s="4" t="s">
        <v>7</v>
      </c>
      <c r="E86" s="6"/>
    </row>
    <row r="87" spans="1:5" ht="24.75" customHeight="1">
      <c r="A87" s="3">
        <v>85</v>
      </c>
      <c r="B87" s="4" t="str">
        <f>"邓慧婷"</f>
        <v>邓慧婷</v>
      </c>
      <c r="C87" s="4" t="s">
        <v>91</v>
      </c>
      <c r="D87" s="4" t="s">
        <v>7</v>
      </c>
      <c r="E87" s="6"/>
    </row>
    <row r="88" spans="1:5" ht="24.75" customHeight="1">
      <c r="A88" s="3">
        <v>86</v>
      </c>
      <c r="B88" s="4" t="str">
        <f>"翁诗萍"</f>
        <v>翁诗萍</v>
      </c>
      <c r="C88" s="4" t="s">
        <v>92</v>
      </c>
      <c r="D88" s="4" t="s">
        <v>7</v>
      </c>
      <c r="E88" s="6"/>
    </row>
    <row r="89" spans="1:5" ht="24.75" customHeight="1">
      <c r="A89" s="3">
        <v>87</v>
      </c>
      <c r="B89" s="4" t="str">
        <f>"罗娟"</f>
        <v>罗娟</v>
      </c>
      <c r="C89" s="4" t="s">
        <v>93</v>
      </c>
      <c r="D89" s="4" t="s">
        <v>7</v>
      </c>
      <c r="E89" s="6"/>
    </row>
    <row r="90" spans="1:5" ht="24.75" customHeight="1">
      <c r="A90" s="3">
        <v>88</v>
      </c>
      <c r="B90" s="4" t="str">
        <f>"蒋茜"</f>
        <v>蒋茜</v>
      </c>
      <c r="C90" s="4" t="s">
        <v>94</v>
      </c>
      <c r="D90" s="4" t="s">
        <v>7</v>
      </c>
      <c r="E90" s="6"/>
    </row>
    <row r="91" spans="1:5" ht="24.75" customHeight="1">
      <c r="A91" s="3">
        <v>89</v>
      </c>
      <c r="B91" s="4" t="str">
        <f>"韦传玉"</f>
        <v>韦传玉</v>
      </c>
      <c r="C91" s="4" t="s">
        <v>95</v>
      </c>
      <c r="D91" s="4" t="s">
        <v>7</v>
      </c>
      <c r="E91" s="6"/>
    </row>
    <row r="92" spans="1:5" ht="24.75" customHeight="1">
      <c r="A92" s="3">
        <v>90</v>
      </c>
      <c r="B92" s="4" t="str">
        <f>"尹思思"</f>
        <v>尹思思</v>
      </c>
      <c r="C92" s="4" t="s">
        <v>96</v>
      </c>
      <c r="D92" s="4" t="s">
        <v>7</v>
      </c>
      <c r="E92" s="6"/>
    </row>
    <row r="93" spans="1:5" ht="24.75" customHeight="1">
      <c r="A93" s="3">
        <v>91</v>
      </c>
      <c r="B93" s="4" t="str">
        <f>"符桃彩"</f>
        <v>符桃彩</v>
      </c>
      <c r="C93" s="4" t="s">
        <v>97</v>
      </c>
      <c r="D93" s="4" t="s">
        <v>7</v>
      </c>
      <c r="E93" s="6"/>
    </row>
    <row r="94" spans="1:5" ht="24.75" customHeight="1">
      <c r="A94" s="3">
        <v>92</v>
      </c>
      <c r="B94" s="4" t="str">
        <f>"姜美如"</f>
        <v>姜美如</v>
      </c>
      <c r="C94" s="4" t="s">
        <v>98</v>
      </c>
      <c r="D94" s="4" t="s">
        <v>7</v>
      </c>
      <c r="E94" s="6"/>
    </row>
    <row r="95" spans="1:5" ht="24.75" customHeight="1">
      <c r="A95" s="3">
        <v>93</v>
      </c>
      <c r="B95" s="4" t="str">
        <f>"肖宇轩"</f>
        <v>肖宇轩</v>
      </c>
      <c r="C95" s="4" t="s">
        <v>99</v>
      </c>
      <c r="D95" s="4" t="s">
        <v>7</v>
      </c>
      <c r="E95" s="6"/>
    </row>
    <row r="96" spans="1:5" ht="24.75" customHeight="1">
      <c r="A96" s="3">
        <v>94</v>
      </c>
      <c r="B96" s="4" t="str">
        <f>"张杨雪"</f>
        <v>张杨雪</v>
      </c>
      <c r="C96" s="4" t="s">
        <v>100</v>
      </c>
      <c r="D96" s="4" t="s">
        <v>7</v>
      </c>
      <c r="E96" s="6"/>
    </row>
    <row r="97" spans="1:5" ht="24.75" customHeight="1">
      <c r="A97" s="3">
        <v>95</v>
      </c>
      <c r="B97" s="4" t="str">
        <f>"李虹芳"</f>
        <v>李虹芳</v>
      </c>
      <c r="C97" s="4" t="s">
        <v>101</v>
      </c>
      <c r="D97" s="4" t="s">
        <v>7</v>
      </c>
      <c r="E97" s="6"/>
    </row>
    <row r="98" spans="1:5" ht="24.75" customHeight="1">
      <c r="A98" s="3">
        <v>96</v>
      </c>
      <c r="B98" s="4" t="str">
        <f>"颜文帅"</f>
        <v>颜文帅</v>
      </c>
      <c r="C98" s="4" t="s">
        <v>102</v>
      </c>
      <c r="D98" s="4" t="s">
        <v>7</v>
      </c>
      <c r="E98" s="6"/>
    </row>
    <row r="99" spans="1:5" ht="24.75" customHeight="1">
      <c r="A99" s="3">
        <v>97</v>
      </c>
      <c r="B99" s="4" t="str">
        <f>"冯成驹"</f>
        <v>冯成驹</v>
      </c>
      <c r="C99" s="4" t="s">
        <v>103</v>
      </c>
      <c r="D99" s="4" t="s">
        <v>7</v>
      </c>
      <c r="E99" s="6"/>
    </row>
    <row r="100" spans="1:5" ht="24.75" customHeight="1">
      <c r="A100" s="3">
        <v>98</v>
      </c>
      <c r="B100" s="4" t="str">
        <f>"吴丽双"</f>
        <v>吴丽双</v>
      </c>
      <c r="C100" s="4" t="s">
        <v>104</v>
      </c>
      <c r="D100" s="4" t="s">
        <v>7</v>
      </c>
      <c r="E100" s="6"/>
    </row>
    <row r="101" spans="1:5" ht="24.75" customHeight="1">
      <c r="A101" s="3">
        <v>99</v>
      </c>
      <c r="B101" s="4" t="str">
        <f>"曾弋桐"</f>
        <v>曾弋桐</v>
      </c>
      <c r="C101" s="4" t="s">
        <v>105</v>
      </c>
      <c r="D101" s="4" t="s">
        <v>7</v>
      </c>
      <c r="E101" s="6"/>
    </row>
    <row r="102" spans="1:5" ht="24.75" customHeight="1">
      <c r="A102" s="3">
        <v>100</v>
      </c>
      <c r="B102" s="4" t="str">
        <f>"刘张忠"</f>
        <v>刘张忠</v>
      </c>
      <c r="C102" s="4" t="s">
        <v>106</v>
      </c>
      <c r="D102" s="4" t="s">
        <v>7</v>
      </c>
      <c r="E102" s="6"/>
    </row>
    <row r="103" spans="1:5" ht="24.75" customHeight="1">
      <c r="A103" s="3">
        <v>101</v>
      </c>
      <c r="B103" s="4" t="str">
        <f>"黎密密"</f>
        <v>黎密密</v>
      </c>
      <c r="C103" s="4" t="s">
        <v>107</v>
      </c>
      <c r="D103" s="4" t="s">
        <v>7</v>
      </c>
      <c r="E103" s="6"/>
    </row>
    <row r="104" spans="1:5" ht="24.75" customHeight="1">
      <c r="A104" s="3">
        <v>102</v>
      </c>
      <c r="B104" s="4" t="str">
        <f>"张薰匀"</f>
        <v>张薰匀</v>
      </c>
      <c r="C104" s="4" t="s">
        <v>108</v>
      </c>
      <c r="D104" s="4" t="s">
        <v>7</v>
      </c>
      <c r="E104" s="6"/>
    </row>
    <row r="105" spans="1:5" ht="24.75" customHeight="1">
      <c r="A105" s="3">
        <v>103</v>
      </c>
      <c r="B105" s="4" t="str">
        <f>"林葭蓓"</f>
        <v>林葭蓓</v>
      </c>
      <c r="C105" s="4" t="s">
        <v>109</v>
      </c>
      <c r="D105" s="4" t="s">
        <v>7</v>
      </c>
      <c r="E105" s="6"/>
    </row>
    <row r="106" spans="1:5" ht="24.75" customHeight="1">
      <c r="A106" s="3">
        <v>104</v>
      </c>
      <c r="B106" s="4" t="str">
        <f>"韩梅"</f>
        <v>韩梅</v>
      </c>
      <c r="C106" s="4" t="s">
        <v>110</v>
      </c>
      <c r="D106" s="4" t="s">
        <v>7</v>
      </c>
      <c r="E106" s="6"/>
    </row>
    <row r="107" spans="1:5" ht="24.75" customHeight="1">
      <c r="A107" s="3">
        <v>105</v>
      </c>
      <c r="B107" s="4" t="str">
        <f>"陈雨"</f>
        <v>陈雨</v>
      </c>
      <c r="C107" s="4" t="s">
        <v>111</v>
      </c>
      <c r="D107" s="4" t="s">
        <v>7</v>
      </c>
      <c r="E107" s="6"/>
    </row>
    <row r="108" spans="1:5" ht="24.75" customHeight="1">
      <c r="A108" s="3">
        <v>106</v>
      </c>
      <c r="B108" s="4" t="str">
        <f>"曾旭"</f>
        <v>曾旭</v>
      </c>
      <c r="C108" s="4" t="s">
        <v>112</v>
      </c>
      <c r="D108" s="4" t="s">
        <v>7</v>
      </c>
      <c r="E108" s="6"/>
    </row>
    <row r="109" spans="1:5" ht="24.75" customHeight="1">
      <c r="A109" s="3">
        <v>107</v>
      </c>
      <c r="B109" s="4" t="str">
        <f>"张玉丽"</f>
        <v>张玉丽</v>
      </c>
      <c r="C109" s="4" t="s">
        <v>113</v>
      </c>
      <c r="D109" s="4" t="s">
        <v>7</v>
      </c>
      <c r="E109" s="6"/>
    </row>
    <row r="110" spans="1:5" ht="24.75" customHeight="1">
      <c r="A110" s="3">
        <v>108</v>
      </c>
      <c r="B110" s="4" t="str">
        <f>"杨小婵"</f>
        <v>杨小婵</v>
      </c>
      <c r="C110" s="4" t="s">
        <v>114</v>
      </c>
      <c r="D110" s="4" t="s">
        <v>7</v>
      </c>
      <c r="E110" s="6"/>
    </row>
    <row r="111" spans="1:5" ht="24.75" customHeight="1">
      <c r="A111" s="3">
        <v>109</v>
      </c>
      <c r="B111" s="4" t="str">
        <f>"陈太如"</f>
        <v>陈太如</v>
      </c>
      <c r="C111" s="4" t="s">
        <v>115</v>
      </c>
      <c r="D111" s="4" t="s">
        <v>7</v>
      </c>
      <c r="E111" s="6"/>
    </row>
    <row r="112" spans="1:5" ht="24.75" customHeight="1">
      <c r="A112" s="3">
        <v>110</v>
      </c>
      <c r="B112" s="4" t="str">
        <f>"陈驰"</f>
        <v>陈驰</v>
      </c>
      <c r="C112" s="4" t="s">
        <v>116</v>
      </c>
      <c r="D112" s="4" t="s">
        <v>7</v>
      </c>
      <c r="E112" s="6"/>
    </row>
    <row r="113" spans="1:5" ht="24.75" customHeight="1">
      <c r="A113" s="3">
        <v>111</v>
      </c>
      <c r="B113" s="4" t="str">
        <f>"孙沐旸"</f>
        <v>孙沐旸</v>
      </c>
      <c r="C113" s="4" t="s">
        <v>117</v>
      </c>
      <c r="D113" s="4" t="s">
        <v>7</v>
      </c>
      <c r="E113" s="6"/>
    </row>
    <row r="114" spans="1:5" ht="24.75" customHeight="1">
      <c r="A114" s="3">
        <v>112</v>
      </c>
      <c r="B114" s="4" t="str">
        <f>"苏祥鹏"</f>
        <v>苏祥鹏</v>
      </c>
      <c r="C114" s="4" t="s">
        <v>118</v>
      </c>
      <c r="D114" s="4" t="s">
        <v>7</v>
      </c>
      <c r="E114" s="6"/>
    </row>
    <row r="115" spans="1:5" ht="24.75" customHeight="1">
      <c r="A115" s="3">
        <v>113</v>
      </c>
      <c r="B115" s="4" t="str">
        <f>"潘保任"</f>
        <v>潘保任</v>
      </c>
      <c r="C115" s="4" t="s">
        <v>119</v>
      </c>
      <c r="D115" s="4" t="s">
        <v>7</v>
      </c>
      <c r="E115" s="6"/>
    </row>
    <row r="116" spans="1:5" ht="24.75" customHeight="1">
      <c r="A116" s="3">
        <v>114</v>
      </c>
      <c r="B116" s="4" t="str">
        <f>"文雅婷"</f>
        <v>文雅婷</v>
      </c>
      <c r="C116" s="4" t="s">
        <v>120</v>
      </c>
      <c r="D116" s="4" t="s">
        <v>7</v>
      </c>
      <c r="E116" s="6"/>
    </row>
    <row r="117" spans="1:5" ht="24.75" customHeight="1">
      <c r="A117" s="3">
        <v>115</v>
      </c>
      <c r="B117" s="4" t="str">
        <f>"李娇惠"</f>
        <v>李娇惠</v>
      </c>
      <c r="C117" s="4" t="s">
        <v>121</v>
      </c>
      <c r="D117" s="4" t="s">
        <v>7</v>
      </c>
      <c r="E117" s="6"/>
    </row>
    <row r="118" spans="1:5" ht="24.75" customHeight="1">
      <c r="A118" s="3">
        <v>116</v>
      </c>
      <c r="B118" s="4" t="str">
        <f>"林海明"</f>
        <v>林海明</v>
      </c>
      <c r="C118" s="4" t="s">
        <v>122</v>
      </c>
      <c r="D118" s="4" t="s">
        <v>7</v>
      </c>
      <c r="E118" s="6"/>
    </row>
    <row r="119" spans="1:5" ht="24.75" customHeight="1">
      <c r="A119" s="3">
        <v>117</v>
      </c>
      <c r="B119" s="4" t="str">
        <f>"邱名玉"</f>
        <v>邱名玉</v>
      </c>
      <c r="C119" s="4" t="s">
        <v>123</v>
      </c>
      <c r="D119" s="4" t="s">
        <v>7</v>
      </c>
      <c r="E119" s="6"/>
    </row>
    <row r="120" spans="1:5" ht="24.75" customHeight="1">
      <c r="A120" s="3">
        <v>118</v>
      </c>
      <c r="B120" s="4" t="str">
        <f>"曹杰威"</f>
        <v>曹杰威</v>
      </c>
      <c r="C120" s="4" t="s">
        <v>124</v>
      </c>
      <c r="D120" s="4" t="s">
        <v>7</v>
      </c>
      <c r="E120" s="6"/>
    </row>
    <row r="121" spans="1:5" ht="24.75" customHeight="1">
      <c r="A121" s="3">
        <v>119</v>
      </c>
      <c r="B121" s="4" t="str">
        <f>"王帅"</f>
        <v>王帅</v>
      </c>
      <c r="C121" s="4" t="s">
        <v>125</v>
      </c>
      <c r="D121" s="4" t="s">
        <v>7</v>
      </c>
      <c r="E121" s="6"/>
    </row>
    <row r="122" spans="1:5" ht="24.75" customHeight="1">
      <c r="A122" s="3">
        <v>120</v>
      </c>
      <c r="B122" s="4" t="str">
        <f>"洪志锋"</f>
        <v>洪志锋</v>
      </c>
      <c r="C122" s="4" t="s">
        <v>126</v>
      </c>
      <c r="D122" s="4" t="s">
        <v>7</v>
      </c>
      <c r="E122" s="6"/>
    </row>
    <row r="123" spans="1:5" ht="24.75" customHeight="1">
      <c r="A123" s="3">
        <v>121</v>
      </c>
      <c r="B123" s="4" t="str">
        <f>"吴欣"</f>
        <v>吴欣</v>
      </c>
      <c r="C123" s="4" t="s">
        <v>127</v>
      </c>
      <c r="D123" s="4" t="s">
        <v>7</v>
      </c>
      <c r="E123" s="6"/>
    </row>
    <row r="124" spans="1:5" ht="24.75" customHeight="1">
      <c r="A124" s="3">
        <v>122</v>
      </c>
      <c r="B124" s="4" t="str">
        <f>"邓庆波"</f>
        <v>邓庆波</v>
      </c>
      <c r="C124" s="4" t="s">
        <v>128</v>
      </c>
      <c r="D124" s="4" t="s">
        <v>7</v>
      </c>
      <c r="E124" s="6"/>
    </row>
    <row r="125" spans="1:5" ht="24.75" customHeight="1">
      <c r="A125" s="3">
        <v>123</v>
      </c>
      <c r="B125" s="4" t="str">
        <f>"刘家宋"</f>
        <v>刘家宋</v>
      </c>
      <c r="C125" s="4" t="s">
        <v>129</v>
      </c>
      <c r="D125" s="4" t="s">
        <v>7</v>
      </c>
      <c r="E125" s="6"/>
    </row>
    <row r="126" spans="1:5" ht="24.75" customHeight="1">
      <c r="A126" s="3">
        <v>124</v>
      </c>
      <c r="B126" s="4" t="str">
        <f>"郑壮惠"</f>
        <v>郑壮惠</v>
      </c>
      <c r="C126" s="4" t="s">
        <v>130</v>
      </c>
      <c r="D126" s="4" t="s">
        <v>7</v>
      </c>
      <c r="E126" s="6"/>
    </row>
    <row r="127" spans="1:5" ht="24.75" customHeight="1">
      <c r="A127" s="3">
        <v>125</v>
      </c>
      <c r="B127" s="4" t="str">
        <f>"吴海银"</f>
        <v>吴海银</v>
      </c>
      <c r="C127" s="4" t="s">
        <v>131</v>
      </c>
      <c r="D127" s="4" t="s">
        <v>7</v>
      </c>
      <c r="E127" s="6"/>
    </row>
    <row r="128" spans="1:5" ht="24.75" customHeight="1">
      <c r="A128" s="3">
        <v>126</v>
      </c>
      <c r="B128" s="4" t="str">
        <f>"王才佳"</f>
        <v>王才佳</v>
      </c>
      <c r="C128" s="4" t="s">
        <v>132</v>
      </c>
      <c r="D128" s="4" t="s">
        <v>7</v>
      </c>
      <c r="E128" s="6"/>
    </row>
    <row r="129" spans="1:5" ht="24.75" customHeight="1">
      <c r="A129" s="3">
        <v>127</v>
      </c>
      <c r="B129" s="4" t="str">
        <f>"吴睿谏"</f>
        <v>吴睿谏</v>
      </c>
      <c r="C129" s="4" t="s">
        <v>133</v>
      </c>
      <c r="D129" s="4" t="s">
        <v>7</v>
      </c>
      <c r="E129" s="6"/>
    </row>
    <row r="130" spans="1:5" ht="24.75" customHeight="1">
      <c r="A130" s="3">
        <v>128</v>
      </c>
      <c r="B130" s="4" t="str">
        <f>"容奇伟"</f>
        <v>容奇伟</v>
      </c>
      <c r="C130" s="4" t="s">
        <v>134</v>
      </c>
      <c r="D130" s="4" t="s">
        <v>7</v>
      </c>
      <c r="E130" s="6"/>
    </row>
    <row r="131" spans="1:5" ht="24.75" customHeight="1">
      <c r="A131" s="3">
        <v>129</v>
      </c>
      <c r="B131" s="4" t="str">
        <f>"陈洁"</f>
        <v>陈洁</v>
      </c>
      <c r="C131" s="4" t="s">
        <v>135</v>
      </c>
      <c r="D131" s="4" t="s">
        <v>7</v>
      </c>
      <c r="E131" s="6"/>
    </row>
    <row r="132" spans="1:5" ht="24.75" customHeight="1">
      <c r="A132" s="3">
        <v>130</v>
      </c>
      <c r="B132" s="4" t="str">
        <f>"牛木爱"</f>
        <v>牛木爱</v>
      </c>
      <c r="C132" s="4" t="s">
        <v>136</v>
      </c>
      <c r="D132" s="4" t="s">
        <v>7</v>
      </c>
      <c r="E132" s="6"/>
    </row>
    <row r="133" spans="1:5" ht="24.75" customHeight="1">
      <c r="A133" s="3">
        <v>131</v>
      </c>
      <c r="B133" s="4" t="str">
        <f>"蓝畅"</f>
        <v>蓝畅</v>
      </c>
      <c r="C133" s="4" t="s">
        <v>120</v>
      </c>
      <c r="D133" s="4" t="s">
        <v>7</v>
      </c>
      <c r="E133" s="6"/>
    </row>
    <row r="134" spans="1:5" ht="24.75" customHeight="1">
      <c r="A134" s="3">
        <v>132</v>
      </c>
      <c r="B134" s="4" t="str">
        <f>"王葵"</f>
        <v>王葵</v>
      </c>
      <c r="C134" s="4" t="s">
        <v>137</v>
      </c>
      <c r="D134" s="4" t="s">
        <v>7</v>
      </c>
      <c r="E134" s="6"/>
    </row>
    <row r="135" spans="1:5" ht="24.75" customHeight="1">
      <c r="A135" s="3">
        <v>133</v>
      </c>
      <c r="B135" s="4" t="str">
        <f>"钟怡斐"</f>
        <v>钟怡斐</v>
      </c>
      <c r="C135" s="4" t="s">
        <v>108</v>
      </c>
      <c r="D135" s="4" t="s">
        <v>7</v>
      </c>
      <c r="E135" s="6"/>
    </row>
    <row r="136" spans="1:5" ht="24.75" customHeight="1">
      <c r="A136" s="3">
        <v>134</v>
      </c>
      <c r="B136" s="4" t="str">
        <f>"蔺宇新"</f>
        <v>蔺宇新</v>
      </c>
      <c r="C136" s="4" t="s">
        <v>138</v>
      </c>
      <c r="D136" s="4" t="s">
        <v>7</v>
      </c>
      <c r="E136" s="6"/>
    </row>
    <row r="137" spans="1:5" ht="24.75" customHeight="1">
      <c r="A137" s="3">
        <v>135</v>
      </c>
      <c r="B137" s="4" t="str">
        <f>"李梦怡"</f>
        <v>李梦怡</v>
      </c>
      <c r="C137" s="4" t="s">
        <v>139</v>
      </c>
      <c r="D137" s="4" t="s">
        <v>7</v>
      </c>
      <c r="E137" s="6"/>
    </row>
    <row r="138" spans="1:5" ht="24.75" customHeight="1">
      <c r="A138" s="3">
        <v>136</v>
      </c>
      <c r="B138" s="4" t="str">
        <f>"闫靖"</f>
        <v>闫靖</v>
      </c>
      <c r="C138" s="4" t="s">
        <v>140</v>
      </c>
      <c r="D138" s="4" t="s">
        <v>7</v>
      </c>
      <c r="E138" s="6"/>
    </row>
    <row r="139" spans="1:5" ht="24.75" customHeight="1">
      <c r="A139" s="3">
        <v>137</v>
      </c>
      <c r="B139" s="4" t="str">
        <f>"李小菲"</f>
        <v>李小菲</v>
      </c>
      <c r="C139" s="4" t="s">
        <v>141</v>
      </c>
      <c r="D139" s="4" t="s">
        <v>7</v>
      </c>
      <c r="E139" s="6"/>
    </row>
    <row r="140" spans="1:5" ht="24.75" customHeight="1">
      <c r="A140" s="3">
        <v>138</v>
      </c>
      <c r="B140" s="4" t="str">
        <f>"莫海南"</f>
        <v>莫海南</v>
      </c>
      <c r="C140" s="4" t="s">
        <v>142</v>
      </c>
      <c r="D140" s="4" t="s">
        <v>7</v>
      </c>
      <c r="E140" s="6"/>
    </row>
    <row r="141" spans="1:5" ht="24.75" customHeight="1">
      <c r="A141" s="3">
        <v>139</v>
      </c>
      <c r="B141" s="4" t="str">
        <f>"黄宣梨"</f>
        <v>黄宣梨</v>
      </c>
      <c r="C141" s="4" t="s">
        <v>143</v>
      </c>
      <c r="D141" s="4" t="s">
        <v>7</v>
      </c>
      <c r="E141" s="6"/>
    </row>
    <row r="142" spans="1:5" ht="24.75" customHeight="1">
      <c r="A142" s="3">
        <v>140</v>
      </c>
      <c r="B142" s="4" t="str">
        <f>"王强"</f>
        <v>王强</v>
      </c>
      <c r="C142" s="4" t="s">
        <v>144</v>
      </c>
      <c r="D142" s="4" t="s">
        <v>7</v>
      </c>
      <c r="E142" s="6"/>
    </row>
    <row r="143" spans="1:5" ht="24.75" customHeight="1">
      <c r="A143" s="3">
        <v>141</v>
      </c>
      <c r="B143" s="4" t="str">
        <f>"胡诗瑜"</f>
        <v>胡诗瑜</v>
      </c>
      <c r="C143" s="4" t="s">
        <v>145</v>
      </c>
      <c r="D143" s="4" t="s">
        <v>7</v>
      </c>
      <c r="E143" s="6"/>
    </row>
    <row r="144" spans="1:5" ht="24.75" customHeight="1">
      <c r="A144" s="3">
        <v>142</v>
      </c>
      <c r="B144" s="4" t="str">
        <f>"郑杰友"</f>
        <v>郑杰友</v>
      </c>
      <c r="C144" s="4" t="s">
        <v>146</v>
      </c>
      <c r="D144" s="4" t="s">
        <v>7</v>
      </c>
      <c r="E144" s="6"/>
    </row>
    <row r="145" spans="1:5" ht="24.75" customHeight="1">
      <c r="A145" s="3">
        <v>143</v>
      </c>
      <c r="B145" s="4" t="str">
        <f>"黄巧贤"</f>
        <v>黄巧贤</v>
      </c>
      <c r="C145" s="4" t="s">
        <v>147</v>
      </c>
      <c r="D145" s="4" t="s">
        <v>7</v>
      </c>
      <c r="E145" s="6"/>
    </row>
    <row r="146" spans="1:5" ht="24.75" customHeight="1">
      <c r="A146" s="3">
        <v>144</v>
      </c>
      <c r="B146" s="4" t="str">
        <f>"刘洋洋"</f>
        <v>刘洋洋</v>
      </c>
      <c r="C146" s="4" t="s">
        <v>148</v>
      </c>
      <c r="D146" s="4" t="s">
        <v>7</v>
      </c>
      <c r="E146" s="6"/>
    </row>
    <row r="147" spans="1:5" ht="24.75" customHeight="1">
      <c r="A147" s="3">
        <v>145</v>
      </c>
      <c r="B147" s="4" t="str">
        <f>"王洲丹"</f>
        <v>王洲丹</v>
      </c>
      <c r="C147" s="4" t="s">
        <v>149</v>
      </c>
      <c r="D147" s="4" t="s">
        <v>7</v>
      </c>
      <c r="E147" s="6"/>
    </row>
    <row r="148" spans="1:5" ht="24.75" customHeight="1">
      <c r="A148" s="3">
        <v>146</v>
      </c>
      <c r="B148" s="4" t="str">
        <f>"杨丹群"</f>
        <v>杨丹群</v>
      </c>
      <c r="C148" s="4" t="s">
        <v>150</v>
      </c>
      <c r="D148" s="4" t="s">
        <v>7</v>
      </c>
      <c r="E148" s="6"/>
    </row>
    <row r="149" spans="1:5" ht="24.75" customHeight="1">
      <c r="A149" s="3">
        <v>147</v>
      </c>
      <c r="B149" s="4" t="str">
        <f>"陈昱妃"</f>
        <v>陈昱妃</v>
      </c>
      <c r="C149" s="4" t="s">
        <v>151</v>
      </c>
      <c r="D149" s="4" t="s">
        <v>7</v>
      </c>
      <c r="E149" s="6"/>
    </row>
    <row r="150" spans="1:5" ht="24.75" customHeight="1">
      <c r="A150" s="3">
        <v>148</v>
      </c>
      <c r="B150" s="4" t="str">
        <f>"张旅"</f>
        <v>张旅</v>
      </c>
      <c r="C150" s="4" t="s">
        <v>152</v>
      </c>
      <c r="D150" s="4" t="s">
        <v>7</v>
      </c>
      <c r="E150" s="6"/>
    </row>
    <row r="151" spans="1:5" ht="24.75" customHeight="1">
      <c r="A151" s="3">
        <v>149</v>
      </c>
      <c r="B151" s="4" t="str">
        <f>"王若岚"</f>
        <v>王若岚</v>
      </c>
      <c r="C151" s="4" t="s">
        <v>153</v>
      </c>
      <c r="D151" s="4" t="s">
        <v>7</v>
      </c>
      <c r="E151" s="6"/>
    </row>
    <row r="152" spans="1:5" ht="24.75" customHeight="1">
      <c r="A152" s="3">
        <v>150</v>
      </c>
      <c r="B152" s="4" t="str">
        <f>"韩华晨"</f>
        <v>韩华晨</v>
      </c>
      <c r="C152" s="4" t="s">
        <v>154</v>
      </c>
      <c r="D152" s="4" t="s">
        <v>7</v>
      </c>
      <c r="E152" s="6"/>
    </row>
    <row r="153" spans="1:5" ht="24.75" customHeight="1">
      <c r="A153" s="3">
        <v>151</v>
      </c>
      <c r="B153" s="4" t="str">
        <f>"陈倩"</f>
        <v>陈倩</v>
      </c>
      <c r="C153" s="4" t="s">
        <v>155</v>
      </c>
      <c r="D153" s="4" t="s">
        <v>7</v>
      </c>
      <c r="E153" s="6"/>
    </row>
    <row r="154" spans="1:5" ht="24.75" customHeight="1">
      <c r="A154" s="3">
        <v>152</v>
      </c>
      <c r="B154" s="4" t="str">
        <f>"李恒锋"</f>
        <v>李恒锋</v>
      </c>
      <c r="C154" s="4" t="s">
        <v>156</v>
      </c>
      <c r="D154" s="4" t="s">
        <v>7</v>
      </c>
      <c r="E154" s="6"/>
    </row>
    <row r="155" spans="1:5" ht="24.75" customHeight="1">
      <c r="A155" s="3">
        <v>153</v>
      </c>
      <c r="B155" s="4" t="str">
        <f>"王玉民"</f>
        <v>王玉民</v>
      </c>
      <c r="C155" s="4" t="s">
        <v>157</v>
      </c>
      <c r="D155" s="4" t="s">
        <v>7</v>
      </c>
      <c r="E155" s="6"/>
    </row>
    <row r="156" spans="1:5" ht="24.75" customHeight="1">
      <c r="A156" s="3">
        <v>154</v>
      </c>
      <c r="B156" s="4" t="str">
        <f>"洪鑫"</f>
        <v>洪鑫</v>
      </c>
      <c r="C156" s="4" t="s">
        <v>158</v>
      </c>
      <c r="D156" s="4" t="s">
        <v>7</v>
      </c>
      <c r="E156" s="6"/>
    </row>
    <row r="157" spans="1:5" ht="24.75" customHeight="1">
      <c r="A157" s="3">
        <v>155</v>
      </c>
      <c r="B157" s="4" t="str">
        <f>"林忠诚"</f>
        <v>林忠诚</v>
      </c>
      <c r="C157" s="4" t="s">
        <v>159</v>
      </c>
      <c r="D157" s="4" t="s">
        <v>7</v>
      </c>
      <c r="E157" s="6"/>
    </row>
    <row r="158" spans="1:5" ht="24.75" customHeight="1">
      <c r="A158" s="3">
        <v>156</v>
      </c>
      <c r="B158" s="4" t="str">
        <f>"陈芳琦"</f>
        <v>陈芳琦</v>
      </c>
      <c r="C158" s="4" t="s">
        <v>160</v>
      </c>
      <c r="D158" s="4" t="s">
        <v>7</v>
      </c>
      <c r="E158" s="6"/>
    </row>
    <row r="159" spans="1:5" ht="24.75" customHeight="1">
      <c r="A159" s="3">
        <v>157</v>
      </c>
      <c r="B159" s="4" t="str">
        <f>"陈佳立"</f>
        <v>陈佳立</v>
      </c>
      <c r="C159" s="4" t="s">
        <v>161</v>
      </c>
      <c r="D159" s="4" t="s">
        <v>7</v>
      </c>
      <c r="E159" s="6"/>
    </row>
    <row r="160" spans="1:5" ht="24.75" customHeight="1">
      <c r="A160" s="3">
        <v>158</v>
      </c>
      <c r="B160" s="4" t="str">
        <f>"黄培宇"</f>
        <v>黄培宇</v>
      </c>
      <c r="C160" s="4" t="s">
        <v>162</v>
      </c>
      <c r="D160" s="4" t="s">
        <v>7</v>
      </c>
      <c r="E160" s="6"/>
    </row>
    <row r="161" spans="1:5" ht="24.75" customHeight="1">
      <c r="A161" s="3">
        <v>159</v>
      </c>
      <c r="B161" s="4" t="str">
        <f>"曾平婷"</f>
        <v>曾平婷</v>
      </c>
      <c r="C161" s="4" t="s">
        <v>163</v>
      </c>
      <c r="D161" s="4" t="s">
        <v>7</v>
      </c>
      <c r="E161" s="6"/>
    </row>
    <row r="162" spans="1:5" ht="24.75" customHeight="1">
      <c r="A162" s="3">
        <v>160</v>
      </c>
      <c r="B162" s="4" t="str">
        <f>"杨盈"</f>
        <v>杨盈</v>
      </c>
      <c r="C162" s="4" t="s">
        <v>164</v>
      </c>
      <c r="D162" s="4" t="s">
        <v>7</v>
      </c>
      <c r="E162" s="6"/>
    </row>
    <row r="163" spans="1:5" ht="24.75" customHeight="1">
      <c r="A163" s="3">
        <v>161</v>
      </c>
      <c r="B163" s="4" t="str">
        <f>"陈美桃"</f>
        <v>陈美桃</v>
      </c>
      <c r="C163" s="4" t="s">
        <v>165</v>
      </c>
      <c r="D163" s="4" t="s">
        <v>7</v>
      </c>
      <c r="E163" s="6"/>
    </row>
    <row r="164" spans="1:5" ht="24.75" customHeight="1">
      <c r="A164" s="3">
        <v>162</v>
      </c>
      <c r="B164" s="4" t="str">
        <f>"林玲"</f>
        <v>林玲</v>
      </c>
      <c r="C164" s="4" t="s">
        <v>166</v>
      </c>
      <c r="D164" s="4" t="s">
        <v>7</v>
      </c>
      <c r="E164" s="6"/>
    </row>
    <row r="165" spans="1:5" ht="24.75" customHeight="1">
      <c r="A165" s="3">
        <v>163</v>
      </c>
      <c r="B165" s="4" t="str">
        <f>"韩向果"</f>
        <v>韩向果</v>
      </c>
      <c r="C165" s="4" t="s">
        <v>167</v>
      </c>
      <c r="D165" s="4" t="s">
        <v>7</v>
      </c>
      <c r="E165" s="6"/>
    </row>
    <row r="166" spans="1:5" ht="24.75" customHeight="1">
      <c r="A166" s="3">
        <v>164</v>
      </c>
      <c r="B166" s="4" t="str">
        <f>"唐日丽"</f>
        <v>唐日丽</v>
      </c>
      <c r="C166" s="4" t="s">
        <v>168</v>
      </c>
      <c r="D166" s="4" t="s">
        <v>7</v>
      </c>
      <c r="E166" s="6"/>
    </row>
    <row r="167" spans="1:5" ht="24.75" customHeight="1">
      <c r="A167" s="3">
        <v>165</v>
      </c>
      <c r="B167" s="4" t="str">
        <f>"王琪"</f>
        <v>王琪</v>
      </c>
      <c r="C167" s="4" t="s">
        <v>169</v>
      </c>
      <c r="D167" s="4" t="s">
        <v>7</v>
      </c>
      <c r="E167" s="6"/>
    </row>
    <row r="168" spans="1:5" ht="24.75" customHeight="1">
      <c r="A168" s="3">
        <v>166</v>
      </c>
      <c r="B168" s="4" t="str">
        <f>"赵佳佳"</f>
        <v>赵佳佳</v>
      </c>
      <c r="C168" s="4" t="s">
        <v>170</v>
      </c>
      <c r="D168" s="4" t="s">
        <v>7</v>
      </c>
      <c r="E168" s="6"/>
    </row>
    <row r="169" spans="1:5" ht="24.75" customHeight="1">
      <c r="A169" s="3">
        <v>167</v>
      </c>
      <c r="B169" s="4" t="str">
        <f>"赵振倩"</f>
        <v>赵振倩</v>
      </c>
      <c r="C169" s="4" t="s">
        <v>171</v>
      </c>
      <c r="D169" s="4" t="s">
        <v>7</v>
      </c>
      <c r="E169" s="6"/>
    </row>
    <row r="170" spans="1:5" ht="24.75" customHeight="1">
      <c r="A170" s="3">
        <v>168</v>
      </c>
      <c r="B170" s="4" t="str">
        <f>"陈兰慧"</f>
        <v>陈兰慧</v>
      </c>
      <c r="C170" s="4" t="s">
        <v>172</v>
      </c>
      <c r="D170" s="4" t="s">
        <v>7</v>
      </c>
      <c r="E170" s="6"/>
    </row>
    <row r="171" spans="1:5" ht="24.75" customHeight="1">
      <c r="A171" s="3">
        <v>169</v>
      </c>
      <c r="B171" s="4" t="str">
        <f>"刘琦美"</f>
        <v>刘琦美</v>
      </c>
      <c r="C171" s="4" t="s">
        <v>173</v>
      </c>
      <c r="D171" s="4" t="s">
        <v>7</v>
      </c>
      <c r="E171" s="6"/>
    </row>
    <row r="172" spans="1:5" ht="24.75" customHeight="1">
      <c r="A172" s="3">
        <v>170</v>
      </c>
      <c r="B172" s="4" t="str">
        <f>"陈柳屹"</f>
        <v>陈柳屹</v>
      </c>
      <c r="C172" s="4" t="s">
        <v>174</v>
      </c>
      <c r="D172" s="4" t="s">
        <v>7</v>
      </c>
      <c r="E172" s="6"/>
    </row>
    <row r="173" spans="1:5" ht="24.75" customHeight="1">
      <c r="A173" s="3">
        <v>171</v>
      </c>
      <c r="B173" s="4" t="str">
        <f>"马哲"</f>
        <v>马哲</v>
      </c>
      <c r="C173" s="4" t="s">
        <v>175</v>
      </c>
      <c r="D173" s="4" t="s">
        <v>7</v>
      </c>
      <c r="E173" s="6"/>
    </row>
    <row r="174" spans="1:5" ht="24.75" customHeight="1">
      <c r="A174" s="3">
        <v>172</v>
      </c>
      <c r="B174" s="4" t="str">
        <f>"张默言"</f>
        <v>张默言</v>
      </c>
      <c r="C174" s="4" t="s">
        <v>176</v>
      </c>
      <c r="D174" s="4" t="s">
        <v>7</v>
      </c>
      <c r="E174" s="6"/>
    </row>
    <row r="175" spans="1:5" ht="24.75" customHeight="1">
      <c r="A175" s="3">
        <v>173</v>
      </c>
      <c r="B175" s="4" t="str">
        <f>"秦人仕"</f>
        <v>秦人仕</v>
      </c>
      <c r="C175" s="4" t="s">
        <v>177</v>
      </c>
      <c r="D175" s="4" t="s">
        <v>7</v>
      </c>
      <c r="E175" s="6"/>
    </row>
    <row r="176" spans="1:5" ht="24.75" customHeight="1">
      <c r="A176" s="3">
        <v>174</v>
      </c>
      <c r="B176" s="4" t="str">
        <f>"林春芳"</f>
        <v>林春芳</v>
      </c>
      <c r="C176" s="4" t="s">
        <v>178</v>
      </c>
      <c r="D176" s="4" t="s">
        <v>7</v>
      </c>
      <c r="E176" s="6"/>
    </row>
    <row r="177" spans="1:5" ht="24.75" customHeight="1">
      <c r="A177" s="3">
        <v>175</v>
      </c>
      <c r="B177" s="4" t="str">
        <f>"司晓晓"</f>
        <v>司晓晓</v>
      </c>
      <c r="C177" s="4" t="s">
        <v>62</v>
      </c>
      <c r="D177" s="4" t="s">
        <v>7</v>
      </c>
      <c r="E177" s="6"/>
    </row>
    <row r="178" spans="1:5" ht="24.75" customHeight="1">
      <c r="A178" s="3">
        <v>176</v>
      </c>
      <c r="B178" s="4" t="str">
        <f>"邝清晶"</f>
        <v>邝清晶</v>
      </c>
      <c r="C178" s="4" t="s">
        <v>179</v>
      </c>
      <c r="D178" s="4" t="s">
        <v>7</v>
      </c>
      <c r="E178" s="6"/>
    </row>
    <row r="179" spans="1:5" ht="24.75" customHeight="1">
      <c r="A179" s="3">
        <v>177</v>
      </c>
      <c r="B179" s="4" t="str">
        <f>"卢珍婷"</f>
        <v>卢珍婷</v>
      </c>
      <c r="C179" s="4" t="s">
        <v>180</v>
      </c>
      <c r="D179" s="4" t="s">
        <v>7</v>
      </c>
      <c r="E179" s="6"/>
    </row>
    <row r="180" spans="1:5" ht="24.75" customHeight="1">
      <c r="A180" s="3">
        <v>178</v>
      </c>
      <c r="B180" s="4" t="str">
        <f>"郭教才"</f>
        <v>郭教才</v>
      </c>
      <c r="C180" s="4" t="s">
        <v>181</v>
      </c>
      <c r="D180" s="4" t="s">
        <v>7</v>
      </c>
      <c r="E180" s="6"/>
    </row>
    <row r="181" spans="1:5" ht="24.75" customHeight="1">
      <c r="A181" s="3">
        <v>179</v>
      </c>
      <c r="B181" s="4" t="str">
        <f>"洪嘉峰"</f>
        <v>洪嘉峰</v>
      </c>
      <c r="C181" s="4" t="s">
        <v>182</v>
      </c>
      <c r="D181" s="4" t="s">
        <v>7</v>
      </c>
      <c r="E181" s="6"/>
    </row>
    <row r="182" spans="1:5" ht="24.75" customHeight="1">
      <c r="A182" s="3">
        <v>180</v>
      </c>
      <c r="B182" s="4" t="str">
        <f>"吕丽君"</f>
        <v>吕丽君</v>
      </c>
      <c r="C182" s="4" t="s">
        <v>183</v>
      </c>
      <c r="D182" s="4" t="s">
        <v>7</v>
      </c>
      <c r="E182" s="6"/>
    </row>
    <row r="183" spans="1:5" ht="24.75" customHeight="1">
      <c r="A183" s="3">
        <v>181</v>
      </c>
      <c r="B183" s="4" t="str">
        <f>"高健博"</f>
        <v>高健博</v>
      </c>
      <c r="C183" s="4" t="s">
        <v>184</v>
      </c>
      <c r="D183" s="4" t="s">
        <v>7</v>
      </c>
      <c r="E183" s="6"/>
    </row>
    <row r="184" spans="1:5" ht="24.75" customHeight="1">
      <c r="A184" s="3">
        <v>182</v>
      </c>
      <c r="B184" s="4" t="str">
        <f>"林恩"</f>
        <v>林恩</v>
      </c>
      <c r="C184" s="4" t="s">
        <v>185</v>
      </c>
      <c r="D184" s="4" t="s">
        <v>7</v>
      </c>
      <c r="E184" s="6"/>
    </row>
    <row r="185" spans="1:5" ht="24.75" customHeight="1">
      <c r="A185" s="3">
        <v>183</v>
      </c>
      <c r="B185" s="4" t="str">
        <f>"覃开妹"</f>
        <v>覃开妹</v>
      </c>
      <c r="C185" s="4" t="s">
        <v>186</v>
      </c>
      <c r="D185" s="4" t="s">
        <v>7</v>
      </c>
      <c r="E185" s="6"/>
    </row>
    <row r="186" spans="1:5" ht="24.75" customHeight="1">
      <c r="A186" s="3">
        <v>184</v>
      </c>
      <c r="B186" s="4" t="str">
        <f>"丁紫欣"</f>
        <v>丁紫欣</v>
      </c>
      <c r="C186" s="4" t="s">
        <v>187</v>
      </c>
      <c r="D186" s="4" t="s">
        <v>7</v>
      </c>
      <c r="E186" s="6"/>
    </row>
    <row r="187" spans="1:5" ht="24.75" customHeight="1">
      <c r="A187" s="3">
        <v>185</v>
      </c>
      <c r="B187" s="4" t="str">
        <f>" 李永平"</f>
        <v> 李永平</v>
      </c>
      <c r="C187" s="4" t="s">
        <v>188</v>
      </c>
      <c r="D187" s="4" t="s">
        <v>7</v>
      </c>
      <c r="E187" s="6"/>
    </row>
    <row r="188" spans="1:5" ht="24.75" customHeight="1">
      <c r="A188" s="3">
        <v>186</v>
      </c>
      <c r="B188" s="4" t="str">
        <f>"吴木清"</f>
        <v>吴木清</v>
      </c>
      <c r="C188" s="4" t="s">
        <v>189</v>
      </c>
      <c r="D188" s="4" t="s">
        <v>7</v>
      </c>
      <c r="E188" s="6"/>
    </row>
    <row r="189" spans="1:5" ht="24.75" customHeight="1">
      <c r="A189" s="3">
        <v>187</v>
      </c>
      <c r="B189" s="4" t="str">
        <f>"毛梦雅"</f>
        <v>毛梦雅</v>
      </c>
      <c r="C189" s="4" t="s">
        <v>190</v>
      </c>
      <c r="D189" s="4" t="s">
        <v>7</v>
      </c>
      <c r="E189" s="6"/>
    </row>
    <row r="190" spans="1:5" ht="24.75" customHeight="1">
      <c r="A190" s="3">
        <v>188</v>
      </c>
      <c r="B190" s="4" t="str">
        <f>"颜婧娴"</f>
        <v>颜婧娴</v>
      </c>
      <c r="C190" s="4" t="s">
        <v>191</v>
      </c>
      <c r="D190" s="4" t="s">
        <v>7</v>
      </c>
      <c r="E190" s="6"/>
    </row>
    <row r="191" spans="1:5" ht="24.75" customHeight="1">
      <c r="A191" s="3">
        <v>189</v>
      </c>
      <c r="B191" s="4" t="str">
        <f>"张晓倩"</f>
        <v>张晓倩</v>
      </c>
      <c r="C191" s="4" t="s">
        <v>192</v>
      </c>
      <c r="D191" s="4" t="s">
        <v>7</v>
      </c>
      <c r="E191" s="6"/>
    </row>
    <row r="192" spans="1:5" ht="24.75" customHeight="1">
      <c r="A192" s="3">
        <v>190</v>
      </c>
      <c r="B192" s="4" t="str">
        <f>"符青"</f>
        <v>符青</v>
      </c>
      <c r="C192" s="4" t="s">
        <v>193</v>
      </c>
      <c r="D192" s="4" t="s">
        <v>7</v>
      </c>
      <c r="E192" s="6"/>
    </row>
    <row r="193" spans="1:5" ht="24.75" customHeight="1">
      <c r="A193" s="3">
        <v>191</v>
      </c>
      <c r="B193" s="4" t="str">
        <f>"孙雪峰"</f>
        <v>孙雪峰</v>
      </c>
      <c r="C193" s="4" t="s">
        <v>194</v>
      </c>
      <c r="D193" s="4" t="s">
        <v>7</v>
      </c>
      <c r="E193" s="6"/>
    </row>
    <row r="194" spans="1:5" ht="24.75" customHeight="1">
      <c r="A194" s="3">
        <v>192</v>
      </c>
      <c r="B194" s="4" t="str">
        <f>"羊英瑛"</f>
        <v>羊英瑛</v>
      </c>
      <c r="C194" s="4" t="s">
        <v>195</v>
      </c>
      <c r="D194" s="4" t="s">
        <v>7</v>
      </c>
      <c r="E194" s="6"/>
    </row>
    <row r="195" spans="1:5" ht="24.75" customHeight="1">
      <c r="A195" s="3">
        <v>193</v>
      </c>
      <c r="B195" s="4" t="str">
        <f>"吉才琦"</f>
        <v>吉才琦</v>
      </c>
      <c r="C195" s="4" t="s">
        <v>196</v>
      </c>
      <c r="D195" s="4" t="s">
        <v>7</v>
      </c>
      <c r="E195" s="6"/>
    </row>
    <row r="196" spans="1:5" ht="24.75" customHeight="1">
      <c r="A196" s="3">
        <v>194</v>
      </c>
      <c r="B196" s="4" t="str">
        <f>"龙莹瑾"</f>
        <v>龙莹瑾</v>
      </c>
      <c r="C196" s="4" t="s">
        <v>197</v>
      </c>
      <c r="D196" s="4" t="s">
        <v>7</v>
      </c>
      <c r="E196" s="6"/>
    </row>
    <row r="197" spans="1:5" ht="24.75" customHeight="1">
      <c r="A197" s="3">
        <v>195</v>
      </c>
      <c r="B197" s="4" t="str">
        <f>"王元元"</f>
        <v>王元元</v>
      </c>
      <c r="C197" s="4" t="s">
        <v>198</v>
      </c>
      <c r="D197" s="4" t="s">
        <v>7</v>
      </c>
      <c r="E197" s="6"/>
    </row>
    <row r="198" spans="1:5" ht="24.75" customHeight="1">
      <c r="A198" s="3">
        <v>196</v>
      </c>
      <c r="B198" s="4" t="str">
        <f>"邢福凯"</f>
        <v>邢福凯</v>
      </c>
      <c r="C198" s="4" t="s">
        <v>199</v>
      </c>
      <c r="D198" s="4" t="s">
        <v>7</v>
      </c>
      <c r="E198" s="6"/>
    </row>
    <row r="199" spans="1:5" ht="24.75" customHeight="1">
      <c r="A199" s="3">
        <v>197</v>
      </c>
      <c r="B199" s="4" t="str">
        <f>"莫海武"</f>
        <v>莫海武</v>
      </c>
      <c r="C199" s="4" t="s">
        <v>200</v>
      </c>
      <c r="D199" s="4" t="s">
        <v>7</v>
      </c>
      <c r="E199" s="6"/>
    </row>
    <row r="200" spans="1:5" ht="24.75" customHeight="1">
      <c r="A200" s="3">
        <v>198</v>
      </c>
      <c r="B200" s="4" t="str">
        <f>"韦宁"</f>
        <v>韦宁</v>
      </c>
      <c r="C200" s="4" t="s">
        <v>201</v>
      </c>
      <c r="D200" s="4" t="s">
        <v>7</v>
      </c>
      <c r="E200" s="6"/>
    </row>
    <row r="201" spans="1:5" ht="24.75" customHeight="1">
      <c r="A201" s="3">
        <v>199</v>
      </c>
      <c r="B201" s="4" t="str">
        <f>"文华成"</f>
        <v>文华成</v>
      </c>
      <c r="C201" s="4" t="s">
        <v>202</v>
      </c>
      <c r="D201" s="4" t="s">
        <v>7</v>
      </c>
      <c r="E201" s="6"/>
    </row>
    <row r="202" spans="1:5" ht="24.75" customHeight="1">
      <c r="A202" s="3">
        <v>200</v>
      </c>
      <c r="B202" s="4" t="str">
        <f>"张玲"</f>
        <v>张玲</v>
      </c>
      <c r="C202" s="4" t="s">
        <v>203</v>
      </c>
      <c r="D202" s="4" t="s">
        <v>7</v>
      </c>
      <c r="E202" s="6"/>
    </row>
    <row r="203" spans="1:5" ht="24.75" customHeight="1">
      <c r="A203" s="3">
        <v>201</v>
      </c>
      <c r="B203" s="4" t="str">
        <f>"李劲"</f>
        <v>李劲</v>
      </c>
      <c r="C203" s="4" t="s">
        <v>204</v>
      </c>
      <c r="D203" s="4" t="s">
        <v>7</v>
      </c>
      <c r="E203" s="6"/>
    </row>
    <row r="204" spans="1:5" ht="24.75" customHeight="1">
      <c r="A204" s="3">
        <v>202</v>
      </c>
      <c r="B204" s="4" t="str">
        <f>"赵茜茹"</f>
        <v>赵茜茹</v>
      </c>
      <c r="C204" s="4" t="s">
        <v>205</v>
      </c>
      <c r="D204" s="4" t="s">
        <v>7</v>
      </c>
      <c r="E204" s="6"/>
    </row>
    <row r="205" spans="1:5" ht="24.75" customHeight="1">
      <c r="A205" s="3">
        <v>203</v>
      </c>
      <c r="B205" s="4" t="str">
        <f>"刘思琦"</f>
        <v>刘思琦</v>
      </c>
      <c r="C205" s="4" t="s">
        <v>206</v>
      </c>
      <c r="D205" s="4" t="s">
        <v>7</v>
      </c>
      <c r="E205" s="6"/>
    </row>
    <row r="206" spans="1:5" ht="24.75" customHeight="1">
      <c r="A206" s="3">
        <v>204</v>
      </c>
      <c r="B206" s="4" t="str">
        <f>"符永佳"</f>
        <v>符永佳</v>
      </c>
      <c r="C206" s="4" t="s">
        <v>207</v>
      </c>
      <c r="D206" s="4" t="s">
        <v>7</v>
      </c>
      <c r="E206" s="6"/>
    </row>
    <row r="207" spans="1:5" ht="24.75" customHeight="1">
      <c r="A207" s="3">
        <v>205</v>
      </c>
      <c r="B207" s="4" t="str">
        <f>"符加卫"</f>
        <v>符加卫</v>
      </c>
      <c r="C207" s="4" t="s">
        <v>208</v>
      </c>
      <c r="D207" s="4" t="s">
        <v>7</v>
      </c>
      <c r="E207" s="6"/>
    </row>
    <row r="208" spans="1:5" ht="24.75" customHeight="1">
      <c r="A208" s="3">
        <v>206</v>
      </c>
      <c r="B208" s="4" t="str">
        <f>"毛冬花"</f>
        <v>毛冬花</v>
      </c>
      <c r="C208" s="4" t="s">
        <v>209</v>
      </c>
      <c r="D208" s="4" t="s">
        <v>7</v>
      </c>
      <c r="E208" s="6"/>
    </row>
    <row r="209" spans="1:5" ht="24.75" customHeight="1">
      <c r="A209" s="3">
        <v>207</v>
      </c>
      <c r="B209" s="4" t="str">
        <f>"吴霏霏"</f>
        <v>吴霏霏</v>
      </c>
      <c r="C209" s="4" t="s">
        <v>210</v>
      </c>
      <c r="D209" s="4" t="s">
        <v>7</v>
      </c>
      <c r="E209" s="6"/>
    </row>
    <row r="210" spans="1:5" ht="24.75" customHeight="1">
      <c r="A210" s="3">
        <v>208</v>
      </c>
      <c r="B210" s="4" t="str">
        <f>"张雅娴"</f>
        <v>张雅娴</v>
      </c>
      <c r="C210" s="4" t="s">
        <v>211</v>
      </c>
      <c r="D210" s="4" t="s">
        <v>7</v>
      </c>
      <c r="E210" s="6"/>
    </row>
    <row r="211" spans="1:5" ht="24.75" customHeight="1">
      <c r="A211" s="3">
        <v>209</v>
      </c>
      <c r="B211" s="4" t="str">
        <f>"庾家声"</f>
        <v>庾家声</v>
      </c>
      <c r="C211" s="4" t="s">
        <v>212</v>
      </c>
      <c r="D211" s="4" t="s">
        <v>7</v>
      </c>
      <c r="E211" s="6"/>
    </row>
    <row r="212" spans="1:5" ht="24.75" customHeight="1">
      <c r="A212" s="3">
        <v>210</v>
      </c>
      <c r="B212" s="4" t="str">
        <f>"刘晓鑫"</f>
        <v>刘晓鑫</v>
      </c>
      <c r="C212" s="4" t="s">
        <v>213</v>
      </c>
      <c r="D212" s="4" t="s">
        <v>7</v>
      </c>
      <c r="E212" s="6"/>
    </row>
    <row r="213" spans="1:5" ht="24.75" customHeight="1">
      <c r="A213" s="3">
        <v>211</v>
      </c>
      <c r="B213" s="4" t="str">
        <f>"彭梓薇"</f>
        <v>彭梓薇</v>
      </c>
      <c r="C213" s="4" t="s">
        <v>214</v>
      </c>
      <c r="D213" s="4" t="s">
        <v>7</v>
      </c>
      <c r="E213" s="6"/>
    </row>
    <row r="214" spans="1:5" ht="24.75" customHeight="1">
      <c r="A214" s="3">
        <v>212</v>
      </c>
      <c r="B214" s="4" t="str">
        <f>"张春茜"</f>
        <v>张春茜</v>
      </c>
      <c r="C214" s="4" t="s">
        <v>215</v>
      </c>
      <c r="D214" s="4" t="s">
        <v>7</v>
      </c>
      <c r="E214" s="6"/>
    </row>
    <row r="215" spans="1:5" ht="24.75" customHeight="1">
      <c r="A215" s="3">
        <v>213</v>
      </c>
      <c r="B215" s="4" t="str">
        <f>"黄娜"</f>
        <v>黄娜</v>
      </c>
      <c r="C215" s="4" t="s">
        <v>216</v>
      </c>
      <c r="D215" s="4" t="s">
        <v>7</v>
      </c>
      <c r="E215" s="6"/>
    </row>
    <row r="216" spans="1:5" ht="24.75" customHeight="1">
      <c r="A216" s="3">
        <v>214</v>
      </c>
      <c r="B216" s="4" t="str">
        <f>"张柳娇"</f>
        <v>张柳娇</v>
      </c>
      <c r="C216" s="4" t="s">
        <v>217</v>
      </c>
      <c r="D216" s="4" t="s">
        <v>7</v>
      </c>
      <c r="E216" s="6"/>
    </row>
    <row r="217" spans="1:5" ht="24.75" customHeight="1">
      <c r="A217" s="3">
        <v>215</v>
      </c>
      <c r="B217" s="4" t="str">
        <f>"陈捷"</f>
        <v>陈捷</v>
      </c>
      <c r="C217" s="4" t="s">
        <v>218</v>
      </c>
      <c r="D217" s="4" t="s">
        <v>7</v>
      </c>
      <c r="E217" s="6"/>
    </row>
    <row r="218" spans="1:5" ht="24.75" customHeight="1">
      <c r="A218" s="3">
        <v>216</v>
      </c>
      <c r="B218" s="4" t="str">
        <f>"李胜强"</f>
        <v>李胜强</v>
      </c>
      <c r="C218" s="4" t="s">
        <v>219</v>
      </c>
      <c r="D218" s="4" t="s">
        <v>7</v>
      </c>
      <c r="E218" s="6"/>
    </row>
    <row r="219" spans="1:5" ht="24.75" customHeight="1">
      <c r="A219" s="3">
        <v>217</v>
      </c>
      <c r="B219" s="4" t="str">
        <f>"黄思蓓"</f>
        <v>黄思蓓</v>
      </c>
      <c r="C219" s="4" t="s">
        <v>220</v>
      </c>
      <c r="D219" s="4" t="s">
        <v>7</v>
      </c>
      <c r="E219" s="6"/>
    </row>
    <row r="220" spans="1:5" ht="24.75" customHeight="1">
      <c r="A220" s="3">
        <v>218</v>
      </c>
      <c r="B220" s="4" t="str">
        <f>"王莹莹"</f>
        <v>王莹莹</v>
      </c>
      <c r="C220" s="4" t="s">
        <v>221</v>
      </c>
      <c r="D220" s="4" t="s">
        <v>7</v>
      </c>
      <c r="E220" s="6"/>
    </row>
    <row r="221" spans="1:5" ht="24.75" customHeight="1">
      <c r="A221" s="3">
        <v>219</v>
      </c>
      <c r="B221" s="4" t="str">
        <f>"黄继婉"</f>
        <v>黄继婉</v>
      </c>
      <c r="C221" s="4" t="s">
        <v>222</v>
      </c>
      <c r="D221" s="4" t="s">
        <v>7</v>
      </c>
      <c r="E221" s="6"/>
    </row>
    <row r="222" spans="1:5" ht="24.75" customHeight="1">
      <c r="A222" s="3">
        <v>220</v>
      </c>
      <c r="B222" s="4" t="str">
        <f>"郑瑶"</f>
        <v>郑瑶</v>
      </c>
      <c r="C222" s="4" t="s">
        <v>223</v>
      </c>
      <c r="D222" s="4" t="s">
        <v>7</v>
      </c>
      <c r="E222" s="6"/>
    </row>
    <row r="223" spans="1:5" ht="24.75" customHeight="1">
      <c r="A223" s="3">
        <v>221</v>
      </c>
      <c r="B223" s="4" t="str">
        <f>"郭晓玲"</f>
        <v>郭晓玲</v>
      </c>
      <c r="C223" s="4" t="s">
        <v>224</v>
      </c>
      <c r="D223" s="4" t="s">
        <v>7</v>
      </c>
      <c r="E223" s="6"/>
    </row>
    <row r="224" spans="1:5" ht="24.75" customHeight="1">
      <c r="A224" s="3">
        <v>222</v>
      </c>
      <c r="B224" s="4" t="str">
        <f>"卢丹"</f>
        <v>卢丹</v>
      </c>
      <c r="C224" s="4" t="s">
        <v>225</v>
      </c>
      <c r="D224" s="4" t="s">
        <v>7</v>
      </c>
      <c r="E224" s="6"/>
    </row>
    <row r="225" spans="1:5" ht="24.75" customHeight="1">
      <c r="A225" s="3">
        <v>223</v>
      </c>
      <c r="B225" s="4" t="str">
        <f>"符碧灵"</f>
        <v>符碧灵</v>
      </c>
      <c r="C225" s="4" t="s">
        <v>226</v>
      </c>
      <c r="D225" s="4" t="s">
        <v>7</v>
      </c>
      <c r="E225" s="6"/>
    </row>
    <row r="226" spans="1:5" ht="24.75" customHeight="1">
      <c r="A226" s="3">
        <v>224</v>
      </c>
      <c r="B226" s="4" t="str">
        <f>"邱世伍"</f>
        <v>邱世伍</v>
      </c>
      <c r="C226" s="4" t="s">
        <v>227</v>
      </c>
      <c r="D226" s="4" t="s">
        <v>7</v>
      </c>
      <c r="E226" s="6"/>
    </row>
    <row r="227" spans="1:5" ht="24.75" customHeight="1">
      <c r="A227" s="3">
        <v>225</v>
      </c>
      <c r="B227" s="4" t="str">
        <f>"房学舒"</f>
        <v>房学舒</v>
      </c>
      <c r="C227" s="4" t="s">
        <v>228</v>
      </c>
      <c r="D227" s="4" t="s">
        <v>7</v>
      </c>
      <c r="E227" s="6"/>
    </row>
    <row r="228" spans="1:5" ht="24.75" customHeight="1">
      <c r="A228" s="3">
        <v>226</v>
      </c>
      <c r="B228" s="4" t="str">
        <f>"图们"</f>
        <v>图们</v>
      </c>
      <c r="C228" s="4" t="s">
        <v>229</v>
      </c>
      <c r="D228" s="4" t="s">
        <v>7</v>
      </c>
      <c r="E228" s="6"/>
    </row>
    <row r="229" spans="1:5" ht="24.75" customHeight="1">
      <c r="A229" s="3">
        <v>227</v>
      </c>
      <c r="B229" s="4" t="str">
        <f>"黎华华"</f>
        <v>黎华华</v>
      </c>
      <c r="C229" s="4" t="s">
        <v>230</v>
      </c>
      <c r="D229" s="4" t="s">
        <v>7</v>
      </c>
      <c r="E229" s="6"/>
    </row>
    <row r="230" spans="1:5" ht="24.75" customHeight="1">
      <c r="A230" s="3">
        <v>228</v>
      </c>
      <c r="B230" s="4" t="str">
        <f>"林薇薇"</f>
        <v>林薇薇</v>
      </c>
      <c r="C230" s="4" t="s">
        <v>231</v>
      </c>
      <c r="D230" s="4" t="s">
        <v>7</v>
      </c>
      <c r="E230" s="6"/>
    </row>
    <row r="231" spans="1:5" ht="24.75" customHeight="1">
      <c r="A231" s="3">
        <v>229</v>
      </c>
      <c r="B231" s="4" t="str">
        <f>"周美秀"</f>
        <v>周美秀</v>
      </c>
      <c r="C231" s="4" t="s">
        <v>232</v>
      </c>
      <c r="D231" s="4" t="s">
        <v>7</v>
      </c>
      <c r="E231" s="6"/>
    </row>
    <row r="232" spans="1:5" ht="24.75" customHeight="1">
      <c r="A232" s="3">
        <v>230</v>
      </c>
      <c r="B232" s="4" t="str">
        <f>"曾艳羽"</f>
        <v>曾艳羽</v>
      </c>
      <c r="C232" s="4" t="s">
        <v>233</v>
      </c>
      <c r="D232" s="4" t="s">
        <v>7</v>
      </c>
      <c r="E232" s="6"/>
    </row>
    <row r="233" spans="1:5" ht="24.75" customHeight="1">
      <c r="A233" s="3">
        <v>231</v>
      </c>
      <c r="B233" s="4" t="str">
        <f>"郑尹琳"</f>
        <v>郑尹琳</v>
      </c>
      <c r="C233" s="4" t="s">
        <v>234</v>
      </c>
      <c r="D233" s="4" t="s">
        <v>7</v>
      </c>
      <c r="E233" s="6"/>
    </row>
    <row r="234" spans="1:5" ht="24.75" customHeight="1">
      <c r="A234" s="3">
        <v>232</v>
      </c>
      <c r="B234" s="4" t="str">
        <f>"王秋和"</f>
        <v>王秋和</v>
      </c>
      <c r="C234" s="4" t="s">
        <v>235</v>
      </c>
      <c r="D234" s="4" t="s">
        <v>7</v>
      </c>
      <c r="E234" s="6"/>
    </row>
    <row r="235" spans="1:5" ht="24.75" customHeight="1">
      <c r="A235" s="3">
        <v>233</v>
      </c>
      <c r="B235" s="4" t="str">
        <f>"刘至玉"</f>
        <v>刘至玉</v>
      </c>
      <c r="C235" s="4" t="s">
        <v>236</v>
      </c>
      <c r="D235" s="4" t="s">
        <v>7</v>
      </c>
      <c r="E235" s="6"/>
    </row>
    <row r="236" spans="1:5" ht="24.75" customHeight="1">
      <c r="A236" s="3">
        <v>234</v>
      </c>
      <c r="B236" s="4" t="str">
        <f>"李曼玉"</f>
        <v>李曼玉</v>
      </c>
      <c r="C236" s="4" t="s">
        <v>237</v>
      </c>
      <c r="D236" s="4" t="s">
        <v>7</v>
      </c>
      <c r="E236" s="6"/>
    </row>
    <row r="237" spans="1:5" ht="24.75" customHeight="1">
      <c r="A237" s="3">
        <v>235</v>
      </c>
      <c r="B237" s="4" t="str">
        <f>"黄薇铮"</f>
        <v>黄薇铮</v>
      </c>
      <c r="C237" s="4" t="s">
        <v>238</v>
      </c>
      <c r="D237" s="4" t="s">
        <v>7</v>
      </c>
      <c r="E237" s="6"/>
    </row>
    <row r="238" spans="1:5" ht="24.75" customHeight="1">
      <c r="A238" s="3">
        <v>236</v>
      </c>
      <c r="B238" s="4" t="str">
        <f>"许帮晓"</f>
        <v>许帮晓</v>
      </c>
      <c r="C238" s="4" t="s">
        <v>239</v>
      </c>
      <c r="D238" s="4" t="s">
        <v>7</v>
      </c>
      <c r="E238" s="6"/>
    </row>
    <row r="239" spans="1:5" ht="24.75" customHeight="1">
      <c r="A239" s="3">
        <v>237</v>
      </c>
      <c r="B239" s="4" t="str">
        <f>"麦珠"</f>
        <v>麦珠</v>
      </c>
      <c r="C239" s="4" t="s">
        <v>240</v>
      </c>
      <c r="D239" s="4" t="s">
        <v>7</v>
      </c>
      <c r="E239" s="6"/>
    </row>
    <row r="240" spans="1:5" ht="24.75" customHeight="1">
      <c r="A240" s="3">
        <v>238</v>
      </c>
      <c r="B240" s="4" t="str">
        <f>"陈才玲"</f>
        <v>陈才玲</v>
      </c>
      <c r="C240" s="4" t="s">
        <v>241</v>
      </c>
      <c r="D240" s="4" t="s">
        <v>7</v>
      </c>
      <c r="E240" s="6"/>
    </row>
    <row r="241" spans="1:5" ht="24.75" customHeight="1">
      <c r="A241" s="3">
        <v>239</v>
      </c>
      <c r="B241" s="4" t="str">
        <f>"莫彩雪"</f>
        <v>莫彩雪</v>
      </c>
      <c r="C241" s="4" t="s">
        <v>242</v>
      </c>
      <c r="D241" s="4" t="s">
        <v>7</v>
      </c>
      <c r="E241" s="6"/>
    </row>
    <row r="242" spans="1:5" ht="24.75" customHeight="1">
      <c r="A242" s="3">
        <v>240</v>
      </c>
      <c r="B242" s="4" t="str">
        <f>"韩晓丽"</f>
        <v>韩晓丽</v>
      </c>
      <c r="C242" s="4" t="s">
        <v>243</v>
      </c>
      <c r="D242" s="4" t="s">
        <v>7</v>
      </c>
      <c r="E242" s="6"/>
    </row>
    <row r="243" spans="1:5" ht="24.75" customHeight="1">
      <c r="A243" s="3">
        <v>241</v>
      </c>
      <c r="B243" s="4" t="str">
        <f>"林大富"</f>
        <v>林大富</v>
      </c>
      <c r="C243" s="4" t="s">
        <v>244</v>
      </c>
      <c r="D243" s="4" t="s">
        <v>7</v>
      </c>
      <c r="E243" s="6"/>
    </row>
    <row r="244" spans="1:5" ht="24.75" customHeight="1">
      <c r="A244" s="3">
        <v>242</v>
      </c>
      <c r="B244" s="4" t="str">
        <f>"王剑辉"</f>
        <v>王剑辉</v>
      </c>
      <c r="C244" s="4" t="s">
        <v>245</v>
      </c>
      <c r="D244" s="4" t="s">
        <v>7</v>
      </c>
      <c r="E244" s="6"/>
    </row>
    <row r="245" spans="1:5" ht="24.75" customHeight="1">
      <c r="A245" s="3">
        <v>243</v>
      </c>
      <c r="B245" s="4" t="str">
        <f>"刘小娟"</f>
        <v>刘小娟</v>
      </c>
      <c r="C245" s="4" t="s">
        <v>246</v>
      </c>
      <c r="D245" s="4" t="s">
        <v>7</v>
      </c>
      <c r="E245" s="6"/>
    </row>
    <row r="246" spans="1:5" ht="24.75" customHeight="1">
      <c r="A246" s="3">
        <v>244</v>
      </c>
      <c r="B246" s="4" t="str">
        <f>"符振川"</f>
        <v>符振川</v>
      </c>
      <c r="C246" s="4" t="s">
        <v>247</v>
      </c>
      <c r="D246" s="4" t="s">
        <v>7</v>
      </c>
      <c r="E246" s="6"/>
    </row>
    <row r="247" spans="1:5" ht="24.75" customHeight="1">
      <c r="A247" s="3">
        <v>245</v>
      </c>
      <c r="B247" s="4" t="str">
        <f>"王秋芳"</f>
        <v>王秋芳</v>
      </c>
      <c r="C247" s="4" t="s">
        <v>248</v>
      </c>
      <c r="D247" s="4" t="s">
        <v>7</v>
      </c>
      <c r="E247" s="6"/>
    </row>
    <row r="248" spans="1:5" ht="24.75" customHeight="1">
      <c r="A248" s="3">
        <v>246</v>
      </c>
      <c r="B248" s="4" t="str">
        <f>"吴雯雯"</f>
        <v>吴雯雯</v>
      </c>
      <c r="C248" s="4" t="s">
        <v>93</v>
      </c>
      <c r="D248" s="4" t="s">
        <v>7</v>
      </c>
      <c r="E248" s="6"/>
    </row>
    <row r="249" spans="1:5" ht="24.75" customHeight="1">
      <c r="A249" s="3">
        <v>247</v>
      </c>
      <c r="B249" s="4" t="str">
        <f>"龚浩然"</f>
        <v>龚浩然</v>
      </c>
      <c r="C249" s="4" t="s">
        <v>249</v>
      </c>
      <c r="D249" s="4" t="s">
        <v>7</v>
      </c>
      <c r="E249" s="6"/>
    </row>
    <row r="250" spans="1:5" ht="24.75" customHeight="1">
      <c r="A250" s="3">
        <v>248</v>
      </c>
      <c r="B250" s="4" t="str">
        <f>"海米娜"</f>
        <v>海米娜</v>
      </c>
      <c r="C250" s="4" t="s">
        <v>223</v>
      </c>
      <c r="D250" s="4" t="s">
        <v>7</v>
      </c>
      <c r="E250" s="6"/>
    </row>
    <row r="251" spans="1:5" ht="24.75" customHeight="1">
      <c r="A251" s="3">
        <v>249</v>
      </c>
      <c r="B251" s="4" t="str">
        <f>"颜唐琳"</f>
        <v>颜唐琳</v>
      </c>
      <c r="C251" s="4" t="s">
        <v>250</v>
      </c>
      <c r="D251" s="4" t="s">
        <v>7</v>
      </c>
      <c r="E251" s="6"/>
    </row>
    <row r="252" spans="1:5" ht="24.75" customHeight="1">
      <c r="A252" s="3">
        <v>250</v>
      </c>
      <c r="B252" s="4" t="str">
        <f>"吴皎月"</f>
        <v>吴皎月</v>
      </c>
      <c r="C252" s="4" t="s">
        <v>251</v>
      </c>
      <c r="D252" s="4" t="s">
        <v>7</v>
      </c>
      <c r="E252" s="6"/>
    </row>
    <row r="253" spans="1:5" ht="24.75" customHeight="1">
      <c r="A253" s="3">
        <v>251</v>
      </c>
      <c r="B253" s="4" t="str">
        <f>"吴咏祺"</f>
        <v>吴咏祺</v>
      </c>
      <c r="C253" s="4" t="s">
        <v>252</v>
      </c>
      <c r="D253" s="4" t="s">
        <v>7</v>
      </c>
      <c r="E253" s="6"/>
    </row>
    <row r="254" spans="1:5" ht="24.75" customHeight="1">
      <c r="A254" s="3">
        <v>252</v>
      </c>
      <c r="B254" s="4" t="str">
        <f>"王若楠"</f>
        <v>王若楠</v>
      </c>
      <c r="C254" s="4" t="s">
        <v>253</v>
      </c>
      <c r="D254" s="4" t="s">
        <v>7</v>
      </c>
      <c r="E254" s="6"/>
    </row>
    <row r="255" spans="1:5" ht="24.75" customHeight="1">
      <c r="A255" s="3">
        <v>253</v>
      </c>
      <c r="B255" s="4" t="str">
        <f>"黎经谣"</f>
        <v>黎经谣</v>
      </c>
      <c r="C255" s="4" t="s">
        <v>254</v>
      </c>
      <c r="D255" s="4" t="s">
        <v>7</v>
      </c>
      <c r="E255" s="6"/>
    </row>
    <row r="256" spans="1:5" ht="24.75" customHeight="1">
      <c r="A256" s="3">
        <v>254</v>
      </c>
      <c r="B256" s="4" t="str">
        <f>"陈艳"</f>
        <v>陈艳</v>
      </c>
      <c r="C256" s="4" t="s">
        <v>255</v>
      </c>
      <c r="D256" s="4" t="s">
        <v>7</v>
      </c>
      <c r="E256" s="6"/>
    </row>
    <row r="257" spans="1:5" ht="24.75" customHeight="1">
      <c r="A257" s="3">
        <v>255</v>
      </c>
      <c r="B257" s="4" t="str">
        <f>"符小竹"</f>
        <v>符小竹</v>
      </c>
      <c r="C257" s="4" t="s">
        <v>256</v>
      </c>
      <c r="D257" s="4" t="s">
        <v>7</v>
      </c>
      <c r="E257" s="6"/>
    </row>
    <row r="258" spans="1:5" ht="24.75" customHeight="1">
      <c r="A258" s="3">
        <v>256</v>
      </c>
      <c r="B258" s="4" t="str">
        <f>"黎卓琪"</f>
        <v>黎卓琪</v>
      </c>
      <c r="C258" s="4" t="s">
        <v>257</v>
      </c>
      <c r="D258" s="4" t="s">
        <v>7</v>
      </c>
      <c r="E258" s="6"/>
    </row>
    <row r="259" spans="1:5" ht="24.75" customHeight="1">
      <c r="A259" s="3">
        <v>257</v>
      </c>
      <c r="B259" s="4" t="str">
        <f>"谢碧桑"</f>
        <v>谢碧桑</v>
      </c>
      <c r="C259" s="4" t="s">
        <v>258</v>
      </c>
      <c r="D259" s="4" t="s">
        <v>7</v>
      </c>
      <c r="E259" s="6"/>
    </row>
    <row r="260" spans="1:5" ht="24.75" customHeight="1">
      <c r="A260" s="3">
        <v>258</v>
      </c>
      <c r="B260" s="4" t="str">
        <f>"李佳璐"</f>
        <v>李佳璐</v>
      </c>
      <c r="C260" s="4" t="s">
        <v>259</v>
      </c>
      <c r="D260" s="4" t="s">
        <v>7</v>
      </c>
      <c r="E260" s="6"/>
    </row>
    <row r="261" spans="1:5" ht="24.75" customHeight="1">
      <c r="A261" s="3">
        <v>259</v>
      </c>
      <c r="B261" s="4" t="str">
        <f>"黄虹瑜"</f>
        <v>黄虹瑜</v>
      </c>
      <c r="C261" s="4" t="s">
        <v>260</v>
      </c>
      <c r="D261" s="4" t="s">
        <v>7</v>
      </c>
      <c r="E261" s="6"/>
    </row>
    <row r="262" spans="1:5" ht="24.75" customHeight="1">
      <c r="A262" s="3">
        <v>260</v>
      </c>
      <c r="B262" s="4" t="str">
        <f>"王莹"</f>
        <v>王莹</v>
      </c>
      <c r="C262" s="4" t="s">
        <v>261</v>
      </c>
      <c r="D262" s="4" t="s">
        <v>7</v>
      </c>
      <c r="E262" s="6"/>
    </row>
    <row r="263" spans="1:5" ht="24.75" customHeight="1">
      <c r="A263" s="3">
        <v>261</v>
      </c>
      <c r="B263" s="4" t="str">
        <f>"林秦伊"</f>
        <v>林秦伊</v>
      </c>
      <c r="C263" s="4" t="s">
        <v>262</v>
      </c>
      <c r="D263" s="4" t="s">
        <v>7</v>
      </c>
      <c r="E263" s="6"/>
    </row>
    <row r="264" spans="1:5" ht="24.75" customHeight="1">
      <c r="A264" s="3">
        <v>262</v>
      </c>
      <c r="B264" s="4" t="str">
        <f>"张婕"</f>
        <v>张婕</v>
      </c>
      <c r="C264" s="4" t="s">
        <v>263</v>
      </c>
      <c r="D264" s="4" t="s">
        <v>7</v>
      </c>
      <c r="E264" s="6"/>
    </row>
    <row r="265" spans="1:5" ht="24.75" customHeight="1">
      <c r="A265" s="3">
        <v>263</v>
      </c>
      <c r="B265" s="4" t="str">
        <f>"刘淑慧"</f>
        <v>刘淑慧</v>
      </c>
      <c r="C265" s="4" t="s">
        <v>264</v>
      </c>
      <c r="D265" s="4" t="s">
        <v>7</v>
      </c>
      <c r="E265" s="6"/>
    </row>
    <row r="266" spans="1:5" ht="24.75" customHeight="1">
      <c r="A266" s="3">
        <v>264</v>
      </c>
      <c r="B266" s="4" t="str">
        <f>"王诗颖"</f>
        <v>王诗颖</v>
      </c>
      <c r="C266" s="4" t="s">
        <v>265</v>
      </c>
      <c r="D266" s="4" t="s">
        <v>7</v>
      </c>
      <c r="E266" s="6"/>
    </row>
    <row r="267" spans="1:5" ht="24.75" customHeight="1">
      <c r="A267" s="3">
        <v>265</v>
      </c>
      <c r="B267" s="4" t="str">
        <f>"吴美娇"</f>
        <v>吴美娇</v>
      </c>
      <c r="C267" s="4" t="s">
        <v>266</v>
      </c>
      <c r="D267" s="4" t="s">
        <v>7</v>
      </c>
      <c r="E267" s="6"/>
    </row>
    <row r="268" spans="1:5" ht="24.75" customHeight="1">
      <c r="A268" s="3">
        <v>266</v>
      </c>
      <c r="B268" s="4" t="str">
        <f>"李媛"</f>
        <v>李媛</v>
      </c>
      <c r="C268" s="4" t="s">
        <v>267</v>
      </c>
      <c r="D268" s="4" t="s">
        <v>7</v>
      </c>
      <c r="E268" s="6"/>
    </row>
    <row r="269" spans="1:5" ht="24.75" customHeight="1">
      <c r="A269" s="3">
        <v>267</v>
      </c>
      <c r="B269" s="4" t="str">
        <f>"黎俊希"</f>
        <v>黎俊希</v>
      </c>
      <c r="C269" s="4" t="s">
        <v>268</v>
      </c>
      <c r="D269" s="4" t="s">
        <v>7</v>
      </c>
      <c r="E269" s="6"/>
    </row>
    <row r="270" spans="1:5" ht="24.75" customHeight="1">
      <c r="A270" s="3">
        <v>268</v>
      </c>
      <c r="B270" s="4" t="str">
        <f>"高蓉芳"</f>
        <v>高蓉芳</v>
      </c>
      <c r="C270" s="4" t="s">
        <v>269</v>
      </c>
      <c r="D270" s="4" t="s">
        <v>7</v>
      </c>
      <c r="E270" s="6"/>
    </row>
    <row r="271" spans="1:5" ht="24.75" customHeight="1">
      <c r="A271" s="3">
        <v>269</v>
      </c>
      <c r="B271" s="4" t="str">
        <f>"邢洁雅"</f>
        <v>邢洁雅</v>
      </c>
      <c r="C271" s="4" t="s">
        <v>270</v>
      </c>
      <c r="D271" s="4" t="s">
        <v>7</v>
      </c>
      <c r="E271" s="6"/>
    </row>
    <row r="272" spans="1:5" ht="24.75" customHeight="1">
      <c r="A272" s="3">
        <v>270</v>
      </c>
      <c r="B272" s="4" t="str">
        <f>"陈丹梅"</f>
        <v>陈丹梅</v>
      </c>
      <c r="C272" s="4" t="s">
        <v>271</v>
      </c>
      <c r="D272" s="4" t="s">
        <v>7</v>
      </c>
      <c r="E272" s="6"/>
    </row>
    <row r="273" spans="1:5" ht="24.75" customHeight="1">
      <c r="A273" s="3">
        <v>271</v>
      </c>
      <c r="B273" s="4" t="str">
        <f>"潘德凤"</f>
        <v>潘德凤</v>
      </c>
      <c r="C273" s="4" t="s">
        <v>272</v>
      </c>
      <c r="D273" s="4" t="s">
        <v>7</v>
      </c>
      <c r="E273" s="6"/>
    </row>
    <row r="274" spans="1:5" ht="24.75" customHeight="1">
      <c r="A274" s="3">
        <v>272</v>
      </c>
      <c r="B274" s="4" t="str">
        <f>"张峻"</f>
        <v>张峻</v>
      </c>
      <c r="C274" s="4" t="s">
        <v>273</v>
      </c>
      <c r="D274" s="4" t="s">
        <v>7</v>
      </c>
      <c r="E274" s="6"/>
    </row>
    <row r="275" spans="1:5" ht="24.75" customHeight="1">
      <c r="A275" s="3">
        <v>273</v>
      </c>
      <c r="B275" s="4" t="str">
        <f>"孔维金"</f>
        <v>孔维金</v>
      </c>
      <c r="C275" s="4" t="s">
        <v>274</v>
      </c>
      <c r="D275" s="4" t="s">
        <v>7</v>
      </c>
      <c r="E275" s="6"/>
    </row>
    <row r="276" spans="1:5" ht="24.75" customHeight="1">
      <c r="A276" s="3">
        <v>274</v>
      </c>
      <c r="B276" s="4" t="str">
        <f>"永小庆"</f>
        <v>永小庆</v>
      </c>
      <c r="C276" s="4" t="s">
        <v>275</v>
      </c>
      <c r="D276" s="4" t="s">
        <v>7</v>
      </c>
      <c r="E276" s="6"/>
    </row>
    <row r="277" spans="1:5" ht="24.75" customHeight="1">
      <c r="A277" s="3">
        <v>275</v>
      </c>
      <c r="B277" s="4" t="str">
        <f>"张燕"</f>
        <v>张燕</v>
      </c>
      <c r="C277" s="4" t="s">
        <v>276</v>
      </c>
      <c r="D277" s="4" t="s">
        <v>7</v>
      </c>
      <c r="E277" s="6"/>
    </row>
    <row r="278" spans="1:5" ht="24.75" customHeight="1">
      <c r="A278" s="3">
        <v>276</v>
      </c>
      <c r="B278" s="4" t="str">
        <f>"黎振宏"</f>
        <v>黎振宏</v>
      </c>
      <c r="C278" s="4" t="s">
        <v>277</v>
      </c>
      <c r="D278" s="4" t="s">
        <v>7</v>
      </c>
      <c r="E278" s="6"/>
    </row>
    <row r="279" spans="1:5" ht="24.75" customHeight="1">
      <c r="A279" s="3">
        <v>277</v>
      </c>
      <c r="B279" s="4" t="str">
        <f>"符加方"</f>
        <v>符加方</v>
      </c>
      <c r="C279" s="4" t="s">
        <v>278</v>
      </c>
      <c r="D279" s="4" t="s">
        <v>7</v>
      </c>
      <c r="E279" s="6"/>
    </row>
    <row r="280" spans="1:5" ht="24.75" customHeight="1">
      <c r="A280" s="3">
        <v>278</v>
      </c>
      <c r="B280" s="4" t="str">
        <f>"高星"</f>
        <v>高星</v>
      </c>
      <c r="C280" s="4" t="s">
        <v>279</v>
      </c>
      <c r="D280" s="4" t="s">
        <v>7</v>
      </c>
      <c r="E280" s="6"/>
    </row>
    <row r="281" spans="1:5" ht="24.75" customHeight="1">
      <c r="A281" s="3">
        <v>279</v>
      </c>
      <c r="B281" s="4" t="str">
        <f>"符武姬"</f>
        <v>符武姬</v>
      </c>
      <c r="C281" s="4" t="s">
        <v>280</v>
      </c>
      <c r="D281" s="4" t="s">
        <v>7</v>
      </c>
      <c r="E281" s="6"/>
    </row>
    <row r="282" spans="1:5" ht="24.75" customHeight="1">
      <c r="A282" s="3">
        <v>280</v>
      </c>
      <c r="B282" s="4" t="str">
        <f>"林婵婵"</f>
        <v>林婵婵</v>
      </c>
      <c r="C282" s="4" t="s">
        <v>281</v>
      </c>
      <c r="D282" s="4" t="s">
        <v>7</v>
      </c>
      <c r="E282" s="6"/>
    </row>
    <row r="283" spans="1:5" ht="24.75" customHeight="1">
      <c r="A283" s="3">
        <v>281</v>
      </c>
      <c r="B283" s="4" t="str">
        <f>"黄可"</f>
        <v>黄可</v>
      </c>
      <c r="C283" s="4" t="s">
        <v>282</v>
      </c>
      <c r="D283" s="4" t="s">
        <v>7</v>
      </c>
      <c r="E283" s="6"/>
    </row>
    <row r="284" spans="1:5" ht="24.75" customHeight="1">
      <c r="A284" s="3">
        <v>282</v>
      </c>
      <c r="B284" s="4" t="str">
        <f>"谢敏"</f>
        <v>谢敏</v>
      </c>
      <c r="C284" s="4" t="s">
        <v>283</v>
      </c>
      <c r="D284" s="4" t="s">
        <v>7</v>
      </c>
      <c r="E284" s="6"/>
    </row>
    <row r="285" spans="1:5" ht="24.75" customHeight="1">
      <c r="A285" s="3">
        <v>283</v>
      </c>
      <c r="B285" s="4" t="str">
        <f>"王文倩"</f>
        <v>王文倩</v>
      </c>
      <c r="C285" s="4" t="s">
        <v>284</v>
      </c>
      <c r="D285" s="4" t="s">
        <v>7</v>
      </c>
      <c r="E285" s="6"/>
    </row>
    <row r="286" spans="1:5" ht="24.75" customHeight="1">
      <c r="A286" s="3">
        <v>284</v>
      </c>
      <c r="B286" s="4" t="str">
        <f>"符美茜"</f>
        <v>符美茜</v>
      </c>
      <c r="C286" s="4" t="s">
        <v>285</v>
      </c>
      <c r="D286" s="4" t="s">
        <v>7</v>
      </c>
      <c r="E286" s="6"/>
    </row>
    <row r="287" spans="1:5" ht="24.75" customHeight="1">
      <c r="A287" s="3">
        <v>285</v>
      </c>
      <c r="B287" s="4" t="str">
        <f>"伍盈盈"</f>
        <v>伍盈盈</v>
      </c>
      <c r="C287" s="4" t="s">
        <v>286</v>
      </c>
      <c r="D287" s="4" t="s">
        <v>7</v>
      </c>
      <c r="E287" s="6"/>
    </row>
    <row r="288" spans="1:5" ht="24.75" customHeight="1">
      <c r="A288" s="3">
        <v>286</v>
      </c>
      <c r="B288" s="4" t="str">
        <f>"李焕玲"</f>
        <v>李焕玲</v>
      </c>
      <c r="C288" s="4" t="s">
        <v>287</v>
      </c>
      <c r="D288" s="4" t="s">
        <v>7</v>
      </c>
      <c r="E288" s="6"/>
    </row>
    <row r="289" spans="1:5" ht="24.75" customHeight="1">
      <c r="A289" s="3">
        <v>287</v>
      </c>
      <c r="B289" s="4" t="str">
        <f>"冯程"</f>
        <v>冯程</v>
      </c>
      <c r="C289" s="4" t="s">
        <v>288</v>
      </c>
      <c r="D289" s="4" t="s">
        <v>7</v>
      </c>
      <c r="E289" s="6"/>
    </row>
    <row r="290" spans="1:5" ht="24.75" customHeight="1">
      <c r="A290" s="3">
        <v>288</v>
      </c>
      <c r="B290" s="4" t="str">
        <f>"陈迷"</f>
        <v>陈迷</v>
      </c>
      <c r="C290" s="4" t="s">
        <v>289</v>
      </c>
      <c r="D290" s="4" t="s">
        <v>7</v>
      </c>
      <c r="E290" s="6"/>
    </row>
    <row r="291" spans="1:5" ht="24.75" customHeight="1">
      <c r="A291" s="3">
        <v>289</v>
      </c>
      <c r="B291" s="4" t="str">
        <f>"王晶"</f>
        <v>王晶</v>
      </c>
      <c r="C291" s="4" t="s">
        <v>290</v>
      </c>
      <c r="D291" s="4" t="s">
        <v>7</v>
      </c>
      <c r="E291" s="6"/>
    </row>
    <row r="292" spans="1:5" ht="24.75" customHeight="1">
      <c r="A292" s="3">
        <v>290</v>
      </c>
      <c r="B292" s="4" t="str">
        <f>"谭向冰"</f>
        <v>谭向冰</v>
      </c>
      <c r="C292" s="4" t="s">
        <v>291</v>
      </c>
      <c r="D292" s="4" t="s">
        <v>7</v>
      </c>
      <c r="E292" s="6"/>
    </row>
    <row r="293" spans="1:5" ht="24.75" customHeight="1">
      <c r="A293" s="3">
        <v>291</v>
      </c>
      <c r="B293" s="4" t="str">
        <f>"王鹏"</f>
        <v>王鹏</v>
      </c>
      <c r="C293" s="4" t="s">
        <v>292</v>
      </c>
      <c r="D293" s="4" t="s">
        <v>7</v>
      </c>
      <c r="E293" s="6"/>
    </row>
    <row r="294" spans="1:5" ht="24.75" customHeight="1">
      <c r="A294" s="3">
        <v>292</v>
      </c>
      <c r="B294" s="4" t="str">
        <f>"黄叶"</f>
        <v>黄叶</v>
      </c>
      <c r="C294" s="4" t="s">
        <v>293</v>
      </c>
      <c r="D294" s="4" t="s">
        <v>7</v>
      </c>
      <c r="E294" s="6"/>
    </row>
    <row r="295" spans="1:5" ht="24.75" customHeight="1">
      <c r="A295" s="3">
        <v>293</v>
      </c>
      <c r="B295" s="4" t="str">
        <f>"龚智敏"</f>
        <v>龚智敏</v>
      </c>
      <c r="C295" s="4" t="s">
        <v>294</v>
      </c>
      <c r="D295" s="4" t="s">
        <v>7</v>
      </c>
      <c r="E295" s="6"/>
    </row>
    <row r="296" spans="1:5" ht="24.75" customHeight="1">
      <c r="A296" s="3">
        <v>294</v>
      </c>
      <c r="B296" s="4" t="str">
        <f>"马洁"</f>
        <v>马洁</v>
      </c>
      <c r="C296" s="4" t="s">
        <v>295</v>
      </c>
      <c r="D296" s="4" t="s">
        <v>7</v>
      </c>
      <c r="E296" s="6"/>
    </row>
    <row r="297" spans="1:5" ht="24.75" customHeight="1">
      <c r="A297" s="3">
        <v>295</v>
      </c>
      <c r="B297" s="4" t="str">
        <f>"李玉峰"</f>
        <v>李玉峰</v>
      </c>
      <c r="C297" s="4" t="s">
        <v>296</v>
      </c>
      <c r="D297" s="4" t="s">
        <v>7</v>
      </c>
      <c r="E297" s="6"/>
    </row>
    <row r="298" spans="1:5" ht="24.75" customHeight="1">
      <c r="A298" s="3">
        <v>296</v>
      </c>
      <c r="B298" s="4" t="str">
        <f>"王乙米"</f>
        <v>王乙米</v>
      </c>
      <c r="C298" s="4" t="s">
        <v>297</v>
      </c>
      <c r="D298" s="4" t="s">
        <v>7</v>
      </c>
      <c r="E298" s="6"/>
    </row>
    <row r="299" spans="1:5" ht="24.75" customHeight="1">
      <c r="A299" s="3">
        <v>297</v>
      </c>
      <c r="B299" s="4" t="str">
        <f>"梁晓凤"</f>
        <v>梁晓凤</v>
      </c>
      <c r="C299" s="4" t="s">
        <v>298</v>
      </c>
      <c r="D299" s="4" t="s">
        <v>7</v>
      </c>
      <c r="E299" s="6"/>
    </row>
    <row r="300" spans="1:5" ht="24.75" customHeight="1">
      <c r="A300" s="3">
        <v>298</v>
      </c>
      <c r="B300" s="4" t="str">
        <f>"蔡洁"</f>
        <v>蔡洁</v>
      </c>
      <c r="C300" s="4" t="s">
        <v>299</v>
      </c>
      <c r="D300" s="4" t="s">
        <v>7</v>
      </c>
      <c r="E300" s="6"/>
    </row>
    <row r="301" spans="1:5" ht="24.75" customHeight="1">
      <c r="A301" s="3">
        <v>299</v>
      </c>
      <c r="B301" s="4" t="str">
        <f>"杜丽婷"</f>
        <v>杜丽婷</v>
      </c>
      <c r="C301" s="4" t="s">
        <v>300</v>
      </c>
      <c r="D301" s="4" t="s">
        <v>7</v>
      </c>
      <c r="E301" s="6"/>
    </row>
    <row r="302" spans="1:5" ht="24.75" customHeight="1">
      <c r="A302" s="3">
        <v>300</v>
      </c>
      <c r="B302" s="4" t="str">
        <f>"唐乾月"</f>
        <v>唐乾月</v>
      </c>
      <c r="C302" s="4" t="s">
        <v>301</v>
      </c>
      <c r="D302" s="4" t="s">
        <v>7</v>
      </c>
      <c r="E302" s="6"/>
    </row>
    <row r="303" spans="1:5" ht="24.75" customHeight="1">
      <c r="A303" s="3">
        <v>301</v>
      </c>
      <c r="B303" s="4" t="str">
        <f>"邓晓雯"</f>
        <v>邓晓雯</v>
      </c>
      <c r="C303" s="4" t="s">
        <v>302</v>
      </c>
      <c r="D303" s="4" t="s">
        <v>7</v>
      </c>
      <c r="E303" s="6"/>
    </row>
    <row r="304" spans="1:5" ht="24.75" customHeight="1">
      <c r="A304" s="3">
        <v>302</v>
      </c>
      <c r="B304" s="4" t="str">
        <f>"颜业美"</f>
        <v>颜业美</v>
      </c>
      <c r="C304" s="4" t="s">
        <v>303</v>
      </c>
      <c r="D304" s="4" t="s">
        <v>7</v>
      </c>
      <c r="E304" s="6"/>
    </row>
    <row r="305" spans="1:5" ht="24.75" customHeight="1">
      <c r="A305" s="3">
        <v>303</v>
      </c>
      <c r="B305" s="4" t="str">
        <f>"王琛"</f>
        <v>王琛</v>
      </c>
      <c r="C305" s="4" t="s">
        <v>304</v>
      </c>
      <c r="D305" s="4" t="s">
        <v>7</v>
      </c>
      <c r="E305" s="6"/>
    </row>
    <row r="306" spans="1:5" ht="24.75" customHeight="1">
      <c r="A306" s="3">
        <v>304</v>
      </c>
      <c r="B306" s="4" t="str">
        <f>"丁莉莉"</f>
        <v>丁莉莉</v>
      </c>
      <c r="C306" s="4" t="s">
        <v>305</v>
      </c>
      <c r="D306" s="4" t="s">
        <v>7</v>
      </c>
      <c r="E306" s="6"/>
    </row>
    <row r="307" spans="1:5" ht="24.75" customHeight="1">
      <c r="A307" s="3">
        <v>305</v>
      </c>
      <c r="B307" s="4" t="str">
        <f>"符成迪"</f>
        <v>符成迪</v>
      </c>
      <c r="C307" s="4" t="s">
        <v>20</v>
      </c>
      <c r="D307" s="4" t="s">
        <v>7</v>
      </c>
      <c r="E307" s="6"/>
    </row>
    <row r="308" spans="1:5" ht="24.75" customHeight="1">
      <c r="A308" s="3">
        <v>306</v>
      </c>
      <c r="B308" s="4" t="str">
        <f>"陈丽君"</f>
        <v>陈丽君</v>
      </c>
      <c r="C308" s="4" t="s">
        <v>306</v>
      </c>
      <c r="D308" s="4" t="s">
        <v>7</v>
      </c>
      <c r="E308" s="6"/>
    </row>
    <row r="309" spans="1:5" ht="24.75" customHeight="1">
      <c r="A309" s="3">
        <v>307</v>
      </c>
      <c r="B309" s="4" t="str">
        <f>"钟楠"</f>
        <v>钟楠</v>
      </c>
      <c r="C309" s="4" t="s">
        <v>307</v>
      </c>
      <c r="D309" s="4" t="s">
        <v>7</v>
      </c>
      <c r="E309" s="6"/>
    </row>
    <row r="310" spans="1:5" ht="24.75" customHeight="1">
      <c r="A310" s="3">
        <v>308</v>
      </c>
      <c r="B310" s="4" t="str">
        <f>"莫丽青"</f>
        <v>莫丽青</v>
      </c>
      <c r="C310" s="4" t="s">
        <v>308</v>
      </c>
      <c r="D310" s="4" t="s">
        <v>7</v>
      </c>
      <c r="E310" s="6"/>
    </row>
    <row r="311" spans="1:5" ht="24.75" customHeight="1">
      <c r="A311" s="3">
        <v>309</v>
      </c>
      <c r="B311" s="4" t="str">
        <f>"张丽漫"</f>
        <v>张丽漫</v>
      </c>
      <c r="C311" s="4" t="s">
        <v>309</v>
      </c>
      <c r="D311" s="4" t="s">
        <v>7</v>
      </c>
      <c r="E311" s="6"/>
    </row>
    <row r="312" spans="1:5" ht="24.75" customHeight="1">
      <c r="A312" s="3">
        <v>310</v>
      </c>
      <c r="B312" s="4" t="str">
        <f>"冯启龙"</f>
        <v>冯启龙</v>
      </c>
      <c r="C312" s="4" t="s">
        <v>310</v>
      </c>
      <c r="D312" s="4" t="s">
        <v>7</v>
      </c>
      <c r="E312" s="6"/>
    </row>
    <row r="313" spans="1:5" ht="24.75" customHeight="1">
      <c r="A313" s="3">
        <v>311</v>
      </c>
      <c r="B313" s="4" t="str">
        <f>"陈汉钊"</f>
        <v>陈汉钊</v>
      </c>
      <c r="C313" s="4" t="s">
        <v>311</v>
      </c>
      <c r="D313" s="4" t="s">
        <v>7</v>
      </c>
      <c r="E313" s="6"/>
    </row>
    <row r="314" spans="1:5" ht="24.75" customHeight="1">
      <c r="A314" s="3">
        <v>312</v>
      </c>
      <c r="B314" s="4" t="str">
        <f>"蒲颖莹"</f>
        <v>蒲颖莹</v>
      </c>
      <c r="C314" s="4" t="s">
        <v>312</v>
      </c>
      <c r="D314" s="4" t="s">
        <v>7</v>
      </c>
      <c r="E314" s="6"/>
    </row>
    <row r="315" spans="1:5" ht="24.75" customHeight="1">
      <c r="A315" s="3">
        <v>313</v>
      </c>
      <c r="B315" s="4" t="str">
        <f>"汪佳慧"</f>
        <v>汪佳慧</v>
      </c>
      <c r="C315" s="4" t="s">
        <v>313</v>
      </c>
      <c r="D315" s="4" t="s">
        <v>7</v>
      </c>
      <c r="E315" s="6"/>
    </row>
    <row r="316" spans="1:5" ht="24.75" customHeight="1">
      <c r="A316" s="3">
        <v>314</v>
      </c>
      <c r="B316" s="4" t="str">
        <f>"崔成音"</f>
        <v>崔成音</v>
      </c>
      <c r="C316" s="4" t="s">
        <v>314</v>
      </c>
      <c r="D316" s="4" t="s">
        <v>7</v>
      </c>
      <c r="E316" s="6"/>
    </row>
    <row r="317" spans="1:5" ht="24.75" customHeight="1">
      <c r="A317" s="3">
        <v>315</v>
      </c>
      <c r="B317" s="4" t="str">
        <f>"黄爱兰"</f>
        <v>黄爱兰</v>
      </c>
      <c r="C317" s="4" t="s">
        <v>315</v>
      </c>
      <c r="D317" s="4" t="s">
        <v>7</v>
      </c>
      <c r="E317" s="6"/>
    </row>
    <row r="318" spans="1:5" ht="24.75" customHeight="1">
      <c r="A318" s="3">
        <v>316</v>
      </c>
      <c r="B318" s="4" t="str">
        <f>"黄歆珂"</f>
        <v>黄歆珂</v>
      </c>
      <c r="C318" s="4" t="s">
        <v>316</v>
      </c>
      <c r="D318" s="4" t="s">
        <v>7</v>
      </c>
      <c r="E318" s="6"/>
    </row>
    <row r="319" spans="1:5" ht="24.75" customHeight="1">
      <c r="A319" s="3">
        <v>317</v>
      </c>
      <c r="B319" s="4" t="str">
        <f>"符丽婷"</f>
        <v>符丽婷</v>
      </c>
      <c r="C319" s="4" t="s">
        <v>47</v>
      </c>
      <c r="D319" s="4" t="s">
        <v>7</v>
      </c>
      <c r="E319" s="6"/>
    </row>
    <row r="320" spans="1:5" ht="24.75" customHeight="1">
      <c r="A320" s="3">
        <v>318</v>
      </c>
      <c r="B320" s="4" t="str">
        <f>"陈好莹"</f>
        <v>陈好莹</v>
      </c>
      <c r="C320" s="4" t="s">
        <v>10</v>
      </c>
      <c r="D320" s="4" t="s">
        <v>7</v>
      </c>
      <c r="E320" s="6"/>
    </row>
    <row r="321" spans="1:5" ht="24.75" customHeight="1">
      <c r="A321" s="3">
        <v>319</v>
      </c>
      <c r="B321" s="4" t="str">
        <f>"辛暖"</f>
        <v>辛暖</v>
      </c>
      <c r="C321" s="4" t="s">
        <v>317</v>
      </c>
      <c r="D321" s="4" t="s">
        <v>7</v>
      </c>
      <c r="E321" s="6"/>
    </row>
    <row r="322" spans="1:5" ht="24.75" customHeight="1">
      <c r="A322" s="3">
        <v>320</v>
      </c>
      <c r="B322" s="4" t="str">
        <f>"詹文俊"</f>
        <v>詹文俊</v>
      </c>
      <c r="C322" s="4" t="s">
        <v>318</v>
      </c>
      <c r="D322" s="4" t="s">
        <v>7</v>
      </c>
      <c r="E322" s="6"/>
    </row>
    <row r="323" spans="1:5" ht="24.75" customHeight="1">
      <c r="A323" s="3">
        <v>321</v>
      </c>
      <c r="B323" s="4" t="str">
        <f>"赵启靖"</f>
        <v>赵启靖</v>
      </c>
      <c r="C323" s="4" t="s">
        <v>319</v>
      </c>
      <c r="D323" s="4" t="s">
        <v>7</v>
      </c>
      <c r="E323" s="6"/>
    </row>
    <row r="324" spans="1:5" ht="24.75" customHeight="1">
      <c r="A324" s="3">
        <v>322</v>
      </c>
      <c r="B324" s="4" t="str">
        <f>"符启华"</f>
        <v>符启华</v>
      </c>
      <c r="C324" s="4" t="s">
        <v>320</v>
      </c>
      <c r="D324" s="4" t="s">
        <v>7</v>
      </c>
      <c r="E324" s="6"/>
    </row>
    <row r="325" spans="1:5" ht="24.75" customHeight="1">
      <c r="A325" s="3">
        <v>323</v>
      </c>
      <c r="B325" s="4" t="str">
        <f>"吴青桃"</f>
        <v>吴青桃</v>
      </c>
      <c r="C325" s="4" t="s">
        <v>321</v>
      </c>
      <c r="D325" s="4" t="s">
        <v>7</v>
      </c>
      <c r="E325" s="6"/>
    </row>
    <row r="326" spans="1:5" ht="24.75" customHeight="1">
      <c r="A326" s="3">
        <v>324</v>
      </c>
      <c r="B326" s="4" t="str">
        <f>"许录菲"</f>
        <v>许录菲</v>
      </c>
      <c r="C326" s="4" t="s">
        <v>322</v>
      </c>
      <c r="D326" s="4" t="s">
        <v>7</v>
      </c>
      <c r="E326" s="6"/>
    </row>
    <row r="327" spans="1:5" ht="24.75" customHeight="1">
      <c r="A327" s="3">
        <v>325</v>
      </c>
      <c r="B327" s="4" t="str">
        <f>"蔡春菊"</f>
        <v>蔡春菊</v>
      </c>
      <c r="C327" s="4" t="s">
        <v>97</v>
      </c>
      <c r="D327" s="4" t="s">
        <v>7</v>
      </c>
      <c r="E327" s="6"/>
    </row>
    <row r="328" spans="1:5" ht="24.75" customHeight="1">
      <c r="A328" s="3">
        <v>326</v>
      </c>
      <c r="B328" s="4" t="str">
        <f>"关远芬"</f>
        <v>关远芬</v>
      </c>
      <c r="C328" s="4" t="s">
        <v>323</v>
      </c>
      <c r="D328" s="4" t="s">
        <v>7</v>
      </c>
      <c r="E328" s="6"/>
    </row>
    <row r="329" spans="1:5" ht="24.75" customHeight="1">
      <c r="A329" s="3">
        <v>327</v>
      </c>
      <c r="B329" s="4" t="str">
        <f>"张雪滢"</f>
        <v>张雪滢</v>
      </c>
      <c r="C329" s="4" t="s">
        <v>324</v>
      </c>
      <c r="D329" s="4" t="s">
        <v>7</v>
      </c>
      <c r="E329" s="6"/>
    </row>
    <row r="330" spans="1:5" ht="24.75" customHeight="1">
      <c r="A330" s="3">
        <v>328</v>
      </c>
      <c r="B330" s="4" t="str">
        <f>"陈立洁"</f>
        <v>陈立洁</v>
      </c>
      <c r="C330" s="4" t="s">
        <v>223</v>
      </c>
      <c r="D330" s="4" t="s">
        <v>7</v>
      </c>
      <c r="E330" s="6"/>
    </row>
    <row r="331" spans="1:5" ht="24.75" customHeight="1">
      <c r="A331" s="3">
        <v>329</v>
      </c>
      <c r="B331" s="4" t="str">
        <f>"伍云杉"</f>
        <v>伍云杉</v>
      </c>
      <c r="C331" s="4" t="s">
        <v>325</v>
      </c>
      <c r="D331" s="4" t="s">
        <v>7</v>
      </c>
      <c r="E331" s="6"/>
    </row>
    <row r="332" spans="1:5" ht="24.75" customHeight="1">
      <c r="A332" s="3">
        <v>330</v>
      </c>
      <c r="B332" s="4" t="str">
        <f>"李秀弦"</f>
        <v>李秀弦</v>
      </c>
      <c r="C332" s="4" t="s">
        <v>326</v>
      </c>
      <c r="D332" s="4" t="s">
        <v>7</v>
      </c>
      <c r="E332" s="6"/>
    </row>
    <row r="333" spans="1:5" ht="24.75" customHeight="1">
      <c r="A333" s="3">
        <v>331</v>
      </c>
      <c r="B333" s="4" t="str">
        <f>"吴碧丹"</f>
        <v>吴碧丹</v>
      </c>
      <c r="C333" s="4" t="s">
        <v>327</v>
      </c>
      <c r="D333" s="4" t="s">
        <v>7</v>
      </c>
      <c r="E333" s="6"/>
    </row>
    <row r="334" spans="1:5" ht="24.75" customHeight="1">
      <c r="A334" s="3">
        <v>332</v>
      </c>
      <c r="B334" s="4" t="str">
        <f>"冯佳"</f>
        <v>冯佳</v>
      </c>
      <c r="C334" s="4" t="s">
        <v>328</v>
      </c>
      <c r="D334" s="4" t="s">
        <v>7</v>
      </c>
      <c r="E334" s="6"/>
    </row>
    <row r="335" spans="1:5" ht="24.75" customHeight="1">
      <c r="A335" s="3">
        <v>333</v>
      </c>
      <c r="B335" s="4" t="str">
        <f>"苏春秀"</f>
        <v>苏春秀</v>
      </c>
      <c r="C335" s="4" t="s">
        <v>329</v>
      </c>
      <c r="D335" s="4" t="s">
        <v>7</v>
      </c>
      <c r="E335" s="6"/>
    </row>
    <row r="336" spans="1:5" ht="24.75" customHeight="1">
      <c r="A336" s="3">
        <v>334</v>
      </c>
      <c r="B336" s="4" t="str">
        <f>"钟文霞"</f>
        <v>钟文霞</v>
      </c>
      <c r="C336" s="4" t="s">
        <v>330</v>
      </c>
      <c r="D336" s="4" t="s">
        <v>7</v>
      </c>
      <c r="E336" s="6"/>
    </row>
    <row r="337" spans="1:5" ht="24.75" customHeight="1">
      <c r="A337" s="3">
        <v>335</v>
      </c>
      <c r="B337" s="4" t="str">
        <f>"陈传瑞"</f>
        <v>陈传瑞</v>
      </c>
      <c r="C337" s="4" t="s">
        <v>331</v>
      </c>
      <c r="D337" s="4" t="s">
        <v>7</v>
      </c>
      <c r="E337" s="6"/>
    </row>
    <row r="338" spans="1:5" ht="24.75" customHeight="1">
      <c r="A338" s="3">
        <v>336</v>
      </c>
      <c r="B338" s="4" t="str">
        <f>"冯慧"</f>
        <v>冯慧</v>
      </c>
      <c r="C338" s="4" t="s">
        <v>332</v>
      </c>
      <c r="D338" s="4" t="s">
        <v>7</v>
      </c>
      <c r="E338" s="6"/>
    </row>
    <row r="339" spans="1:5" ht="24.75" customHeight="1">
      <c r="A339" s="3">
        <v>337</v>
      </c>
      <c r="B339" s="4" t="str">
        <f>"蔡海波"</f>
        <v>蔡海波</v>
      </c>
      <c r="C339" s="4" t="s">
        <v>333</v>
      </c>
      <c r="D339" s="4" t="s">
        <v>7</v>
      </c>
      <c r="E339" s="6"/>
    </row>
    <row r="340" spans="1:5" ht="24.75" customHeight="1">
      <c r="A340" s="3">
        <v>338</v>
      </c>
      <c r="B340" s="4" t="str">
        <f>"许瑛"</f>
        <v>许瑛</v>
      </c>
      <c r="C340" s="4" t="s">
        <v>334</v>
      </c>
      <c r="D340" s="4" t="s">
        <v>7</v>
      </c>
      <c r="E340" s="6"/>
    </row>
    <row r="341" spans="1:5" ht="24.75" customHeight="1">
      <c r="A341" s="3">
        <v>339</v>
      </c>
      <c r="B341" s="4" t="str">
        <f>"杨玉"</f>
        <v>杨玉</v>
      </c>
      <c r="C341" s="4" t="s">
        <v>335</v>
      </c>
      <c r="D341" s="4" t="s">
        <v>7</v>
      </c>
      <c r="E341" s="6"/>
    </row>
    <row r="342" spans="1:5" ht="24.75" customHeight="1">
      <c r="A342" s="3">
        <v>340</v>
      </c>
      <c r="B342" s="4" t="str">
        <f>"符巧莹"</f>
        <v>符巧莹</v>
      </c>
      <c r="C342" s="4" t="s">
        <v>336</v>
      </c>
      <c r="D342" s="4" t="s">
        <v>7</v>
      </c>
      <c r="E342" s="6"/>
    </row>
    <row r="343" spans="1:5" ht="24.75" customHeight="1">
      <c r="A343" s="3">
        <v>341</v>
      </c>
      <c r="B343" s="4" t="str">
        <f>"潘偲偲"</f>
        <v>潘偲偲</v>
      </c>
      <c r="C343" s="4" t="s">
        <v>337</v>
      </c>
      <c r="D343" s="4" t="s">
        <v>7</v>
      </c>
      <c r="E343" s="6"/>
    </row>
    <row r="344" spans="1:5" ht="24.75" customHeight="1">
      <c r="A344" s="3">
        <v>342</v>
      </c>
      <c r="B344" s="4" t="str">
        <f>"江琳"</f>
        <v>江琳</v>
      </c>
      <c r="C344" s="4" t="s">
        <v>338</v>
      </c>
      <c r="D344" s="4" t="s">
        <v>7</v>
      </c>
      <c r="E344" s="6"/>
    </row>
    <row r="345" spans="1:5" ht="24.75" customHeight="1">
      <c r="A345" s="3">
        <v>343</v>
      </c>
      <c r="B345" s="4" t="str">
        <f>"任美儒"</f>
        <v>任美儒</v>
      </c>
      <c r="C345" s="4" t="s">
        <v>339</v>
      </c>
      <c r="D345" s="4" t="s">
        <v>7</v>
      </c>
      <c r="E345" s="6"/>
    </row>
    <row r="346" spans="1:5" ht="24.75" customHeight="1">
      <c r="A346" s="3">
        <v>344</v>
      </c>
      <c r="B346" s="4" t="str">
        <f>"曾志佳"</f>
        <v>曾志佳</v>
      </c>
      <c r="C346" s="4" t="s">
        <v>340</v>
      </c>
      <c r="D346" s="4" t="s">
        <v>7</v>
      </c>
      <c r="E346" s="6"/>
    </row>
    <row r="347" spans="1:5" ht="24.75" customHeight="1">
      <c r="A347" s="3">
        <v>345</v>
      </c>
      <c r="B347" s="4" t="str">
        <f>"韦传占"</f>
        <v>韦传占</v>
      </c>
      <c r="C347" s="4" t="s">
        <v>341</v>
      </c>
      <c r="D347" s="4" t="s">
        <v>7</v>
      </c>
      <c r="E347" s="6"/>
    </row>
    <row r="348" spans="1:5" ht="24.75" customHeight="1">
      <c r="A348" s="3">
        <v>346</v>
      </c>
      <c r="B348" s="4" t="str">
        <f>"宋杰"</f>
        <v>宋杰</v>
      </c>
      <c r="C348" s="4" t="s">
        <v>342</v>
      </c>
      <c r="D348" s="4" t="s">
        <v>7</v>
      </c>
      <c r="E348" s="6"/>
    </row>
    <row r="349" spans="1:5" ht="24.75" customHeight="1">
      <c r="A349" s="3">
        <v>347</v>
      </c>
      <c r="B349" s="4" t="str">
        <f>"卢旺辉"</f>
        <v>卢旺辉</v>
      </c>
      <c r="C349" s="4" t="s">
        <v>343</v>
      </c>
      <c r="D349" s="4" t="s">
        <v>7</v>
      </c>
      <c r="E349" s="6"/>
    </row>
    <row r="350" spans="1:5" ht="24.75" customHeight="1">
      <c r="A350" s="3">
        <v>348</v>
      </c>
      <c r="B350" s="4" t="str">
        <f>"薛林菁"</f>
        <v>薛林菁</v>
      </c>
      <c r="C350" s="4" t="s">
        <v>344</v>
      </c>
      <c r="D350" s="4" t="s">
        <v>7</v>
      </c>
      <c r="E350" s="6"/>
    </row>
    <row r="351" spans="1:5" ht="24.75" customHeight="1">
      <c r="A351" s="3">
        <v>349</v>
      </c>
      <c r="B351" s="4" t="str">
        <f>"何娇"</f>
        <v>何娇</v>
      </c>
      <c r="C351" s="4" t="s">
        <v>345</v>
      </c>
      <c r="D351" s="4" t="s">
        <v>7</v>
      </c>
      <c r="E351" s="6"/>
    </row>
    <row r="352" spans="1:5" ht="24.75" customHeight="1">
      <c r="A352" s="3">
        <v>350</v>
      </c>
      <c r="B352" s="4" t="str">
        <f>"于子贺"</f>
        <v>于子贺</v>
      </c>
      <c r="C352" s="4" t="s">
        <v>346</v>
      </c>
      <c r="D352" s="4" t="s">
        <v>7</v>
      </c>
      <c r="E352" s="6"/>
    </row>
    <row r="353" spans="1:5" ht="24.75" customHeight="1">
      <c r="A353" s="3">
        <v>351</v>
      </c>
      <c r="B353" s="4" t="str">
        <f>"吴玉菊"</f>
        <v>吴玉菊</v>
      </c>
      <c r="C353" s="4" t="s">
        <v>347</v>
      </c>
      <c r="D353" s="4" t="s">
        <v>7</v>
      </c>
      <c r="E353" s="6"/>
    </row>
    <row r="354" spans="1:5" ht="24.75" customHeight="1">
      <c r="A354" s="3">
        <v>352</v>
      </c>
      <c r="B354" s="4" t="str">
        <f>"王柳麟"</f>
        <v>王柳麟</v>
      </c>
      <c r="C354" s="4" t="s">
        <v>348</v>
      </c>
      <c r="D354" s="4" t="s">
        <v>7</v>
      </c>
      <c r="E354" s="6"/>
    </row>
    <row r="355" spans="1:5" ht="24.75" customHeight="1">
      <c r="A355" s="3">
        <v>353</v>
      </c>
      <c r="B355" s="4" t="str">
        <f>"黄锦富"</f>
        <v>黄锦富</v>
      </c>
      <c r="C355" s="4" t="s">
        <v>349</v>
      </c>
      <c r="D355" s="4" t="s">
        <v>7</v>
      </c>
      <c r="E355" s="6"/>
    </row>
    <row r="356" spans="1:5" ht="24.75" customHeight="1">
      <c r="A356" s="3">
        <v>354</v>
      </c>
      <c r="B356" s="4" t="str">
        <f>"黄思宇"</f>
        <v>黄思宇</v>
      </c>
      <c r="C356" s="4" t="s">
        <v>350</v>
      </c>
      <c r="D356" s="4" t="s">
        <v>7</v>
      </c>
      <c r="E356" s="6"/>
    </row>
    <row r="357" spans="1:5" ht="24.75" customHeight="1">
      <c r="A357" s="3">
        <v>355</v>
      </c>
      <c r="B357" s="4" t="str">
        <f>"王丹妮"</f>
        <v>王丹妮</v>
      </c>
      <c r="C357" s="4" t="s">
        <v>351</v>
      </c>
      <c r="D357" s="4" t="s">
        <v>7</v>
      </c>
      <c r="E357" s="6"/>
    </row>
    <row r="358" spans="1:5" ht="24.75" customHeight="1">
      <c r="A358" s="3">
        <v>356</v>
      </c>
      <c r="B358" s="4" t="str">
        <f>"陈颖"</f>
        <v>陈颖</v>
      </c>
      <c r="C358" s="4" t="s">
        <v>352</v>
      </c>
      <c r="D358" s="4" t="s">
        <v>7</v>
      </c>
      <c r="E358" s="6"/>
    </row>
    <row r="359" spans="1:5" ht="24.75" customHeight="1">
      <c r="A359" s="3">
        <v>357</v>
      </c>
      <c r="B359" s="4" t="str">
        <f>"余伟娴"</f>
        <v>余伟娴</v>
      </c>
      <c r="C359" s="4" t="s">
        <v>353</v>
      </c>
      <c r="D359" s="4" t="s">
        <v>7</v>
      </c>
      <c r="E359" s="6"/>
    </row>
    <row r="360" spans="1:5" ht="24.75" customHeight="1">
      <c r="A360" s="3">
        <v>358</v>
      </c>
      <c r="B360" s="4" t="str">
        <f>"冯玺铭"</f>
        <v>冯玺铭</v>
      </c>
      <c r="C360" s="4" t="s">
        <v>354</v>
      </c>
      <c r="D360" s="4" t="s">
        <v>7</v>
      </c>
      <c r="E360" s="6"/>
    </row>
    <row r="361" spans="1:5" ht="24.75" customHeight="1">
      <c r="A361" s="3">
        <v>359</v>
      </c>
      <c r="B361" s="4" t="str">
        <f>"林道鹏"</f>
        <v>林道鹏</v>
      </c>
      <c r="C361" s="4" t="s">
        <v>355</v>
      </c>
      <c r="D361" s="4" t="s">
        <v>7</v>
      </c>
      <c r="E361" s="6"/>
    </row>
    <row r="362" spans="1:5" ht="24.75" customHeight="1">
      <c r="A362" s="3">
        <v>360</v>
      </c>
      <c r="B362" s="4" t="str">
        <f>"陈明辉"</f>
        <v>陈明辉</v>
      </c>
      <c r="C362" s="4" t="s">
        <v>356</v>
      </c>
      <c r="D362" s="4" t="s">
        <v>7</v>
      </c>
      <c r="E362" s="6"/>
    </row>
    <row r="363" spans="1:5" ht="24.75" customHeight="1">
      <c r="A363" s="3">
        <v>361</v>
      </c>
      <c r="B363" s="4" t="str">
        <f>"孙琦"</f>
        <v>孙琦</v>
      </c>
      <c r="C363" s="4" t="s">
        <v>357</v>
      </c>
      <c r="D363" s="4" t="s">
        <v>7</v>
      </c>
      <c r="E363" s="6"/>
    </row>
    <row r="364" spans="1:5" ht="24.75" customHeight="1">
      <c r="A364" s="3">
        <v>362</v>
      </c>
      <c r="B364" s="4" t="str">
        <f>"冯兴鑫"</f>
        <v>冯兴鑫</v>
      </c>
      <c r="C364" s="4" t="s">
        <v>358</v>
      </c>
      <c r="D364" s="4" t="s">
        <v>7</v>
      </c>
      <c r="E364" s="6"/>
    </row>
    <row r="365" spans="1:5" ht="24.75" customHeight="1">
      <c r="A365" s="3">
        <v>363</v>
      </c>
      <c r="B365" s="4" t="str">
        <f>"张彩瑶"</f>
        <v>张彩瑶</v>
      </c>
      <c r="C365" s="4" t="s">
        <v>359</v>
      </c>
      <c r="D365" s="4" t="s">
        <v>7</v>
      </c>
      <c r="E365" s="6"/>
    </row>
    <row r="366" spans="1:5" ht="24.75" customHeight="1">
      <c r="A366" s="3">
        <v>364</v>
      </c>
      <c r="B366" s="4" t="str">
        <f>"朱晓研"</f>
        <v>朱晓研</v>
      </c>
      <c r="C366" s="4" t="s">
        <v>360</v>
      </c>
      <c r="D366" s="4" t="s">
        <v>7</v>
      </c>
      <c r="E366" s="6"/>
    </row>
    <row r="367" spans="1:5" ht="24.75" customHeight="1">
      <c r="A367" s="3">
        <v>365</v>
      </c>
      <c r="B367" s="4" t="str">
        <f>"王凤英"</f>
        <v>王凤英</v>
      </c>
      <c r="C367" s="4" t="s">
        <v>361</v>
      </c>
      <c r="D367" s="4" t="s">
        <v>7</v>
      </c>
      <c r="E367" s="6"/>
    </row>
    <row r="368" spans="1:5" ht="24.75" customHeight="1">
      <c r="A368" s="3">
        <v>366</v>
      </c>
      <c r="B368" s="4" t="str">
        <f>"黄海州"</f>
        <v>黄海州</v>
      </c>
      <c r="C368" s="4" t="s">
        <v>362</v>
      </c>
      <c r="D368" s="4" t="s">
        <v>7</v>
      </c>
      <c r="E368" s="6"/>
    </row>
    <row r="369" spans="1:5" ht="24.75" customHeight="1">
      <c r="A369" s="3">
        <v>367</v>
      </c>
      <c r="B369" s="4" t="str">
        <f>"羊雪婷"</f>
        <v>羊雪婷</v>
      </c>
      <c r="C369" s="4" t="s">
        <v>363</v>
      </c>
      <c r="D369" s="4" t="s">
        <v>7</v>
      </c>
      <c r="E369" s="6"/>
    </row>
    <row r="370" spans="1:5" ht="24.75" customHeight="1">
      <c r="A370" s="3">
        <v>368</v>
      </c>
      <c r="B370" s="4" t="str">
        <f>"吴菊妍"</f>
        <v>吴菊妍</v>
      </c>
      <c r="C370" s="4" t="s">
        <v>364</v>
      </c>
      <c r="D370" s="4" t="s">
        <v>7</v>
      </c>
      <c r="E370" s="6"/>
    </row>
    <row r="371" spans="1:5" ht="24.75" customHeight="1">
      <c r="A371" s="3">
        <v>369</v>
      </c>
      <c r="B371" s="4" t="str">
        <f>"王盟懿"</f>
        <v>王盟懿</v>
      </c>
      <c r="C371" s="4" t="s">
        <v>365</v>
      </c>
      <c r="D371" s="4" t="s">
        <v>7</v>
      </c>
      <c r="E371" s="6"/>
    </row>
    <row r="372" spans="1:5" ht="24.75" customHeight="1">
      <c r="A372" s="3">
        <v>370</v>
      </c>
      <c r="B372" s="4" t="str">
        <f>"叶子"</f>
        <v>叶子</v>
      </c>
      <c r="C372" s="4" t="s">
        <v>366</v>
      </c>
      <c r="D372" s="4" t="s">
        <v>7</v>
      </c>
      <c r="E372" s="6"/>
    </row>
    <row r="373" spans="1:5" ht="24.75" customHeight="1">
      <c r="A373" s="3">
        <v>371</v>
      </c>
      <c r="B373" s="4" t="str">
        <f>"王建平"</f>
        <v>王建平</v>
      </c>
      <c r="C373" s="4" t="s">
        <v>367</v>
      </c>
      <c r="D373" s="4" t="s">
        <v>7</v>
      </c>
      <c r="E373" s="6"/>
    </row>
    <row r="374" spans="1:5" ht="24.75" customHeight="1">
      <c r="A374" s="3">
        <v>372</v>
      </c>
      <c r="B374" s="4" t="str">
        <f>"陈明彤"</f>
        <v>陈明彤</v>
      </c>
      <c r="C374" s="4" t="s">
        <v>368</v>
      </c>
      <c r="D374" s="4" t="s">
        <v>7</v>
      </c>
      <c r="E374" s="6"/>
    </row>
    <row r="375" spans="1:5" ht="24.75" customHeight="1">
      <c r="A375" s="3">
        <v>373</v>
      </c>
      <c r="B375" s="4" t="str">
        <f>"孙敏"</f>
        <v>孙敏</v>
      </c>
      <c r="C375" s="4" t="s">
        <v>369</v>
      </c>
      <c r="D375" s="4" t="s">
        <v>7</v>
      </c>
      <c r="E375" s="6"/>
    </row>
    <row r="376" spans="1:5" ht="24.75" customHeight="1">
      <c r="A376" s="3">
        <v>374</v>
      </c>
      <c r="B376" s="4" t="str">
        <f>"万梅红"</f>
        <v>万梅红</v>
      </c>
      <c r="C376" s="4" t="s">
        <v>370</v>
      </c>
      <c r="D376" s="4" t="s">
        <v>371</v>
      </c>
      <c r="E376" s="6"/>
    </row>
    <row r="377" spans="1:5" ht="24.75" customHeight="1">
      <c r="A377" s="3">
        <v>375</v>
      </c>
      <c r="B377" s="4" t="str">
        <f>"黎建娜"</f>
        <v>黎建娜</v>
      </c>
      <c r="C377" s="4" t="s">
        <v>372</v>
      </c>
      <c r="D377" s="4" t="s">
        <v>371</v>
      </c>
      <c r="E377" s="6"/>
    </row>
    <row r="378" spans="1:5" ht="24.75" customHeight="1">
      <c r="A378" s="3">
        <v>376</v>
      </c>
      <c r="B378" s="4" t="str">
        <f>"李翼达"</f>
        <v>李翼达</v>
      </c>
      <c r="C378" s="4" t="s">
        <v>373</v>
      </c>
      <c r="D378" s="4" t="s">
        <v>371</v>
      </c>
      <c r="E378" s="6"/>
    </row>
    <row r="379" spans="1:5" ht="24.75" customHeight="1">
      <c r="A379" s="3">
        <v>377</v>
      </c>
      <c r="B379" s="4" t="str">
        <f>"唐青芳"</f>
        <v>唐青芳</v>
      </c>
      <c r="C379" s="4" t="s">
        <v>374</v>
      </c>
      <c r="D379" s="4" t="s">
        <v>371</v>
      </c>
      <c r="E379" s="6"/>
    </row>
    <row r="380" spans="1:5" ht="24.75" customHeight="1">
      <c r="A380" s="3">
        <v>378</v>
      </c>
      <c r="B380" s="4" t="str">
        <f>"龙保俊"</f>
        <v>龙保俊</v>
      </c>
      <c r="C380" s="4" t="s">
        <v>375</v>
      </c>
      <c r="D380" s="4" t="s">
        <v>371</v>
      </c>
      <c r="E380" s="6"/>
    </row>
    <row r="381" spans="1:5" ht="24.75" customHeight="1">
      <c r="A381" s="3">
        <v>379</v>
      </c>
      <c r="B381" s="4" t="str">
        <f>"羊科丽"</f>
        <v>羊科丽</v>
      </c>
      <c r="C381" s="4" t="s">
        <v>376</v>
      </c>
      <c r="D381" s="4" t="s">
        <v>371</v>
      </c>
      <c r="E381" s="6"/>
    </row>
    <row r="382" spans="1:5" ht="24.75" customHeight="1">
      <c r="A382" s="3">
        <v>380</v>
      </c>
      <c r="B382" s="4" t="str">
        <f>"杨秀民"</f>
        <v>杨秀民</v>
      </c>
      <c r="C382" s="4" t="s">
        <v>377</v>
      </c>
      <c r="D382" s="4" t="s">
        <v>371</v>
      </c>
      <c r="E382" s="6"/>
    </row>
    <row r="383" spans="1:5" ht="24.75" customHeight="1">
      <c r="A383" s="3">
        <v>381</v>
      </c>
      <c r="B383" s="4" t="str">
        <f>"占达儒"</f>
        <v>占达儒</v>
      </c>
      <c r="C383" s="4" t="s">
        <v>378</v>
      </c>
      <c r="D383" s="4" t="s">
        <v>371</v>
      </c>
      <c r="E383" s="6"/>
    </row>
    <row r="384" spans="1:5" ht="24.75" customHeight="1">
      <c r="A384" s="3">
        <v>382</v>
      </c>
      <c r="B384" s="4" t="str">
        <f>"徐小霞"</f>
        <v>徐小霞</v>
      </c>
      <c r="C384" s="4" t="s">
        <v>379</v>
      </c>
      <c r="D384" s="4" t="s">
        <v>371</v>
      </c>
      <c r="E384" s="6"/>
    </row>
    <row r="385" spans="1:5" ht="24.75" customHeight="1">
      <c r="A385" s="3">
        <v>383</v>
      </c>
      <c r="B385" s="4" t="str">
        <f>"陈日莲"</f>
        <v>陈日莲</v>
      </c>
      <c r="C385" s="4" t="s">
        <v>380</v>
      </c>
      <c r="D385" s="4" t="s">
        <v>371</v>
      </c>
      <c r="E385" s="6"/>
    </row>
    <row r="386" spans="1:5" ht="24.75" customHeight="1">
      <c r="A386" s="3">
        <v>384</v>
      </c>
      <c r="B386" s="4" t="str">
        <f>"陈福德"</f>
        <v>陈福德</v>
      </c>
      <c r="C386" s="4" t="s">
        <v>381</v>
      </c>
      <c r="D386" s="4" t="s">
        <v>371</v>
      </c>
      <c r="E386" s="6"/>
    </row>
    <row r="387" spans="1:5" ht="24.75" customHeight="1">
      <c r="A387" s="3">
        <v>385</v>
      </c>
      <c r="B387" s="4" t="str">
        <f>"吴敏敏"</f>
        <v>吴敏敏</v>
      </c>
      <c r="C387" s="4" t="s">
        <v>382</v>
      </c>
      <c r="D387" s="4" t="s">
        <v>371</v>
      </c>
      <c r="E387" s="6"/>
    </row>
    <row r="388" spans="1:5" ht="24.75" customHeight="1">
      <c r="A388" s="3">
        <v>386</v>
      </c>
      <c r="B388" s="4" t="str">
        <f>"羊庆恩"</f>
        <v>羊庆恩</v>
      </c>
      <c r="C388" s="4" t="s">
        <v>383</v>
      </c>
      <c r="D388" s="4" t="s">
        <v>371</v>
      </c>
      <c r="E388" s="6"/>
    </row>
    <row r="389" spans="1:5" ht="24.75" customHeight="1">
      <c r="A389" s="3">
        <v>387</v>
      </c>
      <c r="B389" s="4" t="str">
        <f>"吴爱丽"</f>
        <v>吴爱丽</v>
      </c>
      <c r="C389" s="4" t="s">
        <v>384</v>
      </c>
      <c r="D389" s="4" t="s">
        <v>371</v>
      </c>
      <c r="E389" s="6"/>
    </row>
    <row r="390" spans="1:5" ht="24.75" customHeight="1">
      <c r="A390" s="3">
        <v>388</v>
      </c>
      <c r="B390" s="4" t="str">
        <f>"蔡慧程"</f>
        <v>蔡慧程</v>
      </c>
      <c r="C390" s="4" t="s">
        <v>385</v>
      </c>
      <c r="D390" s="4" t="s">
        <v>371</v>
      </c>
      <c r="E390" s="6"/>
    </row>
    <row r="391" spans="1:5" ht="24.75" customHeight="1">
      <c r="A391" s="3">
        <v>389</v>
      </c>
      <c r="B391" s="4" t="str">
        <f>"符家换"</f>
        <v>符家换</v>
      </c>
      <c r="C391" s="4" t="s">
        <v>386</v>
      </c>
      <c r="D391" s="4" t="s">
        <v>371</v>
      </c>
      <c r="E391" s="6"/>
    </row>
    <row r="392" spans="1:5" ht="24.75" customHeight="1">
      <c r="A392" s="3">
        <v>390</v>
      </c>
      <c r="B392" s="4" t="str">
        <f>"符克真"</f>
        <v>符克真</v>
      </c>
      <c r="C392" s="4" t="s">
        <v>387</v>
      </c>
      <c r="D392" s="4" t="s">
        <v>371</v>
      </c>
      <c r="E392" s="6"/>
    </row>
    <row r="393" spans="1:5" ht="24.75" customHeight="1">
      <c r="A393" s="3">
        <v>391</v>
      </c>
      <c r="B393" s="4" t="str">
        <f>"羊恒亮"</f>
        <v>羊恒亮</v>
      </c>
      <c r="C393" s="4" t="s">
        <v>388</v>
      </c>
      <c r="D393" s="4" t="s">
        <v>371</v>
      </c>
      <c r="E393" s="6"/>
    </row>
    <row r="394" spans="1:5" ht="24.75" customHeight="1">
      <c r="A394" s="3">
        <v>392</v>
      </c>
      <c r="B394" s="4" t="str">
        <f>"刘艳芳"</f>
        <v>刘艳芳</v>
      </c>
      <c r="C394" s="4" t="s">
        <v>389</v>
      </c>
      <c r="D394" s="4" t="s">
        <v>371</v>
      </c>
      <c r="E394" s="6"/>
    </row>
    <row r="395" spans="1:5" ht="24.75" customHeight="1">
      <c r="A395" s="3">
        <v>393</v>
      </c>
      <c r="B395" s="4" t="str">
        <f>"唐喜锦"</f>
        <v>唐喜锦</v>
      </c>
      <c r="C395" s="4" t="s">
        <v>390</v>
      </c>
      <c r="D395" s="4" t="s">
        <v>371</v>
      </c>
      <c r="E395" s="6"/>
    </row>
    <row r="396" spans="1:5" ht="24.75" customHeight="1">
      <c r="A396" s="3">
        <v>394</v>
      </c>
      <c r="B396" s="4" t="str">
        <f>"张阿莲"</f>
        <v>张阿莲</v>
      </c>
      <c r="C396" s="4" t="s">
        <v>391</v>
      </c>
      <c r="D396" s="4" t="s">
        <v>371</v>
      </c>
      <c r="E396" s="6"/>
    </row>
    <row r="397" spans="1:5" ht="24.75" customHeight="1">
      <c r="A397" s="3">
        <v>395</v>
      </c>
      <c r="B397" s="4" t="str">
        <f>"王美丹"</f>
        <v>王美丹</v>
      </c>
      <c r="C397" s="4" t="s">
        <v>165</v>
      </c>
      <c r="D397" s="4" t="s">
        <v>371</v>
      </c>
      <c r="E397" s="6"/>
    </row>
    <row r="398" spans="1:5" ht="24.75" customHeight="1">
      <c r="A398" s="3">
        <v>396</v>
      </c>
      <c r="B398" s="4" t="str">
        <f>"李媛媛"</f>
        <v>李媛媛</v>
      </c>
      <c r="C398" s="4" t="s">
        <v>392</v>
      </c>
      <c r="D398" s="4" t="s">
        <v>371</v>
      </c>
      <c r="E398" s="6"/>
    </row>
    <row r="399" spans="1:5" ht="24.75" customHeight="1">
      <c r="A399" s="3">
        <v>397</v>
      </c>
      <c r="B399" s="4" t="str">
        <f>"王伟聪"</f>
        <v>王伟聪</v>
      </c>
      <c r="C399" s="4" t="s">
        <v>393</v>
      </c>
      <c r="D399" s="4" t="s">
        <v>371</v>
      </c>
      <c r="E399" s="6"/>
    </row>
    <row r="400" spans="1:5" ht="24.75" customHeight="1">
      <c r="A400" s="3">
        <v>398</v>
      </c>
      <c r="B400" s="4" t="str">
        <f>"王紫萤"</f>
        <v>王紫萤</v>
      </c>
      <c r="C400" s="4" t="s">
        <v>394</v>
      </c>
      <c r="D400" s="4" t="s">
        <v>371</v>
      </c>
      <c r="E400" s="6"/>
    </row>
    <row r="401" spans="1:5" ht="24.75" customHeight="1">
      <c r="A401" s="3">
        <v>399</v>
      </c>
      <c r="B401" s="4" t="str">
        <f>"张可翰"</f>
        <v>张可翰</v>
      </c>
      <c r="C401" s="4" t="s">
        <v>395</v>
      </c>
      <c r="D401" s="4" t="s">
        <v>371</v>
      </c>
      <c r="E401" s="6"/>
    </row>
    <row r="402" spans="1:5" ht="24.75" customHeight="1">
      <c r="A402" s="3">
        <v>400</v>
      </c>
      <c r="B402" s="4" t="str">
        <f>"邢思奇"</f>
        <v>邢思奇</v>
      </c>
      <c r="C402" s="4" t="s">
        <v>396</v>
      </c>
      <c r="D402" s="4" t="s">
        <v>371</v>
      </c>
      <c r="E402" s="6"/>
    </row>
    <row r="403" spans="1:5" ht="24.75" customHeight="1">
      <c r="A403" s="3">
        <v>401</v>
      </c>
      <c r="B403" s="4" t="str">
        <f>"吴乾青"</f>
        <v>吴乾青</v>
      </c>
      <c r="C403" s="4" t="s">
        <v>397</v>
      </c>
      <c r="D403" s="4" t="s">
        <v>371</v>
      </c>
      <c r="E403" s="6"/>
    </row>
    <row r="404" spans="1:5" ht="24.75" customHeight="1">
      <c r="A404" s="3">
        <v>402</v>
      </c>
      <c r="B404" s="4" t="str">
        <f>"苏晨"</f>
        <v>苏晨</v>
      </c>
      <c r="C404" s="4" t="s">
        <v>398</v>
      </c>
      <c r="D404" s="4" t="s">
        <v>371</v>
      </c>
      <c r="E404" s="6"/>
    </row>
    <row r="405" spans="1:5" ht="24.75" customHeight="1">
      <c r="A405" s="3">
        <v>403</v>
      </c>
      <c r="B405" s="4" t="str">
        <f>"柯令隆"</f>
        <v>柯令隆</v>
      </c>
      <c r="C405" s="4" t="s">
        <v>399</v>
      </c>
      <c r="D405" s="4" t="s">
        <v>371</v>
      </c>
      <c r="E405" s="6"/>
    </row>
    <row r="406" spans="1:5" ht="24.75" customHeight="1">
      <c r="A406" s="3">
        <v>404</v>
      </c>
      <c r="B406" s="4" t="str">
        <f>"洪支娥"</f>
        <v>洪支娥</v>
      </c>
      <c r="C406" s="4" t="s">
        <v>400</v>
      </c>
      <c r="D406" s="4" t="s">
        <v>371</v>
      </c>
      <c r="E406" s="6"/>
    </row>
    <row r="407" spans="1:5" ht="24.75" customHeight="1">
      <c r="A407" s="3">
        <v>405</v>
      </c>
      <c r="B407" s="4" t="str">
        <f>"吴金芳"</f>
        <v>吴金芳</v>
      </c>
      <c r="C407" s="4" t="s">
        <v>401</v>
      </c>
      <c r="D407" s="4" t="s">
        <v>371</v>
      </c>
      <c r="E407" s="6"/>
    </row>
    <row r="408" spans="1:5" ht="24.75" customHeight="1">
      <c r="A408" s="3">
        <v>406</v>
      </c>
      <c r="B408" s="4" t="str">
        <f>"黄世文"</f>
        <v>黄世文</v>
      </c>
      <c r="C408" s="4" t="s">
        <v>402</v>
      </c>
      <c r="D408" s="4" t="s">
        <v>371</v>
      </c>
      <c r="E408" s="6"/>
    </row>
    <row r="409" spans="1:5" ht="24.75" customHeight="1">
      <c r="A409" s="3">
        <v>407</v>
      </c>
      <c r="B409" s="4" t="str">
        <f>"符瑞女"</f>
        <v>符瑞女</v>
      </c>
      <c r="C409" s="4" t="s">
        <v>403</v>
      </c>
      <c r="D409" s="4" t="s">
        <v>371</v>
      </c>
      <c r="E409" s="6"/>
    </row>
    <row r="410" spans="1:5" ht="24.75" customHeight="1">
      <c r="A410" s="3">
        <v>408</v>
      </c>
      <c r="B410" s="4" t="str">
        <f>"吴丽春"</f>
        <v>吴丽春</v>
      </c>
      <c r="C410" s="4" t="s">
        <v>404</v>
      </c>
      <c r="D410" s="4" t="s">
        <v>371</v>
      </c>
      <c r="E410" s="6"/>
    </row>
    <row r="411" spans="1:5" ht="24.75" customHeight="1">
      <c r="A411" s="3">
        <v>409</v>
      </c>
      <c r="B411" s="4" t="str">
        <f>"赖慧媛"</f>
        <v>赖慧媛</v>
      </c>
      <c r="C411" s="4" t="s">
        <v>405</v>
      </c>
      <c r="D411" s="4" t="s">
        <v>371</v>
      </c>
      <c r="E411" s="6"/>
    </row>
    <row r="412" spans="1:5" ht="24.75" customHeight="1">
      <c r="A412" s="3">
        <v>410</v>
      </c>
      <c r="B412" s="4" t="str">
        <f>"黄钰"</f>
        <v>黄钰</v>
      </c>
      <c r="C412" s="4" t="s">
        <v>406</v>
      </c>
      <c r="D412" s="4" t="s">
        <v>371</v>
      </c>
      <c r="E412" s="6"/>
    </row>
    <row r="413" spans="1:5" ht="24.75" customHeight="1">
      <c r="A413" s="3">
        <v>411</v>
      </c>
      <c r="B413" s="4" t="str">
        <f>"李秀梨"</f>
        <v>李秀梨</v>
      </c>
      <c r="C413" s="4" t="s">
        <v>407</v>
      </c>
      <c r="D413" s="4" t="s">
        <v>371</v>
      </c>
      <c r="E413" s="6"/>
    </row>
    <row r="414" spans="1:5" ht="24.75" customHeight="1">
      <c r="A414" s="3">
        <v>412</v>
      </c>
      <c r="B414" s="4" t="str">
        <f>"王婷"</f>
        <v>王婷</v>
      </c>
      <c r="C414" s="4" t="s">
        <v>408</v>
      </c>
      <c r="D414" s="4" t="s">
        <v>371</v>
      </c>
      <c r="E414" s="6"/>
    </row>
    <row r="415" spans="1:5" ht="24.75" customHeight="1">
      <c r="A415" s="3">
        <v>413</v>
      </c>
      <c r="B415" s="4" t="str">
        <f>"赵诗菁"</f>
        <v>赵诗菁</v>
      </c>
      <c r="C415" s="4" t="s">
        <v>409</v>
      </c>
      <c r="D415" s="4" t="s">
        <v>371</v>
      </c>
      <c r="E415" s="6"/>
    </row>
    <row r="416" spans="1:5" ht="24.75" customHeight="1">
      <c r="A416" s="3">
        <v>414</v>
      </c>
      <c r="B416" s="4" t="str">
        <f>"陈金玲"</f>
        <v>陈金玲</v>
      </c>
      <c r="C416" s="4" t="s">
        <v>410</v>
      </c>
      <c r="D416" s="4" t="s">
        <v>371</v>
      </c>
      <c r="E416" s="6"/>
    </row>
    <row r="417" spans="1:5" ht="24.75" customHeight="1">
      <c r="A417" s="3">
        <v>415</v>
      </c>
      <c r="B417" s="4" t="str">
        <f>"曾润琳"</f>
        <v>曾润琳</v>
      </c>
      <c r="C417" s="4" t="s">
        <v>411</v>
      </c>
      <c r="D417" s="4" t="s">
        <v>371</v>
      </c>
      <c r="E417" s="6"/>
    </row>
    <row r="418" spans="1:5" ht="24.75" customHeight="1">
      <c r="A418" s="3">
        <v>416</v>
      </c>
      <c r="B418" s="4" t="str">
        <f>"李燕"</f>
        <v>李燕</v>
      </c>
      <c r="C418" s="4" t="s">
        <v>412</v>
      </c>
      <c r="D418" s="4" t="s">
        <v>371</v>
      </c>
      <c r="E418" s="6"/>
    </row>
    <row r="419" spans="1:5" ht="24.75" customHeight="1">
      <c r="A419" s="3">
        <v>417</v>
      </c>
      <c r="B419" s="4" t="str">
        <f>"李柯梦"</f>
        <v>李柯梦</v>
      </c>
      <c r="C419" s="4" t="s">
        <v>413</v>
      </c>
      <c r="D419" s="4" t="s">
        <v>371</v>
      </c>
      <c r="E419" s="6"/>
    </row>
    <row r="420" spans="1:5" ht="24.75" customHeight="1">
      <c r="A420" s="3">
        <v>418</v>
      </c>
      <c r="B420" s="4" t="str">
        <f>"林华润"</f>
        <v>林华润</v>
      </c>
      <c r="C420" s="4" t="s">
        <v>414</v>
      </c>
      <c r="D420" s="4" t="s">
        <v>371</v>
      </c>
      <c r="E420" s="6"/>
    </row>
    <row r="421" spans="1:5" ht="24.75" customHeight="1">
      <c r="A421" s="3">
        <v>419</v>
      </c>
      <c r="B421" s="4" t="str">
        <f>"刘玉雯"</f>
        <v>刘玉雯</v>
      </c>
      <c r="C421" s="4" t="s">
        <v>415</v>
      </c>
      <c r="D421" s="4" t="s">
        <v>371</v>
      </c>
      <c r="E421" s="6"/>
    </row>
    <row r="422" spans="1:5" ht="24.75" customHeight="1">
      <c r="A422" s="3">
        <v>420</v>
      </c>
      <c r="B422" s="4" t="str">
        <f>"万杰玲"</f>
        <v>万杰玲</v>
      </c>
      <c r="C422" s="4" t="s">
        <v>416</v>
      </c>
      <c r="D422" s="4" t="s">
        <v>371</v>
      </c>
      <c r="E422" s="6"/>
    </row>
    <row r="423" spans="1:5" ht="24.75" customHeight="1">
      <c r="A423" s="3">
        <v>421</v>
      </c>
      <c r="B423" s="4" t="str">
        <f>"吴海全"</f>
        <v>吴海全</v>
      </c>
      <c r="C423" s="4" t="s">
        <v>417</v>
      </c>
      <c r="D423" s="4" t="s">
        <v>371</v>
      </c>
      <c r="E423" s="6"/>
    </row>
    <row r="424" spans="1:5" ht="24.75" customHeight="1">
      <c r="A424" s="3">
        <v>422</v>
      </c>
      <c r="B424" s="4" t="str">
        <f>"麦笃月"</f>
        <v>麦笃月</v>
      </c>
      <c r="C424" s="4" t="s">
        <v>418</v>
      </c>
      <c r="D424" s="4" t="s">
        <v>371</v>
      </c>
      <c r="E424" s="6"/>
    </row>
    <row r="425" spans="1:5" ht="24.75" customHeight="1">
      <c r="A425" s="3">
        <v>423</v>
      </c>
      <c r="B425" s="4" t="str">
        <f>"王有昊"</f>
        <v>王有昊</v>
      </c>
      <c r="C425" s="4" t="s">
        <v>419</v>
      </c>
      <c r="D425" s="4" t="s">
        <v>371</v>
      </c>
      <c r="E425" s="6"/>
    </row>
    <row r="426" spans="1:5" ht="24.75" customHeight="1">
      <c r="A426" s="3">
        <v>424</v>
      </c>
      <c r="B426" s="4" t="str">
        <f>"王尾爱"</f>
        <v>王尾爱</v>
      </c>
      <c r="C426" s="4" t="s">
        <v>420</v>
      </c>
      <c r="D426" s="4" t="s">
        <v>371</v>
      </c>
      <c r="E426" s="6"/>
    </row>
    <row r="427" spans="1:5" ht="24.75" customHeight="1">
      <c r="A427" s="3">
        <v>425</v>
      </c>
      <c r="B427" s="4" t="str">
        <f>"何玉敏"</f>
        <v>何玉敏</v>
      </c>
      <c r="C427" s="4" t="s">
        <v>421</v>
      </c>
      <c r="D427" s="4" t="s">
        <v>371</v>
      </c>
      <c r="E427" s="6"/>
    </row>
    <row r="428" spans="1:5" ht="24.75" customHeight="1">
      <c r="A428" s="3">
        <v>426</v>
      </c>
      <c r="B428" s="4" t="str">
        <f>"羊秀玉"</f>
        <v>羊秀玉</v>
      </c>
      <c r="C428" s="4" t="s">
        <v>422</v>
      </c>
      <c r="D428" s="4" t="s">
        <v>371</v>
      </c>
      <c r="E428" s="6"/>
    </row>
    <row r="429" spans="1:5" ht="24.75" customHeight="1">
      <c r="A429" s="3">
        <v>427</v>
      </c>
      <c r="B429" s="4" t="str">
        <f>"杜薇薇"</f>
        <v>杜薇薇</v>
      </c>
      <c r="C429" s="4" t="s">
        <v>423</v>
      </c>
      <c r="D429" s="4" t="s">
        <v>371</v>
      </c>
      <c r="E429" s="6"/>
    </row>
    <row r="430" spans="1:5" ht="24.75" customHeight="1">
      <c r="A430" s="3">
        <v>428</v>
      </c>
      <c r="B430" s="4" t="str">
        <f>"庞鑫"</f>
        <v>庞鑫</v>
      </c>
      <c r="C430" s="4" t="s">
        <v>394</v>
      </c>
      <c r="D430" s="4" t="s">
        <v>371</v>
      </c>
      <c r="E430" s="6"/>
    </row>
    <row r="431" spans="1:5" ht="24.75" customHeight="1">
      <c r="A431" s="3">
        <v>429</v>
      </c>
      <c r="B431" s="4" t="str">
        <f>"谢盈盈"</f>
        <v>谢盈盈</v>
      </c>
      <c r="C431" s="4" t="s">
        <v>424</v>
      </c>
      <c r="D431" s="4" t="s">
        <v>371</v>
      </c>
      <c r="E431" s="6"/>
    </row>
    <row r="432" spans="1:5" ht="24.75" customHeight="1">
      <c r="A432" s="3">
        <v>430</v>
      </c>
      <c r="B432" s="4" t="str">
        <f>"廖振河"</f>
        <v>廖振河</v>
      </c>
      <c r="C432" s="4" t="s">
        <v>425</v>
      </c>
      <c r="D432" s="4" t="s">
        <v>371</v>
      </c>
      <c r="E432" s="6"/>
    </row>
    <row r="433" spans="1:5" ht="24.75" customHeight="1">
      <c r="A433" s="3">
        <v>431</v>
      </c>
      <c r="B433" s="4" t="str">
        <f>"张石桃"</f>
        <v>张石桃</v>
      </c>
      <c r="C433" s="4" t="s">
        <v>426</v>
      </c>
      <c r="D433" s="4" t="s">
        <v>371</v>
      </c>
      <c r="E433" s="6"/>
    </row>
    <row r="434" spans="1:5" ht="24.75" customHeight="1">
      <c r="A434" s="3">
        <v>432</v>
      </c>
      <c r="B434" s="4" t="str">
        <f>"张敏"</f>
        <v>张敏</v>
      </c>
      <c r="C434" s="4" t="s">
        <v>427</v>
      </c>
      <c r="D434" s="4" t="s">
        <v>371</v>
      </c>
      <c r="E434" s="6"/>
    </row>
    <row r="435" spans="1:5" ht="24.75" customHeight="1">
      <c r="A435" s="3">
        <v>433</v>
      </c>
      <c r="B435" s="4" t="str">
        <f>"何井爱"</f>
        <v>何井爱</v>
      </c>
      <c r="C435" s="4" t="s">
        <v>428</v>
      </c>
      <c r="D435" s="4" t="s">
        <v>371</v>
      </c>
      <c r="E435" s="6"/>
    </row>
    <row r="436" spans="1:5" ht="24.75" customHeight="1">
      <c r="A436" s="3">
        <v>434</v>
      </c>
      <c r="B436" s="4" t="str">
        <f>"许超"</f>
        <v>许超</v>
      </c>
      <c r="C436" s="4" t="s">
        <v>429</v>
      </c>
      <c r="D436" s="4" t="s">
        <v>371</v>
      </c>
      <c r="E436" s="6"/>
    </row>
    <row r="437" spans="1:5" ht="24.75" customHeight="1">
      <c r="A437" s="3">
        <v>435</v>
      </c>
      <c r="B437" s="4" t="str">
        <f>"陈爱桃"</f>
        <v>陈爱桃</v>
      </c>
      <c r="C437" s="4" t="s">
        <v>430</v>
      </c>
      <c r="D437" s="4" t="s">
        <v>371</v>
      </c>
      <c r="E437" s="6"/>
    </row>
    <row r="438" spans="1:5" ht="24.75" customHeight="1">
      <c r="A438" s="3">
        <v>436</v>
      </c>
      <c r="B438" s="4" t="str">
        <f>"庞长兴"</f>
        <v>庞长兴</v>
      </c>
      <c r="C438" s="4" t="s">
        <v>431</v>
      </c>
      <c r="D438" s="4" t="s">
        <v>371</v>
      </c>
      <c r="E438" s="6"/>
    </row>
    <row r="439" spans="1:5" ht="24.75" customHeight="1">
      <c r="A439" s="3">
        <v>437</v>
      </c>
      <c r="B439" s="4" t="str">
        <f>"金开鸾"</f>
        <v>金开鸾</v>
      </c>
      <c r="C439" s="4" t="s">
        <v>432</v>
      </c>
      <c r="D439" s="4" t="s">
        <v>371</v>
      </c>
      <c r="E439" s="6"/>
    </row>
    <row r="440" spans="1:5" ht="24.75" customHeight="1">
      <c r="A440" s="3">
        <v>438</v>
      </c>
      <c r="B440" s="4" t="str">
        <f>"符桂莹"</f>
        <v>符桂莹</v>
      </c>
      <c r="C440" s="4" t="s">
        <v>433</v>
      </c>
      <c r="D440" s="4" t="s">
        <v>371</v>
      </c>
      <c r="E440" s="6"/>
    </row>
    <row r="441" spans="1:5" ht="24.75" customHeight="1">
      <c r="A441" s="3">
        <v>439</v>
      </c>
      <c r="B441" s="4" t="str">
        <f>"林海清"</f>
        <v>林海清</v>
      </c>
      <c r="C441" s="4" t="s">
        <v>434</v>
      </c>
      <c r="D441" s="4" t="s">
        <v>371</v>
      </c>
      <c r="E441" s="6"/>
    </row>
    <row r="442" spans="1:5" ht="24.75" customHeight="1">
      <c r="A442" s="3">
        <v>440</v>
      </c>
      <c r="B442" s="4" t="str">
        <f>"肖涵"</f>
        <v>肖涵</v>
      </c>
      <c r="C442" s="4" t="s">
        <v>435</v>
      </c>
      <c r="D442" s="4" t="s">
        <v>371</v>
      </c>
      <c r="E442" s="6"/>
    </row>
    <row r="443" spans="1:5" ht="24.75" customHeight="1">
      <c r="A443" s="3">
        <v>441</v>
      </c>
      <c r="B443" s="4" t="str">
        <f>"汪士易平"</f>
        <v>汪士易平</v>
      </c>
      <c r="C443" s="4" t="s">
        <v>436</v>
      </c>
      <c r="D443" s="4" t="s">
        <v>371</v>
      </c>
      <c r="E443" s="6"/>
    </row>
    <row r="444" spans="1:5" ht="24.75" customHeight="1">
      <c r="A444" s="3">
        <v>442</v>
      </c>
      <c r="B444" s="4" t="str">
        <f>"贺秋月"</f>
        <v>贺秋月</v>
      </c>
      <c r="C444" s="4" t="s">
        <v>437</v>
      </c>
      <c r="D444" s="4" t="s">
        <v>371</v>
      </c>
      <c r="E444" s="6"/>
    </row>
    <row r="445" spans="1:5" ht="24.75" customHeight="1">
      <c r="A445" s="3">
        <v>443</v>
      </c>
      <c r="B445" s="4" t="str">
        <f>"范名欣"</f>
        <v>范名欣</v>
      </c>
      <c r="C445" s="4" t="s">
        <v>438</v>
      </c>
      <c r="D445" s="4" t="s">
        <v>371</v>
      </c>
      <c r="E445" s="6"/>
    </row>
    <row r="446" spans="1:5" ht="24.75" customHeight="1">
      <c r="A446" s="3">
        <v>444</v>
      </c>
      <c r="B446" s="4" t="str">
        <f>"谢桃兑"</f>
        <v>谢桃兑</v>
      </c>
      <c r="C446" s="4" t="s">
        <v>439</v>
      </c>
      <c r="D446" s="4" t="s">
        <v>371</v>
      </c>
      <c r="E446" s="6"/>
    </row>
    <row r="447" spans="1:5" ht="24.75" customHeight="1">
      <c r="A447" s="3">
        <v>445</v>
      </c>
      <c r="B447" s="4" t="str">
        <f>"符雪娇"</f>
        <v>符雪娇</v>
      </c>
      <c r="C447" s="4" t="s">
        <v>440</v>
      </c>
      <c r="D447" s="4" t="s">
        <v>371</v>
      </c>
      <c r="E447" s="6"/>
    </row>
    <row r="448" spans="1:5" ht="24.75" customHeight="1">
      <c r="A448" s="3">
        <v>446</v>
      </c>
      <c r="B448" s="4" t="str">
        <f>"许爱花"</f>
        <v>许爱花</v>
      </c>
      <c r="C448" s="4" t="s">
        <v>441</v>
      </c>
      <c r="D448" s="4" t="s">
        <v>371</v>
      </c>
      <c r="E448" s="6"/>
    </row>
    <row r="449" spans="1:5" ht="24.75" customHeight="1">
      <c r="A449" s="3">
        <v>447</v>
      </c>
      <c r="B449" s="4" t="str">
        <f>"杨洋"</f>
        <v>杨洋</v>
      </c>
      <c r="C449" s="4" t="s">
        <v>442</v>
      </c>
      <c r="D449" s="4" t="s">
        <v>371</v>
      </c>
      <c r="E449" s="6"/>
    </row>
    <row r="450" spans="1:5" ht="24.75" customHeight="1">
      <c r="A450" s="3">
        <v>448</v>
      </c>
      <c r="B450" s="4" t="str">
        <f>"谢金丽"</f>
        <v>谢金丽</v>
      </c>
      <c r="C450" s="4" t="s">
        <v>443</v>
      </c>
      <c r="D450" s="4" t="s">
        <v>371</v>
      </c>
      <c r="E450" s="6"/>
    </row>
    <row r="451" spans="1:5" ht="24.75" customHeight="1">
      <c r="A451" s="3">
        <v>449</v>
      </c>
      <c r="B451" s="4" t="str">
        <f>"陈玥涵"</f>
        <v>陈玥涵</v>
      </c>
      <c r="C451" s="4" t="s">
        <v>444</v>
      </c>
      <c r="D451" s="4" t="s">
        <v>371</v>
      </c>
      <c r="E451" s="6"/>
    </row>
    <row r="452" spans="1:5" ht="24.75" customHeight="1">
      <c r="A452" s="3">
        <v>450</v>
      </c>
      <c r="B452" s="4" t="str">
        <f>"王翊菲"</f>
        <v>王翊菲</v>
      </c>
      <c r="C452" s="4" t="s">
        <v>445</v>
      </c>
      <c r="D452" s="4" t="s">
        <v>371</v>
      </c>
      <c r="E452" s="6"/>
    </row>
    <row r="453" spans="1:5" ht="24.75" customHeight="1">
      <c r="A453" s="3">
        <v>451</v>
      </c>
      <c r="B453" s="4" t="str">
        <f>"唐文"</f>
        <v>唐文</v>
      </c>
      <c r="C453" s="4" t="s">
        <v>446</v>
      </c>
      <c r="D453" s="4" t="s">
        <v>371</v>
      </c>
      <c r="E453" s="6"/>
    </row>
    <row r="454" spans="1:5" ht="24.75" customHeight="1">
      <c r="A454" s="3">
        <v>452</v>
      </c>
      <c r="B454" s="4" t="str">
        <f>"李琼菊"</f>
        <v>李琼菊</v>
      </c>
      <c r="C454" s="4" t="s">
        <v>447</v>
      </c>
      <c r="D454" s="4" t="s">
        <v>371</v>
      </c>
      <c r="E454" s="6"/>
    </row>
    <row r="455" spans="1:5" ht="24.75" customHeight="1">
      <c r="A455" s="3">
        <v>453</v>
      </c>
      <c r="B455" s="4" t="str">
        <f>"张景怡"</f>
        <v>张景怡</v>
      </c>
      <c r="C455" s="4" t="s">
        <v>448</v>
      </c>
      <c r="D455" s="4" t="s">
        <v>371</v>
      </c>
      <c r="E455" s="6"/>
    </row>
    <row r="456" spans="1:5" ht="24.75" customHeight="1">
      <c r="A456" s="3">
        <v>454</v>
      </c>
      <c r="B456" s="4" t="str">
        <f>"蔡静"</f>
        <v>蔡静</v>
      </c>
      <c r="C456" s="4" t="s">
        <v>449</v>
      </c>
      <c r="D456" s="4" t="s">
        <v>371</v>
      </c>
      <c r="E456" s="6"/>
    </row>
    <row r="457" spans="1:5" ht="24.75" customHeight="1">
      <c r="A457" s="3">
        <v>455</v>
      </c>
      <c r="B457" s="4" t="str">
        <f>"阮璐"</f>
        <v>阮璐</v>
      </c>
      <c r="C457" s="4" t="s">
        <v>450</v>
      </c>
      <c r="D457" s="4" t="s">
        <v>371</v>
      </c>
      <c r="E457" s="6"/>
    </row>
    <row r="458" spans="1:5" ht="24.75" customHeight="1">
      <c r="A458" s="3">
        <v>456</v>
      </c>
      <c r="B458" s="4" t="str">
        <f>"石生发"</f>
        <v>石生发</v>
      </c>
      <c r="C458" s="4" t="s">
        <v>451</v>
      </c>
      <c r="D458" s="4" t="s">
        <v>371</v>
      </c>
      <c r="E458" s="6"/>
    </row>
    <row r="459" spans="1:5" ht="24.75" customHeight="1">
      <c r="A459" s="3">
        <v>457</v>
      </c>
      <c r="B459" s="4" t="str">
        <f>"薛冰兵"</f>
        <v>薛冰兵</v>
      </c>
      <c r="C459" s="4" t="s">
        <v>452</v>
      </c>
      <c r="D459" s="4" t="s">
        <v>371</v>
      </c>
      <c r="E459" s="6"/>
    </row>
    <row r="460" spans="1:5" ht="24.75" customHeight="1">
      <c r="A460" s="3">
        <v>458</v>
      </c>
      <c r="B460" s="4" t="str">
        <f>"吴文华"</f>
        <v>吴文华</v>
      </c>
      <c r="C460" s="4" t="s">
        <v>453</v>
      </c>
      <c r="D460" s="4" t="s">
        <v>371</v>
      </c>
      <c r="E460" s="6"/>
    </row>
    <row r="461" spans="1:5" ht="24.75" customHeight="1">
      <c r="A461" s="3">
        <v>459</v>
      </c>
      <c r="B461" s="4" t="str">
        <f>"郑小慧"</f>
        <v>郑小慧</v>
      </c>
      <c r="C461" s="4" t="s">
        <v>454</v>
      </c>
      <c r="D461" s="4" t="s">
        <v>371</v>
      </c>
      <c r="E461" s="6"/>
    </row>
    <row r="462" spans="1:5" ht="24.75" customHeight="1">
      <c r="A462" s="3">
        <v>460</v>
      </c>
      <c r="B462" s="4" t="str">
        <f>"符建婷"</f>
        <v>符建婷</v>
      </c>
      <c r="C462" s="4" t="s">
        <v>455</v>
      </c>
      <c r="D462" s="4" t="s">
        <v>371</v>
      </c>
      <c r="E462" s="6"/>
    </row>
    <row r="463" spans="1:5" ht="24.75" customHeight="1">
      <c r="A463" s="3">
        <v>461</v>
      </c>
      <c r="B463" s="4" t="str">
        <f>"王钰琳"</f>
        <v>王钰琳</v>
      </c>
      <c r="C463" s="4" t="s">
        <v>456</v>
      </c>
      <c r="D463" s="4" t="s">
        <v>371</v>
      </c>
      <c r="E463" s="6"/>
    </row>
    <row r="464" spans="1:5" ht="24.75" customHeight="1">
      <c r="A464" s="3">
        <v>462</v>
      </c>
      <c r="B464" s="4" t="str">
        <f>"谢壮豪"</f>
        <v>谢壮豪</v>
      </c>
      <c r="C464" s="4" t="s">
        <v>457</v>
      </c>
      <c r="D464" s="4" t="s">
        <v>371</v>
      </c>
      <c r="E464" s="6"/>
    </row>
    <row r="465" spans="1:5" ht="24.75" customHeight="1">
      <c r="A465" s="3">
        <v>463</v>
      </c>
      <c r="B465" s="4" t="str">
        <f>"王运喜"</f>
        <v>王运喜</v>
      </c>
      <c r="C465" s="4" t="s">
        <v>458</v>
      </c>
      <c r="D465" s="4" t="s">
        <v>371</v>
      </c>
      <c r="E465" s="6"/>
    </row>
    <row r="466" spans="1:5" ht="24.75" customHeight="1">
      <c r="A466" s="3">
        <v>464</v>
      </c>
      <c r="B466" s="4" t="str">
        <f>"黄泰淼"</f>
        <v>黄泰淼</v>
      </c>
      <c r="C466" s="4" t="s">
        <v>459</v>
      </c>
      <c r="D466" s="4" t="s">
        <v>371</v>
      </c>
      <c r="E466" s="6"/>
    </row>
    <row r="467" spans="1:5" ht="24.75" customHeight="1">
      <c r="A467" s="3">
        <v>465</v>
      </c>
      <c r="B467" s="4" t="str">
        <f>"陈其美"</f>
        <v>陈其美</v>
      </c>
      <c r="C467" s="4" t="s">
        <v>460</v>
      </c>
      <c r="D467" s="4" t="s">
        <v>371</v>
      </c>
      <c r="E467" s="6"/>
    </row>
    <row r="468" spans="1:5" ht="24.75" customHeight="1">
      <c r="A468" s="3">
        <v>466</v>
      </c>
      <c r="B468" s="4" t="str">
        <f>"林福洪"</f>
        <v>林福洪</v>
      </c>
      <c r="C468" s="4" t="s">
        <v>461</v>
      </c>
      <c r="D468" s="4" t="s">
        <v>371</v>
      </c>
      <c r="E468" s="6"/>
    </row>
    <row r="469" spans="1:5" ht="24.75" customHeight="1">
      <c r="A469" s="3">
        <v>467</v>
      </c>
      <c r="B469" s="4" t="str">
        <f>"黎明霞"</f>
        <v>黎明霞</v>
      </c>
      <c r="C469" s="4" t="s">
        <v>462</v>
      </c>
      <c r="D469" s="4" t="s">
        <v>371</v>
      </c>
      <c r="E469" s="6"/>
    </row>
    <row r="470" spans="1:5" ht="24.75" customHeight="1">
      <c r="A470" s="3">
        <v>468</v>
      </c>
      <c r="B470" s="4" t="str">
        <f>"林雯"</f>
        <v>林雯</v>
      </c>
      <c r="C470" s="4" t="s">
        <v>463</v>
      </c>
      <c r="D470" s="4" t="s">
        <v>371</v>
      </c>
      <c r="E470" s="6"/>
    </row>
    <row r="471" spans="1:5" ht="24.75" customHeight="1">
      <c r="A471" s="3">
        <v>469</v>
      </c>
      <c r="B471" s="4" t="str">
        <f>"王婆莲"</f>
        <v>王婆莲</v>
      </c>
      <c r="C471" s="4" t="s">
        <v>464</v>
      </c>
      <c r="D471" s="4" t="s">
        <v>371</v>
      </c>
      <c r="E471" s="6"/>
    </row>
    <row r="472" spans="1:5" ht="24.75" customHeight="1">
      <c r="A472" s="3">
        <v>470</v>
      </c>
      <c r="B472" s="4" t="str">
        <f>"马广豪"</f>
        <v>马广豪</v>
      </c>
      <c r="C472" s="4" t="s">
        <v>177</v>
      </c>
      <c r="D472" s="4" t="s">
        <v>371</v>
      </c>
      <c r="E472" s="6"/>
    </row>
    <row r="473" spans="1:5" ht="24.75" customHeight="1">
      <c r="A473" s="3">
        <v>471</v>
      </c>
      <c r="B473" s="4" t="str">
        <f>"黎洁"</f>
        <v>黎洁</v>
      </c>
      <c r="C473" s="4" t="s">
        <v>465</v>
      </c>
      <c r="D473" s="4" t="s">
        <v>371</v>
      </c>
      <c r="E473" s="6"/>
    </row>
    <row r="474" spans="1:5" ht="24.75" customHeight="1">
      <c r="A474" s="3">
        <v>472</v>
      </c>
      <c r="B474" s="4" t="str">
        <f>"文美玲"</f>
        <v>文美玲</v>
      </c>
      <c r="C474" s="4" t="s">
        <v>466</v>
      </c>
      <c r="D474" s="4" t="s">
        <v>371</v>
      </c>
      <c r="E474" s="6"/>
    </row>
    <row r="475" spans="1:5" ht="24.75" customHeight="1">
      <c r="A475" s="3">
        <v>473</v>
      </c>
      <c r="B475" s="4" t="str">
        <f>"李丽坤"</f>
        <v>李丽坤</v>
      </c>
      <c r="C475" s="4" t="s">
        <v>467</v>
      </c>
      <c r="D475" s="4" t="s">
        <v>371</v>
      </c>
      <c r="E475" s="6"/>
    </row>
    <row r="476" spans="1:5" ht="24.75" customHeight="1">
      <c r="A476" s="3">
        <v>474</v>
      </c>
      <c r="B476" s="4" t="str">
        <f>"杨惠珍"</f>
        <v>杨惠珍</v>
      </c>
      <c r="C476" s="4" t="s">
        <v>468</v>
      </c>
      <c r="D476" s="4" t="s">
        <v>371</v>
      </c>
      <c r="E476" s="6"/>
    </row>
    <row r="477" spans="1:5" ht="24.75" customHeight="1">
      <c r="A477" s="3">
        <v>475</v>
      </c>
      <c r="B477" s="4" t="str">
        <f>"羊玺燕"</f>
        <v>羊玺燕</v>
      </c>
      <c r="C477" s="4" t="s">
        <v>469</v>
      </c>
      <c r="D477" s="4" t="s">
        <v>371</v>
      </c>
      <c r="E477" s="6"/>
    </row>
    <row r="478" spans="1:5" ht="24.75" customHeight="1">
      <c r="A478" s="3">
        <v>476</v>
      </c>
      <c r="B478" s="4" t="str">
        <f>"卢玥"</f>
        <v>卢玥</v>
      </c>
      <c r="C478" s="4" t="s">
        <v>470</v>
      </c>
      <c r="D478" s="4" t="s">
        <v>371</v>
      </c>
      <c r="E478" s="6"/>
    </row>
    <row r="479" spans="1:5" ht="24.75" customHeight="1">
      <c r="A479" s="3">
        <v>477</v>
      </c>
      <c r="B479" s="4" t="str">
        <f>"徐馨"</f>
        <v>徐馨</v>
      </c>
      <c r="C479" s="4" t="s">
        <v>471</v>
      </c>
      <c r="D479" s="4" t="s">
        <v>371</v>
      </c>
      <c r="E479" s="6"/>
    </row>
    <row r="480" spans="1:5" ht="24.75" customHeight="1">
      <c r="A480" s="3">
        <v>478</v>
      </c>
      <c r="B480" s="4" t="str">
        <f>"周凤"</f>
        <v>周凤</v>
      </c>
      <c r="C480" s="4" t="s">
        <v>223</v>
      </c>
      <c r="D480" s="4" t="s">
        <v>371</v>
      </c>
      <c r="E480" s="6"/>
    </row>
    <row r="481" spans="1:5" ht="24.75" customHeight="1">
      <c r="A481" s="3">
        <v>479</v>
      </c>
      <c r="B481" s="4" t="str">
        <f>"钟妹伶"</f>
        <v>钟妹伶</v>
      </c>
      <c r="C481" s="4" t="s">
        <v>472</v>
      </c>
      <c r="D481" s="4" t="s">
        <v>371</v>
      </c>
      <c r="E481" s="6"/>
    </row>
    <row r="482" spans="1:5" ht="24.75" customHeight="1">
      <c r="A482" s="3">
        <v>480</v>
      </c>
      <c r="B482" s="4" t="str">
        <f>"陈承富"</f>
        <v>陈承富</v>
      </c>
      <c r="C482" s="4" t="s">
        <v>473</v>
      </c>
      <c r="D482" s="4" t="s">
        <v>371</v>
      </c>
      <c r="E482" s="6"/>
    </row>
    <row r="483" spans="1:5" ht="24.75" customHeight="1">
      <c r="A483" s="3">
        <v>481</v>
      </c>
      <c r="B483" s="4" t="str">
        <f>"符兰贇"</f>
        <v>符兰贇</v>
      </c>
      <c r="C483" s="4" t="s">
        <v>474</v>
      </c>
      <c r="D483" s="4" t="s">
        <v>371</v>
      </c>
      <c r="E483" s="6"/>
    </row>
    <row r="484" spans="1:5" ht="24.75" customHeight="1">
      <c r="A484" s="3">
        <v>482</v>
      </c>
      <c r="B484" s="4" t="str">
        <f>"陈佳佳"</f>
        <v>陈佳佳</v>
      </c>
      <c r="C484" s="4" t="s">
        <v>475</v>
      </c>
      <c r="D484" s="4" t="s">
        <v>371</v>
      </c>
      <c r="E484" s="6"/>
    </row>
    <row r="485" spans="1:5" ht="24.75" customHeight="1">
      <c r="A485" s="3">
        <v>483</v>
      </c>
      <c r="B485" s="4" t="str">
        <f>"何秋仙"</f>
        <v>何秋仙</v>
      </c>
      <c r="C485" s="4" t="s">
        <v>476</v>
      </c>
      <c r="D485" s="4" t="s">
        <v>371</v>
      </c>
      <c r="E485" s="6"/>
    </row>
    <row r="486" spans="1:5" ht="24.75" customHeight="1">
      <c r="A486" s="3">
        <v>484</v>
      </c>
      <c r="B486" s="4" t="str">
        <f>"何应焕"</f>
        <v>何应焕</v>
      </c>
      <c r="C486" s="4" t="s">
        <v>477</v>
      </c>
      <c r="D486" s="4" t="s">
        <v>371</v>
      </c>
      <c r="E486" s="6"/>
    </row>
    <row r="487" spans="1:5" ht="24.75" customHeight="1">
      <c r="A487" s="3">
        <v>485</v>
      </c>
      <c r="B487" s="4" t="str">
        <f>"何任州"</f>
        <v>何任州</v>
      </c>
      <c r="C487" s="4" t="s">
        <v>478</v>
      </c>
      <c r="D487" s="4" t="s">
        <v>371</v>
      </c>
      <c r="E487" s="6"/>
    </row>
    <row r="488" spans="1:5" ht="24.75" customHeight="1">
      <c r="A488" s="3">
        <v>486</v>
      </c>
      <c r="B488" s="4" t="str">
        <f>"陈玉婷"</f>
        <v>陈玉婷</v>
      </c>
      <c r="C488" s="4" t="s">
        <v>479</v>
      </c>
      <c r="D488" s="4" t="s">
        <v>371</v>
      </c>
      <c r="E488" s="6"/>
    </row>
    <row r="489" spans="1:5" ht="24.75" customHeight="1">
      <c r="A489" s="3">
        <v>487</v>
      </c>
      <c r="B489" s="4" t="str">
        <f>"王世玉"</f>
        <v>王世玉</v>
      </c>
      <c r="C489" s="4" t="s">
        <v>480</v>
      </c>
      <c r="D489" s="4" t="s">
        <v>371</v>
      </c>
      <c r="E489" s="6"/>
    </row>
    <row r="490" spans="1:5" ht="24.75" customHeight="1">
      <c r="A490" s="3">
        <v>488</v>
      </c>
      <c r="B490" s="4" t="str">
        <f>"唐广旺"</f>
        <v>唐广旺</v>
      </c>
      <c r="C490" s="4" t="s">
        <v>481</v>
      </c>
      <c r="D490" s="4" t="s">
        <v>371</v>
      </c>
      <c r="E490" s="6"/>
    </row>
    <row r="491" spans="1:5" ht="24.75" customHeight="1">
      <c r="A491" s="3">
        <v>489</v>
      </c>
      <c r="B491" s="4" t="str">
        <f>"黄小珍"</f>
        <v>黄小珍</v>
      </c>
      <c r="C491" s="4" t="s">
        <v>482</v>
      </c>
      <c r="D491" s="4" t="s">
        <v>371</v>
      </c>
      <c r="E491" s="6"/>
    </row>
    <row r="492" spans="1:5" ht="24.75" customHeight="1">
      <c r="A492" s="3">
        <v>490</v>
      </c>
      <c r="B492" s="4" t="str">
        <f>"郭美带"</f>
        <v>郭美带</v>
      </c>
      <c r="C492" s="4" t="s">
        <v>483</v>
      </c>
      <c r="D492" s="4" t="s">
        <v>371</v>
      </c>
      <c r="E492" s="6"/>
    </row>
    <row r="493" spans="1:5" ht="24.75" customHeight="1">
      <c r="A493" s="3">
        <v>491</v>
      </c>
      <c r="B493" s="4" t="str">
        <f>"宋辉"</f>
        <v>宋辉</v>
      </c>
      <c r="C493" s="4" t="s">
        <v>484</v>
      </c>
      <c r="D493" s="4" t="s">
        <v>371</v>
      </c>
      <c r="E493" s="6"/>
    </row>
    <row r="494" spans="1:5" ht="24.75" customHeight="1">
      <c r="A494" s="3">
        <v>492</v>
      </c>
      <c r="B494" s="4" t="str">
        <f>"李佳琳"</f>
        <v>李佳琳</v>
      </c>
      <c r="C494" s="4" t="s">
        <v>485</v>
      </c>
      <c r="D494" s="4" t="s">
        <v>371</v>
      </c>
      <c r="E494" s="6"/>
    </row>
    <row r="495" spans="1:5" ht="24.75" customHeight="1">
      <c r="A495" s="3">
        <v>493</v>
      </c>
      <c r="B495" s="4" t="str">
        <f>"蔡冠新"</f>
        <v>蔡冠新</v>
      </c>
      <c r="C495" s="4" t="s">
        <v>486</v>
      </c>
      <c r="D495" s="4" t="s">
        <v>371</v>
      </c>
      <c r="E495" s="6"/>
    </row>
    <row r="496" spans="1:5" ht="24.75" customHeight="1">
      <c r="A496" s="3">
        <v>494</v>
      </c>
      <c r="B496" s="4" t="str">
        <f>"唐小英"</f>
        <v>唐小英</v>
      </c>
      <c r="C496" s="4" t="s">
        <v>149</v>
      </c>
      <c r="D496" s="4" t="s">
        <v>371</v>
      </c>
      <c r="E496" s="6"/>
    </row>
    <row r="497" spans="1:5" ht="24.75" customHeight="1">
      <c r="A497" s="3">
        <v>495</v>
      </c>
      <c r="B497" s="4" t="str">
        <f>"曾伟文"</f>
        <v>曾伟文</v>
      </c>
      <c r="C497" s="4" t="s">
        <v>417</v>
      </c>
      <c r="D497" s="4" t="s">
        <v>371</v>
      </c>
      <c r="E497" s="6"/>
    </row>
    <row r="498" spans="1:5" ht="24.75" customHeight="1">
      <c r="A498" s="3">
        <v>496</v>
      </c>
      <c r="B498" s="4" t="str">
        <f>"李丽芳"</f>
        <v>李丽芳</v>
      </c>
      <c r="C498" s="4" t="s">
        <v>487</v>
      </c>
      <c r="D498" s="4" t="s">
        <v>371</v>
      </c>
      <c r="E498" s="6"/>
    </row>
    <row r="499" spans="1:5" ht="24.75" customHeight="1">
      <c r="A499" s="3">
        <v>497</v>
      </c>
      <c r="B499" s="4" t="str">
        <f>"符武逸"</f>
        <v>符武逸</v>
      </c>
      <c r="C499" s="4" t="s">
        <v>488</v>
      </c>
      <c r="D499" s="4" t="s">
        <v>371</v>
      </c>
      <c r="E499" s="6"/>
    </row>
    <row r="500" spans="1:5" ht="24.75" customHeight="1">
      <c r="A500" s="3">
        <v>498</v>
      </c>
      <c r="B500" s="4" t="str">
        <f>"邢瑶"</f>
        <v>邢瑶</v>
      </c>
      <c r="C500" s="4" t="s">
        <v>489</v>
      </c>
      <c r="D500" s="4" t="s">
        <v>371</v>
      </c>
      <c r="E500" s="6"/>
    </row>
    <row r="501" spans="1:5" ht="24.75" customHeight="1">
      <c r="A501" s="3">
        <v>499</v>
      </c>
      <c r="B501" s="4" t="str">
        <f>"董欢秀"</f>
        <v>董欢秀</v>
      </c>
      <c r="C501" s="4" t="s">
        <v>404</v>
      </c>
      <c r="D501" s="4" t="s">
        <v>371</v>
      </c>
      <c r="E501" s="6"/>
    </row>
    <row r="502" spans="1:5" ht="24.75" customHeight="1">
      <c r="A502" s="3">
        <v>500</v>
      </c>
      <c r="B502" s="4" t="str">
        <f>"陈学皇"</f>
        <v>陈学皇</v>
      </c>
      <c r="C502" s="4" t="s">
        <v>490</v>
      </c>
      <c r="D502" s="4" t="s">
        <v>371</v>
      </c>
      <c r="E502" s="6"/>
    </row>
    <row r="503" spans="1:5" ht="24.75" customHeight="1">
      <c r="A503" s="3">
        <v>501</v>
      </c>
      <c r="B503" s="4" t="str">
        <f>"石美妹"</f>
        <v>石美妹</v>
      </c>
      <c r="C503" s="4" t="s">
        <v>491</v>
      </c>
      <c r="D503" s="4" t="s">
        <v>371</v>
      </c>
      <c r="E503" s="6"/>
    </row>
    <row r="504" spans="1:5" ht="24.75" customHeight="1">
      <c r="A504" s="3">
        <v>502</v>
      </c>
      <c r="B504" s="4" t="str">
        <f>"林桂丹"</f>
        <v>林桂丹</v>
      </c>
      <c r="C504" s="4" t="s">
        <v>287</v>
      </c>
      <c r="D504" s="4" t="s">
        <v>371</v>
      </c>
      <c r="E504" s="6"/>
    </row>
    <row r="505" spans="1:5" ht="24.75" customHeight="1">
      <c r="A505" s="3">
        <v>503</v>
      </c>
      <c r="B505" s="4" t="str">
        <f>"刘佳璇"</f>
        <v>刘佳璇</v>
      </c>
      <c r="C505" s="4" t="s">
        <v>492</v>
      </c>
      <c r="D505" s="4" t="s">
        <v>371</v>
      </c>
      <c r="E505" s="6"/>
    </row>
    <row r="506" spans="1:5" ht="24.75" customHeight="1">
      <c r="A506" s="3">
        <v>504</v>
      </c>
      <c r="B506" s="4" t="str">
        <f>"李育雄"</f>
        <v>李育雄</v>
      </c>
      <c r="C506" s="4" t="s">
        <v>493</v>
      </c>
      <c r="D506" s="4" t="s">
        <v>371</v>
      </c>
      <c r="E506" s="6"/>
    </row>
    <row r="507" spans="1:5" ht="24.75" customHeight="1">
      <c r="A507" s="3">
        <v>505</v>
      </c>
      <c r="B507" s="4" t="str">
        <f>"白雅美"</f>
        <v>白雅美</v>
      </c>
      <c r="C507" s="4" t="s">
        <v>494</v>
      </c>
      <c r="D507" s="4" t="s">
        <v>371</v>
      </c>
      <c r="E507" s="6"/>
    </row>
    <row r="508" spans="1:5" ht="24.75" customHeight="1">
      <c r="A508" s="3">
        <v>506</v>
      </c>
      <c r="B508" s="4" t="str">
        <f>"林子芳"</f>
        <v>林子芳</v>
      </c>
      <c r="C508" s="4" t="s">
        <v>495</v>
      </c>
      <c r="D508" s="4" t="s">
        <v>371</v>
      </c>
      <c r="E508" s="6"/>
    </row>
    <row r="509" spans="1:5" ht="24.75" customHeight="1">
      <c r="A509" s="3">
        <v>507</v>
      </c>
      <c r="B509" s="4" t="str">
        <f>"何美秀"</f>
        <v>何美秀</v>
      </c>
      <c r="C509" s="4" t="s">
        <v>496</v>
      </c>
      <c r="D509" s="4" t="s">
        <v>371</v>
      </c>
      <c r="E509" s="6"/>
    </row>
    <row r="510" spans="1:5" ht="24.75" customHeight="1">
      <c r="A510" s="3">
        <v>508</v>
      </c>
      <c r="B510" s="4" t="str">
        <f>"林晶晶"</f>
        <v>林晶晶</v>
      </c>
      <c r="C510" s="4" t="s">
        <v>497</v>
      </c>
      <c r="D510" s="4" t="s">
        <v>371</v>
      </c>
      <c r="E510" s="6"/>
    </row>
    <row r="511" spans="1:5" ht="24.75" customHeight="1">
      <c r="A511" s="3">
        <v>509</v>
      </c>
      <c r="B511" s="4" t="str">
        <f>"韩梓定"</f>
        <v>韩梓定</v>
      </c>
      <c r="C511" s="4" t="s">
        <v>498</v>
      </c>
      <c r="D511" s="4" t="s">
        <v>371</v>
      </c>
      <c r="E511" s="6"/>
    </row>
    <row r="512" spans="1:5" ht="24.75" customHeight="1">
      <c r="A512" s="3">
        <v>510</v>
      </c>
      <c r="B512" s="4" t="str">
        <f>"陈月连"</f>
        <v>陈月连</v>
      </c>
      <c r="C512" s="4" t="s">
        <v>499</v>
      </c>
      <c r="D512" s="4" t="s">
        <v>371</v>
      </c>
      <c r="E512" s="6"/>
    </row>
    <row r="513" spans="1:5" ht="24.75" customHeight="1">
      <c r="A513" s="3">
        <v>511</v>
      </c>
      <c r="B513" s="4" t="str">
        <f>"徐姨梅"</f>
        <v>徐姨梅</v>
      </c>
      <c r="C513" s="4" t="s">
        <v>500</v>
      </c>
      <c r="D513" s="4" t="s">
        <v>371</v>
      </c>
      <c r="E513" s="6"/>
    </row>
    <row r="514" spans="1:5" ht="24.75" customHeight="1">
      <c r="A514" s="3">
        <v>512</v>
      </c>
      <c r="B514" s="4" t="str">
        <f>"曾维浩"</f>
        <v>曾维浩</v>
      </c>
      <c r="C514" s="4" t="s">
        <v>501</v>
      </c>
      <c r="D514" s="4" t="s">
        <v>371</v>
      </c>
      <c r="E514" s="6"/>
    </row>
    <row r="515" spans="1:5" ht="24.75" customHeight="1">
      <c r="A515" s="3">
        <v>513</v>
      </c>
      <c r="B515" s="4" t="str">
        <f>"刘小妹"</f>
        <v>刘小妹</v>
      </c>
      <c r="C515" s="4" t="s">
        <v>502</v>
      </c>
      <c r="D515" s="4" t="s">
        <v>371</v>
      </c>
      <c r="E515" s="6"/>
    </row>
    <row r="516" spans="1:5" ht="24.75" customHeight="1">
      <c r="A516" s="3">
        <v>514</v>
      </c>
      <c r="B516" s="4" t="str">
        <f>"谢国院"</f>
        <v>谢国院</v>
      </c>
      <c r="C516" s="4" t="s">
        <v>503</v>
      </c>
      <c r="D516" s="4" t="s">
        <v>371</v>
      </c>
      <c r="E516" s="6"/>
    </row>
    <row r="517" spans="1:5" ht="24.75" customHeight="1">
      <c r="A517" s="3">
        <v>515</v>
      </c>
      <c r="B517" s="4" t="str">
        <f>"蔡圣丽"</f>
        <v>蔡圣丽</v>
      </c>
      <c r="C517" s="4" t="s">
        <v>504</v>
      </c>
      <c r="D517" s="4" t="s">
        <v>371</v>
      </c>
      <c r="E517" s="6"/>
    </row>
    <row r="518" spans="1:5" ht="24.75" customHeight="1">
      <c r="A518" s="3">
        <v>516</v>
      </c>
      <c r="B518" s="4" t="str">
        <f>"曾通"</f>
        <v>曾通</v>
      </c>
      <c r="C518" s="4" t="s">
        <v>505</v>
      </c>
      <c r="D518" s="4" t="s">
        <v>371</v>
      </c>
      <c r="E518" s="6"/>
    </row>
    <row r="519" spans="1:5" ht="24.75" customHeight="1">
      <c r="A519" s="3">
        <v>517</v>
      </c>
      <c r="B519" s="4" t="str">
        <f>"潘洁"</f>
        <v>潘洁</v>
      </c>
      <c r="C519" s="4" t="s">
        <v>506</v>
      </c>
      <c r="D519" s="4" t="s">
        <v>371</v>
      </c>
      <c r="E519" s="6"/>
    </row>
    <row r="520" spans="1:5" ht="24.75" customHeight="1">
      <c r="A520" s="3">
        <v>518</v>
      </c>
      <c r="B520" s="4" t="str">
        <f>"符奇婷"</f>
        <v>符奇婷</v>
      </c>
      <c r="C520" s="4" t="s">
        <v>507</v>
      </c>
      <c r="D520" s="4" t="s">
        <v>371</v>
      </c>
      <c r="E520" s="6"/>
    </row>
    <row r="521" spans="1:5" ht="24.75" customHeight="1">
      <c r="A521" s="3">
        <v>519</v>
      </c>
      <c r="B521" s="4" t="str">
        <f>"符日觐"</f>
        <v>符日觐</v>
      </c>
      <c r="C521" s="4" t="s">
        <v>508</v>
      </c>
      <c r="D521" s="4" t="s">
        <v>371</v>
      </c>
      <c r="E521" s="6"/>
    </row>
    <row r="522" spans="1:5" ht="24.75" customHeight="1">
      <c r="A522" s="3">
        <v>520</v>
      </c>
      <c r="B522" s="4" t="str">
        <f>"刘铭华"</f>
        <v>刘铭华</v>
      </c>
      <c r="C522" s="4" t="s">
        <v>509</v>
      </c>
      <c r="D522" s="4" t="s">
        <v>371</v>
      </c>
      <c r="E522" s="6"/>
    </row>
    <row r="523" spans="1:5" ht="24.75" customHeight="1">
      <c r="A523" s="3">
        <v>521</v>
      </c>
      <c r="B523" s="4" t="str">
        <f>"周慧茹"</f>
        <v>周慧茹</v>
      </c>
      <c r="C523" s="4" t="s">
        <v>510</v>
      </c>
      <c r="D523" s="4" t="s">
        <v>371</v>
      </c>
      <c r="E523" s="6"/>
    </row>
    <row r="524" spans="1:5" ht="24.75" customHeight="1">
      <c r="A524" s="3">
        <v>522</v>
      </c>
      <c r="B524" s="4" t="str">
        <f>"林楠"</f>
        <v>林楠</v>
      </c>
      <c r="C524" s="4" t="s">
        <v>511</v>
      </c>
      <c r="D524" s="4" t="s">
        <v>371</v>
      </c>
      <c r="E524" s="6"/>
    </row>
    <row r="525" spans="1:5" ht="24.75" customHeight="1">
      <c r="A525" s="3">
        <v>523</v>
      </c>
      <c r="B525" s="4" t="str">
        <f>"罗究珠"</f>
        <v>罗究珠</v>
      </c>
      <c r="C525" s="4" t="s">
        <v>512</v>
      </c>
      <c r="D525" s="4" t="s">
        <v>371</v>
      </c>
      <c r="E525" s="6"/>
    </row>
    <row r="526" spans="1:5" ht="24.75" customHeight="1">
      <c r="A526" s="3">
        <v>524</v>
      </c>
      <c r="B526" s="4" t="str">
        <f>"杨艳"</f>
        <v>杨艳</v>
      </c>
      <c r="C526" s="4" t="s">
        <v>513</v>
      </c>
      <c r="D526" s="4" t="s">
        <v>371</v>
      </c>
      <c r="E526" s="6"/>
    </row>
    <row r="527" spans="1:5" ht="24.75" customHeight="1">
      <c r="A527" s="3">
        <v>525</v>
      </c>
      <c r="B527" s="4" t="str">
        <f>"贺启航"</f>
        <v>贺启航</v>
      </c>
      <c r="C527" s="4" t="s">
        <v>514</v>
      </c>
      <c r="D527" s="4" t="s">
        <v>371</v>
      </c>
      <c r="E527" s="6"/>
    </row>
    <row r="528" spans="1:5" ht="24.75" customHeight="1">
      <c r="A528" s="3">
        <v>526</v>
      </c>
      <c r="B528" s="4" t="str">
        <f>"李月爱"</f>
        <v>李月爱</v>
      </c>
      <c r="C528" s="4" t="s">
        <v>515</v>
      </c>
      <c r="D528" s="4" t="s">
        <v>371</v>
      </c>
      <c r="E528" s="6"/>
    </row>
    <row r="529" spans="1:5" ht="24.75" customHeight="1">
      <c r="A529" s="3">
        <v>527</v>
      </c>
      <c r="B529" s="4" t="str">
        <f>"林静"</f>
        <v>林静</v>
      </c>
      <c r="C529" s="4" t="s">
        <v>516</v>
      </c>
      <c r="D529" s="4" t="s">
        <v>371</v>
      </c>
      <c r="E529" s="6"/>
    </row>
    <row r="530" spans="1:5" ht="24.75" customHeight="1">
      <c r="A530" s="3">
        <v>528</v>
      </c>
      <c r="B530" s="4" t="str">
        <f>"唐丹尾"</f>
        <v>唐丹尾</v>
      </c>
      <c r="C530" s="4" t="s">
        <v>301</v>
      </c>
      <c r="D530" s="4" t="s">
        <v>371</v>
      </c>
      <c r="E530" s="6"/>
    </row>
    <row r="531" spans="1:5" ht="24.75" customHeight="1">
      <c r="A531" s="3">
        <v>529</v>
      </c>
      <c r="B531" s="4" t="str">
        <f>"王美月"</f>
        <v>王美月</v>
      </c>
      <c r="C531" s="4" t="s">
        <v>517</v>
      </c>
      <c r="D531" s="4" t="s">
        <v>371</v>
      </c>
      <c r="E531" s="6"/>
    </row>
    <row r="532" spans="1:5" ht="24.75" customHeight="1">
      <c r="A532" s="3">
        <v>530</v>
      </c>
      <c r="B532" s="4" t="str">
        <f>"谢爱玲"</f>
        <v>谢爱玲</v>
      </c>
      <c r="C532" s="4" t="s">
        <v>518</v>
      </c>
      <c r="D532" s="4" t="s">
        <v>371</v>
      </c>
      <c r="E532" s="6"/>
    </row>
    <row r="533" spans="1:5" ht="24.75" customHeight="1">
      <c r="A533" s="3">
        <v>531</v>
      </c>
      <c r="B533" s="4" t="str">
        <f>"傅大佑"</f>
        <v>傅大佑</v>
      </c>
      <c r="C533" s="4" t="s">
        <v>519</v>
      </c>
      <c r="D533" s="4" t="s">
        <v>371</v>
      </c>
      <c r="E533" s="6"/>
    </row>
    <row r="534" spans="1:5" ht="24.75" customHeight="1">
      <c r="A534" s="3">
        <v>532</v>
      </c>
      <c r="B534" s="4" t="str">
        <f>"李日汤"</f>
        <v>李日汤</v>
      </c>
      <c r="C534" s="4" t="s">
        <v>520</v>
      </c>
      <c r="D534" s="4" t="s">
        <v>371</v>
      </c>
      <c r="E534" s="6"/>
    </row>
    <row r="535" spans="1:5" ht="24.75" customHeight="1">
      <c r="A535" s="3">
        <v>533</v>
      </c>
      <c r="B535" s="4" t="str">
        <f>"刘生优"</f>
        <v>刘生优</v>
      </c>
      <c r="C535" s="4" t="s">
        <v>521</v>
      </c>
      <c r="D535" s="4" t="s">
        <v>371</v>
      </c>
      <c r="E535" s="6"/>
    </row>
    <row r="536" spans="1:5" ht="24.75" customHeight="1">
      <c r="A536" s="3">
        <v>534</v>
      </c>
      <c r="B536" s="4" t="str">
        <f>"黎定秀"</f>
        <v>黎定秀</v>
      </c>
      <c r="C536" s="4" t="s">
        <v>522</v>
      </c>
      <c r="D536" s="4" t="s">
        <v>371</v>
      </c>
      <c r="E536" s="6"/>
    </row>
    <row r="537" spans="1:5" ht="24.75" customHeight="1">
      <c r="A537" s="3">
        <v>535</v>
      </c>
      <c r="B537" s="4" t="str">
        <f>"陈选忠"</f>
        <v>陈选忠</v>
      </c>
      <c r="C537" s="4" t="s">
        <v>523</v>
      </c>
      <c r="D537" s="4" t="s">
        <v>371</v>
      </c>
      <c r="E537" s="6"/>
    </row>
    <row r="538" spans="1:5" ht="24.75" customHeight="1">
      <c r="A538" s="3">
        <v>536</v>
      </c>
      <c r="B538" s="4" t="str">
        <f>"蒲德赏"</f>
        <v>蒲德赏</v>
      </c>
      <c r="C538" s="4" t="s">
        <v>524</v>
      </c>
      <c r="D538" s="4" t="s">
        <v>371</v>
      </c>
      <c r="E538" s="6"/>
    </row>
    <row r="539" spans="1:5" ht="24.75" customHeight="1">
      <c r="A539" s="3">
        <v>537</v>
      </c>
      <c r="B539" s="4" t="str">
        <f>"唐凤忠"</f>
        <v>唐凤忠</v>
      </c>
      <c r="C539" s="4" t="s">
        <v>525</v>
      </c>
      <c r="D539" s="4" t="s">
        <v>371</v>
      </c>
      <c r="E539" s="6"/>
    </row>
    <row r="540" spans="1:5" ht="24.75" customHeight="1">
      <c r="A540" s="3">
        <v>538</v>
      </c>
      <c r="B540" s="4" t="str">
        <f>"蔡巧遇"</f>
        <v>蔡巧遇</v>
      </c>
      <c r="C540" s="4" t="s">
        <v>526</v>
      </c>
      <c r="D540" s="4" t="s">
        <v>371</v>
      </c>
      <c r="E540" s="6"/>
    </row>
    <row r="541" spans="1:5" ht="24.75" customHeight="1">
      <c r="A541" s="3">
        <v>539</v>
      </c>
      <c r="B541" s="4" t="str">
        <f>"黄小阳"</f>
        <v>黄小阳</v>
      </c>
      <c r="C541" s="4" t="s">
        <v>527</v>
      </c>
      <c r="D541" s="4" t="s">
        <v>371</v>
      </c>
      <c r="E541" s="6"/>
    </row>
    <row r="542" spans="1:5" ht="24.75" customHeight="1">
      <c r="A542" s="3">
        <v>540</v>
      </c>
      <c r="B542" s="4" t="str">
        <f>"潘俊虹"</f>
        <v>潘俊虹</v>
      </c>
      <c r="C542" s="4" t="s">
        <v>528</v>
      </c>
      <c r="D542" s="4" t="s">
        <v>371</v>
      </c>
      <c r="E542" s="6"/>
    </row>
    <row r="543" spans="1:5" ht="24.75" customHeight="1">
      <c r="A543" s="3">
        <v>541</v>
      </c>
      <c r="B543" s="4" t="str">
        <f>"陈姝"</f>
        <v>陈姝</v>
      </c>
      <c r="C543" s="4" t="s">
        <v>529</v>
      </c>
      <c r="D543" s="4" t="s">
        <v>371</v>
      </c>
      <c r="E543" s="6"/>
    </row>
    <row r="544" spans="1:5" ht="24.75" customHeight="1">
      <c r="A544" s="3">
        <v>542</v>
      </c>
      <c r="B544" s="4" t="str">
        <f>"李椿"</f>
        <v>李椿</v>
      </c>
      <c r="C544" s="4" t="s">
        <v>530</v>
      </c>
      <c r="D544" s="4" t="s">
        <v>371</v>
      </c>
      <c r="E544" s="6"/>
    </row>
    <row r="545" spans="1:5" ht="24.75" customHeight="1">
      <c r="A545" s="3">
        <v>543</v>
      </c>
      <c r="B545" s="4" t="str">
        <f>"麦翰梅"</f>
        <v>麦翰梅</v>
      </c>
      <c r="C545" s="4" t="s">
        <v>531</v>
      </c>
      <c r="D545" s="4" t="s">
        <v>371</v>
      </c>
      <c r="E545" s="6"/>
    </row>
    <row r="546" spans="1:5" ht="24.75" customHeight="1">
      <c r="A546" s="3">
        <v>544</v>
      </c>
      <c r="B546" s="4" t="str">
        <f>"王焕英"</f>
        <v>王焕英</v>
      </c>
      <c r="C546" s="4" t="s">
        <v>426</v>
      </c>
      <c r="D546" s="4" t="s">
        <v>371</v>
      </c>
      <c r="E546" s="6"/>
    </row>
    <row r="547" spans="1:5" ht="24.75" customHeight="1">
      <c r="A547" s="3">
        <v>545</v>
      </c>
      <c r="B547" s="4" t="str">
        <f>"傅春蕊"</f>
        <v>傅春蕊</v>
      </c>
      <c r="C547" s="4" t="s">
        <v>532</v>
      </c>
      <c r="D547" s="4" t="s">
        <v>371</v>
      </c>
      <c r="E547" s="6"/>
    </row>
    <row r="548" spans="1:5" ht="24.75" customHeight="1">
      <c r="A548" s="3">
        <v>546</v>
      </c>
      <c r="B548" s="4" t="str">
        <f>"陈初妮"</f>
        <v>陈初妮</v>
      </c>
      <c r="C548" s="4" t="s">
        <v>517</v>
      </c>
      <c r="D548" s="4" t="s">
        <v>371</v>
      </c>
      <c r="E548" s="6"/>
    </row>
    <row r="549" spans="1:5" ht="24.75" customHeight="1">
      <c r="A549" s="3">
        <v>547</v>
      </c>
      <c r="B549" s="4" t="str">
        <f>"陈玲菲"</f>
        <v>陈玲菲</v>
      </c>
      <c r="C549" s="4" t="s">
        <v>533</v>
      </c>
      <c r="D549" s="4" t="s">
        <v>371</v>
      </c>
      <c r="E549" s="6"/>
    </row>
    <row r="550" spans="1:5" ht="24.75" customHeight="1">
      <c r="A550" s="3">
        <v>548</v>
      </c>
      <c r="B550" s="4" t="str">
        <f>"李玲玲"</f>
        <v>李玲玲</v>
      </c>
      <c r="C550" s="4" t="s">
        <v>534</v>
      </c>
      <c r="D550" s="4" t="s">
        <v>371</v>
      </c>
      <c r="E550" s="6"/>
    </row>
    <row r="551" spans="1:5" ht="24.75" customHeight="1">
      <c r="A551" s="3">
        <v>549</v>
      </c>
      <c r="B551" s="4" t="str">
        <f>"尹春焱"</f>
        <v>尹春焱</v>
      </c>
      <c r="C551" s="4" t="s">
        <v>387</v>
      </c>
      <c r="D551" s="4" t="s">
        <v>371</v>
      </c>
      <c r="E551" s="6"/>
    </row>
    <row r="552" spans="1:5" ht="24.75" customHeight="1">
      <c r="A552" s="3">
        <v>550</v>
      </c>
      <c r="B552" s="4" t="str">
        <f>"陈文涛"</f>
        <v>陈文涛</v>
      </c>
      <c r="C552" s="4" t="s">
        <v>535</v>
      </c>
      <c r="D552" s="4" t="s">
        <v>371</v>
      </c>
      <c r="E552" s="6"/>
    </row>
    <row r="553" spans="1:5" ht="24.75" customHeight="1">
      <c r="A553" s="3">
        <v>551</v>
      </c>
      <c r="B553" s="4" t="str">
        <f>"刘云凤"</f>
        <v>刘云凤</v>
      </c>
      <c r="C553" s="4" t="s">
        <v>536</v>
      </c>
      <c r="D553" s="4" t="s">
        <v>371</v>
      </c>
      <c r="E553" s="6"/>
    </row>
    <row r="554" spans="1:5" ht="24.75" customHeight="1">
      <c r="A554" s="3">
        <v>552</v>
      </c>
      <c r="B554" s="4" t="str">
        <f>"陈泽昊"</f>
        <v>陈泽昊</v>
      </c>
      <c r="C554" s="4" t="s">
        <v>537</v>
      </c>
      <c r="D554" s="4" t="s">
        <v>371</v>
      </c>
      <c r="E554" s="6"/>
    </row>
    <row r="555" spans="1:5" ht="24.75" customHeight="1">
      <c r="A555" s="3">
        <v>553</v>
      </c>
      <c r="B555" s="4" t="str">
        <f>"符桂秋"</f>
        <v>符桂秋</v>
      </c>
      <c r="C555" s="4" t="s">
        <v>538</v>
      </c>
      <c r="D555" s="4" t="s">
        <v>371</v>
      </c>
      <c r="E555" s="6"/>
    </row>
    <row r="556" spans="1:5" ht="24.75" customHeight="1">
      <c r="A556" s="3">
        <v>554</v>
      </c>
      <c r="B556" s="4" t="str">
        <f>"何步刚"</f>
        <v>何步刚</v>
      </c>
      <c r="C556" s="4" t="s">
        <v>539</v>
      </c>
      <c r="D556" s="4" t="s">
        <v>371</v>
      </c>
      <c r="E556" s="6"/>
    </row>
    <row r="557" spans="1:5" ht="24.75" customHeight="1">
      <c r="A557" s="3">
        <v>555</v>
      </c>
      <c r="B557" s="4" t="str">
        <f>"王锐"</f>
        <v>王锐</v>
      </c>
      <c r="C557" s="4" t="s">
        <v>540</v>
      </c>
      <c r="D557" s="4" t="s">
        <v>371</v>
      </c>
      <c r="E557" s="6"/>
    </row>
    <row r="558" spans="1:5" ht="24.75" customHeight="1">
      <c r="A558" s="3">
        <v>556</v>
      </c>
      <c r="B558" s="4" t="str">
        <f>"杨梅益"</f>
        <v>杨梅益</v>
      </c>
      <c r="C558" s="4" t="s">
        <v>541</v>
      </c>
      <c r="D558" s="4" t="s">
        <v>371</v>
      </c>
      <c r="E558" s="6"/>
    </row>
    <row r="559" spans="1:5" ht="24.75" customHeight="1">
      <c r="A559" s="3">
        <v>557</v>
      </c>
      <c r="B559" s="4" t="str">
        <f>"陈圻金"</f>
        <v>陈圻金</v>
      </c>
      <c r="C559" s="4" t="s">
        <v>542</v>
      </c>
      <c r="D559" s="4" t="s">
        <v>371</v>
      </c>
      <c r="E559" s="6"/>
    </row>
    <row r="560" spans="1:5" ht="24.75" customHeight="1">
      <c r="A560" s="3">
        <v>558</v>
      </c>
      <c r="B560" s="4" t="str">
        <f>"孙清元"</f>
        <v>孙清元</v>
      </c>
      <c r="C560" s="4" t="s">
        <v>543</v>
      </c>
      <c r="D560" s="4" t="s">
        <v>371</v>
      </c>
      <c r="E560" s="6"/>
    </row>
    <row r="561" spans="1:5" ht="24.75" customHeight="1">
      <c r="A561" s="3">
        <v>559</v>
      </c>
      <c r="B561" s="4" t="str">
        <f>"许莉芬"</f>
        <v>许莉芬</v>
      </c>
      <c r="C561" s="4" t="s">
        <v>544</v>
      </c>
      <c r="D561" s="4" t="s">
        <v>371</v>
      </c>
      <c r="E561" s="6"/>
    </row>
    <row r="562" spans="1:5" ht="24.75" customHeight="1">
      <c r="A562" s="3">
        <v>560</v>
      </c>
      <c r="B562" s="4" t="str">
        <f>"刘丽云"</f>
        <v>刘丽云</v>
      </c>
      <c r="C562" s="4" t="s">
        <v>545</v>
      </c>
      <c r="D562" s="4" t="s">
        <v>371</v>
      </c>
      <c r="E562" s="6"/>
    </row>
    <row r="563" spans="1:5" ht="24.75" customHeight="1">
      <c r="A563" s="3">
        <v>561</v>
      </c>
      <c r="B563" s="4" t="str">
        <f>"史蕾"</f>
        <v>史蕾</v>
      </c>
      <c r="C563" s="4" t="s">
        <v>546</v>
      </c>
      <c r="D563" s="4" t="s">
        <v>371</v>
      </c>
      <c r="E563" s="6"/>
    </row>
    <row r="564" spans="1:5" ht="24.75" customHeight="1">
      <c r="A564" s="3">
        <v>562</v>
      </c>
      <c r="B564" s="4" t="str">
        <f>"唐一文"</f>
        <v>唐一文</v>
      </c>
      <c r="C564" s="4" t="s">
        <v>547</v>
      </c>
      <c r="D564" s="4" t="s">
        <v>371</v>
      </c>
      <c r="E564" s="6"/>
    </row>
    <row r="565" spans="1:5" ht="24.75" customHeight="1">
      <c r="A565" s="3">
        <v>563</v>
      </c>
      <c r="B565" s="4" t="str">
        <f>"李若管"</f>
        <v>李若管</v>
      </c>
      <c r="C565" s="4" t="s">
        <v>548</v>
      </c>
      <c r="D565" s="4" t="s">
        <v>371</v>
      </c>
      <c r="E565" s="6"/>
    </row>
    <row r="566" spans="1:5" ht="24.75" customHeight="1">
      <c r="A566" s="3">
        <v>564</v>
      </c>
      <c r="B566" s="4" t="str">
        <f>"符坚梅"</f>
        <v>符坚梅</v>
      </c>
      <c r="C566" s="4" t="s">
        <v>549</v>
      </c>
      <c r="D566" s="4" t="s">
        <v>371</v>
      </c>
      <c r="E566" s="6"/>
    </row>
    <row r="567" spans="1:5" ht="24.75" customHeight="1">
      <c r="A567" s="3">
        <v>565</v>
      </c>
      <c r="B567" s="4" t="str">
        <f>"吴春颖"</f>
        <v>吴春颖</v>
      </c>
      <c r="C567" s="4" t="s">
        <v>550</v>
      </c>
      <c r="D567" s="4" t="s">
        <v>371</v>
      </c>
      <c r="E567" s="6"/>
    </row>
    <row r="568" spans="1:5" ht="24.75" customHeight="1">
      <c r="A568" s="3">
        <v>566</v>
      </c>
      <c r="B568" s="4" t="str">
        <f>"李艳菊"</f>
        <v>李艳菊</v>
      </c>
      <c r="C568" s="4" t="s">
        <v>551</v>
      </c>
      <c r="D568" s="4" t="s">
        <v>371</v>
      </c>
      <c r="E568" s="6"/>
    </row>
    <row r="569" spans="1:5" ht="24.75" customHeight="1">
      <c r="A569" s="3">
        <v>567</v>
      </c>
      <c r="B569" s="4" t="str">
        <f>"吴秀丽"</f>
        <v>吴秀丽</v>
      </c>
      <c r="C569" s="4" t="s">
        <v>552</v>
      </c>
      <c r="D569" s="4" t="s">
        <v>371</v>
      </c>
      <c r="E569" s="6"/>
    </row>
    <row r="570" spans="1:5" ht="24.75" customHeight="1">
      <c r="A570" s="3">
        <v>568</v>
      </c>
      <c r="B570" s="4" t="str">
        <f>"刘博"</f>
        <v>刘博</v>
      </c>
      <c r="C570" s="4" t="s">
        <v>553</v>
      </c>
      <c r="D570" s="4" t="s">
        <v>371</v>
      </c>
      <c r="E570" s="6"/>
    </row>
    <row r="571" spans="1:5" ht="24.75" customHeight="1">
      <c r="A571" s="3">
        <v>569</v>
      </c>
      <c r="B571" s="4" t="str">
        <f>"黎月兰"</f>
        <v>黎月兰</v>
      </c>
      <c r="C571" s="4" t="s">
        <v>391</v>
      </c>
      <c r="D571" s="4" t="s">
        <v>371</v>
      </c>
      <c r="E571" s="6"/>
    </row>
    <row r="572" spans="1:5" ht="24.75" customHeight="1">
      <c r="A572" s="3">
        <v>570</v>
      </c>
      <c r="B572" s="4" t="str">
        <f>"何晓春"</f>
        <v>何晓春</v>
      </c>
      <c r="C572" s="4" t="s">
        <v>554</v>
      </c>
      <c r="D572" s="4" t="s">
        <v>371</v>
      </c>
      <c r="E572" s="6"/>
    </row>
    <row r="573" spans="1:5" ht="24.75" customHeight="1">
      <c r="A573" s="3">
        <v>571</v>
      </c>
      <c r="B573" s="4" t="str">
        <f>"王丽美"</f>
        <v>王丽美</v>
      </c>
      <c r="C573" s="4" t="s">
        <v>555</v>
      </c>
      <c r="D573" s="4" t="s">
        <v>371</v>
      </c>
      <c r="E573" s="6"/>
    </row>
    <row r="574" spans="1:5" ht="24.75" customHeight="1">
      <c r="A574" s="3">
        <v>572</v>
      </c>
      <c r="B574" s="4" t="str">
        <f>"苏华玲"</f>
        <v>苏华玲</v>
      </c>
      <c r="C574" s="4" t="s">
        <v>294</v>
      </c>
      <c r="D574" s="4" t="s">
        <v>371</v>
      </c>
      <c r="E574" s="6"/>
    </row>
    <row r="575" spans="1:5" ht="24.75" customHeight="1">
      <c r="A575" s="3">
        <v>573</v>
      </c>
      <c r="B575" s="4" t="str">
        <f>"梁正雨"</f>
        <v>梁正雨</v>
      </c>
      <c r="C575" s="4" t="s">
        <v>556</v>
      </c>
      <c r="D575" s="4" t="s">
        <v>371</v>
      </c>
      <c r="E575" s="6"/>
    </row>
    <row r="576" spans="1:5" ht="24.75" customHeight="1">
      <c r="A576" s="3">
        <v>574</v>
      </c>
      <c r="B576" s="4" t="str">
        <f>"刘文琳"</f>
        <v>刘文琳</v>
      </c>
      <c r="C576" s="4" t="s">
        <v>557</v>
      </c>
      <c r="D576" s="4" t="s">
        <v>371</v>
      </c>
      <c r="E576" s="6"/>
    </row>
    <row r="577" spans="1:5" ht="24.75" customHeight="1">
      <c r="A577" s="3">
        <v>575</v>
      </c>
      <c r="B577" s="4" t="str">
        <f>"陈莹"</f>
        <v>陈莹</v>
      </c>
      <c r="C577" s="4" t="s">
        <v>558</v>
      </c>
      <c r="D577" s="4" t="s">
        <v>371</v>
      </c>
      <c r="E577" s="6"/>
    </row>
    <row r="578" spans="1:5" ht="24.75" customHeight="1">
      <c r="A578" s="3">
        <v>576</v>
      </c>
      <c r="B578" s="4" t="str">
        <f>"冯培育"</f>
        <v>冯培育</v>
      </c>
      <c r="C578" s="4" t="s">
        <v>559</v>
      </c>
      <c r="D578" s="4" t="s">
        <v>371</v>
      </c>
      <c r="E578" s="6"/>
    </row>
    <row r="579" spans="1:5" ht="24.75" customHeight="1">
      <c r="A579" s="3">
        <v>577</v>
      </c>
      <c r="B579" s="4" t="str">
        <f>"李晨龙"</f>
        <v>李晨龙</v>
      </c>
      <c r="C579" s="4" t="s">
        <v>560</v>
      </c>
      <c r="D579" s="4" t="s">
        <v>371</v>
      </c>
      <c r="E579" s="6"/>
    </row>
    <row r="580" spans="1:5" ht="24.75" customHeight="1">
      <c r="A580" s="3">
        <v>578</v>
      </c>
      <c r="B580" s="4" t="str">
        <f>"陈金丽"</f>
        <v>陈金丽</v>
      </c>
      <c r="C580" s="4" t="s">
        <v>561</v>
      </c>
      <c r="D580" s="4" t="s">
        <v>371</v>
      </c>
      <c r="E580" s="6"/>
    </row>
    <row r="581" spans="1:5" ht="24.75" customHeight="1">
      <c r="A581" s="3">
        <v>579</v>
      </c>
      <c r="B581" s="4" t="str">
        <f>"薛本敏"</f>
        <v>薛本敏</v>
      </c>
      <c r="C581" s="4" t="s">
        <v>562</v>
      </c>
      <c r="D581" s="4" t="s">
        <v>371</v>
      </c>
      <c r="E581" s="6"/>
    </row>
    <row r="582" spans="1:5" ht="24.75" customHeight="1">
      <c r="A582" s="3">
        <v>580</v>
      </c>
      <c r="B582" s="4" t="str">
        <f>"黎秀丽"</f>
        <v>黎秀丽</v>
      </c>
      <c r="C582" s="4" t="s">
        <v>563</v>
      </c>
      <c r="D582" s="4" t="s">
        <v>371</v>
      </c>
      <c r="E582" s="6"/>
    </row>
    <row r="583" spans="1:5" ht="24.75" customHeight="1">
      <c r="A583" s="3">
        <v>581</v>
      </c>
      <c r="B583" s="4" t="str">
        <f>"谢柏怡"</f>
        <v>谢柏怡</v>
      </c>
      <c r="C583" s="4" t="s">
        <v>564</v>
      </c>
      <c r="D583" s="4" t="s">
        <v>371</v>
      </c>
      <c r="E583" s="6"/>
    </row>
    <row r="584" spans="1:5" ht="24.75" customHeight="1">
      <c r="A584" s="3">
        <v>582</v>
      </c>
      <c r="B584" s="4" t="str">
        <f>"刘琴"</f>
        <v>刘琴</v>
      </c>
      <c r="C584" s="4" t="s">
        <v>565</v>
      </c>
      <c r="D584" s="4" t="s">
        <v>371</v>
      </c>
      <c r="E584" s="6"/>
    </row>
    <row r="585" spans="1:5" ht="24.75" customHeight="1">
      <c r="A585" s="3">
        <v>583</v>
      </c>
      <c r="B585" s="4" t="str">
        <f>"唐发盛"</f>
        <v>唐发盛</v>
      </c>
      <c r="C585" s="4" t="s">
        <v>566</v>
      </c>
      <c r="D585" s="4" t="s">
        <v>371</v>
      </c>
      <c r="E585" s="6"/>
    </row>
    <row r="586" spans="1:5" ht="24.75" customHeight="1">
      <c r="A586" s="3">
        <v>584</v>
      </c>
      <c r="B586" s="4" t="str">
        <f>"许雯迪"</f>
        <v>许雯迪</v>
      </c>
      <c r="C586" s="4" t="s">
        <v>567</v>
      </c>
      <c r="D586" s="4" t="s">
        <v>371</v>
      </c>
      <c r="E586" s="6"/>
    </row>
    <row r="587" spans="1:5" ht="24.75" customHeight="1">
      <c r="A587" s="3">
        <v>585</v>
      </c>
      <c r="B587" s="4" t="str">
        <f>"郑卡特"</f>
        <v>郑卡特</v>
      </c>
      <c r="C587" s="4" t="s">
        <v>568</v>
      </c>
      <c r="D587" s="4" t="s">
        <v>371</v>
      </c>
      <c r="E587" s="6"/>
    </row>
    <row r="588" spans="1:5" ht="24.75" customHeight="1">
      <c r="A588" s="3">
        <v>586</v>
      </c>
      <c r="B588" s="4" t="str">
        <f>"谭玲"</f>
        <v>谭玲</v>
      </c>
      <c r="C588" s="4" t="s">
        <v>569</v>
      </c>
      <c r="D588" s="4" t="s">
        <v>371</v>
      </c>
      <c r="E588" s="6"/>
    </row>
    <row r="589" spans="1:5" ht="24.75" customHeight="1">
      <c r="A589" s="3">
        <v>587</v>
      </c>
      <c r="B589" s="4" t="str">
        <f>"华子琼"</f>
        <v>华子琼</v>
      </c>
      <c r="C589" s="4" t="s">
        <v>570</v>
      </c>
      <c r="D589" s="4" t="s">
        <v>371</v>
      </c>
      <c r="E589" s="6"/>
    </row>
    <row r="590" spans="1:5" ht="24.75" customHeight="1">
      <c r="A590" s="3">
        <v>588</v>
      </c>
      <c r="B590" s="4" t="str">
        <f>"刘小妹"</f>
        <v>刘小妹</v>
      </c>
      <c r="C590" s="4" t="s">
        <v>571</v>
      </c>
      <c r="D590" s="4" t="s">
        <v>371</v>
      </c>
      <c r="E590" s="6"/>
    </row>
    <row r="591" spans="1:5" ht="24.75" customHeight="1">
      <c r="A591" s="3">
        <v>589</v>
      </c>
      <c r="B591" s="4" t="str">
        <f>"甘业美"</f>
        <v>甘业美</v>
      </c>
      <c r="C591" s="4" t="s">
        <v>572</v>
      </c>
      <c r="D591" s="4" t="s">
        <v>371</v>
      </c>
      <c r="E591" s="6"/>
    </row>
    <row r="592" spans="1:5" ht="24.75" customHeight="1">
      <c r="A592" s="3">
        <v>590</v>
      </c>
      <c r="B592" s="4" t="str">
        <f>"魏承嘉"</f>
        <v>魏承嘉</v>
      </c>
      <c r="C592" s="4" t="s">
        <v>573</v>
      </c>
      <c r="D592" s="4" t="s">
        <v>371</v>
      </c>
      <c r="E592" s="6"/>
    </row>
    <row r="593" spans="1:5" ht="24.75" customHeight="1">
      <c r="A593" s="3">
        <v>591</v>
      </c>
      <c r="B593" s="4" t="str">
        <f>"陈雅婷"</f>
        <v>陈雅婷</v>
      </c>
      <c r="C593" s="4" t="s">
        <v>574</v>
      </c>
      <c r="D593" s="4" t="s">
        <v>371</v>
      </c>
      <c r="E593" s="6"/>
    </row>
    <row r="594" spans="1:5" ht="24.75" customHeight="1">
      <c r="A594" s="3">
        <v>592</v>
      </c>
      <c r="B594" s="4" t="str">
        <f>"方伟涛"</f>
        <v>方伟涛</v>
      </c>
      <c r="C594" s="4" t="s">
        <v>575</v>
      </c>
      <c r="D594" s="4" t="s">
        <v>371</v>
      </c>
      <c r="E594" s="6"/>
    </row>
    <row r="595" spans="1:5" ht="24.75" customHeight="1">
      <c r="A595" s="3">
        <v>593</v>
      </c>
      <c r="B595" s="4" t="str">
        <f>"宋昕达"</f>
        <v>宋昕达</v>
      </c>
      <c r="C595" s="4" t="s">
        <v>576</v>
      </c>
      <c r="D595" s="4" t="s">
        <v>371</v>
      </c>
      <c r="E595" s="6"/>
    </row>
    <row r="596" spans="1:5" ht="24.75" customHeight="1">
      <c r="A596" s="3">
        <v>594</v>
      </c>
      <c r="B596" s="4" t="str">
        <f>"羊豪一"</f>
        <v>羊豪一</v>
      </c>
      <c r="C596" s="4" t="s">
        <v>577</v>
      </c>
      <c r="D596" s="4" t="s">
        <v>371</v>
      </c>
      <c r="E596" s="6"/>
    </row>
    <row r="597" spans="1:5" ht="24.75" customHeight="1">
      <c r="A597" s="3">
        <v>595</v>
      </c>
      <c r="B597" s="4" t="str">
        <f>"黄晶"</f>
        <v>黄晶</v>
      </c>
      <c r="C597" s="4" t="s">
        <v>578</v>
      </c>
      <c r="D597" s="4" t="s">
        <v>371</v>
      </c>
      <c r="E597" s="6"/>
    </row>
    <row r="598" spans="1:5" ht="24.75" customHeight="1">
      <c r="A598" s="3">
        <v>596</v>
      </c>
      <c r="B598" s="4" t="str">
        <f>"卓先敏"</f>
        <v>卓先敏</v>
      </c>
      <c r="C598" s="4" t="s">
        <v>579</v>
      </c>
      <c r="D598" s="4" t="s">
        <v>371</v>
      </c>
      <c r="E598" s="6"/>
    </row>
    <row r="599" spans="1:5" ht="24.75" customHeight="1">
      <c r="A599" s="3">
        <v>597</v>
      </c>
      <c r="B599" s="4" t="str">
        <f>"石丽莉"</f>
        <v>石丽莉</v>
      </c>
      <c r="C599" s="4" t="s">
        <v>580</v>
      </c>
      <c r="D599" s="4" t="s">
        <v>371</v>
      </c>
      <c r="E599" s="6"/>
    </row>
    <row r="600" spans="1:5" ht="24.75" customHeight="1">
      <c r="A600" s="3">
        <v>598</v>
      </c>
      <c r="B600" s="4" t="str">
        <f>"黄渊"</f>
        <v>黄渊</v>
      </c>
      <c r="C600" s="4" t="s">
        <v>581</v>
      </c>
      <c r="D600" s="4" t="s">
        <v>371</v>
      </c>
      <c r="E600" s="6"/>
    </row>
    <row r="601" spans="1:5" ht="24.75" customHeight="1">
      <c r="A601" s="3">
        <v>599</v>
      </c>
      <c r="B601" s="4" t="str">
        <f>"魏灵瑶"</f>
        <v>魏灵瑶</v>
      </c>
      <c r="C601" s="4" t="s">
        <v>582</v>
      </c>
      <c r="D601" s="4" t="s">
        <v>371</v>
      </c>
      <c r="E601" s="6"/>
    </row>
    <row r="602" spans="1:5" ht="24.75" customHeight="1">
      <c r="A602" s="3">
        <v>600</v>
      </c>
      <c r="B602" s="4" t="str">
        <f>"符壮坚"</f>
        <v>符壮坚</v>
      </c>
      <c r="C602" s="4" t="s">
        <v>583</v>
      </c>
      <c r="D602" s="4" t="s">
        <v>371</v>
      </c>
      <c r="E602" s="6"/>
    </row>
    <row r="603" spans="1:5" ht="24.75" customHeight="1">
      <c r="A603" s="3">
        <v>601</v>
      </c>
      <c r="B603" s="4" t="str">
        <f>"黄燕华"</f>
        <v>黄燕华</v>
      </c>
      <c r="C603" s="4" t="s">
        <v>584</v>
      </c>
      <c r="D603" s="4" t="s">
        <v>371</v>
      </c>
      <c r="E603" s="6"/>
    </row>
    <row r="604" spans="1:5" ht="24.75" customHeight="1">
      <c r="A604" s="3">
        <v>602</v>
      </c>
      <c r="B604" s="4" t="str">
        <f>"王青林"</f>
        <v>王青林</v>
      </c>
      <c r="C604" s="4" t="s">
        <v>585</v>
      </c>
      <c r="D604" s="4" t="s">
        <v>371</v>
      </c>
      <c r="E604" s="6"/>
    </row>
    <row r="605" spans="1:5" ht="24.75" customHeight="1">
      <c r="A605" s="3">
        <v>603</v>
      </c>
      <c r="B605" s="4" t="str">
        <f>"卢大宙"</f>
        <v>卢大宙</v>
      </c>
      <c r="C605" s="4" t="s">
        <v>586</v>
      </c>
      <c r="D605" s="4" t="s">
        <v>371</v>
      </c>
      <c r="E605" s="6"/>
    </row>
    <row r="606" spans="1:5" ht="24.75" customHeight="1">
      <c r="A606" s="3">
        <v>604</v>
      </c>
      <c r="B606" s="4" t="str">
        <f>"温光明"</f>
        <v>温光明</v>
      </c>
      <c r="C606" s="4" t="s">
        <v>587</v>
      </c>
      <c r="D606" s="4" t="s">
        <v>371</v>
      </c>
      <c r="E606" s="6"/>
    </row>
    <row r="607" spans="1:5" ht="24.75" customHeight="1">
      <c r="A607" s="3">
        <v>605</v>
      </c>
      <c r="B607" s="4" t="str">
        <f>"羊生煜"</f>
        <v>羊生煜</v>
      </c>
      <c r="C607" s="4" t="s">
        <v>588</v>
      </c>
      <c r="D607" s="4" t="s">
        <v>371</v>
      </c>
      <c r="E607" s="6"/>
    </row>
    <row r="608" spans="1:5" ht="24.75" customHeight="1">
      <c r="A608" s="3">
        <v>606</v>
      </c>
      <c r="B608" s="4" t="str">
        <f>"吴佳怡"</f>
        <v>吴佳怡</v>
      </c>
      <c r="C608" s="4" t="s">
        <v>589</v>
      </c>
      <c r="D608" s="4" t="s">
        <v>371</v>
      </c>
      <c r="E608" s="6"/>
    </row>
    <row r="609" spans="1:5" ht="24.75" customHeight="1">
      <c r="A609" s="3">
        <v>607</v>
      </c>
      <c r="B609" s="4" t="str">
        <f>"刘思羽"</f>
        <v>刘思羽</v>
      </c>
      <c r="C609" s="4" t="s">
        <v>590</v>
      </c>
      <c r="D609" s="4" t="s">
        <v>371</v>
      </c>
      <c r="E609" s="6"/>
    </row>
    <row r="610" spans="1:5" ht="24.75" customHeight="1">
      <c r="A610" s="3">
        <v>608</v>
      </c>
      <c r="B610" s="4" t="str">
        <f>"吴秋香"</f>
        <v>吴秋香</v>
      </c>
      <c r="C610" s="4" t="s">
        <v>591</v>
      </c>
      <c r="D610" s="4" t="s">
        <v>371</v>
      </c>
      <c r="E610" s="6"/>
    </row>
    <row r="611" spans="1:5" ht="24.75" customHeight="1">
      <c r="A611" s="3">
        <v>609</v>
      </c>
      <c r="B611" s="4" t="str">
        <f>"张辉"</f>
        <v>张辉</v>
      </c>
      <c r="C611" s="4" t="s">
        <v>592</v>
      </c>
      <c r="D611" s="4" t="s">
        <v>371</v>
      </c>
      <c r="E611" s="6"/>
    </row>
    <row r="612" spans="1:5" ht="24.75" customHeight="1">
      <c r="A612" s="3">
        <v>610</v>
      </c>
      <c r="B612" s="4" t="str">
        <f>"王康妹"</f>
        <v>王康妹</v>
      </c>
      <c r="C612" s="4" t="s">
        <v>593</v>
      </c>
      <c r="D612" s="4" t="s">
        <v>371</v>
      </c>
      <c r="E612" s="6"/>
    </row>
    <row r="613" spans="1:5" ht="24.75" customHeight="1">
      <c r="A613" s="3">
        <v>611</v>
      </c>
      <c r="B613" s="4" t="str">
        <f>"孙智"</f>
        <v>孙智</v>
      </c>
      <c r="C613" s="4" t="s">
        <v>594</v>
      </c>
      <c r="D613" s="4" t="s">
        <v>371</v>
      </c>
      <c r="E613" s="6"/>
    </row>
    <row r="614" spans="1:5" ht="24.75" customHeight="1">
      <c r="A614" s="3">
        <v>612</v>
      </c>
      <c r="B614" s="4" t="str">
        <f>"黄蓓"</f>
        <v>黄蓓</v>
      </c>
      <c r="C614" s="4" t="s">
        <v>595</v>
      </c>
      <c r="D614" s="4" t="s">
        <v>371</v>
      </c>
      <c r="E614" s="6"/>
    </row>
    <row r="615" spans="1:5" ht="24.75" customHeight="1">
      <c r="A615" s="3">
        <v>613</v>
      </c>
      <c r="B615" s="4" t="str">
        <f>"陈柏丞"</f>
        <v>陈柏丞</v>
      </c>
      <c r="C615" s="4" t="s">
        <v>596</v>
      </c>
      <c r="D615" s="4" t="s">
        <v>371</v>
      </c>
      <c r="E615" s="6"/>
    </row>
    <row r="616" spans="1:5" ht="24.75" customHeight="1">
      <c r="A616" s="3">
        <v>614</v>
      </c>
      <c r="B616" s="4" t="str">
        <f>"文珺姣"</f>
        <v>文珺姣</v>
      </c>
      <c r="C616" s="4" t="s">
        <v>597</v>
      </c>
      <c r="D616" s="4" t="s">
        <v>371</v>
      </c>
      <c r="E616" s="6"/>
    </row>
    <row r="617" spans="1:5" ht="24.75" customHeight="1">
      <c r="A617" s="3">
        <v>615</v>
      </c>
      <c r="B617" s="4" t="str">
        <f>"张秋惠"</f>
        <v>张秋惠</v>
      </c>
      <c r="C617" s="4" t="s">
        <v>598</v>
      </c>
      <c r="D617" s="4" t="s">
        <v>371</v>
      </c>
      <c r="E617" s="6"/>
    </row>
    <row r="618" spans="1:5" ht="24.75" customHeight="1">
      <c r="A618" s="3">
        <v>616</v>
      </c>
      <c r="B618" s="4" t="str">
        <f>"谭涛"</f>
        <v>谭涛</v>
      </c>
      <c r="C618" s="4" t="s">
        <v>599</v>
      </c>
      <c r="D618" s="4" t="s">
        <v>371</v>
      </c>
      <c r="E618" s="6"/>
    </row>
    <row r="619" spans="1:5" ht="24.75" customHeight="1">
      <c r="A619" s="3">
        <v>617</v>
      </c>
      <c r="B619" s="4" t="str">
        <f>"林秋惠"</f>
        <v>林秋惠</v>
      </c>
      <c r="C619" s="4" t="s">
        <v>534</v>
      </c>
      <c r="D619" s="4" t="s">
        <v>600</v>
      </c>
      <c r="E619" s="6"/>
    </row>
    <row r="620" spans="1:5" ht="24.75" customHeight="1">
      <c r="A620" s="3">
        <v>618</v>
      </c>
      <c r="B620" s="4" t="str">
        <f>"姚雪琪"</f>
        <v>姚雪琪</v>
      </c>
      <c r="C620" s="4" t="s">
        <v>601</v>
      </c>
      <c r="D620" s="4" t="s">
        <v>600</v>
      </c>
      <c r="E620" s="6"/>
    </row>
    <row r="621" spans="1:5" ht="24.75" customHeight="1">
      <c r="A621" s="3">
        <v>619</v>
      </c>
      <c r="B621" s="4" t="str">
        <f>"林春蕾"</f>
        <v>林春蕾</v>
      </c>
      <c r="C621" s="4" t="s">
        <v>602</v>
      </c>
      <c r="D621" s="4" t="s">
        <v>600</v>
      </c>
      <c r="E621" s="6"/>
    </row>
    <row r="622" spans="1:5" ht="24.75" customHeight="1">
      <c r="A622" s="3">
        <v>620</v>
      </c>
      <c r="B622" s="4" t="str">
        <f>"刘燕鸽"</f>
        <v>刘燕鸽</v>
      </c>
      <c r="C622" s="4" t="s">
        <v>603</v>
      </c>
      <c r="D622" s="4" t="s">
        <v>600</v>
      </c>
      <c r="E622" s="6"/>
    </row>
    <row r="623" spans="1:5" ht="24.75" customHeight="1">
      <c r="A623" s="3">
        <v>621</v>
      </c>
      <c r="B623" s="4" t="str">
        <f>"王冰"</f>
        <v>王冰</v>
      </c>
      <c r="C623" s="4" t="s">
        <v>604</v>
      </c>
      <c r="D623" s="4" t="s">
        <v>600</v>
      </c>
      <c r="E623" s="6"/>
    </row>
    <row r="624" spans="1:5" ht="24.75" customHeight="1">
      <c r="A624" s="3">
        <v>622</v>
      </c>
      <c r="B624" s="4" t="str">
        <f>"郑小娜"</f>
        <v>郑小娜</v>
      </c>
      <c r="C624" s="4" t="s">
        <v>605</v>
      </c>
      <c r="D624" s="4" t="s">
        <v>600</v>
      </c>
      <c r="E624" s="6"/>
    </row>
    <row r="625" spans="1:5" ht="24.75" customHeight="1">
      <c r="A625" s="3">
        <v>623</v>
      </c>
      <c r="B625" s="4" t="str">
        <f>"董萌"</f>
        <v>董萌</v>
      </c>
      <c r="C625" s="4" t="s">
        <v>286</v>
      </c>
      <c r="D625" s="4" t="s">
        <v>600</v>
      </c>
      <c r="E625" s="6"/>
    </row>
    <row r="626" spans="1:5" ht="24.75" customHeight="1">
      <c r="A626" s="3">
        <v>624</v>
      </c>
      <c r="B626" s="4" t="str">
        <f>"岑羽婵"</f>
        <v>岑羽婵</v>
      </c>
      <c r="C626" s="4" t="s">
        <v>606</v>
      </c>
      <c r="D626" s="4" t="s">
        <v>600</v>
      </c>
      <c r="E626" s="6"/>
    </row>
    <row r="627" spans="1:5" ht="24.75" customHeight="1">
      <c r="A627" s="3">
        <v>625</v>
      </c>
      <c r="B627" s="4" t="str">
        <f>"陈佳强"</f>
        <v>陈佳强</v>
      </c>
      <c r="C627" s="4" t="s">
        <v>607</v>
      </c>
      <c r="D627" s="4" t="s">
        <v>600</v>
      </c>
      <c r="E627" s="6"/>
    </row>
    <row r="628" spans="1:5" ht="24.75" customHeight="1">
      <c r="A628" s="3">
        <v>626</v>
      </c>
      <c r="B628" s="4" t="str">
        <f>"陈菲"</f>
        <v>陈菲</v>
      </c>
      <c r="C628" s="4" t="s">
        <v>608</v>
      </c>
      <c r="D628" s="4" t="s">
        <v>600</v>
      </c>
      <c r="E628" s="6"/>
    </row>
    <row r="629" spans="1:5" ht="24.75" customHeight="1">
      <c r="A629" s="3">
        <v>627</v>
      </c>
      <c r="B629" s="4" t="str">
        <f>"赵江山"</f>
        <v>赵江山</v>
      </c>
      <c r="C629" s="4" t="s">
        <v>609</v>
      </c>
      <c r="D629" s="4" t="s">
        <v>600</v>
      </c>
      <c r="E629" s="6"/>
    </row>
    <row r="630" spans="1:5" ht="24.75" customHeight="1">
      <c r="A630" s="3">
        <v>628</v>
      </c>
      <c r="B630" s="4" t="str">
        <f>"李玲"</f>
        <v>李玲</v>
      </c>
      <c r="C630" s="4" t="s">
        <v>610</v>
      </c>
      <c r="D630" s="4" t="s">
        <v>600</v>
      </c>
      <c r="E630" s="6"/>
    </row>
    <row r="631" spans="1:5" ht="24.75" customHeight="1">
      <c r="A631" s="3">
        <v>629</v>
      </c>
      <c r="B631" s="4" t="str">
        <f>"林芳浪"</f>
        <v>林芳浪</v>
      </c>
      <c r="C631" s="4" t="s">
        <v>611</v>
      </c>
      <c r="D631" s="4" t="s">
        <v>600</v>
      </c>
      <c r="E631" s="6"/>
    </row>
    <row r="632" spans="1:5" ht="24.75" customHeight="1">
      <c r="A632" s="3">
        <v>630</v>
      </c>
      <c r="B632" s="4" t="str">
        <f>"王来钰"</f>
        <v>王来钰</v>
      </c>
      <c r="C632" s="4" t="s">
        <v>612</v>
      </c>
      <c r="D632" s="4" t="s">
        <v>600</v>
      </c>
      <c r="E632" s="6"/>
    </row>
    <row r="633" spans="1:5" ht="24.75" customHeight="1">
      <c r="A633" s="3">
        <v>631</v>
      </c>
      <c r="B633" s="4" t="str">
        <f>"赵开艳"</f>
        <v>赵开艳</v>
      </c>
      <c r="C633" s="4" t="s">
        <v>613</v>
      </c>
      <c r="D633" s="4" t="s">
        <v>600</v>
      </c>
      <c r="E633" s="6"/>
    </row>
    <row r="634" spans="1:5" ht="24.75" customHeight="1">
      <c r="A634" s="3">
        <v>632</v>
      </c>
      <c r="B634" s="4" t="str">
        <f>"黄文冰"</f>
        <v>黄文冰</v>
      </c>
      <c r="C634" s="4" t="s">
        <v>614</v>
      </c>
      <c r="D634" s="4" t="s">
        <v>600</v>
      </c>
      <c r="E634" s="6"/>
    </row>
    <row r="635" spans="1:5" ht="24.75" customHeight="1">
      <c r="A635" s="3">
        <v>633</v>
      </c>
      <c r="B635" s="4" t="str">
        <f>"冯小玲"</f>
        <v>冯小玲</v>
      </c>
      <c r="C635" s="4" t="s">
        <v>615</v>
      </c>
      <c r="D635" s="4" t="s">
        <v>600</v>
      </c>
      <c r="E635" s="6"/>
    </row>
    <row r="636" spans="1:5" ht="24.75" customHeight="1">
      <c r="A636" s="3">
        <v>634</v>
      </c>
      <c r="B636" s="4" t="str">
        <f>"吴雨倩"</f>
        <v>吴雨倩</v>
      </c>
      <c r="C636" s="4" t="s">
        <v>616</v>
      </c>
      <c r="D636" s="4" t="s">
        <v>600</v>
      </c>
      <c r="E636" s="6"/>
    </row>
    <row r="637" spans="1:5" ht="24.75" customHeight="1">
      <c r="A637" s="3">
        <v>635</v>
      </c>
      <c r="B637" s="4" t="str">
        <f>"谢菀菀"</f>
        <v>谢菀菀</v>
      </c>
      <c r="C637" s="4" t="s">
        <v>617</v>
      </c>
      <c r="D637" s="4" t="s">
        <v>600</v>
      </c>
      <c r="E637" s="6"/>
    </row>
    <row r="638" spans="1:5" ht="24.75" customHeight="1">
      <c r="A638" s="3">
        <v>636</v>
      </c>
      <c r="B638" s="4" t="str">
        <f>"王婴"</f>
        <v>王婴</v>
      </c>
      <c r="C638" s="4" t="s">
        <v>618</v>
      </c>
      <c r="D638" s="4" t="s">
        <v>600</v>
      </c>
      <c r="E638" s="6"/>
    </row>
    <row r="639" spans="1:5" ht="24.75" customHeight="1">
      <c r="A639" s="3">
        <v>637</v>
      </c>
      <c r="B639" s="4" t="str">
        <f>"李经宇"</f>
        <v>李经宇</v>
      </c>
      <c r="C639" s="4" t="s">
        <v>619</v>
      </c>
      <c r="D639" s="4" t="s">
        <v>600</v>
      </c>
      <c r="E639" s="6"/>
    </row>
    <row r="640" spans="1:5" ht="24.75" customHeight="1">
      <c r="A640" s="3">
        <v>638</v>
      </c>
      <c r="B640" s="4" t="str">
        <f>"符永冰"</f>
        <v>符永冰</v>
      </c>
      <c r="C640" s="4" t="s">
        <v>620</v>
      </c>
      <c r="D640" s="4" t="s">
        <v>600</v>
      </c>
      <c r="E640" s="6"/>
    </row>
    <row r="641" spans="1:5" ht="24.75" customHeight="1">
      <c r="A641" s="3">
        <v>639</v>
      </c>
      <c r="B641" s="4" t="str">
        <f>"李佳佳"</f>
        <v>李佳佳</v>
      </c>
      <c r="C641" s="4" t="s">
        <v>621</v>
      </c>
      <c r="D641" s="4" t="s">
        <v>600</v>
      </c>
      <c r="E641" s="6"/>
    </row>
    <row r="642" spans="1:5" ht="24.75" customHeight="1">
      <c r="A642" s="3">
        <v>640</v>
      </c>
      <c r="B642" s="4" t="str">
        <f>"杨茹"</f>
        <v>杨茹</v>
      </c>
      <c r="C642" s="4" t="s">
        <v>622</v>
      </c>
      <c r="D642" s="4" t="s">
        <v>600</v>
      </c>
      <c r="E642" s="6"/>
    </row>
    <row r="643" spans="1:5" ht="24.75" customHeight="1">
      <c r="A643" s="3">
        <v>641</v>
      </c>
      <c r="B643" s="4" t="str">
        <f>"周珊"</f>
        <v>周珊</v>
      </c>
      <c r="C643" s="4" t="s">
        <v>623</v>
      </c>
      <c r="D643" s="4" t="s">
        <v>600</v>
      </c>
      <c r="E643" s="6"/>
    </row>
    <row r="644" spans="1:5" ht="24.75" customHeight="1">
      <c r="A644" s="3">
        <v>642</v>
      </c>
      <c r="B644" s="4" t="str">
        <f>"许雪莹"</f>
        <v>许雪莹</v>
      </c>
      <c r="C644" s="4" t="s">
        <v>624</v>
      </c>
      <c r="D644" s="4" t="s">
        <v>600</v>
      </c>
      <c r="E644" s="6"/>
    </row>
    <row r="645" spans="1:5" ht="24.75" customHeight="1">
      <c r="A645" s="3">
        <v>643</v>
      </c>
      <c r="B645" s="4" t="str">
        <f>"庄家芯"</f>
        <v>庄家芯</v>
      </c>
      <c r="C645" s="4" t="s">
        <v>625</v>
      </c>
      <c r="D645" s="4" t="s">
        <v>600</v>
      </c>
      <c r="E645" s="6"/>
    </row>
    <row r="646" spans="1:5" ht="24.75" customHeight="1">
      <c r="A646" s="3">
        <v>644</v>
      </c>
      <c r="B646" s="4" t="str">
        <f>"黄薇"</f>
        <v>黄薇</v>
      </c>
      <c r="C646" s="4" t="s">
        <v>626</v>
      </c>
      <c r="D646" s="4" t="s">
        <v>600</v>
      </c>
      <c r="E646" s="6"/>
    </row>
    <row r="647" spans="1:5" ht="24.75" customHeight="1">
      <c r="A647" s="3">
        <v>645</v>
      </c>
      <c r="B647" s="4" t="str">
        <f>"黄怡雅"</f>
        <v>黄怡雅</v>
      </c>
      <c r="C647" s="4" t="s">
        <v>627</v>
      </c>
      <c r="D647" s="4" t="s">
        <v>600</v>
      </c>
      <c r="E647" s="6"/>
    </row>
    <row r="648" spans="1:5" ht="24.75" customHeight="1">
      <c r="A648" s="3">
        <v>646</v>
      </c>
      <c r="B648" s="4" t="str">
        <f>"李智渊"</f>
        <v>李智渊</v>
      </c>
      <c r="C648" s="4" t="s">
        <v>628</v>
      </c>
      <c r="D648" s="4" t="s">
        <v>600</v>
      </c>
      <c r="E648" s="6"/>
    </row>
    <row r="649" spans="1:5" ht="24.75" customHeight="1">
      <c r="A649" s="3">
        <v>647</v>
      </c>
      <c r="B649" s="4" t="str">
        <f>"吴小连"</f>
        <v>吴小连</v>
      </c>
      <c r="C649" s="4" t="s">
        <v>629</v>
      </c>
      <c r="D649" s="4" t="s">
        <v>600</v>
      </c>
      <c r="E649" s="6"/>
    </row>
    <row r="650" spans="1:5" ht="24.75" customHeight="1">
      <c r="A650" s="3">
        <v>648</v>
      </c>
      <c r="B650" s="4" t="str">
        <f>"兰月"</f>
        <v>兰月</v>
      </c>
      <c r="C650" s="4" t="s">
        <v>630</v>
      </c>
      <c r="D650" s="4" t="s">
        <v>600</v>
      </c>
      <c r="E650" s="6"/>
    </row>
    <row r="651" spans="1:5" ht="24.75" customHeight="1">
      <c r="A651" s="3">
        <v>649</v>
      </c>
      <c r="B651" s="4" t="str">
        <f>"陈勇"</f>
        <v>陈勇</v>
      </c>
      <c r="C651" s="4" t="s">
        <v>631</v>
      </c>
      <c r="D651" s="4" t="s">
        <v>600</v>
      </c>
      <c r="E651" s="6"/>
    </row>
    <row r="652" spans="1:5" ht="24.75" customHeight="1">
      <c r="A652" s="3">
        <v>650</v>
      </c>
      <c r="B652" s="4" t="str">
        <f>"翁铭"</f>
        <v>翁铭</v>
      </c>
      <c r="C652" s="4" t="s">
        <v>632</v>
      </c>
      <c r="D652" s="4" t="s">
        <v>600</v>
      </c>
      <c r="E652" s="6"/>
    </row>
    <row r="653" spans="1:5" ht="24.75" customHeight="1">
      <c r="A653" s="3">
        <v>651</v>
      </c>
      <c r="B653" s="4" t="str">
        <f>"许宋裕"</f>
        <v>许宋裕</v>
      </c>
      <c r="C653" s="4" t="s">
        <v>633</v>
      </c>
      <c r="D653" s="4" t="s">
        <v>600</v>
      </c>
      <c r="E653" s="6"/>
    </row>
    <row r="654" spans="1:5" ht="24.75" customHeight="1">
      <c r="A654" s="3">
        <v>652</v>
      </c>
      <c r="B654" s="4" t="str">
        <f>"陈凤芳"</f>
        <v>陈凤芳</v>
      </c>
      <c r="C654" s="4" t="s">
        <v>634</v>
      </c>
      <c r="D654" s="4" t="s">
        <v>600</v>
      </c>
      <c r="E654" s="6"/>
    </row>
    <row r="655" spans="1:5" ht="24.75" customHeight="1">
      <c r="A655" s="3">
        <v>653</v>
      </c>
      <c r="B655" s="4" t="str">
        <f>"肖金慧"</f>
        <v>肖金慧</v>
      </c>
      <c r="C655" s="4" t="s">
        <v>635</v>
      </c>
      <c r="D655" s="4" t="s">
        <v>600</v>
      </c>
      <c r="E655" s="6"/>
    </row>
    <row r="656" spans="1:5" ht="24.75" customHeight="1">
      <c r="A656" s="3">
        <v>654</v>
      </c>
      <c r="B656" s="4" t="str">
        <f>"林晓慧"</f>
        <v>林晓慧</v>
      </c>
      <c r="C656" s="4" t="s">
        <v>636</v>
      </c>
      <c r="D656" s="4" t="s">
        <v>600</v>
      </c>
      <c r="E656" s="6"/>
    </row>
    <row r="657" spans="1:5" ht="24.75" customHeight="1">
      <c r="A657" s="3">
        <v>655</v>
      </c>
      <c r="B657" s="4" t="str">
        <f>"吴健果"</f>
        <v>吴健果</v>
      </c>
      <c r="C657" s="4" t="s">
        <v>637</v>
      </c>
      <c r="D657" s="4" t="s">
        <v>600</v>
      </c>
      <c r="E657" s="6"/>
    </row>
    <row r="658" spans="1:5" ht="24.75" customHeight="1">
      <c r="A658" s="3">
        <v>656</v>
      </c>
      <c r="B658" s="4" t="str">
        <f>"李橼洁"</f>
        <v>李橼洁</v>
      </c>
      <c r="C658" s="4" t="s">
        <v>638</v>
      </c>
      <c r="D658" s="4" t="s">
        <v>600</v>
      </c>
      <c r="E658" s="6"/>
    </row>
    <row r="659" spans="1:5" ht="24.75" customHeight="1">
      <c r="A659" s="3">
        <v>657</v>
      </c>
      <c r="B659" s="4" t="str">
        <f>"林春花"</f>
        <v>林春花</v>
      </c>
      <c r="C659" s="4" t="s">
        <v>639</v>
      </c>
      <c r="D659" s="4" t="s">
        <v>600</v>
      </c>
      <c r="E659" s="6"/>
    </row>
    <row r="660" spans="1:5" ht="24.75" customHeight="1">
      <c r="A660" s="3">
        <v>658</v>
      </c>
      <c r="B660" s="4" t="str">
        <f>"符文炳"</f>
        <v>符文炳</v>
      </c>
      <c r="C660" s="4" t="s">
        <v>640</v>
      </c>
      <c r="D660" s="4" t="s">
        <v>600</v>
      </c>
      <c r="E660" s="6"/>
    </row>
    <row r="661" spans="1:5" ht="24.75" customHeight="1">
      <c r="A661" s="3">
        <v>659</v>
      </c>
      <c r="B661" s="4" t="str">
        <f>"蔡丹红"</f>
        <v>蔡丹红</v>
      </c>
      <c r="C661" s="4" t="s">
        <v>641</v>
      </c>
      <c r="D661" s="4" t="s">
        <v>600</v>
      </c>
      <c r="E661" s="6"/>
    </row>
    <row r="662" spans="1:5" ht="24.75" customHeight="1">
      <c r="A662" s="3">
        <v>660</v>
      </c>
      <c r="B662" s="4" t="str">
        <f>"吴小敏"</f>
        <v>吴小敏</v>
      </c>
      <c r="C662" s="4" t="s">
        <v>642</v>
      </c>
      <c r="D662" s="4" t="s">
        <v>600</v>
      </c>
      <c r="E662" s="6"/>
    </row>
    <row r="663" spans="1:5" ht="24.75" customHeight="1">
      <c r="A663" s="3">
        <v>661</v>
      </c>
      <c r="B663" s="4" t="str">
        <f>"赵奕"</f>
        <v>赵奕</v>
      </c>
      <c r="C663" s="4" t="s">
        <v>643</v>
      </c>
      <c r="D663" s="4" t="s">
        <v>600</v>
      </c>
      <c r="E663" s="6"/>
    </row>
    <row r="664" spans="1:5" ht="24.75" customHeight="1">
      <c r="A664" s="3">
        <v>662</v>
      </c>
      <c r="B664" s="4" t="str">
        <f>"蔡於玲"</f>
        <v>蔡於玲</v>
      </c>
      <c r="C664" s="4" t="s">
        <v>644</v>
      </c>
      <c r="D664" s="4" t="s">
        <v>600</v>
      </c>
      <c r="E664" s="6"/>
    </row>
    <row r="665" spans="1:5" ht="24.75" customHeight="1">
      <c r="A665" s="3">
        <v>663</v>
      </c>
      <c r="B665" s="4" t="str">
        <f>"苏锦花"</f>
        <v>苏锦花</v>
      </c>
      <c r="C665" s="4" t="s">
        <v>645</v>
      </c>
      <c r="D665" s="4" t="s">
        <v>600</v>
      </c>
      <c r="E665" s="6"/>
    </row>
    <row r="666" spans="1:5" ht="24.75" customHeight="1">
      <c r="A666" s="3">
        <v>664</v>
      </c>
      <c r="B666" s="4" t="str">
        <f>"符茵茵"</f>
        <v>符茵茵</v>
      </c>
      <c r="C666" s="4" t="s">
        <v>646</v>
      </c>
      <c r="D666" s="4" t="s">
        <v>600</v>
      </c>
      <c r="E666" s="6"/>
    </row>
    <row r="667" spans="1:5" ht="24.75" customHeight="1">
      <c r="A667" s="3">
        <v>665</v>
      </c>
      <c r="B667" s="4" t="str">
        <f>"符佳雨"</f>
        <v>符佳雨</v>
      </c>
      <c r="C667" s="4" t="s">
        <v>647</v>
      </c>
      <c r="D667" s="4" t="s">
        <v>600</v>
      </c>
      <c r="E667" s="6"/>
    </row>
    <row r="668" spans="1:5" ht="24.75" customHeight="1">
      <c r="A668" s="3">
        <v>666</v>
      </c>
      <c r="B668" s="4" t="str">
        <f>"王思欣"</f>
        <v>王思欣</v>
      </c>
      <c r="C668" s="4" t="s">
        <v>648</v>
      </c>
      <c r="D668" s="4" t="s">
        <v>600</v>
      </c>
      <c r="E668" s="6"/>
    </row>
    <row r="669" spans="1:5" ht="24.75" customHeight="1">
      <c r="A669" s="3">
        <v>667</v>
      </c>
      <c r="B669" s="4" t="str">
        <f>"王毓奋"</f>
        <v>王毓奋</v>
      </c>
      <c r="C669" s="4" t="s">
        <v>649</v>
      </c>
      <c r="D669" s="4" t="s">
        <v>600</v>
      </c>
      <c r="E669" s="6"/>
    </row>
    <row r="670" spans="1:5" ht="24.75" customHeight="1">
      <c r="A670" s="3">
        <v>668</v>
      </c>
      <c r="B670" s="4" t="str">
        <f>"洪娜"</f>
        <v>洪娜</v>
      </c>
      <c r="C670" s="4" t="s">
        <v>650</v>
      </c>
      <c r="D670" s="4" t="s">
        <v>600</v>
      </c>
      <c r="E670" s="6"/>
    </row>
    <row r="671" spans="1:5" ht="24.75" customHeight="1">
      <c r="A671" s="3">
        <v>669</v>
      </c>
      <c r="B671" s="4" t="str">
        <f>"吴婷"</f>
        <v>吴婷</v>
      </c>
      <c r="C671" s="4" t="s">
        <v>651</v>
      </c>
      <c r="D671" s="4" t="s">
        <v>600</v>
      </c>
      <c r="E671" s="6"/>
    </row>
    <row r="672" spans="1:5" ht="24.75" customHeight="1">
      <c r="A672" s="3">
        <v>670</v>
      </c>
      <c r="B672" s="4" t="str">
        <f>"羊妍秋"</f>
        <v>羊妍秋</v>
      </c>
      <c r="C672" s="4" t="s">
        <v>652</v>
      </c>
      <c r="D672" s="4" t="s">
        <v>600</v>
      </c>
      <c r="E672" s="6"/>
    </row>
    <row r="673" spans="1:5" ht="24.75" customHeight="1">
      <c r="A673" s="3">
        <v>671</v>
      </c>
      <c r="B673" s="4" t="str">
        <f>"羊矫燕"</f>
        <v>羊矫燕</v>
      </c>
      <c r="C673" s="4" t="s">
        <v>653</v>
      </c>
      <c r="D673" s="4" t="s">
        <v>600</v>
      </c>
      <c r="E673" s="6"/>
    </row>
    <row r="674" spans="1:5" ht="24.75" customHeight="1">
      <c r="A674" s="3">
        <v>672</v>
      </c>
      <c r="B674" s="4" t="str">
        <f>"陈家庆"</f>
        <v>陈家庆</v>
      </c>
      <c r="C674" s="4" t="s">
        <v>654</v>
      </c>
      <c r="D674" s="4" t="s">
        <v>600</v>
      </c>
      <c r="E674" s="6"/>
    </row>
    <row r="675" spans="1:5" ht="24.75" customHeight="1">
      <c r="A675" s="3">
        <v>673</v>
      </c>
      <c r="B675" s="4" t="str">
        <f>"陈雅婷"</f>
        <v>陈雅婷</v>
      </c>
      <c r="C675" s="4" t="s">
        <v>655</v>
      </c>
      <c r="D675" s="4" t="s">
        <v>600</v>
      </c>
      <c r="E675" s="6"/>
    </row>
    <row r="676" spans="1:5" ht="24.75" customHeight="1">
      <c r="A676" s="3">
        <v>674</v>
      </c>
      <c r="B676" s="4" t="str">
        <f>"曾月淇"</f>
        <v>曾月淇</v>
      </c>
      <c r="C676" s="4" t="s">
        <v>656</v>
      </c>
      <c r="D676" s="4" t="s">
        <v>600</v>
      </c>
      <c r="E676" s="6"/>
    </row>
    <row r="677" spans="1:5" ht="24.75" customHeight="1">
      <c r="A677" s="3">
        <v>675</v>
      </c>
      <c r="B677" s="4" t="str">
        <f>"黎娜"</f>
        <v>黎娜</v>
      </c>
      <c r="C677" s="4" t="s">
        <v>657</v>
      </c>
      <c r="D677" s="4" t="s">
        <v>600</v>
      </c>
      <c r="E677" s="6"/>
    </row>
    <row r="678" spans="1:5" ht="24.75" customHeight="1">
      <c r="A678" s="3">
        <v>676</v>
      </c>
      <c r="B678" s="4" t="str">
        <f>"曾令堂"</f>
        <v>曾令堂</v>
      </c>
      <c r="C678" s="4" t="s">
        <v>658</v>
      </c>
      <c r="D678" s="4" t="s">
        <v>600</v>
      </c>
      <c r="E678" s="6"/>
    </row>
    <row r="679" spans="1:5" ht="24.75" customHeight="1">
      <c r="A679" s="3">
        <v>677</v>
      </c>
      <c r="B679" s="4" t="str">
        <f>"崔振宇"</f>
        <v>崔振宇</v>
      </c>
      <c r="C679" s="4" t="s">
        <v>659</v>
      </c>
      <c r="D679" s="4" t="s">
        <v>600</v>
      </c>
      <c r="E679" s="6"/>
    </row>
    <row r="680" spans="1:5" ht="24.75" customHeight="1">
      <c r="A680" s="3">
        <v>678</v>
      </c>
      <c r="B680" s="4" t="str">
        <f>"孔炜栋"</f>
        <v>孔炜栋</v>
      </c>
      <c r="C680" s="4" t="s">
        <v>660</v>
      </c>
      <c r="D680" s="4" t="s">
        <v>600</v>
      </c>
      <c r="E680" s="6"/>
    </row>
    <row r="681" spans="1:5" ht="24.75" customHeight="1">
      <c r="A681" s="3">
        <v>679</v>
      </c>
      <c r="B681" s="4" t="str">
        <f>"钟兴婉"</f>
        <v>钟兴婉</v>
      </c>
      <c r="C681" s="4" t="s">
        <v>661</v>
      </c>
      <c r="D681" s="4" t="s">
        <v>600</v>
      </c>
      <c r="E681" s="6"/>
    </row>
    <row r="682" spans="1:5" ht="24.75" customHeight="1">
      <c r="A682" s="3">
        <v>680</v>
      </c>
      <c r="B682" s="4" t="str">
        <f>"王蔚莹"</f>
        <v>王蔚莹</v>
      </c>
      <c r="C682" s="4" t="s">
        <v>662</v>
      </c>
      <c r="D682" s="4" t="s">
        <v>600</v>
      </c>
      <c r="E682" s="6"/>
    </row>
    <row r="683" spans="1:5" ht="24.75" customHeight="1">
      <c r="A683" s="3">
        <v>681</v>
      </c>
      <c r="B683" s="4" t="str">
        <f>"符彩虹"</f>
        <v>符彩虹</v>
      </c>
      <c r="C683" s="4" t="s">
        <v>489</v>
      </c>
      <c r="D683" s="4" t="s">
        <v>600</v>
      </c>
      <c r="E683" s="6"/>
    </row>
    <row r="684" spans="1:5" ht="24.75" customHeight="1">
      <c r="A684" s="3">
        <v>682</v>
      </c>
      <c r="B684" s="4" t="str">
        <f>"冯子轩"</f>
        <v>冯子轩</v>
      </c>
      <c r="C684" s="4" t="s">
        <v>663</v>
      </c>
      <c r="D684" s="4" t="s">
        <v>600</v>
      </c>
      <c r="E684" s="6"/>
    </row>
    <row r="685" spans="1:5" ht="24.75" customHeight="1">
      <c r="A685" s="3">
        <v>683</v>
      </c>
      <c r="B685" s="4" t="str">
        <f>"王振微"</f>
        <v>王振微</v>
      </c>
      <c r="C685" s="4" t="s">
        <v>664</v>
      </c>
      <c r="D685" s="4" t="s">
        <v>600</v>
      </c>
      <c r="E685" s="6"/>
    </row>
    <row r="686" spans="1:5" ht="24.75" customHeight="1">
      <c r="A686" s="3">
        <v>684</v>
      </c>
      <c r="B686" s="4" t="str">
        <f>"陈乾兰"</f>
        <v>陈乾兰</v>
      </c>
      <c r="C686" s="4" t="s">
        <v>665</v>
      </c>
      <c r="D686" s="4" t="s">
        <v>600</v>
      </c>
      <c r="E686" s="6"/>
    </row>
    <row r="687" spans="1:5" ht="24.75" customHeight="1">
      <c r="A687" s="3">
        <v>685</v>
      </c>
      <c r="B687" s="4" t="str">
        <f>"云芸"</f>
        <v>云芸</v>
      </c>
      <c r="C687" s="4" t="s">
        <v>666</v>
      </c>
      <c r="D687" s="4" t="s">
        <v>600</v>
      </c>
      <c r="E687" s="6"/>
    </row>
    <row r="688" spans="1:5" ht="24.75" customHeight="1">
      <c r="A688" s="3">
        <v>686</v>
      </c>
      <c r="B688" s="4" t="str">
        <f>"林璐"</f>
        <v>林璐</v>
      </c>
      <c r="C688" s="4" t="s">
        <v>667</v>
      </c>
      <c r="D688" s="4" t="s">
        <v>600</v>
      </c>
      <c r="E688" s="6"/>
    </row>
    <row r="689" spans="1:5" ht="24.75" customHeight="1">
      <c r="A689" s="3">
        <v>687</v>
      </c>
      <c r="B689" s="4" t="str">
        <f>"薛漫飞"</f>
        <v>薛漫飞</v>
      </c>
      <c r="C689" s="4" t="s">
        <v>668</v>
      </c>
      <c r="D689" s="4" t="s">
        <v>600</v>
      </c>
      <c r="E689" s="6"/>
    </row>
    <row r="690" spans="1:5" ht="24.75" customHeight="1">
      <c r="A690" s="3">
        <v>688</v>
      </c>
      <c r="B690" s="4" t="str">
        <f>"李东宇"</f>
        <v>李东宇</v>
      </c>
      <c r="C690" s="4" t="s">
        <v>669</v>
      </c>
      <c r="D690" s="4" t="s">
        <v>600</v>
      </c>
      <c r="E690" s="6"/>
    </row>
    <row r="691" spans="1:5" ht="24.75" customHeight="1">
      <c r="A691" s="3">
        <v>689</v>
      </c>
      <c r="B691" s="4" t="str">
        <f>"郑玉够"</f>
        <v>郑玉够</v>
      </c>
      <c r="C691" s="4" t="s">
        <v>670</v>
      </c>
      <c r="D691" s="4" t="s">
        <v>600</v>
      </c>
      <c r="E691" s="6"/>
    </row>
    <row r="692" spans="1:5" ht="24.75" customHeight="1">
      <c r="A692" s="3">
        <v>690</v>
      </c>
      <c r="B692" s="4" t="str">
        <f>"龙宇杰"</f>
        <v>龙宇杰</v>
      </c>
      <c r="C692" s="4" t="s">
        <v>671</v>
      </c>
      <c r="D692" s="4" t="s">
        <v>600</v>
      </c>
      <c r="E692" s="6"/>
    </row>
    <row r="693" spans="1:5" ht="24.75" customHeight="1">
      <c r="A693" s="3">
        <v>691</v>
      </c>
      <c r="B693" s="4" t="str">
        <f>"刘俊怡"</f>
        <v>刘俊怡</v>
      </c>
      <c r="C693" s="4" t="s">
        <v>672</v>
      </c>
      <c r="D693" s="4" t="s">
        <v>600</v>
      </c>
      <c r="E693" s="6"/>
    </row>
    <row r="694" spans="1:5" ht="24.75" customHeight="1">
      <c r="A694" s="3">
        <v>692</v>
      </c>
      <c r="B694" s="4" t="str">
        <f>"钟妹祯"</f>
        <v>钟妹祯</v>
      </c>
      <c r="C694" s="4" t="s">
        <v>673</v>
      </c>
      <c r="D694" s="4" t="s">
        <v>600</v>
      </c>
      <c r="E694" s="6"/>
    </row>
    <row r="695" spans="1:5" ht="24.75" customHeight="1">
      <c r="A695" s="3">
        <v>693</v>
      </c>
      <c r="B695" s="4" t="str">
        <f>"许钟莉"</f>
        <v>许钟莉</v>
      </c>
      <c r="C695" s="4" t="s">
        <v>674</v>
      </c>
      <c r="D695" s="4" t="s">
        <v>600</v>
      </c>
      <c r="E695" s="6"/>
    </row>
    <row r="696" spans="1:5" ht="24.75" customHeight="1">
      <c r="A696" s="3">
        <v>694</v>
      </c>
      <c r="B696" s="4" t="str">
        <f>"严满意"</f>
        <v>严满意</v>
      </c>
      <c r="C696" s="4" t="s">
        <v>675</v>
      </c>
      <c r="D696" s="4" t="s">
        <v>600</v>
      </c>
      <c r="E696" s="6"/>
    </row>
    <row r="697" spans="1:5" ht="24.75" customHeight="1">
      <c r="A697" s="3">
        <v>695</v>
      </c>
      <c r="B697" s="4" t="str">
        <f>"王梦桥"</f>
        <v>王梦桥</v>
      </c>
      <c r="C697" s="4" t="s">
        <v>676</v>
      </c>
      <c r="D697" s="4" t="s">
        <v>600</v>
      </c>
      <c r="E697" s="6"/>
    </row>
    <row r="698" spans="1:5" ht="24.75" customHeight="1">
      <c r="A698" s="3">
        <v>696</v>
      </c>
      <c r="B698" s="4" t="str">
        <f>"吴丽花"</f>
        <v>吴丽花</v>
      </c>
      <c r="C698" s="4" t="s">
        <v>677</v>
      </c>
      <c r="D698" s="4" t="s">
        <v>600</v>
      </c>
      <c r="E698" s="6"/>
    </row>
    <row r="699" spans="1:5" ht="24.75" customHeight="1">
      <c r="A699" s="3">
        <v>697</v>
      </c>
      <c r="B699" s="4" t="str">
        <f>"毛文芳"</f>
        <v>毛文芳</v>
      </c>
      <c r="C699" s="4" t="s">
        <v>678</v>
      </c>
      <c r="D699" s="4" t="s">
        <v>600</v>
      </c>
      <c r="E699" s="6"/>
    </row>
    <row r="700" spans="1:5" ht="24.75" customHeight="1">
      <c r="A700" s="3">
        <v>698</v>
      </c>
      <c r="B700" s="4" t="str">
        <f>"陈春菊"</f>
        <v>陈春菊</v>
      </c>
      <c r="C700" s="4" t="s">
        <v>679</v>
      </c>
      <c r="D700" s="4" t="s">
        <v>600</v>
      </c>
      <c r="E700" s="6"/>
    </row>
    <row r="701" spans="1:5" ht="24.75" customHeight="1">
      <c r="A701" s="3">
        <v>699</v>
      </c>
      <c r="B701" s="4" t="str">
        <f>"王黛"</f>
        <v>王黛</v>
      </c>
      <c r="C701" s="4" t="s">
        <v>680</v>
      </c>
      <c r="D701" s="4" t="s">
        <v>600</v>
      </c>
      <c r="E701" s="6"/>
    </row>
    <row r="702" spans="1:5" ht="24.75" customHeight="1">
      <c r="A702" s="3">
        <v>700</v>
      </c>
      <c r="B702" s="4" t="str">
        <f>"邝俊衍"</f>
        <v>邝俊衍</v>
      </c>
      <c r="C702" s="4" t="s">
        <v>681</v>
      </c>
      <c r="D702" s="4" t="s">
        <v>600</v>
      </c>
      <c r="E702" s="6"/>
    </row>
    <row r="703" spans="1:5" ht="24.75" customHeight="1">
      <c r="A703" s="3">
        <v>701</v>
      </c>
      <c r="B703" s="4" t="str">
        <f>"张宗勇"</f>
        <v>张宗勇</v>
      </c>
      <c r="C703" s="4" t="s">
        <v>682</v>
      </c>
      <c r="D703" s="4" t="s">
        <v>600</v>
      </c>
      <c r="E703" s="6"/>
    </row>
    <row r="704" spans="1:5" ht="24.75" customHeight="1">
      <c r="A704" s="3">
        <v>702</v>
      </c>
      <c r="B704" s="4" t="str">
        <f>"梁卿语"</f>
        <v>梁卿语</v>
      </c>
      <c r="C704" s="4" t="s">
        <v>683</v>
      </c>
      <c r="D704" s="4" t="s">
        <v>600</v>
      </c>
      <c r="E704" s="6"/>
    </row>
    <row r="705" spans="1:5" ht="24.75" customHeight="1">
      <c r="A705" s="3">
        <v>703</v>
      </c>
      <c r="B705" s="4" t="str">
        <f>"陈佳琪"</f>
        <v>陈佳琪</v>
      </c>
      <c r="C705" s="4" t="s">
        <v>684</v>
      </c>
      <c r="D705" s="4" t="s">
        <v>600</v>
      </c>
      <c r="E705" s="6"/>
    </row>
    <row r="706" spans="1:5" ht="24.75" customHeight="1">
      <c r="A706" s="3">
        <v>704</v>
      </c>
      <c r="B706" s="4" t="str">
        <f>"张韵婉"</f>
        <v>张韵婉</v>
      </c>
      <c r="C706" s="4" t="s">
        <v>685</v>
      </c>
      <c r="D706" s="4" t="s">
        <v>600</v>
      </c>
      <c r="E706" s="6"/>
    </row>
    <row r="707" spans="1:5" ht="24.75" customHeight="1">
      <c r="A707" s="3">
        <v>705</v>
      </c>
      <c r="B707" s="4" t="str">
        <f>"符蕾"</f>
        <v>符蕾</v>
      </c>
      <c r="C707" s="4" t="s">
        <v>686</v>
      </c>
      <c r="D707" s="4" t="s">
        <v>600</v>
      </c>
      <c r="E707" s="6"/>
    </row>
    <row r="708" spans="1:5" ht="24.75" customHeight="1">
      <c r="A708" s="3">
        <v>706</v>
      </c>
      <c r="B708" s="4" t="str">
        <f>"陆林峰"</f>
        <v>陆林峰</v>
      </c>
      <c r="C708" s="4" t="s">
        <v>687</v>
      </c>
      <c r="D708" s="4" t="s">
        <v>600</v>
      </c>
      <c r="E708" s="6"/>
    </row>
    <row r="709" spans="1:5" ht="24.75" customHeight="1">
      <c r="A709" s="3">
        <v>707</v>
      </c>
      <c r="B709" s="4" t="str">
        <f>"王小芳"</f>
        <v>王小芳</v>
      </c>
      <c r="C709" s="4" t="s">
        <v>688</v>
      </c>
      <c r="D709" s="4" t="s">
        <v>600</v>
      </c>
      <c r="E709" s="6"/>
    </row>
    <row r="710" spans="1:5" ht="24.75" customHeight="1">
      <c r="A710" s="3">
        <v>708</v>
      </c>
      <c r="B710" s="4" t="str">
        <f>"叶嘉蔚"</f>
        <v>叶嘉蔚</v>
      </c>
      <c r="C710" s="4" t="s">
        <v>689</v>
      </c>
      <c r="D710" s="4" t="s">
        <v>600</v>
      </c>
      <c r="E710" s="6"/>
    </row>
    <row r="711" spans="1:5" ht="24.75" customHeight="1">
      <c r="A711" s="3">
        <v>709</v>
      </c>
      <c r="B711" s="4" t="str">
        <f>"麦民鉴"</f>
        <v>麦民鉴</v>
      </c>
      <c r="C711" s="4" t="s">
        <v>690</v>
      </c>
      <c r="D711" s="4" t="s">
        <v>600</v>
      </c>
      <c r="E711" s="6"/>
    </row>
    <row r="712" spans="1:5" ht="24.75" customHeight="1">
      <c r="A712" s="3">
        <v>710</v>
      </c>
      <c r="B712" s="4" t="str">
        <f>"吴清翔"</f>
        <v>吴清翔</v>
      </c>
      <c r="C712" s="4" t="s">
        <v>691</v>
      </c>
      <c r="D712" s="4" t="s">
        <v>600</v>
      </c>
      <c r="E712" s="6"/>
    </row>
    <row r="713" spans="1:5" ht="24.75" customHeight="1">
      <c r="A713" s="3">
        <v>711</v>
      </c>
      <c r="B713" s="4" t="str">
        <f>"周玉沛"</f>
        <v>周玉沛</v>
      </c>
      <c r="C713" s="4" t="s">
        <v>692</v>
      </c>
      <c r="D713" s="4" t="s">
        <v>600</v>
      </c>
      <c r="E713" s="6"/>
    </row>
    <row r="714" spans="1:5" ht="24.75" customHeight="1">
      <c r="A714" s="3">
        <v>712</v>
      </c>
      <c r="B714" s="4" t="str">
        <f>"甘晓慧"</f>
        <v>甘晓慧</v>
      </c>
      <c r="C714" s="4" t="s">
        <v>693</v>
      </c>
      <c r="D714" s="4" t="s">
        <v>600</v>
      </c>
      <c r="E714" s="6"/>
    </row>
    <row r="715" spans="1:5" ht="24.75" customHeight="1">
      <c r="A715" s="3">
        <v>713</v>
      </c>
      <c r="B715" s="4" t="str">
        <f>"曾维祥"</f>
        <v>曾维祥</v>
      </c>
      <c r="C715" s="4" t="s">
        <v>694</v>
      </c>
      <c r="D715" s="4" t="s">
        <v>600</v>
      </c>
      <c r="E715" s="6"/>
    </row>
    <row r="716" spans="1:5" ht="24.75" customHeight="1">
      <c r="A716" s="3">
        <v>714</v>
      </c>
      <c r="B716" s="4" t="str">
        <f>"刘炳云"</f>
        <v>刘炳云</v>
      </c>
      <c r="C716" s="4" t="s">
        <v>695</v>
      </c>
      <c r="D716" s="4" t="s">
        <v>600</v>
      </c>
      <c r="E716" s="6"/>
    </row>
    <row r="717" spans="1:5" ht="24.75" customHeight="1">
      <c r="A717" s="3">
        <v>715</v>
      </c>
      <c r="B717" s="4" t="str">
        <f>"曹莹"</f>
        <v>曹莹</v>
      </c>
      <c r="C717" s="4" t="s">
        <v>696</v>
      </c>
      <c r="D717" s="4" t="s">
        <v>600</v>
      </c>
      <c r="E717" s="6"/>
    </row>
    <row r="718" spans="1:5" ht="24.75" customHeight="1">
      <c r="A718" s="3">
        <v>716</v>
      </c>
      <c r="B718" s="4" t="str">
        <f>"姜攀"</f>
        <v>姜攀</v>
      </c>
      <c r="C718" s="4" t="s">
        <v>697</v>
      </c>
      <c r="D718" s="4" t="s">
        <v>600</v>
      </c>
      <c r="E718" s="6"/>
    </row>
    <row r="719" spans="1:5" ht="24.75" customHeight="1">
      <c r="A719" s="3">
        <v>717</v>
      </c>
      <c r="B719" s="4" t="str">
        <f>"古威宗"</f>
        <v>古威宗</v>
      </c>
      <c r="C719" s="4" t="s">
        <v>698</v>
      </c>
      <c r="D719" s="4" t="s">
        <v>600</v>
      </c>
      <c r="E719" s="6"/>
    </row>
    <row r="720" spans="1:5" ht="24.75" customHeight="1">
      <c r="A720" s="3">
        <v>718</v>
      </c>
      <c r="B720" s="4" t="str">
        <f>"吴英豪"</f>
        <v>吴英豪</v>
      </c>
      <c r="C720" s="4" t="s">
        <v>699</v>
      </c>
      <c r="D720" s="4" t="s">
        <v>600</v>
      </c>
      <c r="E720" s="6"/>
    </row>
    <row r="721" spans="1:5" ht="24.75" customHeight="1">
      <c r="A721" s="3">
        <v>719</v>
      </c>
      <c r="B721" s="4" t="str">
        <f>"刘建成"</f>
        <v>刘建成</v>
      </c>
      <c r="C721" s="4" t="s">
        <v>700</v>
      </c>
      <c r="D721" s="4" t="s">
        <v>600</v>
      </c>
      <c r="E721" s="6"/>
    </row>
    <row r="722" spans="1:5" ht="24.75" customHeight="1">
      <c r="A722" s="3">
        <v>720</v>
      </c>
      <c r="B722" s="4" t="str">
        <f>"翁小武"</f>
        <v>翁小武</v>
      </c>
      <c r="C722" s="4" t="s">
        <v>701</v>
      </c>
      <c r="D722" s="4" t="s">
        <v>600</v>
      </c>
      <c r="E722" s="6"/>
    </row>
    <row r="723" spans="1:5" ht="24.75" customHeight="1">
      <c r="A723" s="3">
        <v>721</v>
      </c>
      <c r="B723" s="4" t="str">
        <f>"杨全望"</f>
        <v>杨全望</v>
      </c>
      <c r="C723" s="4" t="s">
        <v>702</v>
      </c>
      <c r="D723" s="4" t="s">
        <v>600</v>
      </c>
      <c r="E723" s="6"/>
    </row>
    <row r="724" spans="1:5" ht="24.75" customHeight="1">
      <c r="A724" s="3">
        <v>722</v>
      </c>
      <c r="B724" s="4" t="str">
        <f>"周巧"</f>
        <v>周巧</v>
      </c>
      <c r="C724" s="4" t="s">
        <v>332</v>
      </c>
      <c r="D724" s="4" t="s">
        <v>600</v>
      </c>
      <c r="E724" s="6"/>
    </row>
    <row r="725" spans="1:5" ht="24.75" customHeight="1">
      <c r="A725" s="3">
        <v>723</v>
      </c>
      <c r="B725" s="4" t="str">
        <f>"陈芬琼"</f>
        <v>陈芬琼</v>
      </c>
      <c r="C725" s="4" t="s">
        <v>703</v>
      </c>
      <c r="D725" s="4" t="s">
        <v>600</v>
      </c>
      <c r="E725" s="6"/>
    </row>
    <row r="726" spans="1:5" ht="24.75" customHeight="1">
      <c r="A726" s="3">
        <v>724</v>
      </c>
      <c r="B726" s="4" t="str">
        <f>"林诗晴"</f>
        <v>林诗晴</v>
      </c>
      <c r="C726" s="4" t="s">
        <v>704</v>
      </c>
      <c r="D726" s="4" t="s">
        <v>600</v>
      </c>
      <c r="E726" s="6"/>
    </row>
    <row r="727" spans="1:5" ht="24.75" customHeight="1">
      <c r="A727" s="3">
        <v>725</v>
      </c>
      <c r="B727" s="4" t="str">
        <f>"沈宜修"</f>
        <v>沈宜修</v>
      </c>
      <c r="C727" s="4" t="s">
        <v>705</v>
      </c>
      <c r="D727" s="4" t="s">
        <v>600</v>
      </c>
      <c r="E727" s="6"/>
    </row>
    <row r="728" spans="1:5" ht="24.75" customHeight="1">
      <c r="A728" s="3">
        <v>726</v>
      </c>
      <c r="B728" s="4" t="str">
        <f>"伍茜婷"</f>
        <v>伍茜婷</v>
      </c>
      <c r="C728" s="4" t="s">
        <v>706</v>
      </c>
      <c r="D728" s="4" t="s">
        <v>600</v>
      </c>
      <c r="E728" s="6"/>
    </row>
    <row r="729" spans="1:5" ht="24.75" customHeight="1">
      <c r="A729" s="3">
        <v>727</v>
      </c>
      <c r="B729" s="4" t="str">
        <f>"卓丽花"</f>
        <v>卓丽花</v>
      </c>
      <c r="C729" s="4" t="s">
        <v>707</v>
      </c>
      <c r="D729" s="4" t="s">
        <v>600</v>
      </c>
      <c r="E729" s="6"/>
    </row>
    <row r="730" spans="1:5" ht="24.75" customHeight="1">
      <c r="A730" s="3">
        <v>728</v>
      </c>
      <c r="B730" s="4" t="str">
        <f>"梁倩"</f>
        <v>梁倩</v>
      </c>
      <c r="C730" s="4" t="s">
        <v>708</v>
      </c>
      <c r="D730" s="4" t="s">
        <v>600</v>
      </c>
      <c r="E730" s="6"/>
    </row>
    <row r="731" spans="1:5" ht="24.75" customHeight="1">
      <c r="A731" s="3">
        <v>729</v>
      </c>
      <c r="B731" s="4" t="str">
        <f>"张靖悦"</f>
        <v>张靖悦</v>
      </c>
      <c r="C731" s="4" t="s">
        <v>709</v>
      </c>
      <c r="D731" s="4" t="s">
        <v>600</v>
      </c>
      <c r="E731" s="6"/>
    </row>
    <row r="732" spans="1:5" ht="24.75" customHeight="1">
      <c r="A732" s="3">
        <v>730</v>
      </c>
      <c r="B732" s="4" t="str">
        <f>"唐统权"</f>
        <v>唐统权</v>
      </c>
      <c r="C732" s="4" t="s">
        <v>710</v>
      </c>
      <c r="D732" s="4" t="s">
        <v>600</v>
      </c>
      <c r="E732" s="6"/>
    </row>
    <row r="733" spans="1:5" ht="24.75" customHeight="1">
      <c r="A733" s="3">
        <v>731</v>
      </c>
      <c r="B733" s="4" t="str">
        <f>"陈川佳"</f>
        <v>陈川佳</v>
      </c>
      <c r="C733" s="4" t="s">
        <v>711</v>
      </c>
      <c r="D733" s="4" t="s">
        <v>600</v>
      </c>
      <c r="E733" s="6"/>
    </row>
    <row r="734" spans="1:5" ht="24.75" customHeight="1">
      <c r="A734" s="3">
        <v>732</v>
      </c>
      <c r="B734" s="4" t="str">
        <f>"高艺宁"</f>
        <v>高艺宁</v>
      </c>
      <c r="C734" s="4" t="s">
        <v>712</v>
      </c>
      <c r="D734" s="4" t="s">
        <v>600</v>
      </c>
      <c r="E734" s="6"/>
    </row>
    <row r="735" spans="1:5" ht="24.75" customHeight="1">
      <c r="A735" s="3">
        <v>733</v>
      </c>
      <c r="B735" s="4" t="str">
        <f>"吴淑惠"</f>
        <v>吴淑惠</v>
      </c>
      <c r="C735" s="4" t="s">
        <v>713</v>
      </c>
      <c r="D735" s="4" t="s">
        <v>600</v>
      </c>
      <c r="E735" s="6"/>
    </row>
    <row r="736" spans="1:5" ht="24.75" customHeight="1">
      <c r="A736" s="3">
        <v>734</v>
      </c>
      <c r="B736" s="4" t="str">
        <f>"周涵"</f>
        <v>周涵</v>
      </c>
      <c r="C736" s="4" t="s">
        <v>714</v>
      </c>
      <c r="D736" s="4" t="s">
        <v>600</v>
      </c>
      <c r="E736" s="6"/>
    </row>
    <row r="737" spans="1:5" ht="24.75" customHeight="1">
      <c r="A737" s="3">
        <v>735</v>
      </c>
      <c r="B737" s="4" t="str">
        <f>"黄玲妹"</f>
        <v>黄玲妹</v>
      </c>
      <c r="C737" s="4" t="s">
        <v>715</v>
      </c>
      <c r="D737" s="4" t="s">
        <v>600</v>
      </c>
      <c r="E737" s="6"/>
    </row>
    <row r="738" spans="1:5" ht="24.75" customHeight="1">
      <c r="A738" s="3">
        <v>736</v>
      </c>
      <c r="B738" s="4" t="str">
        <f>"程雪"</f>
        <v>程雪</v>
      </c>
      <c r="C738" s="4" t="s">
        <v>716</v>
      </c>
      <c r="D738" s="4" t="s">
        <v>600</v>
      </c>
      <c r="E738" s="6"/>
    </row>
    <row r="739" spans="1:5" ht="24.75" customHeight="1">
      <c r="A739" s="3">
        <v>737</v>
      </c>
      <c r="B739" s="4" t="str">
        <f>"劳兰娇"</f>
        <v>劳兰娇</v>
      </c>
      <c r="C739" s="4" t="s">
        <v>717</v>
      </c>
      <c r="D739" s="4" t="s">
        <v>600</v>
      </c>
      <c r="E739" s="6"/>
    </row>
    <row r="740" spans="1:5" ht="24.75" customHeight="1">
      <c r="A740" s="3">
        <v>738</v>
      </c>
      <c r="B740" s="4" t="str">
        <f>"韩玉春"</f>
        <v>韩玉春</v>
      </c>
      <c r="C740" s="4" t="s">
        <v>718</v>
      </c>
      <c r="D740" s="4" t="s">
        <v>600</v>
      </c>
      <c r="E740" s="6"/>
    </row>
    <row r="741" spans="1:5" ht="24.75" customHeight="1">
      <c r="A741" s="3">
        <v>739</v>
      </c>
      <c r="B741" s="4" t="str">
        <f>"张韩敏"</f>
        <v>张韩敏</v>
      </c>
      <c r="C741" s="4" t="s">
        <v>719</v>
      </c>
      <c r="D741" s="4" t="s">
        <v>600</v>
      </c>
      <c r="E741" s="6"/>
    </row>
    <row r="742" spans="1:5" ht="24.75" customHeight="1">
      <c r="A742" s="3">
        <v>740</v>
      </c>
      <c r="B742" s="4" t="str">
        <f>"陈涛"</f>
        <v>陈涛</v>
      </c>
      <c r="C742" s="4" t="s">
        <v>720</v>
      </c>
      <c r="D742" s="4" t="s">
        <v>600</v>
      </c>
      <c r="E742" s="6"/>
    </row>
    <row r="743" spans="1:5" ht="24.75" customHeight="1">
      <c r="A743" s="3">
        <v>741</v>
      </c>
      <c r="B743" s="4" t="str">
        <f>"蔡聪慧"</f>
        <v>蔡聪慧</v>
      </c>
      <c r="C743" s="4" t="s">
        <v>445</v>
      </c>
      <c r="D743" s="4" t="s">
        <v>600</v>
      </c>
      <c r="E743" s="6"/>
    </row>
    <row r="744" spans="1:5" ht="24.75" customHeight="1">
      <c r="A744" s="3">
        <v>742</v>
      </c>
      <c r="B744" s="4" t="str">
        <f>"邓炜"</f>
        <v>邓炜</v>
      </c>
      <c r="C744" s="4" t="s">
        <v>721</v>
      </c>
      <c r="D744" s="4" t="s">
        <v>600</v>
      </c>
      <c r="E744" s="6"/>
    </row>
    <row r="745" spans="1:5" ht="24.75" customHeight="1">
      <c r="A745" s="3">
        <v>743</v>
      </c>
      <c r="B745" s="4" t="str">
        <f>"李实炜"</f>
        <v>李实炜</v>
      </c>
      <c r="C745" s="4" t="s">
        <v>722</v>
      </c>
      <c r="D745" s="4" t="s">
        <v>600</v>
      </c>
      <c r="E745" s="6"/>
    </row>
    <row r="746" spans="1:5" ht="24.75" customHeight="1">
      <c r="A746" s="3">
        <v>744</v>
      </c>
      <c r="B746" s="4" t="str">
        <f>"王珍珍"</f>
        <v>王珍珍</v>
      </c>
      <c r="C746" s="4" t="s">
        <v>723</v>
      </c>
      <c r="D746" s="4" t="s">
        <v>600</v>
      </c>
      <c r="E746" s="6"/>
    </row>
    <row r="747" spans="1:5" ht="24.75" customHeight="1">
      <c r="A747" s="3">
        <v>745</v>
      </c>
      <c r="B747" s="4" t="str">
        <f>"黄梦丽"</f>
        <v>黄梦丽</v>
      </c>
      <c r="C747" s="4" t="s">
        <v>724</v>
      </c>
      <c r="D747" s="4" t="s">
        <v>600</v>
      </c>
      <c r="E747" s="6"/>
    </row>
    <row r="748" spans="1:5" ht="24.75" customHeight="1">
      <c r="A748" s="3">
        <v>746</v>
      </c>
      <c r="B748" s="4" t="str">
        <f>"孙雨欣"</f>
        <v>孙雨欣</v>
      </c>
      <c r="C748" s="4" t="s">
        <v>725</v>
      </c>
      <c r="D748" s="4" t="s">
        <v>600</v>
      </c>
      <c r="E748" s="6"/>
    </row>
    <row r="749" spans="1:5" ht="24.75" customHeight="1">
      <c r="A749" s="3">
        <v>747</v>
      </c>
      <c r="B749" s="4" t="str">
        <f>"王世鸿"</f>
        <v>王世鸿</v>
      </c>
      <c r="C749" s="4" t="s">
        <v>726</v>
      </c>
      <c r="D749" s="4" t="s">
        <v>600</v>
      </c>
      <c r="E749" s="6"/>
    </row>
    <row r="750" spans="1:5" ht="24.75" customHeight="1">
      <c r="A750" s="3">
        <v>748</v>
      </c>
      <c r="B750" s="4" t="str">
        <f>"邓媛"</f>
        <v>邓媛</v>
      </c>
      <c r="C750" s="4" t="s">
        <v>727</v>
      </c>
      <c r="D750" s="4" t="s">
        <v>600</v>
      </c>
      <c r="E750" s="6"/>
    </row>
    <row r="751" spans="1:5" ht="24.75" customHeight="1">
      <c r="A751" s="3">
        <v>749</v>
      </c>
      <c r="B751" s="4" t="str">
        <f>"符家美"</f>
        <v>符家美</v>
      </c>
      <c r="C751" s="4" t="s">
        <v>290</v>
      </c>
      <c r="D751" s="4" t="s">
        <v>600</v>
      </c>
      <c r="E751" s="6"/>
    </row>
    <row r="752" spans="1:5" ht="24.75" customHeight="1">
      <c r="A752" s="3">
        <v>750</v>
      </c>
      <c r="B752" s="4" t="str">
        <f>"张凡月"</f>
        <v>张凡月</v>
      </c>
      <c r="C752" s="4" t="s">
        <v>728</v>
      </c>
      <c r="D752" s="4" t="s">
        <v>600</v>
      </c>
      <c r="E752" s="6"/>
    </row>
    <row r="753" spans="1:5" ht="24.75" customHeight="1">
      <c r="A753" s="3">
        <v>751</v>
      </c>
      <c r="B753" s="4" t="str">
        <f>"王静"</f>
        <v>王静</v>
      </c>
      <c r="C753" s="4" t="s">
        <v>729</v>
      </c>
      <c r="D753" s="4" t="s">
        <v>600</v>
      </c>
      <c r="E753" s="6"/>
    </row>
    <row r="754" spans="1:5" ht="24.75" customHeight="1">
      <c r="A754" s="3">
        <v>752</v>
      </c>
      <c r="B754" s="4" t="str">
        <f>"李密"</f>
        <v>李密</v>
      </c>
      <c r="C754" s="4" t="s">
        <v>730</v>
      </c>
      <c r="D754" s="4" t="s">
        <v>600</v>
      </c>
      <c r="E754" s="6"/>
    </row>
    <row r="755" spans="1:5" ht="24.75" customHeight="1">
      <c r="A755" s="3">
        <v>753</v>
      </c>
      <c r="B755" s="4" t="str">
        <f>"李然皙"</f>
        <v>李然皙</v>
      </c>
      <c r="C755" s="4" t="s">
        <v>731</v>
      </c>
      <c r="D755" s="4" t="s">
        <v>600</v>
      </c>
      <c r="E755" s="6"/>
    </row>
    <row r="756" spans="1:5" ht="24.75" customHeight="1">
      <c r="A756" s="3">
        <v>754</v>
      </c>
      <c r="B756" s="4" t="str">
        <f>"朱燕仙"</f>
        <v>朱燕仙</v>
      </c>
      <c r="C756" s="4" t="s">
        <v>732</v>
      </c>
      <c r="D756" s="4" t="s">
        <v>600</v>
      </c>
      <c r="E756" s="6"/>
    </row>
    <row r="757" spans="1:5" ht="24.75" customHeight="1">
      <c r="A757" s="3">
        <v>755</v>
      </c>
      <c r="B757" s="4" t="str">
        <f>"林颖"</f>
        <v>林颖</v>
      </c>
      <c r="C757" s="4" t="s">
        <v>733</v>
      </c>
      <c r="D757" s="4" t="s">
        <v>600</v>
      </c>
      <c r="E757" s="6"/>
    </row>
    <row r="758" spans="1:5" ht="24.75" customHeight="1">
      <c r="A758" s="3">
        <v>756</v>
      </c>
      <c r="B758" s="4" t="str">
        <f>"刘瑾"</f>
        <v>刘瑾</v>
      </c>
      <c r="C758" s="4" t="s">
        <v>734</v>
      </c>
      <c r="D758" s="4" t="s">
        <v>600</v>
      </c>
      <c r="E758" s="6"/>
    </row>
    <row r="759" spans="1:5" ht="24.75" customHeight="1">
      <c r="A759" s="3">
        <v>757</v>
      </c>
      <c r="B759" s="4" t="str">
        <f>"王小霞"</f>
        <v>王小霞</v>
      </c>
      <c r="C759" s="4" t="s">
        <v>735</v>
      </c>
      <c r="D759" s="4" t="s">
        <v>600</v>
      </c>
      <c r="E759" s="6"/>
    </row>
    <row r="760" spans="1:5" ht="24.75" customHeight="1">
      <c r="A760" s="3">
        <v>758</v>
      </c>
      <c r="B760" s="4" t="str">
        <f>"秦瑞邈"</f>
        <v>秦瑞邈</v>
      </c>
      <c r="C760" s="4" t="s">
        <v>736</v>
      </c>
      <c r="D760" s="4" t="s">
        <v>600</v>
      </c>
      <c r="E760" s="6"/>
    </row>
    <row r="761" spans="1:5" ht="24.75" customHeight="1">
      <c r="A761" s="3">
        <v>759</v>
      </c>
      <c r="B761" s="4" t="str">
        <f>"谭春登"</f>
        <v>谭春登</v>
      </c>
      <c r="C761" s="4" t="s">
        <v>677</v>
      </c>
      <c r="D761" s="4" t="s">
        <v>600</v>
      </c>
      <c r="E761" s="6"/>
    </row>
    <row r="762" spans="1:5" ht="24.75" customHeight="1">
      <c r="A762" s="3">
        <v>760</v>
      </c>
      <c r="B762" s="4" t="str">
        <f>"林泽森"</f>
        <v>林泽森</v>
      </c>
      <c r="C762" s="4" t="s">
        <v>737</v>
      </c>
      <c r="D762" s="4" t="s">
        <v>600</v>
      </c>
      <c r="E762" s="6"/>
    </row>
    <row r="763" spans="1:5" ht="24.75" customHeight="1">
      <c r="A763" s="3">
        <v>761</v>
      </c>
      <c r="B763" s="4" t="str">
        <f>"陈霏"</f>
        <v>陈霏</v>
      </c>
      <c r="C763" s="4" t="s">
        <v>738</v>
      </c>
      <c r="D763" s="4" t="s">
        <v>600</v>
      </c>
      <c r="E763" s="6"/>
    </row>
    <row r="764" spans="1:5" ht="24.75" customHeight="1">
      <c r="A764" s="3">
        <v>762</v>
      </c>
      <c r="B764" s="4" t="str">
        <f>"陈洁"</f>
        <v>陈洁</v>
      </c>
      <c r="C764" s="4" t="s">
        <v>739</v>
      </c>
      <c r="D764" s="4" t="s">
        <v>600</v>
      </c>
      <c r="E764" s="6"/>
    </row>
    <row r="765" spans="1:5" ht="24.75" customHeight="1">
      <c r="A765" s="3">
        <v>763</v>
      </c>
      <c r="B765" s="4" t="str">
        <f>"张运平"</f>
        <v>张运平</v>
      </c>
      <c r="C765" s="4" t="s">
        <v>740</v>
      </c>
      <c r="D765" s="4" t="s">
        <v>600</v>
      </c>
      <c r="E765" s="6"/>
    </row>
    <row r="766" spans="1:5" ht="24.75" customHeight="1">
      <c r="A766" s="3">
        <v>764</v>
      </c>
      <c r="B766" s="4" t="str">
        <f>"梁翠娴"</f>
        <v>梁翠娴</v>
      </c>
      <c r="C766" s="4" t="s">
        <v>741</v>
      </c>
      <c r="D766" s="4" t="s">
        <v>600</v>
      </c>
      <c r="E766" s="6"/>
    </row>
    <row r="767" spans="1:5" ht="24.75" customHeight="1">
      <c r="A767" s="3">
        <v>765</v>
      </c>
      <c r="B767" s="4" t="str">
        <f>"邝佳微"</f>
        <v>邝佳微</v>
      </c>
      <c r="C767" s="4" t="s">
        <v>742</v>
      </c>
      <c r="D767" s="4" t="s">
        <v>600</v>
      </c>
      <c r="E767" s="6"/>
    </row>
    <row r="768" spans="1:5" ht="24.75" customHeight="1">
      <c r="A768" s="3">
        <v>766</v>
      </c>
      <c r="B768" s="4" t="str">
        <f>"王清清"</f>
        <v>王清清</v>
      </c>
      <c r="C768" s="4" t="s">
        <v>743</v>
      </c>
      <c r="D768" s="4" t="s">
        <v>600</v>
      </c>
      <c r="E768" s="6"/>
    </row>
    <row r="769" spans="1:5" ht="24.75" customHeight="1">
      <c r="A769" s="3">
        <v>767</v>
      </c>
      <c r="B769" s="4" t="str">
        <f>"邢慧蕾"</f>
        <v>邢慧蕾</v>
      </c>
      <c r="C769" s="4" t="s">
        <v>744</v>
      </c>
      <c r="D769" s="4" t="s">
        <v>600</v>
      </c>
      <c r="E769" s="6"/>
    </row>
    <row r="770" spans="1:5" ht="24.75" customHeight="1">
      <c r="A770" s="3">
        <v>768</v>
      </c>
      <c r="B770" s="4" t="str">
        <f>"冯露"</f>
        <v>冯露</v>
      </c>
      <c r="C770" s="4" t="s">
        <v>745</v>
      </c>
      <c r="D770" s="4" t="s">
        <v>600</v>
      </c>
      <c r="E770" s="6"/>
    </row>
    <row r="771" spans="1:5" ht="24.75" customHeight="1">
      <c r="A771" s="3">
        <v>769</v>
      </c>
      <c r="B771" s="4" t="str">
        <f>"李馨雨"</f>
        <v>李馨雨</v>
      </c>
      <c r="C771" s="4" t="s">
        <v>746</v>
      </c>
      <c r="D771" s="4" t="s">
        <v>600</v>
      </c>
      <c r="E771" s="6"/>
    </row>
    <row r="772" spans="1:5" ht="24.75" customHeight="1">
      <c r="A772" s="3">
        <v>770</v>
      </c>
      <c r="B772" s="4" t="str">
        <f>"张景铭"</f>
        <v>张景铭</v>
      </c>
      <c r="C772" s="4" t="s">
        <v>747</v>
      </c>
      <c r="D772" s="4" t="s">
        <v>600</v>
      </c>
      <c r="E772" s="6"/>
    </row>
    <row r="773" spans="1:5" ht="24.75" customHeight="1">
      <c r="A773" s="3">
        <v>771</v>
      </c>
      <c r="B773" s="4" t="str">
        <f>"刘扬燕"</f>
        <v>刘扬燕</v>
      </c>
      <c r="C773" s="4" t="s">
        <v>748</v>
      </c>
      <c r="D773" s="4" t="s">
        <v>600</v>
      </c>
      <c r="E773" s="6"/>
    </row>
    <row r="774" spans="1:5" ht="24.75" customHeight="1">
      <c r="A774" s="3">
        <v>772</v>
      </c>
      <c r="B774" s="4" t="str">
        <f>"蔡媛"</f>
        <v>蔡媛</v>
      </c>
      <c r="C774" s="4" t="s">
        <v>749</v>
      </c>
      <c r="D774" s="4" t="s">
        <v>600</v>
      </c>
      <c r="E774" s="6"/>
    </row>
    <row r="775" spans="1:5" ht="24.75" customHeight="1">
      <c r="A775" s="3">
        <v>773</v>
      </c>
      <c r="B775" s="4" t="str">
        <f>"符明路"</f>
        <v>符明路</v>
      </c>
      <c r="C775" s="4" t="s">
        <v>234</v>
      </c>
      <c r="D775" s="4" t="s">
        <v>600</v>
      </c>
      <c r="E775" s="6"/>
    </row>
    <row r="776" spans="1:5" ht="24.75" customHeight="1">
      <c r="A776" s="3">
        <v>774</v>
      </c>
      <c r="B776" s="4" t="str">
        <f>"邢其婷"</f>
        <v>邢其婷</v>
      </c>
      <c r="C776" s="4" t="s">
        <v>450</v>
      </c>
      <c r="D776" s="4" t="s">
        <v>600</v>
      </c>
      <c r="E776" s="6"/>
    </row>
    <row r="777" spans="1:5" ht="24.75" customHeight="1">
      <c r="A777" s="3">
        <v>775</v>
      </c>
      <c r="B777" s="4" t="str">
        <f>"郑佳佳"</f>
        <v>郑佳佳</v>
      </c>
      <c r="C777" s="4" t="s">
        <v>750</v>
      </c>
      <c r="D777" s="4" t="s">
        <v>600</v>
      </c>
      <c r="E777" s="6"/>
    </row>
    <row r="778" spans="1:5" ht="24.75" customHeight="1">
      <c r="A778" s="3">
        <v>776</v>
      </c>
      <c r="B778" s="4" t="str">
        <f>"李昕睿"</f>
        <v>李昕睿</v>
      </c>
      <c r="C778" s="4" t="s">
        <v>751</v>
      </c>
      <c r="D778" s="4" t="s">
        <v>600</v>
      </c>
      <c r="E778" s="6"/>
    </row>
    <row r="779" spans="1:5" ht="24.75" customHeight="1">
      <c r="A779" s="3">
        <v>777</v>
      </c>
      <c r="B779" s="4" t="str">
        <f>"符锦喜"</f>
        <v>符锦喜</v>
      </c>
      <c r="C779" s="4" t="s">
        <v>752</v>
      </c>
      <c r="D779" s="4" t="s">
        <v>600</v>
      </c>
      <c r="E779" s="6"/>
    </row>
    <row r="780" spans="1:5" ht="24.75" customHeight="1">
      <c r="A780" s="3">
        <v>778</v>
      </c>
      <c r="B780" s="4" t="str">
        <f>"梁佩娴"</f>
        <v>梁佩娴</v>
      </c>
      <c r="C780" s="4" t="s">
        <v>753</v>
      </c>
      <c r="D780" s="4" t="s">
        <v>600</v>
      </c>
      <c r="E780" s="6"/>
    </row>
    <row r="781" spans="1:5" ht="24.75" customHeight="1">
      <c r="A781" s="3">
        <v>779</v>
      </c>
      <c r="B781" s="4" t="str">
        <f>"韩妮燕"</f>
        <v>韩妮燕</v>
      </c>
      <c r="C781" s="4" t="s">
        <v>754</v>
      </c>
      <c r="D781" s="4" t="s">
        <v>600</v>
      </c>
      <c r="E781" s="6"/>
    </row>
    <row r="782" spans="1:5" ht="24.75" customHeight="1">
      <c r="A782" s="3">
        <v>780</v>
      </c>
      <c r="B782" s="4" t="str">
        <f>"曾嘉婧"</f>
        <v>曾嘉婧</v>
      </c>
      <c r="C782" s="4" t="s">
        <v>755</v>
      </c>
      <c r="D782" s="4" t="s">
        <v>600</v>
      </c>
      <c r="E782" s="6"/>
    </row>
    <row r="783" spans="1:5" ht="24.75" customHeight="1">
      <c r="A783" s="3">
        <v>781</v>
      </c>
      <c r="B783" s="4" t="str">
        <f>"莫艺伟"</f>
        <v>莫艺伟</v>
      </c>
      <c r="C783" s="4" t="s">
        <v>756</v>
      </c>
      <c r="D783" s="4" t="s">
        <v>600</v>
      </c>
      <c r="E783" s="6"/>
    </row>
    <row r="784" spans="1:5" ht="24.75" customHeight="1">
      <c r="A784" s="3">
        <v>782</v>
      </c>
      <c r="B784" s="4" t="str">
        <f>"王小娟"</f>
        <v>王小娟</v>
      </c>
      <c r="C784" s="4" t="s">
        <v>757</v>
      </c>
      <c r="D784" s="4" t="s">
        <v>600</v>
      </c>
      <c r="E784" s="6"/>
    </row>
    <row r="785" spans="1:5" ht="24.75" customHeight="1">
      <c r="A785" s="3">
        <v>783</v>
      </c>
      <c r="B785" s="4" t="str">
        <f>"王小芳"</f>
        <v>王小芳</v>
      </c>
      <c r="C785" s="4" t="s">
        <v>758</v>
      </c>
      <c r="D785" s="4" t="s">
        <v>600</v>
      </c>
      <c r="E785" s="6"/>
    </row>
    <row r="786" spans="1:5" ht="24.75" customHeight="1">
      <c r="A786" s="3">
        <v>784</v>
      </c>
      <c r="B786" s="4" t="str">
        <f>"韩铭畴"</f>
        <v>韩铭畴</v>
      </c>
      <c r="C786" s="4" t="s">
        <v>759</v>
      </c>
      <c r="D786" s="4" t="s">
        <v>600</v>
      </c>
      <c r="E786" s="6"/>
    </row>
    <row r="787" spans="1:5" ht="24.75" customHeight="1">
      <c r="A787" s="3">
        <v>785</v>
      </c>
      <c r="B787" s="4" t="str">
        <f>"黄彩柳"</f>
        <v>黄彩柳</v>
      </c>
      <c r="C787" s="4" t="s">
        <v>760</v>
      </c>
      <c r="D787" s="4" t="s">
        <v>600</v>
      </c>
      <c r="E787" s="6"/>
    </row>
    <row r="788" spans="1:5" ht="24.75" customHeight="1">
      <c r="A788" s="3">
        <v>786</v>
      </c>
      <c r="B788" s="4" t="str">
        <f>"周洋妃"</f>
        <v>周洋妃</v>
      </c>
      <c r="C788" s="4" t="s">
        <v>761</v>
      </c>
      <c r="D788" s="4" t="s">
        <v>600</v>
      </c>
      <c r="E788" s="6"/>
    </row>
    <row r="789" spans="1:5" ht="24.75" customHeight="1">
      <c r="A789" s="3">
        <v>787</v>
      </c>
      <c r="B789" s="4" t="str">
        <f>"黄雯珊"</f>
        <v>黄雯珊</v>
      </c>
      <c r="C789" s="4" t="s">
        <v>762</v>
      </c>
      <c r="D789" s="4" t="s">
        <v>600</v>
      </c>
      <c r="E789" s="6"/>
    </row>
    <row r="790" spans="1:5" ht="24.75" customHeight="1">
      <c r="A790" s="3">
        <v>788</v>
      </c>
      <c r="B790" s="4" t="str">
        <f>"黄晓蕊"</f>
        <v>黄晓蕊</v>
      </c>
      <c r="C790" s="4" t="s">
        <v>763</v>
      </c>
      <c r="D790" s="4" t="s">
        <v>600</v>
      </c>
      <c r="E790" s="6"/>
    </row>
    <row r="791" spans="1:5" ht="24.75" customHeight="1">
      <c r="A791" s="3">
        <v>789</v>
      </c>
      <c r="B791" s="4" t="str">
        <f>"王冠"</f>
        <v>王冠</v>
      </c>
      <c r="C791" s="4" t="s">
        <v>764</v>
      </c>
      <c r="D791" s="4" t="s">
        <v>600</v>
      </c>
      <c r="E791" s="6"/>
    </row>
    <row r="792" spans="1:5" ht="24.75" customHeight="1">
      <c r="A792" s="3">
        <v>790</v>
      </c>
      <c r="B792" s="4" t="str">
        <f>"吴艺凤"</f>
        <v>吴艺凤</v>
      </c>
      <c r="C792" s="4" t="s">
        <v>765</v>
      </c>
      <c r="D792" s="4" t="s">
        <v>600</v>
      </c>
      <c r="E792" s="6"/>
    </row>
    <row r="793" spans="1:5" ht="24.75" customHeight="1">
      <c r="A793" s="3">
        <v>791</v>
      </c>
      <c r="B793" s="4" t="str">
        <f>"唐闻源"</f>
        <v>唐闻源</v>
      </c>
      <c r="C793" s="4" t="s">
        <v>766</v>
      </c>
      <c r="D793" s="4" t="s">
        <v>600</v>
      </c>
      <c r="E793" s="6"/>
    </row>
    <row r="794" spans="1:5" ht="24.75" customHeight="1">
      <c r="A794" s="3">
        <v>792</v>
      </c>
      <c r="B794" s="4" t="str">
        <f>"王恩龙"</f>
        <v>王恩龙</v>
      </c>
      <c r="C794" s="4" t="s">
        <v>767</v>
      </c>
      <c r="D794" s="4" t="s">
        <v>600</v>
      </c>
      <c r="E794" s="6"/>
    </row>
    <row r="795" spans="1:5" ht="24.75" customHeight="1">
      <c r="A795" s="3">
        <v>793</v>
      </c>
      <c r="B795" s="4" t="str">
        <f>"刘德聪"</f>
        <v>刘德聪</v>
      </c>
      <c r="C795" s="4" t="s">
        <v>768</v>
      </c>
      <c r="D795" s="4" t="s">
        <v>600</v>
      </c>
      <c r="E795" s="6"/>
    </row>
    <row r="796" spans="1:5" ht="24.75" customHeight="1">
      <c r="A796" s="3">
        <v>794</v>
      </c>
      <c r="B796" s="4" t="str">
        <f>"杨丽云"</f>
        <v>杨丽云</v>
      </c>
      <c r="C796" s="4" t="s">
        <v>769</v>
      </c>
      <c r="D796" s="4" t="s">
        <v>600</v>
      </c>
      <c r="E796" s="6"/>
    </row>
    <row r="797" spans="1:5" ht="24.75" customHeight="1">
      <c r="A797" s="3">
        <v>795</v>
      </c>
      <c r="B797" s="4" t="str">
        <f>"王丹"</f>
        <v>王丹</v>
      </c>
      <c r="C797" s="4" t="s">
        <v>770</v>
      </c>
      <c r="D797" s="4" t="s">
        <v>600</v>
      </c>
      <c r="E797" s="6"/>
    </row>
    <row r="798" spans="1:5" ht="24.75" customHeight="1">
      <c r="A798" s="3">
        <v>796</v>
      </c>
      <c r="B798" s="4" t="str">
        <f>"范馨儿"</f>
        <v>范馨儿</v>
      </c>
      <c r="C798" s="4" t="s">
        <v>771</v>
      </c>
      <c r="D798" s="4" t="s">
        <v>600</v>
      </c>
      <c r="E798" s="6"/>
    </row>
    <row r="799" spans="1:5" ht="24.75" customHeight="1">
      <c r="A799" s="3">
        <v>797</v>
      </c>
      <c r="B799" s="4" t="str">
        <f>"余雅倩"</f>
        <v>余雅倩</v>
      </c>
      <c r="C799" s="4" t="s">
        <v>772</v>
      </c>
      <c r="D799" s="4" t="s">
        <v>600</v>
      </c>
      <c r="E799" s="6"/>
    </row>
    <row r="800" spans="1:5" ht="24.75" customHeight="1">
      <c r="A800" s="3">
        <v>798</v>
      </c>
      <c r="B800" s="4" t="str">
        <f>"黄博"</f>
        <v>黄博</v>
      </c>
      <c r="C800" s="4" t="s">
        <v>773</v>
      </c>
      <c r="D800" s="4" t="s">
        <v>600</v>
      </c>
      <c r="E800" s="6"/>
    </row>
    <row r="801" spans="1:5" ht="24.75" customHeight="1">
      <c r="A801" s="3">
        <v>799</v>
      </c>
      <c r="B801" s="4" t="str">
        <f>"廖燕超"</f>
        <v>廖燕超</v>
      </c>
      <c r="C801" s="4" t="s">
        <v>774</v>
      </c>
      <c r="D801" s="4" t="s">
        <v>600</v>
      </c>
      <c r="E801" s="6"/>
    </row>
    <row r="802" spans="1:5" ht="24.75" customHeight="1">
      <c r="A802" s="3">
        <v>800</v>
      </c>
      <c r="B802" s="4" t="str">
        <f>"黄立莹"</f>
        <v>黄立莹</v>
      </c>
      <c r="C802" s="4" t="s">
        <v>775</v>
      </c>
      <c r="D802" s="4" t="s">
        <v>600</v>
      </c>
      <c r="E802" s="6"/>
    </row>
    <row r="803" spans="1:5" ht="24.75" customHeight="1">
      <c r="A803" s="3">
        <v>801</v>
      </c>
      <c r="B803" s="4" t="str">
        <f>"刘丽花"</f>
        <v>刘丽花</v>
      </c>
      <c r="C803" s="4" t="s">
        <v>776</v>
      </c>
      <c r="D803" s="4" t="s">
        <v>600</v>
      </c>
      <c r="E803" s="6"/>
    </row>
    <row r="804" spans="1:5" ht="24.75" customHeight="1">
      <c r="A804" s="3">
        <v>802</v>
      </c>
      <c r="B804" s="4" t="str">
        <f>"安奕璇"</f>
        <v>安奕璇</v>
      </c>
      <c r="C804" s="4" t="s">
        <v>777</v>
      </c>
      <c r="D804" s="4" t="s">
        <v>600</v>
      </c>
      <c r="E804" s="6"/>
    </row>
    <row r="805" spans="1:5" ht="24.75" customHeight="1">
      <c r="A805" s="3">
        <v>803</v>
      </c>
      <c r="B805" s="4" t="str">
        <f>"邓燕萍"</f>
        <v>邓燕萍</v>
      </c>
      <c r="C805" s="4" t="s">
        <v>778</v>
      </c>
      <c r="D805" s="4" t="s">
        <v>600</v>
      </c>
      <c r="E805" s="6"/>
    </row>
    <row r="806" spans="1:5" ht="24.75" customHeight="1">
      <c r="A806" s="3">
        <v>804</v>
      </c>
      <c r="B806" s="4" t="str">
        <f>"王丽荥"</f>
        <v>王丽荥</v>
      </c>
      <c r="C806" s="4" t="s">
        <v>779</v>
      </c>
      <c r="D806" s="4" t="s">
        <v>600</v>
      </c>
      <c r="E806" s="6"/>
    </row>
    <row r="807" spans="1:5" ht="24.75" customHeight="1">
      <c r="A807" s="3">
        <v>805</v>
      </c>
      <c r="B807" s="4" t="str">
        <f>"陈少菊"</f>
        <v>陈少菊</v>
      </c>
      <c r="C807" s="4" t="s">
        <v>780</v>
      </c>
      <c r="D807" s="4" t="s">
        <v>600</v>
      </c>
      <c r="E807" s="6"/>
    </row>
    <row r="808" spans="1:5" ht="24.75" customHeight="1">
      <c r="A808" s="3">
        <v>806</v>
      </c>
      <c r="B808" s="4" t="str">
        <f>"潘小姗"</f>
        <v>潘小姗</v>
      </c>
      <c r="C808" s="4" t="s">
        <v>781</v>
      </c>
      <c r="D808" s="4" t="s">
        <v>600</v>
      </c>
      <c r="E808" s="6"/>
    </row>
    <row r="809" spans="1:5" ht="24.75" customHeight="1">
      <c r="A809" s="3">
        <v>807</v>
      </c>
      <c r="B809" s="4" t="str">
        <f>"史楠"</f>
        <v>史楠</v>
      </c>
      <c r="C809" s="4" t="s">
        <v>782</v>
      </c>
      <c r="D809" s="4" t="s">
        <v>600</v>
      </c>
      <c r="E809" s="6"/>
    </row>
    <row r="810" spans="1:5" ht="24.75" customHeight="1">
      <c r="A810" s="3">
        <v>808</v>
      </c>
      <c r="B810" s="4" t="str">
        <f>"付玉"</f>
        <v>付玉</v>
      </c>
      <c r="C810" s="4" t="s">
        <v>783</v>
      </c>
      <c r="D810" s="4" t="s">
        <v>600</v>
      </c>
      <c r="E810" s="6"/>
    </row>
    <row r="811" spans="1:5" ht="24.75" customHeight="1">
      <c r="A811" s="3">
        <v>809</v>
      </c>
      <c r="B811" s="4" t="str">
        <f>"杨玉平"</f>
        <v>杨玉平</v>
      </c>
      <c r="C811" s="4" t="s">
        <v>784</v>
      </c>
      <c r="D811" s="4" t="s">
        <v>600</v>
      </c>
      <c r="E811" s="6"/>
    </row>
    <row r="812" spans="1:5" ht="24.75" customHeight="1">
      <c r="A812" s="3">
        <v>810</v>
      </c>
      <c r="B812" s="4" t="str">
        <f>"王瑞基"</f>
        <v>王瑞基</v>
      </c>
      <c r="C812" s="4" t="s">
        <v>785</v>
      </c>
      <c r="D812" s="4" t="s">
        <v>600</v>
      </c>
      <c r="E812" s="6"/>
    </row>
    <row r="813" spans="1:5" ht="24.75" customHeight="1">
      <c r="A813" s="3">
        <v>811</v>
      </c>
      <c r="B813" s="4" t="str">
        <f>"符淑萍"</f>
        <v>符淑萍</v>
      </c>
      <c r="C813" s="4" t="s">
        <v>786</v>
      </c>
      <c r="D813" s="4" t="s">
        <v>600</v>
      </c>
      <c r="E813" s="6"/>
    </row>
    <row r="814" spans="1:5" ht="24.75" customHeight="1">
      <c r="A814" s="3">
        <v>812</v>
      </c>
      <c r="B814" s="4" t="str">
        <f>"袁源"</f>
        <v>袁源</v>
      </c>
      <c r="C814" s="4" t="s">
        <v>787</v>
      </c>
      <c r="D814" s="4" t="s">
        <v>600</v>
      </c>
      <c r="E814" s="6"/>
    </row>
    <row r="815" spans="1:5" ht="24.75" customHeight="1">
      <c r="A815" s="3">
        <v>813</v>
      </c>
      <c r="B815" s="4" t="str">
        <f>"杨世山"</f>
        <v>杨世山</v>
      </c>
      <c r="C815" s="4" t="s">
        <v>788</v>
      </c>
      <c r="D815" s="4" t="s">
        <v>600</v>
      </c>
      <c r="E815" s="6"/>
    </row>
    <row r="816" spans="1:5" ht="24.75" customHeight="1">
      <c r="A816" s="3">
        <v>814</v>
      </c>
      <c r="B816" s="4" t="str">
        <f>"洪绵基"</f>
        <v>洪绵基</v>
      </c>
      <c r="C816" s="4" t="s">
        <v>789</v>
      </c>
      <c r="D816" s="4" t="s">
        <v>600</v>
      </c>
      <c r="E816" s="6"/>
    </row>
    <row r="817" spans="1:5" ht="24.75" customHeight="1">
      <c r="A817" s="3">
        <v>815</v>
      </c>
      <c r="B817" s="4" t="str">
        <f>"文铭洁"</f>
        <v>文铭洁</v>
      </c>
      <c r="C817" s="4" t="s">
        <v>790</v>
      </c>
      <c r="D817" s="4" t="s">
        <v>600</v>
      </c>
      <c r="E817" s="6"/>
    </row>
    <row r="818" spans="1:5" ht="24.75" customHeight="1">
      <c r="A818" s="3">
        <v>816</v>
      </c>
      <c r="B818" s="4" t="str">
        <f>"盛广凌"</f>
        <v>盛广凌</v>
      </c>
      <c r="C818" s="4" t="s">
        <v>791</v>
      </c>
      <c r="D818" s="4" t="s">
        <v>600</v>
      </c>
      <c r="E818" s="6"/>
    </row>
    <row r="819" spans="1:5" ht="24.75" customHeight="1">
      <c r="A819" s="3">
        <v>817</v>
      </c>
      <c r="B819" s="4" t="str">
        <f>"陈秀宇"</f>
        <v>陈秀宇</v>
      </c>
      <c r="C819" s="4" t="s">
        <v>792</v>
      </c>
      <c r="D819" s="4" t="s">
        <v>600</v>
      </c>
      <c r="E819" s="6"/>
    </row>
    <row r="820" spans="1:5" ht="24.75" customHeight="1">
      <c r="A820" s="3">
        <v>818</v>
      </c>
      <c r="B820" s="4" t="str">
        <f>"王瑜"</f>
        <v>王瑜</v>
      </c>
      <c r="C820" s="4" t="s">
        <v>793</v>
      </c>
      <c r="D820" s="4" t="s">
        <v>600</v>
      </c>
      <c r="E820" s="6"/>
    </row>
    <row r="821" spans="1:5" ht="24.75" customHeight="1">
      <c r="A821" s="3">
        <v>819</v>
      </c>
      <c r="B821" s="4" t="str">
        <f>"张艳静"</f>
        <v>张艳静</v>
      </c>
      <c r="C821" s="4" t="s">
        <v>794</v>
      </c>
      <c r="D821" s="4" t="s">
        <v>600</v>
      </c>
      <c r="E821" s="6"/>
    </row>
    <row r="822" spans="1:5" ht="24.75" customHeight="1">
      <c r="A822" s="3">
        <v>820</v>
      </c>
      <c r="B822" s="4" t="str">
        <f>"吴正春"</f>
        <v>吴正春</v>
      </c>
      <c r="C822" s="4" t="s">
        <v>795</v>
      </c>
      <c r="D822" s="4" t="s">
        <v>600</v>
      </c>
      <c r="E822" s="6"/>
    </row>
    <row r="823" spans="1:5" ht="24.75" customHeight="1">
      <c r="A823" s="3">
        <v>821</v>
      </c>
      <c r="B823" s="4" t="str">
        <f>"穆沁媛"</f>
        <v>穆沁媛</v>
      </c>
      <c r="C823" s="4" t="s">
        <v>796</v>
      </c>
      <c r="D823" s="4" t="s">
        <v>600</v>
      </c>
      <c r="E823" s="6"/>
    </row>
    <row r="824" spans="1:5" ht="24.75" customHeight="1">
      <c r="A824" s="3">
        <v>822</v>
      </c>
      <c r="B824" s="4" t="str">
        <f>"许绩涛"</f>
        <v>许绩涛</v>
      </c>
      <c r="C824" s="4" t="s">
        <v>797</v>
      </c>
      <c r="D824" s="4" t="s">
        <v>600</v>
      </c>
      <c r="E824" s="6"/>
    </row>
    <row r="825" spans="1:5" ht="24.75" customHeight="1">
      <c r="A825" s="3">
        <v>823</v>
      </c>
      <c r="B825" s="4" t="str">
        <f>"王金翠"</f>
        <v>王金翠</v>
      </c>
      <c r="C825" s="4" t="s">
        <v>798</v>
      </c>
      <c r="D825" s="4" t="s">
        <v>600</v>
      </c>
      <c r="E825" s="6"/>
    </row>
    <row r="826" spans="1:5" ht="24.75" customHeight="1">
      <c r="A826" s="3">
        <v>824</v>
      </c>
      <c r="B826" s="4" t="str">
        <f>"汪春雨"</f>
        <v>汪春雨</v>
      </c>
      <c r="C826" s="4" t="s">
        <v>799</v>
      </c>
      <c r="D826" s="4" t="s">
        <v>600</v>
      </c>
      <c r="E826" s="6"/>
    </row>
    <row r="827" spans="1:5" ht="24.75" customHeight="1">
      <c r="A827" s="3">
        <v>825</v>
      </c>
      <c r="B827" s="4" t="str">
        <f>"陈会宾"</f>
        <v>陈会宾</v>
      </c>
      <c r="C827" s="4" t="s">
        <v>800</v>
      </c>
      <c r="D827" s="4" t="s">
        <v>600</v>
      </c>
      <c r="E827" s="6"/>
    </row>
    <row r="828" spans="1:5" ht="24.75" customHeight="1">
      <c r="A828" s="3">
        <v>826</v>
      </c>
      <c r="B828" s="4" t="str">
        <f>"韩小虎"</f>
        <v>韩小虎</v>
      </c>
      <c r="C828" s="4" t="s">
        <v>801</v>
      </c>
      <c r="D828" s="4" t="s">
        <v>600</v>
      </c>
      <c r="E828" s="6"/>
    </row>
    <row r="829" spans="1:5" ht="24.75" customHeight="1">
      <c r="A829" s="3">
        <v>827</v>
      </c>
      <c r="B829" s="4" t="str">
        <f>"杜小慧"</f>
        <v>杜小慧</v>
      </c>
      <c r="C829" s="4" t="s">
        <v>802</v>
      </c>
      <c r="D829" s="4" t="s">
        <v>600</v>
      </c>
      <c r="E829" s="6"/>
    </row>
    <row r="830" spans="1:5" ht="24.75" customHeight="1">
      <c r="A830" s="3">
        <v>828</v>
      </c>
      <c r="B830" s="4" t="str">
        <f>"曾嘉薇"</f>
        <v>曾嘉薇</v>
      </c>
      <c r="C830" s="4" t="s">
        <v>803</v>
      </c>
      <c r="D830" s="4" t="s">
        <v>600</v>
      </c>
      <c r="E830" s="6"/>
    </row>
    <row r="831" spans="1:5" ht="24.75" customHeight="1">
      <c r="A831" s="3">
        <v>829</v>
      </c>
      <c r="B831" s="4" t="str">
        <f>"黄海琦"</f>
        <v>黄海琦</v>
      </c>
      <c r="C831" s="4" t="s">
        <v>804</v>
      </c>
      <c r="D831" s="4" t="s">
        <v>600</v>
      </c>
      <c r="E831" s="6"/>
    </row>
    <row r="832" spans="1:5" ht="24.75" customHeight="1">
      <c r="A832" s="3">
        <v>830</v>
      </c>
      <c r="B832" s="4" t="str">
        <f>"符永乐"</f>
        <v>符永乐</v>
      </c>
      <c r="C832" s="4" t="s">
        <v>805</v>
      </c>
      <c r="D832" s="4" t="s">
        <v>600</v>
      </c>
      <c r="E832" s="6"/>
    </row>
    <row r="833" spans="1:5" ht="24.75" customHeight="1">
      <c r="A833" s="3">
        <v>831</v>
      </c>
      <c r="B833" s="4" t="str">
        <f>"赵润"</f>
        <v>赵润</v>
      </c>
      <c r="C833" s="4" t="s">
        <v>806</v>
      </c>
      <c r="D833" s="4" t="s">
        <v>600</v>
      </c>
      <c r="E833" s="6"/>
    </row>
    <row r="834" spans="1:5" ht="24.75" customHeight="1">
      <c r="A834" s="3">
        <v>832</v>
      </c>
      <c r="B834" s="4" t="str">
        <f>"黄玉晶"</f>
        <v>黄玉晶</v>
      </c>
      <c r="C834" s="4" t="s">
        <v>13</v>
      </c>
      <c r="D834" s="4" t="s">
        <v>600</v>
      </c>
      <c r="E834" s="6"/>
    </row>
    <row r="835" spans="1:5" ht="24.75" customHeight="1">
      <c r="A835" s="3">
        <v>833</v>
      </c>
      <c r="B835" s="4" t="str">
        <f>"王钰茹"</f>
        <v>王钰茹</v>
      </c>
      <c r="C835" s="4" t="s">
        <v>807</v>
      </c>
      <c r="D835" s="4" t="s">
        <v>600</v>
      </c>
      <c r="E835" s="6"/>
    </row>
    <row r="836" spans="1:5" ht="24.75" customHeight="1">
      <c r="A836" s="3">
        <v>834</v>
      </c>
      <c r="B836" s="4" t="str">
        <f>"黄莹莹"</f>
        <v>黄莹莹</v>
      </c>
      <c r="C836" s="4" t="s">
        <v>808</v>
      </c>
      <c r="D836" s="4" t="s">
        <v>600</v>
      </c>
      <c r="E836" s="6"/>
    </row>
    <row r="837" spans="1:5" ht="24.75" customHeight="1">
      <c r="A837" s="3">
        <v>835</v>
      </c>
      <c r="B837" s="4" t="str">
        <f>"陈兴鑫"</f>
        <v>陈兴鑫</v>
      </c>
      <c r="C837" s="4" t="s">
        <v>809</v>
      </c>
      <c r="D837" s="4" t="s">
        <v>600</v>
      </c>
      <c r="E837" s="6"/>
    </row>
    <row r="838" spans="1:5" ht="24.75" customHeight="1">
      <c r="A838" s="3">
        <v>836</v>
      </c>
      <c r="B838" s="4" t="str">
        <f>"曾令逸"</f>
        <v>曾令逸</v>
      </c>
      <c r="C838" s="4" t="s">
        <v>810</v>
      </c>
      <c r="D838" s="4" t="s">
        <v>600</v>
      </c>
      <c r="E838" s="6"/>
    </row>
    <row r="839" spans="1:5" ht="24.75" customHeight="1">
      <c r="A839" s="3">
        <v>837</v>
      </c>
      <c r="B839" s="4" t="str">
        <f>"王甜"</f>
        <v>王甜</v>
      </c>
      <c r="C839" s="4" t="s">
        <v>811</v>
      </c>
      <c r="D839" s="4" t="s">
        <v>600</v>
      </c>
      <c r="E839" s="6"/>
    </row>
    <row r="840" spans="1:5" ht="24.75" customHeight="1">
      <c r="A840" s="3">
        <v>838</v>
      </c>
      <c r="B840" s="4" t="str">
        <f>"李家成"</f>
        <v>李家成</v>
      </c>
      <c r="C840" s="4" t="s">
        <v>812</v>
      </c>
      <c r="D840" s="4" t="s">
        <v>600</v>
      </c>
      <c r="E840" s="6"/>
    </row>
    <row r="841" spans="1:5" ht="24.75" customHeight="1">
      <c r="A841" s="3">
        <v>839</v>
      </c>
      <c r="B841" s="4" t="str">
        <f>"王冰冰"</f>
        <v>王冰冰</v>
      </c>
      <c r="C841" s="4" t="s">
        <v>813</v>
      </c>
      <c r="D841" s="4" t="s">
        <v>600</v>
      </c>
      <c r="E841" s="6"/>
    </row>
    <row r="842" spans="1:5" ht="24.75" customHeight="1">
      <c r="A842" s="3">
        <v>840</v>
      </c>
      <c r="B842" s="4" t="str">
        <f>"吴秋妹"</f>
        <v>吴秋妹</v>
      </c>
      <c r="C842" s="4" t="s">
        <v>814</v>
      </c>
      <c r="D842" s="4" t="s">
        <v>600</v>
      </c>
      <c r="E842" s="6"/>
    </row>
    <row r="843" spans="1:5" ht="24.75" customHeight="1">
      <c r="A843" s="3">
        <v>841</v>
      </c>
      <c r="B843" s="4" t="str">
        <f>"羊国权"</f>
        <v>羊国权</v>
      </c>
      <c r="C843" s="4" t="s">
        <v>815</v>
      </c>
      <c r="D843" s="4" t="s">
        <v>600</v>
      </c>
      <c r="E843" s="6"/>
    </row>
    <row r="844" spans="1:5" ht="24.75" customHeight="1">
      <c r="A844" s="3">
        <v>842</v>
      </c>
      <c r="B844" s="4" t="str">
        <f>"韩月"</f>
        <v>韩月</v>
      </c>
      <c r="C844" s="4" t="s">
        <v>816</v>
      </c>
      <c r="D844" s="4" t="s">
        <v>600</v>
      </c>
      <c r="E844" s="6"/>
    </row>
    <row r="845" spans="1:5" ht="24.75" customHeight="1">
      <c r="A845" s="3">
        <v>843</v>
      </c>
      <c r="B845" s="4" t="str">
        <f>"罗虹"</f>
        <v>罗虹</v>
      </c>
      <c r="C845" s="4" t="s">
        <v>817</v>
      </c>
      <c r="D845" s="4" t="s">
        <v>600</v>
      </c>
      <c r="E845" s="6"/>
    </row>
    <row r="846" spans="1:5" ht="24.75" customHeight="1">
      <c r="A846" s="3">
        <v>844</v>
      </c>
      <c r="B846" s="4" t="str">
        <f>"陈文密"</f>
        <v>陈文密</v>
      </c>
      <c r="C846" s="4" t="s">
        <v>818</v>
      </c>
      <c r="D846" s="4" t="s">
        <v>600</v>
      </c>
      <c r="E846" s="6"/>
    </row>
    <row r="847" spans="1:5" ht="24.75" customHeight="1">
      <c r="A847" s="3">
        <v>845</v>
      </c>
      <c r="B847" s="4" t="str">
        <f>"何敏"</f>
        <v>何敏</v>
      </c>
      <c r="C847" s="4" t="s">
        <v>819</v>
      </c>
      <c r="D847" s="4" t="s">
        <v>600</v>
      </c>
      <c r="E847" s="6"/>
    </row>
    <row r="848" spans="1:5" ht="24.75" customHeight="1">
      <c r="A848" s="3">
        <v>846</v>
      </c>
      <c r="B848" s="4" t="str">
        <f>"彭菁"</f>
        <v>彭菁</v>
      </c>
      <c r="C848" s="4" t="s">
        <v>820</v>
      </c>
      <c r="D848" s="4" t="s">
        <v>600</v>
      </c>
      <c r="E848" s="6"/>
    </row>
    <row r="849" spans="1:5" ht="24.75" customHeight="1">
      <c r="A849" s="3">
        <v>847</v>
      </c>
      <c r="B849" s="4" t="str">
        <f>"黄楠"</f>
        <v>黄楠</v>
      </c>
      <c r="C849" s="4" t="s">
        <v>821</v>
      </c>
      <c r="D849" s="4" t="s">
        <v>600</v>
      </c>
      <c r="E849" s="6"/>
    </row>
    <row r="850" spans="1:5" ht="24.75" customHeight="1">
      <c r="A850" s="3">
        <v>848</v>
      </c>
      <c r="B850" s="4" t="str">
        <f>"吴白珊"</f>
        <v>吴白珊</v>
      </c>
      <c r="C850" s="4" t="s">
        <v>822</v>
      </c>
      <c r="D850" s="4" t="s">
        <v>600</v>
      </c>
      <c r="E850" s="6"/>
    </row>
    <row r="851" spans="1:5" ht="24.75" customHeight="1">
      <c r="A851" s="3">
        <v>849</v>
      </c>
      <c r="B851" s="4" t="str">
        <f>"许环梓"</f>
        <v>许环梓</v>
      </c>
      <c r="C851" s="4" t="s">
        <v>823</v>
      </c>
      <c r="D851" s="4" t="s">
        <v>600</v>
      </c>
      <c r="E851" s="6"/>
    </row>
    <row r="852" spans="1:5" ht="24.75" customHeight="1">
      <c r="A852" s="3">
        <v>850</v>
      </c>
      <c r="B852" s="4" t="str">
        <f>"黄雯静"</f>
        <v>黄雯静</v>
      </c>
      <c r="C852" s="4" t="s">
        <v>824</v>
      </c>
      <c r="D852" s="4" t="s">
        <v>600</v>
      </c>
      <c r="E852" s="6"/>
    </row>
    <row r="853" spans="1:5" ht="24.75" customHeight="1">
      <c r="A853" s="3">
        <v>851</v>
      </c>
      <c r="B853" s="4" t="str">
        <f>"方莜莜"</f>
        <v>方莜莜</v>
      </c>
      <c r="C853" s="4" t="s">
        <v>825</v>
      </c>
      <c r="D853" s="4" t="s">
        <v>600</v>
      </c>
      <c r="E853" s="6"/>
    </row>
    <row r="854" spans="1:5" ht="24.75" customHeight="1">
      <c r="A854" s="3">
        <v>852</v>
      </c>
      <c r="B854" s="4" t="str">
        <f>"陈义"</f>
        <v>陈义</v>
      </c>
      <c r="C854" s="4" t="s">
        <v>826</v>
      </c>
      <c r="D854" s="4" t="s">
        <v>600</v>
      </c>
      <c r="E854" s="6"/>
    </row>
    <row r="855" spans="1:5" ht="24.75" customHeight="1">
      <c r="A855" s="3">
        <v>853</v>
      </c>
      <c r="B855" s="4" t="str">
        <f>"钟舒祯"</f>
        <v>钟舒祯</v>
      </c>
      <c r="C855" s="4" t="s">
        <v>827</v>
      </c>
      <c r="D855" s="4" t="s">
        <v>600</v>
      </c>
      <c r="E855" s="6"/>
    </row>
    <row r="856" spans="1:5" ht="24.75" customHeight="1">
      <c r="A856" s="3">
        <v>854</v>
      </c>
      <c r="B856" s="4" t="str">
        <f>"陈昭燕"</f>
        <v>陈昭燕</v>
      </c>
      <c r="C856" s="4" t="s">
        <v>828</v>
      </c>
      <c r="D856" s="4" t="s">
        <v>600</v>
      </c>
      <c r="E856" s="6"/>
    </row>
    <row r="857" spans="1:5" ht="24.75" customHeight="1">
      <c r="A857" s="3">
        <v>855</v>
      </c>
      <c r="B857" s="4" t="str">
        <f>"蒲彦东"</f>
        <v>蒲彦东</v>
      </c>
      <c r="C857" s="4" t="s">
        <v>829</v>
      </c>
      <c r="D857" s="4" t="s">
        <v>600</v>
      </c>
      <c r="E857" s="6"/>
    </row>
    <row r="858" spans="1:5" ht="24.75" customHeight="1">
      <c r="A858" s="3">
        <v>856</v>
      </c>
      <c r="B858" s="4" t="str">
        <f>"吉利凤"</f>
        <v>吉利凤</v>
      </c>
      <c r="C858" s="4" t="s">
        <v>830</v>
      </c>
      <c r="D858" s="4" t="s">
        <v>600</v>
      </c>
      <c r="E858" s="6"/>
    </row>
    <row r="859" spans="1:5" ht="24.75" customHeight="1">
      <c r="A859" s="3">
        <v>857</v>
      </c>
      <c r="B859" s="4" t="str">
        <f>"陈琼霞"</f>
        <v>陈琼霞</v>
      </c>
      <c r="C859" s="4" t="s">
        <v>831</v>
      </c>
      <c r="D859" s="4" t="s">
        <v>600</v>
      </c>
      <c r="E859" s="6"/>
    </row>
    <row r="860" spans="1:5" ht="24.75" customHeight="1">
      <c r="A860" s="3">
        <v>858</v>
      </c>
      <c r="B860" s="4" t="str">
        <f>"何小妹"</f>
        <v>何小妹</v>
      </c>
      <c r="C860" s="4" t="s">
        <v>832</v>
      </c>
      <c r="D860" s="4" t="s">
        <v>600</v>
      </c>
      <c r="E860" s="6"/>
    </row>
    <row r="861" spans="1:5" ht="24.75" customHeight="1">
      <c r="A861" s="3">
        <v>859</v>
      </c>
      <c r="B861" s="4" t="str">
        <f>"冯颖颖"</f>
        <v>冯颖颖</v>
      </c>
      <c r="C861" s="4" t="s">
        <v>833</v>
      </c>
      <c r="D861" s="4" t="s">
        <v>600</v>
      </c>
      <c r="E861" s="6"/>
    </row>
    <row r="862" spans="1:5" ht="24.75" customHeight="1">
      <c r="A862" s="3">
        <v>860</v>
      </c>
      <c r="B862" s="4" t="str">
        <f>"陈雪琴"</f>
        <v>陈雪琴</v>
      </c>
      <c r="C862" s="4" t="s">
        <v>834</v>
      </c>
      <c r="D862" s="4" t="s">
        <v>600</v>
      </c>
      <c r="E862" s="6"/>
    </row>
    <row r="863" spans="1:5" ht="24.75" customHeight="1">
      <c r="A863" s="3">
        <v>861</v>
      </c>
      <c r="B863" s="4" t="str">
        <f>"陈雯晓"</f>
        <v>陈雯晓</v>
      </c>
      <c r="C863" s="4" t="s">
        <v>835</v>
      </c>
      <c r="D863" s="4" t="s">
        <v>600</v>
      </c>
      <c r="E863" s="6"/>
    </row>
    <row r="864" spans="1:5" ht="24.75" customHeight="1">
      <c r="A864" s="3">
        <v>862</v>
      </c>
      <c r="B864" s="4" t="str">
        <f>"张菲"</f>
        <v>张菲</v>
      </c>
      <c r="C864" s="4" t="s">
        <v>836</v>
      </c>
      <c r="D864" s="4" t="s">
        <v>600</v>
      </c>
      <c r="E864" s="6"/>
    </row>
    <row r="865" spans="1:5" ht="24.75" customHeight="1">
      <c r="A865" s="3">
        <v>863</v>
      </c>
      <c r="B865" s="4" t="str">
        <f>"李佳桐"</f>
        <v>李佳桐</v>
      </c>
      <c r="C865" s="4" t="s">
        <v>837</v>
      </c>
      <c r="D865" s="4" t="s">
        <v>600</v>
      </c>
      <c r="E865" s="6"/>
    </row>
    <row r="866" spans="1:5" ht="24.75" customHeight="1">
      <c r="A866" s="3">
        <v>864</v>
      </c>
      <c r="B866" s="4" t="str">
        <f>"王哲存"</f>
        <v>王哲存</v>
      </c>
      <c r="C866" s="4" t="s">
        <v>838</v>
      </c>
      <c r="D866" s="4" t="s">
        <v>600</v>
      </c>
      <c r="E866" s="6"/>
    </row>
    <row r="867" spans="1:5" ht="24.75" customHeight="1">
      <c r="A867" s="3">
        <v>865</v>
      </c>
      <c r="B867" s="4" t="str">
        <f>"陈柳婷"</f>
        <v>陈柳婷</v>
      </c>
      <c r="C867" s="4" t="s">
        <v>839</v>
      </c>
      <c r="D867" s="4" t="s">
        <v>600</v>
      </c>
      <c r="E867" s="6"/>
    </row>
    <row r="868" spans="1:5" ht="24.75" customHeight="1">
      <c r="A868" s="3">
        <v>866</v>
      </c>
      <c r="B868" s="4" t="str">
        <f>"李丹"</f>
        <v>李丹</v>
      </c>
      <c r="C868" s="4" t="s">
        <v>840</v>
      </c>
      <c r="D868" s="4" t="s">
        <v>600</v>
      </c>
      <c r="E868" s="6"/>
    </row>
    <row r="869" spans="1:5" ht="24.75" customHeight="1">
      <c r="A869" s="3">
        <v>867</v>
      </c>
      <c r="B869" s="4" t="str">
        <f>"符文鑫"</f>
        <v>符文鑫</v>
      </c>
      <c r="C869" s="4" t="s">
        <v>841</v>
      </c>
      <c r="D869" s="4" t="s">
        <v>600</v>
      </c>
      <c r="E869" s="6"/>
    </row>
    <row r="870" spans="1:5" ht="24.75" customHeight="1">
      <c r="A870" s="3">
        <v>868</v>
      </c>
      <c r="B870" s="4" t="str">
        <f>"黎春巧"</f>
        <v>黎春巧</v>
      </c>
      <c r="C870" s="4" t="s">
        <v>842</v>
      </c>
      <c r="D870" s="4" t="s">
        <v>600</v>
      </c>
      <c r="E870" s="6"/>
    </row>
    <row r="871" spans="1:5" ht="24.75" customHeight="1">
      <c r="A871" s="3">
        <v>869</v>
      </c>
      <c r="B871" s="4" t="str">
        <f>"刘桂梅"</f>
        <v>刘桂梅</v>
      </c>
      <c r="C871" s="4" t="s">
        <v>843</v>
      </c>
      <c r="D871" s="4" t="s">
        <v>600</v>
      </c>
      <c r="E871" s="6"/>
    </row>
    <row r="872" spans="1:5" ht="24.75" customHeight="1">
      <c r="A872" s="3">
        <v>870</v>
      </c>
      <c r="B872" s="4" t="str">
        <f>"郑世学"</f>
        <v>郑世学</v>
      </c>
      <c r="C872" s="4" t="s">
        <v>844</v>
      </c>
      <c r="D872" s="4" t="s">
        <v>600</v>
      </c>
      <c r="E872" s="6"/>
    </row>
    <row r="873" spans="1:5" ht="24.75" customHeight="1">
      <c r="A873" s="3">
        <v>871</v>
      </c>
      <c r="B873" s="4" t="str">
        <f>"王郁郁"</f>
        <v>王郁郁</v>
      </c>
      <c r="C873" s="4" t="s">
        <v>845</v>
      </c>
      <c r="D873" s="4" t="s">
        <v>600</v>
      </c>
      <c r="E873" s="6"/>
    </row>
    <row r="874" spans="1:5" ht="24.75" customHeight="1">
      <c r="A874" s="3">
        <v>872</v>
      </c>
      <c r="B874" s="4" t="str">
        <f>"黄秋仪"</f>
        <v>黄秋仪</v>
      </c>
      <c r="C874" s="4" t="s">
        <v>423</v>
      </c>
      <c r="D874" s="4" t="s">
        <v>600</v>
      </c>
      <c r="E874" s="6"/>
    </row>
    <row r="875" spans="1:5" ht="24.75" customHeight="1">
      <c r="A875" s="3">
        <v>873</v>
      </c>
      <c r="B875" s="4" t="str">
        <f>"李燕"</f>
        <v>李燕</v>
      </c>
      <c r="C875" s="4" t="s">
        <v>846</v>
      </c>
      <c r="D875" s="4" t="s">
        <v>600</v>
      </c>
      <c r="E875" s="6"/>
    </row>
    <row r="876" spans="1:5" ht="24.75" customHeight="1">
      <c r="A876" s="3">
        <v>874</v>
      </c>
      <c r="B876" s="4" t="str">
        <f>"黄玲"</f>
        <v>黄玲</v>
      </c>
      <c r="C876" s="4" t="s">
        <v>847</v>
      </c>
      <c r="D876" s="4" t="s">
        <v>600</v>
      </c>
      <c r="E876" s="6"/>
    </row>
    <row r="877" spans="1:5" ht="24.75" customHeight="1">
      <c r="A877" s="3">
        <v>875</v>
      </c>
      <c r="B877" s="4" t="str">
        <f>"郝彤"</f>
        <v>郝彤</v>
      </c>
      <c r="C877" s="4" t="s">
        <v>848</v>
      </c>
      <c r="D877" s="4" t="s">
        <v>600</v>
      </c>
      <c r="E877" s="6"/>
    </row>
    <row r="878" spans="1:5" ht="24.75" customHeight="1">
      <c r="A878" s="3">
        <v>876</v>
      </c>
      <c r="B878" s="4" t="str">
        <f>"符铃"</f>
        <v>符铃</v>
      </c>
      <c r="C878" s="4" t="s">
        <v>849</v>
      </c>
      <c r="D878" s="4" t="s">
        <v>600</v>
      </c>
      <c r="E878" s="6"/>
    </row>
    <row r="879" spans="1:5" ht="24.75" customHeight="1">
      <c r="A879" s="3">
        <v>877</v>
      </c>
      <c r="B879" s="4" t="str">
        <f>"周宏程"</f>
        <v>周宏程</v>
      </c>
      <c r="C879" s="4" t="s">
        <v>850</v>
      </c>
      <c r="D879" s="4" t="s">
        <v>600</v>
      </c>
      <c r="E879" s="6"/>
    </row>
    <row r="880" spans="1:5" ht="24.75" customHeight="1">
      <c r="A880" s="3">
        <v>878</v>
      </c>
      <c r="B880" s="4" t="str">
        <f>"张璐"</f>
        <v>张璐</v>
      </c>
      <c r="C880" s="4" t="s">
        <v>851</v>
      </c>
      <c r="D880" s="4" t="s">
        <v>600</v>
      </c>
      <c r="E880" s="6"/>
    </row>
    <row r="881" spans="1:5" ht="24.75" customHeight="1">
      <c r="A881" s="3">
        <v>879</v>
      </c>
      <c r="B881" s="4" t="str">
        <f>"邝雨柔"</f>
        <v>邝雨柔</v>
      </c>
      <c r="C881" s="4" t="s">
        <v>852</v>
      </c>
      <c r="D881" s="4" t="s">
        <v>600</v>
      </c>
      <c r="E881" s="6"/>
    </row>
    <row r="882" spans="1:5" ht="24.75" customHeight="1">
      <c r="A882" s="3">
        <v>880</v>
      </c>
      <c r="B882" s="4" t="str">
        <f>"黄倩"</f>
        <v>黄倩</v>
      </c>
      <c r="C882" s="4" t="s">
        <v>853</v>
      </c>
      <c r="D882" s="4" t="s">
        <v>600</v>
      </c>
      <c r="E882" s="6"/>
    </row>
    <row r="883" spans="1:5" ht="24.75" customHeight="1">
      <c r="A883" s="3">
        <v>881</v>
      </c>
      <c r="B883" s="4" t="str">
        <f>"蔡汝豪"</f>
        <v>蔡汝豪</v>
      </c>
      <c r="C883" s="4" t="s">
        <v>854</v>
      </c>
      <c r="D883" s="4" t="s">
        <v>600</v>
      </c>
      <c r="E883" s="6"/>
    </row>
    <row r="884" spans="1:5" ht="24.75" customHeight="1">
      <c r="A884" s="3">
        <v>882</v>
      </c>
      <c r="B884" s="4" t="str">
        <f>"尚蒙"</f>
        <v>尚蒙</v>
      </c>
      <c r="C884" s="4" t="s">
        <v>855</v>
      </c>
      <c r="D884" s="4" t="s">
        <v>600</v>
      </c>
      <c r="E884" s="6"/>
    </row>
    <row r="885" spans="1:5" ht="24.75" customHeight="1">
      <c r="A885" s="3">
        <v>883</v>
      </c>
      <c r="B885" s="4" t="str">
        <f>"李柔葵"</f>
        <v>李柔葵</v>
      </c>
      <c r="C885" s="4" t="s">
        <v>856</v>
      </c>
      <c r="D885" s="4" t="s">
        <v>600</v>
      </c>
      <c r="E885" s="6"/>
    </row>
    <row r="886" spans="1:5" ht="24.75" customHeight="1">
      <c r="A886" s="3">
        <v>884</v>
      </c>
      <c r="B886" s="4" t="str">
        <f>"王娟"</f>
        <v>王娟</v>
      </c>
      <c r="C886" s="4" t="s">
        <v>857</v>
      </c>
      <c r="D886" s="4" t="s">
        <v>600</v>
      </c>
      <c r="E886" s="6"/>
    </row>
    <row r="887" spans="1:5" ht="24.75" customHeight="1">
      <c r="A887" s="3">
        <v>885</v>
      </c>
      <c r="B887" s="4" t="str">
        <f>"冯延"</f>
        <v>冯延</v>
      </c>
      <c r="C887" s="4" t="s">
        <v>858</v>
      </c>
      <c r="D887" s="4" t="s">
        <v>600</v>
      </c>
      <c r="E887" s="6"/>
    </row>
    <row r="888" spans="1:5" ht="24.75" customHeight="1">
      <c r="A888" s="3">
        <v>886</v>
      </c>
      <c r="B888" s="4" t="str">
        <f>"岑晔"</f>
        <v>岑晔</v>
      </c>
      <c r="C888" s="4" t="s">
        <v>859</v>
      </c>
      <c r="D888" s="4" t="s">
        <v>600</v>
      </c>
      <c r="E888" s="6"/>
    </row>
    <row r="889" spans="1:5" ht="24.75" customHeight="1">
      <c r="A889" s="3">
        <v>887</v>
      </c>
      <c r="B889" s="4" t="str">
        <f>"吴迪"</f>
        <v>吴迪</v>
      </c>
      <c r="C889" s="4" t="s">
        <v>860</v>
      </c>
      <c r="D889" s="4" t="s">
        <v>600</v>
      </c>
      <c r="E889" s="6"/>
    </row>
    <row r="890" spans="1:5" ht="24.75" customHeight="1">
      <c r="A890" s="3">
        <v>888</v>
      </c>
      <c r="B890" s="4" t="str">
        <f>"王亚文"</f>
        <v>王亚文</v>
      </c>
      <c r="C890" s="4" t="s">
        <v>861</v>
      </c>
      <c r="D890" s="4" t="s">
        <v>600</v>
      </c>
      <c r="E890" s="6"/>
    </row>
    <row r="891" spans="1:5" ht="24.75" customHeight="1">
      <c r="A891" s="3">
        <v>889</v>
      </c>
      <c r="B891" s="4" t="str">
        <f>"赵闫妍"</f>
        <v>赵闫妍</v>
      </c>
      <c r="C891" s="4" t="s">
        <v>862</v>
      </c>
      <c r="D891" s="4" t="s">
        <v>600</v>
      </c>
      <c r="E891" s="6"/>
    </row>
    <row r="892" spans="1:5" ht="24.75" customHeight="1">
      <c r="A892" s="3">
        <v>890</v>
      </c>
      <c r="B892" s="4" t="str">
        <f>"邢宸"</f>
        <v>邢宸</v>
      </c>
      <c r="C892" s="4" t="s">
        <v>863</v>
      </c>
      <c r="D892" s="4" t="s">
        <v>600</v>
      </c>
      <c r="E892" s="6"/>
    </row>
    <row r="893" spans="1:5" ht="24.75" customHeight="1">
      <c r="A893" s="3">
        <v>891</v>
      </c>
      <c r="B893" s="4" t="str">
        <f>"李枫"</f>
        <v>李枫</v>
      </c>
      <c r="C893" s="4" t="s">
        <v>864</v>
      </c>
      <c r="D893" s="4" t="s">
        <v>600</v>
      </c>
      <c r="E893" s="6"/>
    </row>
    <row r="894" spans="1:5" ht="24.75" customHeight="1">
      <c r="A894" s="3">
        <v>892</v>
      </c>
      <c r="B894" s="4" t="str">
        <f>"李健"</f>
        <v>李健</v>
      </c>
      <c r="C894" s="4" t="s">
        <v>865</v>
      </c>
      <c r="D894" s="4" t="s">
        <v>600</v>
      </c>
      <c r="E894" s="6"/>
    </row>
    <row r="895" spans="1:5" ht="24.75" customHeight="1">
      <c r="A895" s="3">
        <v>893</v>
      </c>
      <c r="B895" s="4" t="str">
        <f>"刘强"</f>
        <v>刘强</v>
      </c>
      <c r="C895" s="4" t="s">
        <v>866</v>
      </c>
      <c r="D895" s="4" t="s">
        <v>600</v>
      </c>
      <c r="E895" s="6"/>
    </row>
    <row r="896" spans="1:5" ht="24.75" customHeight="1">
      <c r="A896" s="3">
        <v>894</v>
      </c>
      <c r="B896" s="4" t="str">
        <f>"李厚庆"</f>
        <v>李厚庆</v>
      </c>
      <c r="C896" s="4" t="s">
        <v>867</v>
      </c>
      <c r="D896" s="4" t="s">
        <v>600</v>
      </c>
      <c r="E896" s="6"/>
    </row>
    <row r="897" spans="1:5" ht="24.75" customHeight="1">
      <c r="A897" s="3">
        <v>895</v>
      </c>
      <c r="B897" s="4" t="str">
        <f>"符文丽"</f>
        <v>符文丽</v>
      </c>
      <c r="C897" s="4" t="s">
        <v>868</v>
      </c>
      <c r="D897" s="4" t="s">
        <v>600</v>
      </c>
      <c r="E897" s="6"/>
    </row>
    <row r="898" spans="1:5" ht="24.75" customHeight="1">
      <c r="A898" s="3">
        <v>896</v>
      </c>
      <c r="B898" s="4" t="str">
        <f>"郭仁可"</f>
        <v>郭仁可</v>
      </c>
      <c r="C898" s="4" t="s">
        <v>856</v>
      </c>
      <c r="D898" s="4" t="s">
        <v>600</v>
      </c>
      <c r="E898" s="6"/>
    </row>
    <row r="899" spans="1:5" ht="24.75" customHeight="1">
      <c r="A899" s="3">
        <v>897</v>
      </c>
      <c r="B899" s="4" t="str">
        <f>"符传如"</f>
        <v>符传如</v>
      </c>
      <c r="C899" s="4" t="s">
        <v>869</v>
      </c>
      <c r="D899" s="4" t="s">
        <v>600</v>
      </c>
      <c r="E899" s="6"/>
    </row>
    <row r="900" spans="1:5" ht="24.75" customHeight="1">
      <c r="A900" s="3">
        <v>898</v>
      </c>
      <c r="B900" s="4" t="str">
        <f>"林国栋"</f>
        <v>林国栋</v>
      </c>
      <c r="C900" s="4" t="s">
        <v>870</v>
      </c>
      <c r="D900" s="4" t="s">
        <v>600</v>
      </c>
      <c r="E900" s="6"/>
    </row>
    <row r="901" spans="1:5" ht="24.75" customHeight="1">
      <c r="A901" s="3">
        <v>899</v>
      </c>
      <c r="B901" s="4" t="str">
        <f>"龙春凤"</f>
        <v>龙春凤</v>
      </c>
      <c r="C901" s="4" t="s">
        <v>871</v>
      </c>
      <c r="D901" s="4" t="s">
        <v>600</v>
      </c>
      <c r="E901" s="6"/>
    </row>
    <row r="902" spans="1:5" ht="24.75" customHeight="1">
      <c r="A902" s="3">
        <v>900</v>
      </c>
      <c r="B902" s="4" t="str">
        <f>"王颖"</f>
        <v>王颖</v>
      </c>
      <c r="C902" s="4" t="s">
        <v>745</v>
      </c>
      <c r="D902" s="4" t="s">
        <v>600</v>
      </c>
      <c r="E902" s="6"/>
    </row>
    <row r="903" spans="1:5" ht="24.75" customHeight="1">
      <c r="A903" s="3">
        <v>901</v>
      </c>
      <c r="B903" s="4" t="str">
        <f>"王苑静"</f>
        <v>王苑静</v>
      </c>
      <c r="C903" s="4" t="s">
        <v>872</v>
      </c>
      <c r="D903" s="4" t="s">
        <v>600</v>
      </c>
      <c r="E903" s="6"/>
    </row>
    <row r="904" spans="1:5" ht="24.75" customHeight="1">
      <c r="A904" s="3">
        <v>902</v>
      </c>
      <c r="B904" s="4" t="str">
        <f>"谢静怡"</f>
        <v>谢静怡</v>
      </c>
      <c r="C904" s="4" t="s">
        <v>873</v>
      </c>
      <c r="D904" s="4" t="s">
        <v>600</v>
      </c>
      <c r="E904" s="6"/>
    </row>
    <row r="905" spans="1:5" ht="24.75" customHeight="1">
      <c r="A905" s="3">
        <v>903</v>
      </c>
      <c r="B905" s="4" t="str">
        <f>"吉家达"</f>
        <v>吉家达</v>
      </c>
      <c r="C905" s="4" t="s">
        <v>874</v>
      </c>
      <c r="D905" s="4" t="s">
        <v>875</v>
      </c>
      <c r="E905" s="6"/>
    </row>
    <row r="906" spans="1:5" ht="24.75" customHeight="1">
      <c r="A906" s="3">
        <v>904</v>
      </c>
      <c r="B906" s="4" t="str">
        <f>"刘少寒"</f>
        <v>刘少寒</v>
      </c>
      <c r="C906" s="4" t="s">
        <v>876</v>
      </c>
      <c r="D906" s="4" t="s">
        <v>875</v>
      </c>
      <c r="E906" s="6"/>
    </row>
    <row r="907" spans="1:5" ht="24.75" customHeight="1">
      <c r="A907" s="3">
        <v>905</v>
      </c>
      <c r="B907" s="4" t="str">
        <f>"黄晶晶"</f>
        <v>黄晶晶</v>
      </c>
      <c r="C907" s="4" t="s">
        <v>877</v>
      </c>
      <c r="D907" s="4" t="s">
        <v>875</v>
      </c>
      <c r="E907" s="6"/>
    </row>
    <row r="908" spans="1:5" ht="24.75" customHeight="1">
      <c r="A908" s="3">
        <v>906</v>
      </c>
      <c r="B908" s="4" t="str">
        <f>"王海虹"</f>
        <v>王海虹</v>
      </c>
      <c r="C908" s="4" t="s">
        <v>878</v>
      </c>
      <c r="D908" s="4" t="s">
        <v>875</v>
      </c>
      <c r="E908" s="6"/>
    </row>
    <row r="909" spans="1:5" ht="24.75" customHeight="1">
      <c r="A909" s="3">
        <v>907</v>
      </c>
      <c r="B909" s="4" t="str">
        <f>"伍菊华"</f>
        <v>伍菊华</v>
      </c>
      <c r="C909" s="4" t="s">
        <v>879</v>
      </c>
      <c r="D909" s="4" t="s">
        <v>875</v>
      </c>
      <c r="E909" s="6"/>
    </row>
    <row r="910" spans="1:5" ht="24.75" customHeight="1">
      <c r="A910" s="3">
        <v>908</v>
      </c>
      <c r="B910" s="4" t="str">
        <f>"陈华宝"</f>
        <v>陈华宝</v>
      </c>
      <c r="C910" s="4" t="s">
        <v>880</v>
      </c>
      <c r="D910" s="4" t="s">
        <v>875</v>
      </c>
      <c r="E910" s="6"/>
    </row>
    <row r="911" spans="1:5" ht="24.75" customHeight="1">
      <c r="A911" s="3">
        <v>909</v>
      </c>
      <c r="B911" s="4" t="str">
        <f>"盛秀洋"</f>
        <v>盛秀洋</v>
      </c>
      <c r="C911" s="4" t="s">
        <v>881</v>
      </c>
      <c r="D911" s="4" t="s">
        <v>875</v>
      </c>
      <c r="E911" s="6"/>
    </row>
    <row r="912" spans="1:5" ht="24.75" customHeight="1">
      <c r="A912" s="3">
        <v>910</v>
      </c>
      <c r="B912" s="4" t="str">
        <f>"吴洁"</f>
        <v>吴洁</v>
      </c>
      <c r="C912" s="4" t="s">
        <v>882</v>
      </c>
      <c r="D912" s="4" t="s">
        <v>875</v>
      </c>
      <c r="E912" s="6"/>
    </row>
    <row r="913" spans="1:5" ht="24.75" customHeight="1">
      <c r="A913" s="3">
        <v>911</v>
      </c>
      <c r="B913" s="4" t="str">
        <f>"傅一容"</f>
        <v>傅一容</v>
      </c>
      <c r="C913" s="4" t="s">
        <v>883</v>
      </c>
      <c r="D913" s="4" t="s">
        <v>875</v>
      </c>
      <c r="E913" s="6"/>
    </row>
    <row r="914" spans="1:5" ht="24.75" customHeight="1">
      <c r="A914" s="3">
        <v>912</v>
      </c>
      <c r="B914" s="4" t="str">
        <f>"蔡开奇"</f>
        <v>蔡开奇</v>
      </c>
      <c r="C914" s="4" t="s">
        <v>884</v>
      </c>
      <c r="D914" s="4" t="s">
        <v>875</v>
      </c>
      <c r="E914" s="6"/>
    </row>
    <row r="915" spans="1:5" ht="24.75" customHeight="1">
      <c r="A915" s="3">
        <v>913</v>
      </c>
      <c r="B915" s="4" t="str">
        <f>"罗丛青"</f>
        <v>罗丛青</v>
      </c>
      <c r="C915" s="4" t="s">
        <v>885</v>
      </c>
      <c r="D915" s="4" t="s">
        <v>875</v>
      </c>
      <c r="E915" s="6"/>
    </row>
    <row r="916" spans="1:5" ht="24.75" customHeight="1">
      <c r="A916" s="3">
        <v>914</v>
      </c>
      <c r="B916" s="4" t="str">
        <f>"胡欣玉"</f>
        <v>胡欣玉</v>
      </c>
      <c r="C916" s="4" t="s">
        <v>886</v>
      </c>
      <c r="D916" s="4" t="s">
        <v>875</v>
      </c>
      <c r="E916" s="6"/>
    </row>
    <row r="917" spans="1:5" ht="24.75" customHeight="1">
      <c r="A917" s="3">
        <v>915</v>
      </c>
      <c r="B917" s="4" t="str">
        <f>"吴春喜"</f>
        <v>吴春喜</v>
      </c>
      <c r="C917" s="4" t="s">
        <v>887</v>
      </c>
      <c r="D917" s="4" t="s">
        <v>875</v>
      </c>
      <c r="E917" s="6"/>
    </row>
    <row r="918" spans="1:5" ht="24.75" customHeight="1">
      <c r="A918" s="3">
        <v>916</v>
      </c>
      <c r="B918" s="4" t="str">
        <f>"李欢"</f>
        <v>李欢</v>
      </c>
      <c r="C918" s="4" t="s">
        <v>888</v>
      </c>
      <c r="D918" s="4" t="s">
        <v>875</v>
      </c>
      <c r="E918" s="6"/>
    </row>
    <row r="919" spans="1:5" ht="24.75" customHeight="1">
      <c r="A919" s="3">
        <v>917</v>
      </c>
      <c r="B919" s="4" t="str">
        <f>"黎佳宇"</f>
        <v>黎佳宇</v>
      </c>
      <c r="C919" s="4" t="s">
        <v>889</v>
      </c>
      <c r="D919" s="4" t="s">
        <v>875</v>
      </c>
      <c r="E919" s="6"/>
    </row>
    <row r="920" spans="1:5" ht="24.75" customHeight="1">
      <c r="A920" s="3">
        <v>918</v>
      </c>
      <c r="B920" s="4" t="str">
        <f>"王日娟"</f>
        <v>王日娟</v>
      </c>
      <c r="C920" s="4" t="s">
        <v>890</v>
      </c>
      <c r="D920" s="4" t="s">
        <v>875</v>
      </c>
      <c r="E920" s="6"/>
    </row>
    <row r="921" spans="1:5" ht="24.75" customHeight="1">
      <c r="A921" s="3">
        <v>919</v>
      </c>
      <c r="B921" s="4" t="str">
        <f>"黄垂敏"</f>
        <v>黄垂敏</v>
      </c>
      <c r="C921" s="4" t="s">
        <v>791</v>
      </c>
      <c r="D921" s="4" t="s">
        <v>875</v>
      </c>
      <c r="E921" s="6"/>
    </row>
    <row r="922" spans="1:5" ht="24.75" customHeight="1">
      <c r="A922" s="3">
        <v>920</v>
      </c>
      <c r="B922" s="4" t="str">
        <f>"李真"</f>
        <v>李真</v>
      </c>
      <c r="C922" s="4" t="s">
        <v>891</v>
      </c>
      <c r="D922" s="4" t="s">
        <v>875</v>
      </c>
      <c r="E922" s="6"/>
    </row>
    <row r="923" spans="1:5" ht="24.75" customHeight="1">
      <c r="A923" s="3">
        <v>921</v>
      </c>
      <c r="B923" s="4" t="str">
        <f>"周芳盈"</f>
        <v>周芳盈</v>
      </c>
      <c r="C923" s="4" t="s">
        <v>892</v>
      </c>
      <c r="D923" s="4" t="s">
        <v>875</v>
      </c>
      <c r="E923" s="6"/>
    </row>
    <row r="924" spans="1:5" ht="24.75" customHeight="1">
      <c r="A924" s="3">
        <v>922</v>
      </c>
      <c r="B924" s="4" t="str">
        <f>"陈玲瑶"</f>
        <v>陈玲瑶</v>
      </c>
      <c r="C924" s="4" t="s">
        <v>893</v>
      </c>
      <c r="D924" s="4" t="s">
        <v>875</v>
      </c>
      <c r="E924" s="6"/>
    </row>
    <row r="925" spans="1:5" ht="24.75" customHeight="1">
      <c r="A925" s="3">
        <v>923</v>
      </c>
      <c r="B925" s="4" t="str">
        <f>"邢家雨"</f>
        <v>邢家雨</v>
      </c>
      <c r="C925" s="4" t="s">
        <v>894</v>
      </c>
      <c r="D925" s="4" t="s">
        <v>875</v>
      </c>
      <c r="E925" s="6"/>
    </row>
    <row r="926" spans="1:5" ht="24.75" customHeight="1">
      <c r="A926" s="3">
        <v>924</v>
      </c>
      <c r="B926" s="4" t="str">
        <f>"黄小茹"</f>
        <v>黄小茹</v>
      </c>
      <c r="C926" s="4" t="s">
        <v>895</v>
      </c>
      <c r="D926" s="4" t="s">
        <v>875</v>
      </c>
      <c r="E926" s="6"/>
    </row>
    <row r="927" spans="1:5" ht="24.75" customHeight="1">
      <c r="A927" s="3">
        <v>925</v>
      </c>
      <c r="B927" s="4" t="str">
        <f>"李婧"</f>
        <v>李婧</v>
      </c>
      <c r="C927" s="4" t="s">
        <v>896</v>
      </c>
      <c r="D927" s="4" t="s">
        <v>875</v>
      </c>
      <c r="E927" s="6"/>
    </row>
    <row r="928" spans="1:5" ht="24.75" customHeight="1">
      <c r="A928" s="3">
        <v>926</v>
      </c>
      <c r="B928" s="4" t="str">
        <f>"吉雪花"</f>
        <v>吉雪花</v>
      </c>
      <c r="C928" s="4" t="s">
        <v>897</v>
      </c>
      <c r="D928" s="4" t="s">
        <v>875</v>
      </c>
      <c r="E928" s="6"/>
    </row>
    <row r="929" spans="1:5" ht="24.75" customHeight="1">
      <c r="A929" s="3">
        <v>927</v>
      </c>
      <c r="B929" s="4" t="str">
        <f>"刘教伟"</f>
        <v>刘教伟</v>
      </c>
      <c r="C929" s="4" t="s">
        <v>898</v>
      </c>
      <c r="D929" s="4" t="s">
        <v>875</v>
      </c>
      <c r="E929" s="6"/>
    </row>
    <row r="930" spans="1:5" ht="24.75" customHeight="1">
      <c r="A930" s="3">
        <v>928</v>
      </c>
      <c r="B930" s="4" t="str">
        <f>"李慧芬"</f>
        <v>李慧芬</v>
      </c>
      <c r="C930" s="4" t="s">
        <v>899</v>
      </c>
      <c r="D930" s="4" t="s">
        <v>875</v>
      </c>
      <c r="E930" s="6"/>
    </row>
    <row r="931" spans="1:5" ht="24.75" customHeight="1">
      <c r="A931" s="3">
        <v>929</v>
      </c>
      <c r="B931" s="4" t="str">
        <f>"陈伦"</f>
        <v>陈伦</v>
      </c>
      <c r="C931" s="4" t="s">
        <v>900</v>
      </c>
      <c r="D931" s="4" t="s">
        <v>875</v>
      </c>
      <c r="E931" s="6"/>
    </row>
    <row r="932" spans="1:5" ht="24.75" customHeight="1">
      <c r="A932" s="3">
        <v>930</v>
      </c>
      <c r="B932" s="4" t="str">
        <f>"陈韧瑶"</f>
        <v>陈韧瑶</v>
      </c>
      <c r="C932" s="4" t="s">
        <v>901</v>
      </c>
      <c r="D932" s="4" t="s">
        <v>875</v>
      </c>
      <c r="E932" s="6"/>
    </row>
    <row r="933" spans="1:5" ht="24.75" customHeight="1">
      <c r="A933" s="3">
        <v>931</v>
      </c>
      <c r="B933" s="4" t="str">
        <f>"许进霞"</f>
        <v>许进霞</v>
      </c>
      <c r="C933" s="4" t="s">
        <v>902</v>
      </c>
      <c r="D933" s="4" t="s">
        <v>875</v>
      </c>
      <c r="E933" s="6"/>
    </row>
    <row r="934" spans="1:5" ht="24.75" customHeight="1">
      <c r="A934" s="3">
        <v>932</v>
      </c>
      <c r="B934" s="4" t="str">
        <f>"潘春俐"</f>
        <v>潘春俐</v>
      </c>
      <c r="C934" s="4" t="s">
        <v>549</v>
      </c>
      <c r="D934" s="4" t="s">
        <v>875</v>
      </c>
      <c r="E934" s="6"/>
    </row>
    <row r="935" spans="1:5" ht="24.75" customHeight="1">
      <c r="A935" s="3">
        <v>933</v>
      </c>
      <c r="B935" s="4" t="str">
        <f>"赵园桃"</f>
        <v>赵园桃</v>
      </c>
      <c r="C935" s="4" t="s">
        <v>903</v>
      </c>
      <c r="D935" s="4" t="s">
        <v>875</v>
      </c>
      <c r="E935" s="6"/>
    </row>
    <row r="936" spans="1:5" ht="24.75" customHeight="1">
      <c r="A936" s="3">
        <v>934</v>
      </c>
      <c r="B936" s="4" t="str">
        <f>"徐家贝"</f>
        <v>徐家贝</v>
      </c>
      <c r="C936" s="4" t="s">
        <v>904</v>
      </c>
      <c r="D936" s="4" t="s">
        <v>875</v>
      </c>
      <c r="E936" s="6"/>
    </row>
    <row r="937" spans="1:5" ht="24.75" customHeight="1">
      <c r="A937" s="3">
        <v>935</v>
      </c>
      <c r="B937" s="4" t="str">
        <f>"吴清钰"</f>
        <v>吴清钰</v>
      </c>
      <c r="C937" s="4" t="s">
        <v>905</v>
      </c>
      <c r="D937" s="4" t="s">
        <v>875</v>
      </c>
      <c r="E937" s="6"/>
    </row>
    <row r="938" spans="1:5" ht="24.75" customHeight="1">
      <c r="A938" s="3">
        <v>936</v>
      </c>
      <c r="B938" s="4" t="str">
        <f>"陈红日"</f>
        <v>陈红日</v>
      </c>
      <c r="C938" s="4" t="s">
        <v>906</v>
      </c>
      <c r="D938" s="4" t="s">
        <v>875</v>
      </c>
      <c r="E938" s="6"/>
    </row>
    <row r="939" spans="1:5" ht="24.75" customHeight="1">
      <c r="A939" s="3">
        <v>937</v>
      </c>
      <c r="B939" s="4" t="str">
        <f>"周非其"</f>
        <v>周非其</v>
      </c>
      <c r="C939" s="4" t="s">
        <v>907</v>
      </c>
      <c r="D939" s="4" t="s">
        <v>875</v>
      </c>
      <c r="E939" s="6"/>
    </row>
    <row r="940" spans="1:5" ht="24.75" customHeight="1">
      <c r="A940" s="3">
        <v>938</v>
      </c>
      <c r="B940" s="4" t="str">
        <f>"王彩霞"</f>
        <v>王彩霞</v>
      </c>
      <c r="C940" s="4" t="s">
        <v>908</v>
      </c>
      <c r="D940" s="4" t="s">
        <v>875</v>
      </c>
      <c r="E940" s="6"/>
    </row>
    <row r="941" spans="1:5" ht="24.75" customHeight="1">
      <c r="A941" s="3">
        <v>939</v>
      </c>
      <c r="B941" s="4" t="str">
        <f>"羊美如"</f>
        <v>羊美如</v>
      </c>
      <c r="C941" s="4" t="s">
        <v>909</v>
      </c>
      <c r="D941" s="4" t="s">
        <v>875</v>
      </c>
      <c r="E941" s="6"/>
    </row>
    <row r="942" spans="1:5" ht="24.75" customHeight="1">
      <c r="A942" s="3">
        <v>940</v>
      </c>
      <c r="B942" s="4" t="str">
        <f>"陈世月"</f>
        <v>陈世月</v>
      </c>
      <c r="C942" s="4" t="s">
        <v>910</v>
      </c>
      <c r="D942" s="4" t="s">
        <v>875</v>
      </c>
      <c r="E942" s="6"/>
    </row>
    <row r="943" spans="1:5" ht="24.75" customHeight="1">
      <c r="A943" s="3">
        <v>941</v>
      </c>
      <c r="B943" s="4" t="str">
        <f>"何文清"</f>
        <v>何文清</v>
      </c>
      <c r="C943" s="4" t="s">
        <v>911</v>
      </c>
      <c r="D943" s="4" t="s">
        <v>875</v>
      </c>
      <c r="E943" s="6"/>
    </row>
    <row r="944" spans="1:5" ht="24.75" customHeight="1">
      <c r="A944" s="3">
        <v>942</v>
      </c>
      <c r="B944" s="4" t="str">
        <f>"周唐姝"</f>
        <v>周唐姝</v>
      </c>
      <c r="C944" s="4" t="s">
        <v>912</v>
      </c>
      <c r="D944" s="4" t="s">
        <v>875</v>
      </c>
      <c r="E944" s="6"/>
    </row>
    <row r="945" spans="1:5" ht="24.75" customHeight="1">
      <c r="A945" s="3">
        <v>943</v>
      </c>
      <c r="B945" s="4" t="str">
        <f>"陈华玲"</f>
        <v>陈华玲</v>
      </c>
      <c r="C945" s="4" t="s">
        <v>913</v>
      </c>
      <c r="D945" s="4" t="s">
        <v>875</v>
      </c>
      <c r="E945" s="6"/>
    </row>
    <row r="946" spans="1:5" ht="24.75" customHeight="1">
      <c r="A946" s="3">
        <v>944</v>
      </c>
      <c r="B946" s="4" t="str">
        <f>"黄韵雯"</f>
        <v>黄韵雯</v>
      </c>
      <c r="C946" s="4" t="s">
        <v>914</v>
      </c>
      <c r="D946" s="4" t="s">
        <v>875</v>
      </c>
      <c r="E946" s="6"/>
    </row>
    <row r="947" spans="1:5" ht="24.75" customHeight="1">
      <c r="A947" s="3">
        <v>945</v>
      </c>
      <c r="B947" s="4" t="str">
        <f>"黎姗姗"</f>
        <v>黎姗姗</v>
      </c>
      <c r="C947" s="4" t="s">
        <v>915</v>
      </c>
      <c r="D947" s="4" t="s">
        <v>875</v>
      </c>
      <c r="E947" s="6"/>
    </row>
    <row r="948" spans="1:5" ht="24.75" customHeight="1">
      <c r="A948" s="3">
        <v>946</v>
      </c>
      <c r="B948" s="4" t="str">
        <f>"邢开岱"</f>
        <v>邢开岱</v>
      </c>
      <c r="C948" s="4" t="s">
        <v>916</v>
      </c>
      <c r="D948" s="4" t="s">
        <v>875</v>
      </c>
      <c r="E948" s="6"/>
    </row>
    <row r="949" spans="1:5" ht="24.75" customHeight="1">
      <c r="A949" s="3">
        <v>947</v>
      </c>
      <c r="B949" s="4" t="str">
        <f>"陈莹"</f>
        <v>陈莹</v>
      </c>
      <c r="C949" s="4" t="s">
        <v>917</v>
      </c>
      <c r="D949" s="4" t="s">
        <v>875</v>
      </c>
      <c r="E949" s="6"/>
    </row>
    <row r="950" spans="1:5" ht="24.75" customHeight="1">
      <c r="A950" s="3">
        <v>948</v>
      </c>
      <c r="B950" s="4" t="str">
        <f>"桂小雪"</f>
        <v>桂小雪</v>
      </c>
      <c r="C950" s="4" t="s">
        <v>918</v>
      </c>
      <c r="D950" s="4" t="s">
        <v>875</v>
      </c>
      <c r="E950" s="6"/>
    </row>
    <row r="951" spans="1:5" ht="24.75" customHeight="1">
      <c r="A951" s="3">
        <v>949</v>
      </c>
      <c r="B951" s="4" t="str">
        <f>"符传密"</f>
        <v>符传密</v>
      </c>
      <c r="C951" s="4" t="s">
        <v>919</v>
      </c>
      <c r="D951" s="4" t="s">
        <v>875</v>
      </c>
      <c r="E951" s="6"/>
    </row>
    <row r="952" spans="1:5" ht="24.75" customHeight="1">
      <c r="A952" s="3">
        <v>950</v>
      </c>
      <c r="B952" s="4" t="str">
        <f>"林丹"</f>
        <v>林丹</v>
      </c>
      <c r="C952" s="4" t="s">
        <v>920</v>
      </c>
      <c r="D952" s="4" t="s">
        <v>875</v>
      </c>
      <c r="E952" s="6"/>
    </row>
    <row r="953" spans="1:5" ht="24.75" customHeight="1">
      <c r="A953" s="3">
        <v>951</v>
      </c>
      <c r="B953" s="4" t="str">
        <f>"岑举锋"</f>
        <v>岑举锋</v>
      </c>
      <c r="C953" s="4" t="s">
        <v>921</v>
      </c>
      <c r="D953" s="4" t="s">
        <v>875</v>
      </c>
      <c r="E953" s="6"/>
    </row>
    <row r="954" spans="1:5" ht="24.75" customHeight="1">
      <c r="A954" s="3">
        <v>952</v>
      </c>
      <c r="B954" s="4" t="str">
        <f>"胡绍明"</f>
        <v>胡绍明</v>
      </c>
      <c r="C954" s="4" t="s">
        <v>922</v>
      </c>
      <c r="D954" s="4" t="s">
        <v>875</v>
      </c>
      <c r="E954" s="6"/>
    </row>
    <row r="955" spans="1:5" ht="24.75" customHeight="1">
      <c r="A955" s="3">
        <v>953</v>
      </c>
      <c r="B955" s="4" t="str">
        <f>"麦明珍"</f>
        <v>麦明珍</v>
      </c>
      <c r="C955" s="4" t="s">
        <v>923</v>
      </c>
      <c r="D955" s="4" t="s">
        <v>875</v>
      </c>
      <c r="E955" s="6"/>
    </row>
    <row r="956" spans="1:5" ht="24.75" customHeight="1">
      <c r="A956" s="3">
        <v>954</v>
      </c>
      <c r="B956" s="4" t="str">
        <f>"方晓景"</f>
        <v>方晓景</v>
      </c>
      <c r="C956" s="4" t="s">
        <v>924</v>
      </c>
      <c r="D956" s="4" t="s">
        <v>875</v>
      </c>
      <c r="E956" s="6"/>
    </row>
    <row r="957" spans="1:5" ht="24.75" customHeight="1">
      <c r="A957" s="3">
        <v>955</v>
      </c>
      <c r="B957" s="4" t="str">
        <f>"王雅"</f>
        <v>王雅</v>
      </c>
      <c r="C957" s="4" t="s">
        <v>925</v>
      </c>
      <c r="D957" s="4" t="s">
        <v>875</v>
      </c>
      <c r="E957" s="6"/>
    </row>
    <row r="958" spans="1:5" ht="24.75" customHeight="1">
      <c r="A958" s="3">
        <v>956</v>
      </c>
      <c r="B958" s="4" t="str">
        <f>"何兰秋"</f>
        <v>何兰秋</v>
      </c>
      <c r="C958" s="4" t="s">
        <v>926</v>
      </c>
      <c r="D958" s="4" t="s">
        <v>875</v>
      </c>
      <c r="E958" s="6"/>
    </row>
    <row r="959" spans="1:5" ht="24.75" customHeight="1">
      <c r="A959" s="3">
        <v>957</v>
      </c>
      <c r="B959" s="4" t="str">
        <f>"陈裕丽"</f>
        <v>陈裕丽</v>
      </c>
      <c r="C959" s="4" t="s">
        <v>327</v>
      </c>
      <c r="D959" s="4" t="s">
        <v>875</v>
      </c>
      <c r="E959" s="6"/>
    </row>
    <row r="960" spans="1:5" ht="24.75" customHeight="1">
      <c r="A960" s="3">
        <v>958</v>
      </c>
      <c r="B960" s="4" t="str">
        <f>"李紫嫣"</f>
        <v>李紫嫣</v>
      </c>
      <c r="C960" s="4" t="s">
        <v>927</v>
      </c>
      <c r="D960" s="4" t="s">
        <v>875</v>
      </c>
      <c r="E960" s="6"/>
    </row>
    <row r="961" spans="1:5" ht="24.75" customHeight="1">
      <c r="A961" s="3">
        <v>959</v>
      </c>
      <c r="B961" s="4" t="str">
        <f>"程琦"</f>
        <v>程琦</v>
      </c>
      <c r="C961" s="4" t="s">
        <v>928</v>
      </c>
      <c r="D961" s="4" t="s">
        <v>875</v>
      </c>
      <c r="E961" s="6"/>
    </row>
    <row r="962" spans="1:5" ht="24.75" customHeight="1">
      <c r="A962" s="3">
        <v>960</v>
      </c>
      <c r="B962" s="4" t="str">
        <f>"石灵欣"</f>
        <v>石灵欣</v>
      </c>
      <c r="C962" s="4" t="s">
        <v>929</v>
      </c>
      <c r="D962" s="4" t="s">
        <v>875</v>
      </c>
      <c r="E962" s="6"/>
    </row>
    <row r="963" spans="1:5" ht="24.75" customHeight="1">
      <c r="A963" s="3">
        <v>961</v>
      </c>
      <c r="B963" s="4" t="str">
        <f>"黄恒泉"</f>
        <v>黄恒泉</v>
      </c>
      <c r="C963" s="4" t="s">
        <v>930</v>
      </c>
      <c r="D963" s="4" t="s">
        <v>875</v>
      </c>
      <c r="E963" s="6"/>
    </row>
    <row r="964" spans="1:5" ht="24.75" customHeight="1">
      <c r="A964" s="3">
        <v>962</v>
      </c>
      <c r="B964" s="4" t="str">
        <f>"牛江涛"</f>
        <v>牛江涛</v>
      </c>
      <c r="C964" s="4" t="s">
        <v>931</v>
      </c>
      <c r="D964" s="4" t="s">
        <v>875</v>
      </c>
      <c r="E964" s="6"/>
    </row>
    <row r="965" spans="1:5" ht="24.75" customHeight="1">
      <c r="A965" s="3">
        <v>963</v>
      </c>
      <c r="B965" s="4" t="str">
        <f>"石翠原"</f>
        <v>石翠原</v>
      </c>
      <c r="C965" s="4" t="s">
        <v>887</v>
      </c>
      <c r="D965" s="4" t="s">
        <v>875</v>
      </c>
      <c r="E965" s="6"/>
    </row>
    <row r="966" spans="1:5" ht="24.75" customHeight="1">
      <c r="A966" s="3">
        <v>964</v>
      </c>
      <c r="B966" s="4" t="str">
        <f>"符美玲"</f>
        <v>符美玲</v>
      </c>
      <c r="C966" s="4" t="s">
        <v>932</v>
      </c>
      <c r="D966" s="4" t="s">
        <v>875</v>
      </c>
      <c r="E966" s="6"/>
    </row>
    <row r="967" spans="1:5" ht="24.75" customHeight="1">
      <c r="A967" s="3">
        <v>965</v>
      </c>
      <c r="B967" s="4" t="str">
        <f>"陈少文"</f>
        <v>陈少文</v>
      </c>
      <c r="C967" s="4" t="s">
        <v>933</v>
      </c>
      <c r="D967" s="4" t="s">
        <v>875</v>
      </c>
      <c r="E967" s="6"/>
    </row>
    <row r="968" spans="1:5" ht="24.75" customHeight="1">
      <c r="A968" s="3">
        <v>966</v>
      </c>
      <c r="B968" s="4" t="str">
        <f>"卓雪玉"</f>
        <v>卓雪玉</v>
      </c>
      <c r="C968" s="4" t="s">
        <v>934</v>
      </c>
      <c r="D968" s="4" t="s">
        <v>875</v>
      </c>
      <c r="E968" s="6"/>
    </row>
    <row r="969" spans="1:5" ht="24.75" customHeight="1">
      <c r="A969" s="3">
        <v>967</v>
      </c>
      <c r="B969" s="4" t="str">
        <f>"黄海静"</f>
        <v>黄海静</v>
      </c>
      <c r="C969" s="4" t="s">
        <v>935</v>
      </c>
      <c r="D969" s="4" t="s">
        <v>875</v>
      </c>
      <c r="E969" s="6"/>
    </row>
    <row r="970" spans="1:5" ht="24.75" customHeight="1">
      <c r="A970" s="3">
        <v>968</v>
      </c>
      <c r="B970" s="4" t="str">
        <f>"钟静静"</f>
        <v>钟静静</v>
      </c>
      <c r="C970" s="4" t="s">
        <v>936</v>
      </c>
      <c r="D970" s="4" t="s">
        <v>875</v>
      </c>
      <c r="E970" s="6"/>
    </row>
    <row r="971" spans="1:5" ht="24.75" customHeight="1">
      <c r="A971" s="3">
        <v>969</v>
      </c>
      <c r="B971" s="4" t="str">
        <f>"钟梦琪"</f>
        <v>钟梦琪</v>
      </c>
      <c r="C971" s="4" t="s">
        <v>937</v>
      </c>
      <c r="D971" s="4" t="s">
        <v>875</v>
      </c>
      <c r="E971" s="6"/>
    </row>
    <row r="972" spans="1:5" ht="24.75" customHeight="1">
      <c r="A972" s="3">
        <v>970</v>
      </c>
      <c r="B972" s="4" t="str">
        <f>"陈笔愉"</f>
        <v>陈笔愉</v>
      </c>
      <c r="C972" s="4" t="s">
        <v>344</v>
      </c>
      <c r="D972" s="4" t="s">
        <v>875</v>
      </c>
      <c r="E972" s="6"/>
    </row>
    <row r="973" spans="1:5" ht="24.75" customHeight="1">
      <c r="A973" s="3">
        <v>971</v>
      </c>
      <c r="B973" s="4" t="str">
        <f>"陈光彪"</f>
        <v>陈光彪</v>
      </c>
      <c r="C973" s="4" t="s">
        <v>938</v>
      </c>
      <c r="D973" s="4" t="s">
        <v>875</v>
      </c>
      <c r="E973" s="6"/>
    </row>
    <row r="974" spans="1:5" ht="24.75" customHeight="1">
      <c r="A974" s="3">
        <v>972</v>
      </c>
      <c r="B974" s="4" t="str">
        <f>"余鸿钊"</f>
        <v>余鸿钊</v>
      </c>
      <c r="C974" s="4" t="s">
        <v>939</v>
      </c>
      <c r="D974" s="4" t="s">
        <v>875</v>
      </c>
      <c r="E974" s="6"/>
    </row>
    <row r="975" spans="1:5" ht="24.75" customHeight="1">
      <c r="A975" s="3">
        <v>973</v>
      </c>
      <c r="B975" s="4" t="str">
        <f>"朱孟霞"</f>
        <v>朱孟霞</v>
      </c>
      <c r="C975" s="4" t="s">
        <v>565</v>
      </c>
      <c r="D975" s="4" t="s">
        <v>875</v>
      </c>
      <c r="E975" s="6"/>
    </row>
    <row r="976" spans="1:5" ht="24.75" customHeight="1">
      <c r="A976" s="3">
        <v>974</v>
      </c>
      <c r="B976" s="4" t="str">
        <f>"王曼"</f>
        <v>王曼</v>
      </c>
      <c r="C976" s="4" t="s">
        <v>940</v>
      </c>
      <c r="D976" s="4" t="s">
        <v>875</v>
      </c>
      <c r="E976" s="6"/>
    </row>
    <row r="977" spans="1:5" ht="24.75" customHeight="1">
      <c r="A977" s="3">
        <v>975</v>
      </c>
      <c r="B977" s="4" t="str">
        <f>"陈凤婷"</f>
        <v>陈凤婷</v>
      </c>
      <c r="C977" s="4" t="s">
        <v>941</v>
      </c>
      <c r="D977" s="4" t="s">
        <v>875</v>
      </c>
      <c r="E977" s="6"/>
    </row>
    <row r="978" spans="1:5" ht="24.75" customHeight="1">
      <c r="A978" s="3">
        <v>976</v>
      </c>
      <c r="B978" s="4" t="str">
        <f>"王春娇"</f>
        <v>王春娇</v>
      </c>
      <c r="C978" s="4" t="s">
        <v>942</v>
      </c>
      <c r="D978" s="4" t="s">
        <v>875</v>
      </c>
      <c r="E978" s="6"/>
    </row>
    <row r="979" spans="1:5" ht="24.75" customHeight="1">
      <c r="A979" s="3">
        <v>977</v>
      </c>
      <c r="B979" s="4" t="str">
        <f>"林美婵"</f>
        <v>林美婵</v>
      </c>
      <c r="C979" s="4" t="s">
        <v>943</v>
      </c>
      <c r="D979" s="4" t="s">
        <v>875</v>
      </c>
      <c r="E979" s="6"/>
    </row>
    <row r="980" spans="1:5" ht="24.75" customHeight="1">
      <c r="A980" s="3">
        <v>978</v>
      </c>
      <c r="B980" s="4" t="str">
        <f>"阮文慧"</f>
        <v>阮文慧</v>
      </c>
      <c r="C980" s="4" t="s">
        <v>944</v>
      </c>
      <c r="D980" s="4" t="s">
        <v>875</v>
      </c>
      <c r="E980" s="6"/>
    </row>
    <row r="981" spans="1:5" ht="24.75" customHeight="1">
      <c r="A981" s="3">
        <v>979</v>
      </c>
      <c r="B981" s="4" t="str">
        <f>"许芳"</f>
        <v>许芳</v>
      </c>
      <c r="C981" s="4" t="s">
        <v>945</v>
      </c>
      <c r="D981" s="4" t="s">
        <v>875</v>
      </c>
      <c r="E981" s="6"/>
    </row>
    <row r="982" spans="1:5" ht="24.75" customHeight="1">
      <c r="A982" s="3">
        <v>980</v>
      </c>
      <c r="B982" s="4" t="str">
        <f>"李小倩"</f>
        <v>李小倩</v>
      </c>
      <c r="C982" s="4" t="s">
        <v>946</v>
      </c>
      <c r="D982" s="4" t="s">
        <v>875</v>
      </c>
      <c r="E982" s="6"/>
    </row>
    <row r="983" spans="1:5" ht="24.75" customHeight="1">
      <c r="A983" s="3">
        <v>981</v>
      </c>
      <c r="B983" s="4" t="str">
        <f>"农雨婷"</f>
        <v>农雨婷</v>
      </c>
      <c r="C983" s="4" t="s">
        <v>947</v>
      </c>
      <c r="D983" s="4" t="s">
        <v>875</v>
      </c>
      <c r="E983" s="6"/>
    </row>
    <row r="984" spans="1:5" ht="24.75" customHeight="1">
      <c r="A984" s="3">
        <v>982</v>
      </c>
      <c r="B984" s="4" t="str">
        <f>"薛雪"</f>
        <v>薛雪</v>
      </c>
      <c r="C984" s="4" t="s">
        <v>948</v>
      </c>
      <c r="D984" s="4" t="s">
        <v>875</v>
      </c>
      <c r="E984" s="6"/>
    </row>
    <row r="985" spans="1:5" ht="24.75" customHeight="1">
      <c r="A985" s="3">
        <v>983</v>
      </c>
      <c r="B985" s="4" t="str">
        <f>"陈嘉智"</f>
        <v>陈嘉智</v>
      </c>
      <c r="C985" s="4" t="s">
        <v>949</v>
      </c>
      <c r="D985" s="4" t="s">
        <v>875</v>
      </c>
      <c r="E985" s="6"/>
    </row>
    <row r="986" spans="1:5" ht="24.75" customHeight="1">
      <c r="A986" s="3">
        <v>984</v>
      </c>
      <c r="B986" s="4" t="str">
        <f>"梁玉君"</f>
        <v>梁玉君</v>
      </c>
      <c r="C986" s="4" t="s">
        <v>905</v>
      </c>
      <c r="D986" s="4" t="s">
        <v>875</v>
      </c>
      <c r="E986" s="6"/>
    </row>
    <row r="987" spans="1:5" ht="24.75" customHeight="1">
      <c r="A987" s="3">
        <v>985</v>
      </c>
      <c r="B987" s="4" t="str">
        <f>"王芳"</f>
        <v>王芳</v>
      </c>
      <c r="C987" s="4" t="s">
        <v>950</v>
      </c>
      <c r="D987" s="4" t="s">
        <v>875</v>
      </c>
      <c r="E987" s="6"/>
    </row>
    <row r="988" spans="1:5" ht="24.75" customHeight="1">
      <c r="A988" s="3">
        <v>986</v>
      </c>
      <c r="B988" s="4" t="str">
        <f>"陈芸芸"</f>
        <v>陈芸芸</v>
      </c>
      <c r="C988" s="4" t="s">
        <v>951</v>
      </c>
      <c r="D988" s="4" t="s">
        <v>875</v>
      </c>
      <c r="E988" s="6"/>
    </row>
    <row r="989" spans="1:5" ht="24.75" customHeight="1">
      <c r="A989" s="3">
        <v>987</v>
      </c>
      <c r="B989" s="4" t="str">
        <f>"符显富"</f>
        <v>符显富</v>
      </c>
      <c r="C989" s="4" t="s">
        <v>952</v>
      </c>
      <c r="D989" s="4" t="s">
        <v>875</v>
      </c>
      <c r="E989" s="6"/>
    </row>
    <row r="990" spans="1:5" ht="24.75" customHeight="1">
      <c r="A990" s="3">
        <v>988</v>
      </c>
      <c r="B990" s="4" t="str">
        <f>"周发锐"</f>
        <v>周发锐</v>
      </c>
      <c r="C990" s="4" t="s">
        <v>953</v>
      </c>
      <c r="D990" s="4" t="s">
        <v>875</v>
      </c>
      <c r="E990" s="6"/>
    </row>
    <row r="991" spans="1:5" ht="24.75" customHeight="1">
      <c r="A991" s="3">
        <v>989</v>
      </c>
      <c r="B991" s="4" t="str">
        <f>"王金春"</f>
        <v>王金春</v>
      </c>
      <c r="C991" s="4" t="s">
        <v>954</v>
      </c>
      <c r="D991" s="4" t="s">
        <v>875</v>
      </c>
      <c r="E991" s="6"/>
    </row>
    <row r="992" spans="1:5" ht="24.75" customHeight="1">
      <c r="A992" s="3">
        <v>990</v>
      </c>
      <c r="B992" s="4" t="str">
        <f>"邢琪"</f>
        <v>邢琪</v>
      </c>
      <c r="C992" s="4" t="s">
        <v>955</v>
      </c>
      <c r="D992" s="4" t="s">
        <v>875</v>
      </c>
      <c r="E992" s="6"/>
    </row>
    <row r="993" spans="1:5" ht="24.75" customHeight="1">
      <c r="A993" s="3">
        <v>991</v>
      </c>
      <c r="B993" s="4" t="str">
        <f>"郭哲"</f>
        <v>郭哲</v>
      </c>
      <c r="C993" s="4" t="s">
        <v>956</v>
      </c>
      <c r="D993" s="4" t="s">
        <v>875</v>
      </c>
      <c r="E993" s="6"/>
    </row>
    <row r="994" spans="1:5" ht="24.75" customHeight="1">
      <c r="A994" s="3">
        <v>992</v>
      </c>
      <c r="B994" s="4" t="str">
        <f>"吉秀秀"</f>
        <v>吉秀秀</v>
      </c>
      <c r="C994" s="4" t="s">
        <v>957</v>
      </c>
      <c r="D994" s="4" t="s">
        <v>875</v>
      </c>
      <c r="E994" s="6"/>
    </row>
    <row r="995" spans="1:5" ht="24.75" customHeight="1">
      <c r="A995" s="3">
        <v>993</v>
      </c>
      <c r="B995" s="4" t="str">
        <f>"王转姑"</f>
        <v>王转姑</v>
      </c>
      <c r="C995" s="4" t="s">
        <v>958</v>
      </c>
      <c r="D995" s="4" t="s">
        <v>875</v>
      </c>
      <c r="E995" s="6"/>
    </row>
    <row r="996" spans="1:5" ht="24.75" customHeight="1">
      <c r="A996" s="3">
        <v>994</v>
      </c>
      <c r="B996" s="4" t="str">
        <f>"吉才洁"</f>
        <v>吉才洁</v>
      </c>
      <c r="C996" s="4" t="s">
        <v>959</v>
      </c>
      <c r="D996" s="4" t="s">
        <v>875</v>
      </c>
      <c r="E996" s="6"/>
    </row>
    <row r="997" spans="1:5" ht="24.75" customHeight="1">
      <c r="A997" s="3">
        <v>995</v>
      </c>
      <c r="B997" s="4" t="str">
        <f>"刘亭亭"</f>
        <v>刘亭亭</v>
      </c>
      <c r="C997" s="4" t="s">
        <v>960</v>
      </c>
      <c r="D997" s="4" t="s">
        <v>875</v>
      </c>
      <c r="E997" s="6"/>
    </row>
    <row r="998" spans="1:5" ht="24.75" customHeight="1">
      <c r="A998" s="3">
        <v>996</v>
      </c>
      <c r="B998" s="4" t="str">
        <f>"韩博丽"</f>
        <v>韩博丽</v>
      </c>
      <c r="C998" s="4" t="s">
        <v>80</v>
      </c>
      <c r="D998" s="4" t="s">
        <v>875</v>
      </c>
      <c r="E998" s="6"/>
    </row>
    <row r="999" spans="1:5" ht="24.75" customHeight="1">
      <c r="A999" s="3">
        <v>997</v>
      </c>
      <c r="B999" s="4" t="str">
        <f>"邢柔柔"</f>
        <v>邢柔柔</v>
      </c>
      <c r="C999" s="4" t="s">
        <v>961</v>
      </c>
      <c r="D999" s="4" t="s">
        <v>875</v>
      </c>
      <c r="E999" s="6"/>
    </row>
    <row r="1000" spans="1:5" ht="24.75" customHeight="1">
      <c r="A1000" s="3">
        <v>998</v>
      </c>
      <c r="B1000" s="4" t="str">
        <f>"林方凯"</f>
        <v>林方凯</v>
      </c>
      <c r="C1000" s="4" t="s">
        <v>962</v>
      </c>
      <c r="D1000" s="4" t="s">
        <v>875</v>
      </c>
      <c r="E1000" s="6"/>
    </row>
    <row r="1001" spans="1:5" ht="24.75" customHeight="1">
      <c r="A1001" s="3">
        <v>999</v>
      </c>
      <c r="B1001" s="4" t="str">
        <f>"吉才少"</f>
        <v>吉才少</v>
      </c>
      <c r="C1001" s="4" t="s">
        <v>963</v>
      </c>
      <c r="D1001" s="4" t="s">
        <v>875</v>
      </c>
      <c r="E1001" s="6"/>
    </row>
    <row r="1002" spans="1:5" ht="24.75" customHeight="1">
      <c r="A1002" s="3">
        <v>1000</v>
      </c>
      <c r="B1002" s="4" t="str">
        <f>"叶帆"</f>
        <v>叶帆</v>
      </c>
      <c r="C1002" s="4" t="s">
        <v>845</v>
      </c>
      <c r="D1002" s="4" t="s">
        <v>875</v>
      </c>
      <c r="E1002" s="6"/>
    </row>
    <row r="1003" spans="1:5" ht="24.75" customHeight="1">
      <c r="A1003" s="3">
        <v>1001</v>
      </c>
      <c r="B1003" s="4" t="str">
        <f>"谢祖容"</f>
        <v>谢祖容</v>
      </c>
      <c r="C1003" s="4" t="s">
        <v>964</v>
      </c>
      <c r="D1003" s="4" t="s">
        <v>875</v>
      </c>
      <c r="E1003" s="6"/>
    </row>
    <row r="1004" spans="1:5" ht="24.75" customHeight="1">
      <c r="A1004" s="3">
        <v>1002</v>
      </c>
      <c r="B1004" s="4" t="str">
        <f>"王忠秋"</f>
        <v>王忠秋</v>
      </c>
      <c r="C1004" s="4" t="s">
        <v>965</v>
      </c>
      <c r="D1004" s="4" t="s">
        <v>875</v>
      </c>
      <c r="E1004" s="6"/>
    </row>
    <row r="1005" spans="1:5" ht="24.75" customHeight="1">
      <c r="A1005" s="3">
        <v>1003</v>
      </c>
      <c r="B1005" s="4" t="str">
        <f>"蔡仁景"</f>
        <v>蔡仁景</v>
      </c>
      <c r="C1005" s="4" t="s">
        <v>966</v>
      </c>
      <c r="D1005" s="4" t="s">
        <v>875</v>
      </c>
      <c r="E1005" s="6"/>
    </row>
    <row r="1006" spans="1:5" ht="24.75" customHeight="1">
      <c r="A1006" s="3">
        <v>1004</v>
      </c>
      <c r="B1006" s="4" t="str">
        <f>"吉才婷"</f>
        <v>吉才婷</v>
      </c>
      <c r="C1006" s="4" t="s">
        <v>967</v>
      </c>
      <c r="D1006" s="4" t="s">
        <v>875</v>
      </c>
      <c r="E1006" s="6"/>
    </row>
    <row r="1007" spans="1:5" ht="24.75" customHeight="1">
      <c r="A1007" s="3">
        <v>1005</v>
      </c>
      <c r="B1007" s="4" t="str">
        <f>"杨来滨"</f>
        <v>杨来滨</v>
      </c>
      <c r="C1007" s="4" t="s">
        <v>968</v>
      </c>
      <c r="D1007" s="4" t="s">
        <v>875</v>
      </c>
      <c r="E1007" s="6"/>
    </row>
    <row r="1008" spans="1:5" ht="24.75" customHeight="1">
      <c r="A1008" s="3">
        <v>1006</v>
      </c>
      <c r="B1008" s="4" t="str">
        <f>"邢雅韵"</f>
        <v>邢雅韵</v>
      </c>
      <c r="C1008" s="4" t="s">
        <v>901</v>
      </c>
      <c r="D1008" s="4" t="s">
        <v>875</v>
      </c>
      <c r="E1008" s="6"/>
    </row>
    <row r="1009" spans="1:5" ht="24.75" customHeight="1">
      <c r="A1009" s="3">
        <v>1007</v>
      </c>
      <c r="B1009" s="4" t="str">
        <f>"刘道桔"</f>
        <v>刘道桔</v>
      </c>
      <c r="C1009" s="4" t="s">
        <v>969</v>
      </c>
      <c r="D1009" s="4" t="s">
        <v>875</v>
      </c>
      <c r="E1009" s="6"/>
    </row>
    <row r="1010" spans="1:5" ht="24.75" customHeight="1">
      <c r="A1010" s="3">
        <v>1008</v>
      </c>
      <c r="B1010" s="4" t="str">
        <f>"卓才明"</f>
        <v>卓才明</v>
      </c>
      <c r="C1010" s="4" t="s">
        <v>970</v>
      </c>
      <c r="D1010" s="4" t="s">
        <v>875</v>
      </c>
      <c r="E1010" s="6"/>
    </row>
    <row r="1011" spans="1:5" ht="24.75" customHeight="1">
      <c r="A1011" s="3">
        <v>1009</v>
      </c>
      <c r="B1011" s="4" t="str">
        <f>"陈文威"</f>
        <v>陈文威</v>
      </c>
      <c r="C1011" s="4" t="s">
        <v>971</v>
      </c>
      <c r="D1011" s="4" t="s">
        <v>875</v>
      </c>
      <c r="E1011" s="6"/>
    </row>
    <row r="1012" spans="1:5" ht="24.75" customHeight="1">
      <c r="A1012" s="3">
        <v>1010</v>
      </c>
      <c r="B1012" s="4" t="str">
        <f>"符歆悦"</f>
        <v>符歆悦</v>
      </c>
      <c r="C1012" s="4" t="s">
        <v>972</v>
      </c>
      <c r="D1012" s="4" t="s">
        <v>875</v>
      </c>
      <c r="E1012" s="6"/>
    </row>
    <row r="1013" spans="1:5" ht="24.75" customHeight="1">
      <c r="A1013" s="3">
        <v>1011</v>
      </c>
      <c r="B1013" s="4" t="str">
        <f>"关万雾"</f>
        <v>关万雾</v>
      </c>
      <c r="C1013" s="4" t="s">
        <v>973</v>
      </c>
      <c r="D1013" s="4" t="s">
        <v>875</v>
      </c>
      <c r="E1013" s="6"/>
    </row>
    <row r="1014" spans="1:5" ht="24.75" customHeight="1">
      <c r="A1014" s="3">
        <v>1012</v>
      </c>
      <c r="B1014" s="4" t="str">
        <f>"韦欢欢"</f>
        <v>韦欢欢</v>
      </c>
      <c r="C1014" s="4" t="s">
        <v>974</v>
      </c>
      <c r="D1014" s="4" t="s">
        <v>875</v>
      </c>
      <c r="E1014" s="6"/>
    </row>
    <row r="1015" spans="1:5" ht="24.75" customHeight="1">
      <c r="A1015" s="3">
        <v>1013</v>
      </c>
      <c r="B1015" s="4" t="str">
        <f>"徐一铭"</f>
        <v>徐一铭</v>
      </c>
      <c r="C1015" s="4" t="s">
        <v>975</v>
      </c>
      <c r="D1015" s="4" t="s">
        <v>875</v>
      </c>
      <c r="E1015" s="6"/>
    </row>
    <row r="1016" spans="1:5" ht="24.75" customHeight="1">
      <c r="A1016" s="3">
        <v>1014</v>
      </c>
      <c r="B1016" s="4" t="str">
        <f>"徐辉宁"</f>
        <v>徐辉宁</v>
      </c>
      <c r="C1016" s="4" t="s">
        <v>976</v>
      </c>
      <c r="D1016" s="4" t="s">
        <v>875</v>
      </c>
      <c r="E1016" s="6"/>
    </row>
    <row r="1017" spans="1:5" ht="24.75" customHeight="1">
      <c r="A1017" s="3">
        <v>1015</v>
      </c>
      <c r="B1017" s="4" t="str">
        <f>"彭雨"</f>
        <v>彭雨</v>
      </c>
      <c r="C1017" s="4" t="s">
        <v>357</v>
      </c>
      <c r="D1017" s="4" t="s">
        <v>875</v>
      </c>
      <c r="E1017" s="6"/>
    </row>
    <row r="1018" spans="1:5" ht="24.75" customHeight="1">
      <c r="A1018" s="3">
        <v>1016</v>
      </c>
      <c r="B1018" s="4" t="str">
        <f>"陈荣秀"</f>
        <v>陈荣秀</v>
      </c>
      <c r="C1018" s="4" t="s">
        <v>363</v>
      </c>
      <c r="D1018" s="4" t="s">
        <v>875</v>
      </c>
      <c r="E1018" s="6"/>
    </row>
    <row r="1019" spans="1:5" ht="24.75" customHeight="1">
      <c r="A1019" s="3">
        <v>1017</v>
      </c>
      <c r="B1019" s="4" t="str">
        <f>"文石神"</f>
        <v>文石神</v>
      </c>
      <c r="C1019" s="4" t="s">
        <v>977</v>
      </c>
      <c r="D1019" s="4" t="s">
        <v>875</v>
      </c>
      <c r="E1019" s="6"/>
    </row>
    <row r="1020" spans="1:5" ht="24.75" customHeight="1">
      <c r="A1020" s="3">
        <v>1018</v>
      </c>
      <c r="B1020" s="4" t="str">
        <f>"邢涛麟"</f>
        <v>邢涛麟</v>
      </c>
      <c r="C1020" s="4" t="s">
        <v>701</v>
      </c>
      <c r="D1020" s="4" t="s">
        <v>875</v>
      </c>
      <c r="E1020" s="6"/>
    </row>
    <row r="1021" spans="1:5" ht="24.75" customHeight="1">
      <c r="A1021" s="3">
        <v>1019</v>
      </c>
      <c r="B1021" s="4" t="str">
        <f>"王雪媚"</f>
        <v>王雪媚</v>
      </c>
      <c r="C1021" s="4" t="s">
        <v>978</v>
      </c>
      <c r="D1021" s="4" t="s">
        <v>875</v>
      </c>
      <c r="E1021" s="6"/>
    </row>
    <row r="1022" spans="1:5" ht="24.75" customHeight="1">
      <c r="A1022" s="3">
        <v>1020</v>
      </c>
      <c r="B1022" s="4" t="str">
        <f>"梁昌彪"</f>
        <v>梁昌彪</v>
      </c>
      <c r="C1022" s="4" t="s">
        <v>979</v>
      </c>
      <c r="D1022" s="4" t="s">
        <v>875</v>
      </c>
      <c r="E1022" s="6"/>
    </row>
    <row r="1023" spans="1:5" ht="24.75" customHeight="1">
      <c r="A1023" s="3">
        <v>1021</v>
      </c>
      <c r="B1023" s="4" t="str">
        <f>"周千惠"</f>
        <v>周千惠</v>
      </c>
      <c r="C1023" s="4" t="s">
        <v>980</v>
      </c>
      <c r="D1023" s="4" t="s">
        <v>875</v>
      </c>
      <c r="E1023" s="6"/>
    </row>
    <row r="1024" spans="1:5" ht="24.75" customHeight="1">
      <c r="A1024" s="3">
        <v>1022</v>
      </c>
      <c r="B1024" s="4" t="str">
        <f>"洪敏"</f>
        <v>洪敏</v>
      </c>
      <c r="C1024" s="4" t="s">
        <v>981</v>
      </c>
      <c r="D1024" s="4" t="s">
        <v>875</v>
      </c>
      <c r="E1024" s="6"/>
    </row>
    <row r="1025" spans="1:5" ht="24.75" customHeight="1">
      <c r="A1025" s="3">
        <v>1023</v>
      </c>
      <c r="B1025" s="4" t="str">
        <f>"翁晓静"</f>
        <v>翁晓静</v>
      </c>
      <c r="C1025" s="4" t="s">
        <v>982</v>
      </c>
      <c r="D1025" s="4" t="s">
        <v>875</v>
      </c>
      <c r="E1025" s="6"/>
    </row>
    <row r="1026" spans="1:5" ht="24.75" customHeight="1">
      <c r="A1026" s="3">
        <v>1024</v>
      </c>
      <c r="B1026" s="4" t="str">
        <f>"李星云"</f>
        <v>李星云</v>
      </c>
      <c r="C1026" s="4" t="s">
        <v>983</v>
      </c>
      <c r="D1026" s="4" t="s">
        <v>875</v>
      </c>
      <c r="E1026" s="6"/>
    </row>
    <row r="1027" spans="1:5" ht="24.75" customHeight="1">
      <c r="A1027" s="3">
        <v>1025</v>
      </c>
      <c r="B1027" s="4" t="str">
        <f>"王世妹"</f>
        <v>王世妹</v>
      </c>
      <c r="C1027" s="4" t="s">
        <v>984</v>
      </c>
      <c r="D1027" s="4" t="s">
        <v>875</v>
      </c>
      <c r="E1027" s="6"/>
    </row>
    <row r="1028" spans="1:5" ht="24.75" customHeight="1">
      <c r="A1028" s="3">
        <v>1026</v>
      </c>
      <c r="B1028" s="4" t="str">
        <f>"陈琳美慧"</f>
        <v>陈琳美慧</v>
      </c>
      <c r="C1028" s="4" t="s">
        <v>985</v>
      </c>
      <c r="D1028" s="4" t="s">
        <v>875</v>
      </c>
      <c r="E1028" s="6"/>
    </row>
    <row r="1029" spans="1:5" ht="24.75" customHeight="1">
      <c r="A1029" s="3">
        <v>1027</v>
      </c>
      <c r="B1029" s="4" t="str">
        <f>"陈小斯"</f>
        <v>陈小斯</v>
      </c>
      <c r="C1029" s="4" t="s">
        <v>986</v>
      </c>
      <c r="D1029" s="4" t="s">
        <v>875</v>
      </c>
      <c r="E1029" s="6"/>
    </row>
    <row r="1030" spans="1:5" ht="24.75" customHeight="1">
      <c r="A1030" s="3">
        <v>1028</v>
      </c>
      <c r="B1030" s="4" t="str">
        <f>"陈圣平"</f>
        <v>陈圣平</v>
      </c>
      <c r="C1030" s="4" t="s">
        <v>987</v>
      </c>
      <c r="D1030" s="4" t="s">
        <v>875</v>
      </c>
      <c r="E1030" s="6"/>
    </row>
    <row r="1031" spans="1:5" ht="24.75" customHeight="1">
      <c r="A1031" s="3">
        <v>1029</v>
      </c>
      <c r="B1031" s="4" t="str">
        <f>"张菊"</f>
        <v>张菊</v>
      </c>
      <c r="C1031" s="4" t="s">
        <v>988</v>
      </c>
      <c r="D1031" s="4" t="s">
        <v>875</v>
      </c>
      <c r="E1031" s="6"/>
    </row>
    <row r="1032" spans="1:5" ht="24.75" customHeight="1">
      <c r="A1032" s="3">
        <v>1030</v>
      </c>
      <c r="B1032" s="4" t="str">
        <f>"郭义舅"</f>
        <v>郭义舅</v>
      </c>
      <c r="C1032" s="4" t="s">
        <v>989</v>
      </c>
      <c r="D1032" s="4" t="s">
        <v>875</v>
      </c>
      <c r="E1032" s="6"/>
    </row>
    <row r="1033" spans="1:5" ht="24.75" customHeight="1">
      <c r="A1033" s="3">
        <v>1031</v>
      </c>
      <c r="B1033" s="4" t="str">
        <f>"夏慧净"</f>
        <v>夏慧净</v>
      </c>
      <c r="C1033" s="4" t="s">
        <v>270</v>
      </c>
      <c r="D1033" s="4" t="s">
        <v>875</v>
      </c>
      <c r="E1033" s="6"/>
    </row>
    <row r="1034" spans="1:5" ht="24.75" customHeight="1">
      <c r="A1034" s="3">
        <v>1032</v>
      </c>
      <c r="B1034" s="4" t="str">
        <f>"王海音"</f>
        <v>王海音</v>
      </c>
      <c r="C1034" s="4" t="s">
        <v>990</v>
      </c>
      <c r="D1034" s="4" t="s">
        <v>875</v>
      </c>
      <c r="E1034" s="6"/>
    </row>
    <row r="1035" spans="1:5" ht="24.75" customHeight="1">
      <c r="A1035" s="3">
        <v>1033</v>
      </c>
      <c r="B1035" s="4" t="str">
        <f>"王志成"</f>
        <v>王志成</v>
      </c>
      <c r="C1035" s="4" t="s">
        <v>991</v>
      </c>
      <c r="D1035" s="4" t="s">
        <v>875</v>
      </c>
      <c r="E1035" s="6"/>
    </row>
    <row r="1036" spans="1:5" ht="24.75" customHeight="1">
      <c r="A1036" s="3">
        <v>1034</v>
      </c>
      <c r="B1036" s="4" t="str">
        <f>"李佳佳"</f>
        <v>李佳佳</v>
      </c>
      <c r="C1036" s="4" t="s">
        <v>992</v>
      </c>
      <c r="D1036" s="4" t="s">
        <v>875</v>
      </c>
      <c r="E1036" s="6"/>
    </row>
    <row r="1037" spans="1:5" ht="24.75" customHeight="1">
      <c r="A1037" s="3">
        <v>1035</v>
      </c>
      <c r="B1037" s="4" t="str">
        <f>"钟教娜"</f>
        <v>钟教娜</v>
      </c>
      <c r="C1037" s="4" t="s">
        <v>993</v>
      </c>
      <c r="D1037" s="4" t="s">
        <v>875</v>
      </c>
      <c r="E1037" s="6"/>
    </row>
    <row r="1038" spans="1:5" ht="24.75" customHeight="1">
      <c r="A1038" s="3">
        <v>1036</v>
      </c>
      <c r="B1038" s="4" t="str">
        <f>"王琼青"</f>
        <v>王琼青</v>
      </c>
      <c r="C1038" s="4" t="s">
        <v>994</v>
      </c>
      <c r="D1038" s="4" t="s">
        <v>875</v>
      </c>
      <c r="E1038" s="6"/>
    </row>
    <row r="1039" spans="1:5" ht="24.75" customHeight="1">
      <c r="A1039" s="3">
        <v>1037</v>
      </c>
      <c r="B1039" s="4" t="str">
        <f>"徐日林"</f>
        <v>徐日林</v>
      </c>
      <c r="C1039" s="4" t="s">
        <v>995</v>
      </c>
      <c r="D1039" s="4" t="s">
        <v>875</v>
      </c>
      <c r="E1039" s="6"/>
    </row>
    <row r="1040" spans="1:5" ht="24.75" customHeight="1">
      <c r="A1040" s="3">
        <v>1038</v>
      </c>
      <c r="B1040" s="4" t="str">
        <f>"王涛"</f>
        <v>王涛</v>
      </c>
      <c r="C1040" s="4" t="s">
        <v>996</v>
      </c>
      <c r="D1040" s="4" t="s">
        <v>875</v>
      </c>
      <c r="E1040" s="6"/>
    </row>
    <row r="1041" spans="1:5" ht="24.75" customHeight="1">
      <c r="A1041" s="3">
        <v>1039</v>
      </c>
      <c r="B1041" s="4" t="str">
        <f>"孙昌翠"</f>
        <v>孙昌翠</v>
      </c>
      <c r="C1041" s="4" t="s">
        <v>997</v>
      </c>
      <c r="D1041" s="4" t="s">
        <v>875</v>
      </c>
      <c r="E1041" s="6"/>
    </row>
    <row r="1042" spans="1:5" ht="24.75" customHeight="1">
      <c r="A1042" s="3">
        <v>1040</v>
      </c>
      <c r="B1042" s="4" t="str">
        <f>"陈玉敏"</f>
        <v>陈玉敏</v>
      </c>
      <c r="C1042" s="4" t="s">
        <v>107</v>
      </c>
      <c r="D1042" s="4" t="s">
        <v>875</v>
      </c>
      <c r="E1042" s="6"/>
    </row>
    <row r="1043" spans="1:5" ht="24.75" customHeight="1">
      <c r="A1043" s="3">
        <v>1041</v>
      </c>
      <c r="B1043" s="4" t="str">
        <f>"王品熙"</f>
        <v>王品熙</v>
      </c>
      <c r="C1043" s="4" t="s">
        <v>998</v>
      </c>
      <c r="D1043" s="4" t="s">
        <v>875</v>
      </c>
      <c r="E1043" s="6"/>
    </row>
    <row r="1044" spans="1:5" ht="24.75" customHeight="1">
      <c r="A1044" s="3">
        <v>1042</v>
      </c>
      <c r="B1044" s="4" t="str">
        <f>"张丽娇"</f>
        <v>张丽娇</v>
      </c>
      <c r="C1044" s="4" t="s">
        <v>999</v>
      </c>
      <c r="D1044" s="4" t="s">
        <v>875</v>
      </c>
      <c r="E1044" s="6"/>
    </row>
    <row r="1045" spans="1:5" ht="24.75" customHeight="1">
      <c r="A1045" s="3">
        <v>1043</v>
      </c>
      <c r="B1045" s="4" t="str">
        <f>"王慧"</f>
        <v>王慧</v>
      </c>
      <c r="C1045" s="4" t="s">
        <v>1000</v>
      </c>
      <c r="D1045" s="4" t="s">
        <v>875</v>
      </c>
      <c r="E1045" s="6"/>
    </row>
    <row r="1046" spans="1:5" ht="24.75" customHeight="1">
      <c r="A1046" s="3">
        <v>1044</v>
      </c>
      <c r="B1046" s="4" t="str">
        <f>"李美桃"</f>
        <v>李美桃</v>
      </c>
      <c r="C1046" s="4" t="s">
        <v>1001</v>
      </c>
      <c r="D1046" s="4" t="s">
        <v>875</v>
      </c>
      <c r="E1046" s="6"/>
    </row>
    <row r="1047" spans="1:5" ht="24.75" customHeight="1">
      <c r="A1047" s="3">
        <v>1045</v>
      </c>
      <c r="B1047" s="4" t="str">
        <f>"张祖凡"</f>
        <v>张祖凡</v>
      </c>
      <c r="C1047" s="4" t="s">
        <v>1002</v>
      </c>
      <c r="D1047" s="4" t="s">
        <v>875</v>
      </c>
      <c r="E1047" s="6"/>
    </row>
    <row r="1048" spans="1:5" ht="24.75" customHeight="1">
      <c r="A1048" s="3">
        <v>1046</v>
      </c>
      <c r="B1048" s="4" t="str">
        <f>"符启碧"</f>
        <v>符启碧</v>
      </c>
      <c r="C1048" s="4" t="s">
        <v>1003</v>
      </c>
      <c r="D1048" s="4" t="s">
        <v>875</v>
      </c>
      <c r="E1048" s="6"/>
    </row>
    <row r="1049" spans="1:5" ht="24.75" customHeight="1">
      <c r="A1049" s="3">
        <v>1047</v>
      </c>
      <c r="B1049" s="4" t="str">
        <f>"黄韵灵"</f>
        <v>黄韵灵</v>
      </c>
      <c r="C1049" s="4" t="s">
        <v>908</v>
      </c>
      <c r="D1049" s="4" t="s">
        <v>875</v>
      </c>
      <c r="E1049" s="6"/>
    </row>
    <row r="1050" spans="1:5" ht="24.75" customHeight="1">
      <c r="A1050" s="3">
        <v>1048</v>
      </c>
      <c r="B1050" s="4" t="str">
        <f>"陈甜"</f>
        <v>陈甜</v>
      </c>
      <c r="C1050" s="4" t="s">
        <v>1004</v>
      </c>
      <c r="D1050" s="4" t="s">
        <v>875</v>
      </c>
      <c r="E1050" s="6"/>
    </row>
    <row r="1051" spans="1:5" ht="24.75" customHeight="1">
      <c r="A1051" s="3">
        <v>1049</v>
      </c>
      <c r="B1051" s="4" t="str">
        <f>"黄钰雁"</f>
        <v>黄钰雁</v>
      </c>
      <c r="C1051" s="4" t="s">
        <v>107</v>
      </c>
      <c r="D1051" s="4" t="s">
        <v>875</v>
      </c>
      <c r="E1051" s="6"/>
    </row>
    <row r="1052" spans="1:5" ht="24.75" customHeight="1">
      <c r="A1052" s="3">
        <v>1050</v>
      </c>
      <c r="B1052" s="4" t="str">
        <f>"钟美林"</f>
        <v>钟美林</v>
      </c>
      <c r="C1052" s="4" t="s">
        <v>1005</v>
      </c>
      <c r="D1052" s="4" t="s">
        <v>875</v>
      </c>
      <c r="E1052" s="6"/>
    </row>
    <row r="1053" spans="1:5" ht="24.75" customHeight="1">
      <c r="A1053" s="3">
        <v>1051</v>
      </c>
      <c r="B1053" s="4" t="str">
        <f>"邵宜斌"</f>
        <v>邵宜斌</v>
      </c>
      <c r="C1053" s="4" t="s">
        <v>1006</v>
      </c>
      <c r="D1053" s="4" t="s">
        <v>875</v>
      </c>
      <c r="E1053" s="6"/>
    </row>
    <row r="1054" spans="1:5" ht="24.75" customHeight="1">
      <c r="A1054" s="3">
        <v>1052</v>
      </c>
      <c r="B1054" s="4" t="str">
        <f>"詹兴政"</f>
        <v>詹兴政</v>
      </c>
      <c r="C1054" s="4" t="s">
        <v>1007</v>
      </c>
      <c r="D1054" s="4" t="s">
        <v>875</v>
      </c>
      <c r="E1054" s="6"/>
    </row>
    <row r="1055" spans="1:5" ht="24.75" customHeight="1">
      <c r="A1055" s="3">
        <v>1053</v>
      </c>
      <c r="B1055" s="4" t="str">
        <f>"颜敏"</f>
        <v>颜敏</v>
      </c>
      <c r="C1055" s="4" t="s">
        <v>1008</v>
      </c>
      <c r="D1055" s="4" t="s">
        <v>875</v>
      </c>
      <c r="E1055" s="6"/>
    </row>
    <row r="1056" spans="1:5" ht="24.75" customHeight="1">
      <c r="A1056" s="3">
        <v>1054</v>
      </c>
      <c r="B1056" s="4" t="str">
        <f>"冯羽"</f>
        <v>冯羽</v>
      </c>
      <c r="C1056" s="4" t="s">
        <v>1009</v>
      </c>
      <c r="D1056" s="4" t="s">
        <v>875</v>
      </c>
      <c r="E1056" s="6"/>
    </row>
    <row r="1057" spans="1:5" ht="24.75" customHeight="1">
      <c r="A1057" s="3">
        <v>1055</v>
      </c>
      <c r="B1057" s="4" t="str">
        <f>"吉如惠"</f>
        <v>吉如惠</v>
      </c>
      <c r="C1057" s="4" t="s">
        <v>1010</v>
      </c>
      <c r="D1057" s="4" t="s">
        <v>875</v>
      </c>
      <c r="E1057" s="6"/>
    </row>
    <row r="1058" spans="1:5" ht="24.75" customHeight="1">
      <c r="A1058" s="3">
        <v>1056</v>
      </c>
      <c r="B1058" s="4" t="str">
        <f>"张浩"</f>
        <v>张浩</v>
      </c>
      <c r="C1058" s="4" t="s">
        <v>1011</v>
      </c>
      <c r="D1058" s="4" t="s">
        <v>875</v>
      </c>
      <c r="E1058" s="6"/>
    </row>
    <row r="1059" spans="1:5" ht="24.75" customHeight="1">
      <c r="A1059" s="3">
        <v>1057</v>
      </c>
      <c r="B1059" s="4" t="str">
        <f>"黄慧菲"</f>
        <v>黄慧菲</v>
      </c>
      <c r="C1059" s="4" t="s">
        <v>1012</v>
      </c>
      <c r="D1059" s="4" t="s">
        <v>875</v>
      </c>
      <c r="E1059" s="6"/>
    </row>
    <row r="1060" spans="1:5" ht="24.75" customHeight="1">
      <c r="A1060" s="3">
        <v>1058</v>
      </c>
      <c r="B1060" s="4" t="str">
        <f>"陈小迈"</f>
        <v>陈小迈</v>
      </c>
      <c r="C1060" s="4" t="s">
        <v>1013</v>
      </c>
      <c r="D1060" s="4" t="s">
        <v>875</v>
      </c>
      <c r="E1060" s="6"/>
    </row>
    <row r="1061" spans="1:5" ht="24.75" customHeight="1">
      <c r="A1061" s="3">
        <v>1059</v>
      </c>
      <c r="B1061" s="4" t="str">
        <f>"李国财"</f>
        <v>李国财</v>
      </c>
      <c r="C1061" s="4" t="s">
        <v>1014</v>
      </c>
      <c r="D1061" s="4" t="s">
        <v>875</v>
      </c>
      <c r="E1061" s="6"/>
    </row>
    <row r="1062" spans="1:5" ht="24.75" customHeight="1">
      <c r="A1062" s="3">
        <v>1060</v>
      </c>
      <c r="B1062" s="4" t="str">
        <f>"郭仪琴"</f>
        <v>郭仪琴</v>
      </c>
      <c r="C1062" s="4" t="s">
        <v>1015</v>
      </c>
      <c r="D1062" s="4" t="s">
        <v>875</v>
      </c>
      <c r="E1062" s="6"/>
    </row>
    <row r="1063" spans="1:5" ht="24.75" customHeight="1">
      <c r="A1063" s="3">
        <v>1061</v>
      </c>
      <c r="B1063" s="4" t="str">
        <f>"许兰南"</f>
        <v>许兰南</v>
      </c>
      <c r="C1063" s="4" t="s">
        <v>1016</v>
      </c>
      <c r="D1063" s="4" t="s">
        <v>875</v>
      </c>
      <c r="E1063" s="6"/>
    </row>
    <row r="1064" spans="1:5" ht="24.75" customHeight="1">
      <c r="A1064" s="3">
        <v>1062</v>
      </c>
      <c r="B1064" s="4" t="str">
        <f>"邢华钰"</f>
        <v>邢华钰</v>
      </c>
      <c r="C1064" s="4" t="s">
        <v>1017</v>
      </c>
      <c r="D1064" s="4" t="s">
        <v>875</v>
      </c>
      <c r="E1064" s="6"/>
    </row>
    <row r="1065" spans="1:5" ht="24.75" customHeight="1">
      <c r="A1065" s="3">
        <v>1063</v>
      </c>
      <c r="B1065" s="4" t="str">
        <f>"王婷婷"</f>
        <v>王婷婷</v>
      </c>
      <c r="C1065" s="4" t="s">
        <v>1018</v>
      </c>
      <c r="D1065" s="4" t="s">
        <v>875</v>
      </c>
      <c r="E1065" s="6"/>
    </row>
    <row r="1066" spans="1:5" ht="24.75" customHeight="1">
      <c r="A1066" s="3">
        <v>1064</v>
      </c>
      <c r="B1066" s="4" t="str">
        <f>"黄诗雨"</f>
        <v>黄诗雨</v>
      </c>
      <c r="C1066" s="4" t="s">
        <v>1019</v>
      </c>
      <c r="D1066" s="4" t="s">
        <v>875</v>
      </c>
      <c r="E1066" s="6"/>
    </row>
    <row r="1067" spans="1:5" ht="24.75" customHeight="1">
      <c r="A1067" s="3">
        <v>1065</v>
      </c>
      <c r="B1067" s="4" t="str">
        <f>"何润"</f>
        <v>何润</v>
      </c>
      <c r="C1067" s="4" t="s">
        <v>1020</v>
      </c>
      <c r="D1067" s="4" t="s">
        <v>875</v>
      </c>
      <c r="E1067" s="6"/>
    </row>
    <row r="1068" spans="1:5" ht="24.75" customHeight="1">
      <c r="A1068" s="3">
        <v>1066</v>
      </c>
      <c r="B1068" s="4" t="str">
        <f>"杨泽丽"</f>
        <v>杨泽丽</v>
      </c>
      <c r="C1068" s="4" t="s">
        <v>1021</v>
      </c>
      <c r="D1068" s="4" t="s">
        <v>875</v>
      </c>
      <c r="E1068" s="6"/>
    </row>
    <row r="1069" spans="1:5" ht="24.75" customHeight="1">
      <c r="A1069" s="3">
        <v>1067</v>
      </c>
      <c r="B1069" s="4" t="str">
        <f>"陈丽蓉"</f>
        <v>陈丽蓉</v>
      </c>
      <c r="C1069" s="4" t="s">
        <v>1022</v>
      </c>
      <c r="D1069" s="4" t="s">
        <v>875</v>
      </c>
      <c r="E1069" s="6"/>
    </row>
    <row r="1070" spans="1:5" ht="24.75" customHeight="1">
      <c r="A1070" s="3">
        <v>1068</v>
      </c>
      <c r="B1070" s="4" t="str">
        <f>"王一鸣"</f>
        <v>王一鸣</v>
      </c>
      <c r="C1070" s="4" t="s">
        <v>1023</v>
      </c>
      <c r="D1070" s="4" t="s">
        <v>875</v>
      </c>
      <c r="E1070" s="6"/>
    </row>
    <row r="1071" spans="1:5" ht="24.75" customHeight="1">
      <c r="A1071" s="3">
        <v>1069</v>
      </c>
      <c r="B1071" s="4" t="str">
        <f>"林芳媛"</f>
        <v>林芳媛</v>
      </c>
      <c r="C1071" s="4" t="s">
        <v>1024</v>
      </c>
      <c r="D1071" s="4" t="s">
        <v>875</v>
      </c>
      <c r="E1071" s="6"/>
    </row>
    <row r="1072" spans="1:5" ht="24.75" customHeight="1">
      <c r="A1072" s="3">
        <v>1070</v>
      </c>
      <c r="B1072" s="4" t="str">
        <f>"赵兰倩"</f>
        <v>赵兰倩</v>
      </c>
      <c r="C1072" s="4" t="s">
        <v>1025</v>
      </c>
      <c r="D1072" s="4" t="s">
        <v>875</v>
      </c>
      <c r="E1072" s="6"/>
    </row>
    <row r="1073" spans="1:5" ht="24.75" customHeight="1">
      <c r="A1073" s="3">
        <v>1071</v>
      </c>
      <c r="B1073" s="4" t="str">
        <f>"王秋兰"</f>
        <v>王秋兰</v>
      </c>
      <c r="C1073" s="4" t="s">
        <v>1026</v>
      </c>
      <c r="D1073" s="4" t="s">
        <v>875</v>
      </c>
      <c r="E1073" s="6"/>
    </row>
    <row r="1074" spans="1:5" ht="24.75" customHeight="1">
      <c r="A1074" s="3">
        <v>1072</v>
      </c>
      <c r="B1074" s="4" t="str">
        <f>"陈言菲"</f>
        <v>陈言菲</v>
      </c>
      <c r="C1074" s="4" t="s">
        <v>885</v>
      </c>
      <c r="D1074" s="4" t="s">
        <v>875</v>
      </c>
      <c r="E1074" s="6"/>
    </row>
    <row r="1075" spans="1:5" ht="24.75" customHeight="1">
      <c r="A1075" s="3">
        <v>1073</v>
      </c>
      <c r="B1075" s="4" t="str">
        <f>"庞家鸣"</f>
        <v>庞家鸣</v>
      </c>
      <c r="C1075" s="4" t="s">
        <v>1027</v>
      </c>
      <c r="D1075" s="4" t="s">
        <v>875</v>
      </c>
      <c r="E1075" s="6"/>
    </row>
    <row r="1076" spans="1:5" ht="24.75" customHeight="1">
      <c r="A1076" s="3">
        <v>1074</v>
      </c>
      <c r="B1076" s="4" t="str">
        <f>"黎琼艳"</f>
        <v>黎琼艳</v>
      </c>
      <c r="C1076" s="4" t="s">
        <v>1028</v>
      </c>
      <c r="D1076" s="4" t="s">
        <v>875</v>
      </c>
      <c r="E1076" s="6"/>
    </row>
    <row r="1077" spans="1:5" ht="24.75" customHeight="1">
      <c r="A1077" s="3">
        <v>1075</v>
      </c>
      <c r="B1077" s="4" t="str">
        <f>"郑雨欣"</f>
        <v>郑雨欣</v>
      </c>
      <c r="C1077" s="4" t="s">
        <v>1029</v>
      </c>
      <c r="D1077" s="4" t="s">
        <v>875</v>
      </c>
      <c r="E1077" s="6"/>
    </row>
    <row r="1078" spans="1:5" ht="24.75" customHeight="1">
      <c r="A1078" s="3">
        <v>1076</v>
      </c>
      <c r="B1078" s="4" t="str">
        <f>"曾维成"</f>
        <v>曾维成</v>
      </c>
      <c r="C1078" s="4" t="s">
        <v>1030</v>
      </c>
      <c r="D1078" s="4" t="s">
        <v>875</v>
      </c>
      <c r="E1078" s="6"/>
    </row>
    <row r="1079" spans="1:5" ht="24.75" customHeight="1">
      <c r="A1079" s="3">
        <v>1077</v>
      </c>
      <c r="B1079" s="4" t="str">
        <f>"陈基诚"</f>
        <v>陈基诚</v>
      </c>
      <c r="C1079" s="4" t="s">
        <v>1031</v>
      </c>
      <c r="D1079" s="4" t="s">
        <v>875</v>
      </c>
      <c r="E1079" s="6"/>
    </row>
    <row r="1080" spans="1:5" ht="24.75" customHeight="1">
      <c r="A1080" s="3">
        <v>1078</v>
      </c>
      <c r="B1080" s="4" t="str">
        <f>"王霞"</f>
        <v>王霞</v>
      </c>
      <c r="C1080" s="4" t="s">
        <v>1032</v>
      </c>
      <c r="D1080" s="4" t="s">
        <v>875</v>
      </c>
      <c r="E1080" s="6"/>
    </row>
    <row r="1081" spans="1:5" ht="24.75" customHeight="1">
      <c r="A1081" s="3">
        <v>1079</v>
      </c>
      <c r="B1081" s="4" t="str">
        <f>"钟慧媛"</f>
        <v>钟慧媛</v>
      </c>
      <c r="C1081" s="4" t="s">
        <v>1033</v>
      </c>
      <c r="D1081" s="4" t="s">
        <v>875</v>
      </c>
      <c r="E1081" s="6"/>
    </row>
    <row r="1082" spans="1:5" ht="24.75" customHeight="1">
      <c r="A1082" s="3">
        <v>1080</v>
      </c>
      <c r="B1082" s="4" t="str">
        <f>"马健"</f>
        <v>马健</v>
      </c>
      <c r="C1082" s="4" t="s">
        <v>747</v>
      </c>
      <c r="D1082" s="4" t="s">
        <v>875</v>
      </c>
      <c r="E1082" s="6"/>
    </row>
    <row r="1083" spans="1:5" ht="24.75" customHeight="1">
      <c r="A1083" s="3">
        <v>1081</v>
      </c>
      <c r="B1083" s="4" t="str">
        <f>"唐文姬"</f>
        <v>唐文姬</v>
      </c>
      <c r="C1083" s="4" t="s">
        <v>441</v>
      </c>
      <c r="D1083" s="4" t="s">
        <v>875</v>
      </c>
      <c r="E1083" s="6"/>
    </row>
    <row r="1084" spans="1:5" ht="24.75" customHeight="1">
      <c r="A1084" s="3">
        <v>1082</v>
      </c>
      <c r="B1084" s="4" t="str">
        <f>"陈积菊"</f>
        <v>陈积菊</v>
      </c>
      <c r="C1084" s="4" t="s">
        <v>888</v>
      </c>
      <c r="D1084" s="4" t="s">
        <v>875</v>
      </c>
      <c r="E1084" s="6"/>
    </row>
    <row r="1085" spans="1:5" ht="24.75" customHeight="1">
      <c r="A1085" s="3">
        <v>1083</v>
      </c>
      <c r="B1085" s="4" t="str">
        <f>"李丽云"</f>
        <v>李丽云</v>
      </c>
      <c r="C1085" s="4" t="s">
        <v>1034</v>
      </c>
      <c r="D1085" s="4" t="s">
        <v>875</v>
      </c>
      <c r="E1085" s="6"/>
    </row>
    <row r="1086" spans="1:5" ht="24.75" customHeight="1">
      <c r="A1086" s="3">
        <v>1084</v>
      </c>
      <c r="B1086" s="4" t="str">
        <f>"施雨纯"</f>
        <v>施雨纯</v>
      </c>
      <c r="C1086" s="4" t="s">
        <v>1035</v>
      </c>
      <c r="D1086" s="4" t="s">
        <v>875</v>
      </c>
      <c r="E1086" s="6"/>
    </row>
    <row r="1087" spans="1:5" ht="24.75" customHeight="1">
      <c r="A1087" s="3">
        <v>1085</v>
      </c>
      <c r="B1087" s="4" t="str">
        <f>"黄愉然"</f>
        <v>黄愉然</v>
      </c>
      <c r="C1087" s="4" t="s">
        <v>845</v>
      </c>
      <c r="D1087" s="4" t="s">
        <v>875</v>
      </c>
      <c r="E1087" s="6"/>
    </row>
    <row r="1088" spans="1:5" ht="24.75" customHeight="1">
      <c r="A1088" s="3">
        <v>1086</v>
      </c>
      <c r="B1088" s="4" t="str">
        <f>"梁方林"</f>
        <v>梁方林</v>
      </c>
      <c r="C1088" s="4" t="s">
        <v>1036</v>
      </c>
      <c r="D1088" s="4" t="s">
        <v>875</v>
      </c>
      <c r="E1088" s="6"/>
    </row>
    <row r="1089" spans="1:5" ht="24.75" customHeight="1">
      <c r="A1089" s="3">
        <v>1087</v>
      </c>
      <c r="B1089" s="4" t="str">
        <f>"李泉柏"</f>
        <v>李泉柏</v>
      </c>
      <c r="C1089" s="4" t="s">
        <v>1037</v>
      </c>
      <c r="D1089" s="4" t="s">
        <v>875</v>
      </c>
      <c r="E1089" s="6"/>
    </row>
    <row r="1090" spans="1:5" ht="24.75" customHeight="1">
      <c r="A1090" s="3">
        <v>1088</v>
      </c>
      <c r="B1090" s="4" t="str">
        <f>"蔡珍珍"</f>
        <v>蔡珍珍</v>
      </c>
      <c r="C1090" s="4" t="s">
        <v>923</v>
      </c>
      <c r="D1090" s="4" t="s">
        <v>875</v>
      </c>
      <c r="E1090" s="6"/>
    </row>
    <row r="1091" spans="1:5" ht="24.75" customHeight="1">
      <c r="A1091" s="3">
        <v>1089</v>
      </c>
      <c r="B1091" s="4" t="str">
        <f>"王璐"</f>
        <v>王璐</v>
      </c>
      <c r="C1091" s="4" t="s">
        <v>1038</v>
      </c>
      <c r="D1091" s="4" t="s">
        <v>875</v>
      </c>
      <c r="E1091" s="6"/>
    </row>
    <row r="1092" spans="1:5" ht="24.75" customHeight="1">
      <c r="A1092" s="3">
        <v>1090</v>
      </c>
      <c r="B1092" s="4" t="str">
        <f>"韦佳"</f>
        <v>韦佳</v>
      </c>
      <c r="C1092" s="4" t="s">
        <v>1039</v>
      </c>
      <c r="D1092" s="4" t="s">
        <v>875</v>
      </c>
      <c r="E1092" s="6"/>
    </row>
    <row r="1093" spans="1:5" ht="24.75" customHeight="1">
      <c r="A1093" s="3">
        <v>1091</v>
      </c>
      <c r="B1093" s="4" t="str">
        <f>"吴美丹"</f>
        <v>吴美丹</v>
      </c>
      <c r="C1093" s="4" t="s">
        <v>1040</v>
      </c>
      <c r="D1093" s="4" t="s">
        <v>875</v>
      </c>
      <c r="E1093" s="6"/>
    </row>
    <row r="1094" spans="1:5" ht="24.75" customHeight="1">
      <c r="A1094" s="3">
        <v>1092</v>
      </c>
      <c r="B1094" s="4" t="str">
        <f>"朱小敏"</f>
        <v>朱小敏</v>
      </c>
      <c r="C1094" s="4" t="s">
        <v>1041</v>
      </c>
      <c r="D1094" s="4" t="s">
        <v>875</v>
      </c>
      <c r="E1094" s="6"/>
    </row>
    <row r="1095" spans="1:5" ht="24.75" customHeight="1">
      <c r="A1095" s="3">
        <v>1093</v>
      </c>
      <c r="B1095" s="4" t="str">
        <f>"王正宏"</f>
        <v>王正宏</v>
      </c>
      <c r="C1095" s="4" t="s">
        <v>1042</v>
      </c>
      <c r="D1095" s="4" t="s">
        <v>875</v>
      </c>
      <c r="E1095" s="6"/>
    </row>
    <row r="1096" spans="1:5" ht="24.75" customHeight="1">
      <c r="A1096" s="3">
        <v>1094</v>
      </c>
      <c r="B1096" s="4" t="str">
        <f>"郭美玲"</f>
        <v>郭美玲</v>
      </c>
      <c r="C1096" s="4" t="s">
        <v>1043</v>
      </c>
      <c r="D1096" s="4" t="s">
        <v>875</v>
      </c>
      <c r="E1096" s="6"/>
    </row>
    <row r="1097" spans="1:5" ht="24.75" customHeight="1">
      <c r="A1097" s="3">
        <v>1095</v>
      </c>
      <c r="B1097" s="4" t="str">
        <f>"符小丽"</f>
        <v>符小丽</v>
      </c>
      <c r="C1097" s="4" t="s">
        <v>1044</v>
      </c>
      <c r="D1097" s="4" t="s">
        <v>875</v>
      </c>
      <c r="E1097" s="6"/>
    </row>
    <row r="1098" spans="1:5" ht="24.75" customHeight="1">
      <c r="A1098" s="3">
        <v>1096</v>
      </c>
      <c r="B1098" s="4" t="str">
        <f>"李茹"</f>
        <v>李茹</v>
      </c>
      <c r="C1098" s="4" t="s">
        <v>1045</v>
      </c>
      <c r="D1098" s="4" t="s">
        <v>875</v>
      </c>
      <c r="E1098" s="6"/>
    </row>
    <row r="1099" spans="1:5" ht="24.75" customHeight="1">
      <c r="A1099" s="3">
        <v>1097</v>
      </c>
      <c r="B1099" s="4" t="str">
        <f>"黎美烨"</f>
        <v>黎美烨</v>
      </c>
      <c r="C1099" s="4" t="s">
        <v>253</v>
      </c>
      <c r="D1099" s="4" t="s">
        <v>875</v>
      </c>
      <c r="E1099" s="6"/>
    </row>
    <row r="1100" spans="1:5" ht="24.75" customHeight="1">
      <c r="A1100" s="3">
        <v>1098</v>
      </c>
      <c r="B1100" s="4" t="str">
        <f>"陈彦霖"</f>
        <v>陈彦霖</v>
      </c>
      <c r="C1100" s="4" t="s">
        <v>1046</v>
      </c>
      <c r="D1100" s="4" t="s">
        <v>875</v>
      </c>
      <c r="E1100" s="6"/>
    </row>
    <row r="1101" spans="1:5" ht="24.75" customHeight="1">
      <c r="A1101" s="3">
        <v>1099</v>
      </c>
      <c r="B1101" s="4" t="str">
        <f>"符焕娜"</f>
        <v>符焕娜</v>
      </c>
      <c r="C1101" s="4" t="s">
        <v>1047</v>
      </c>
      <c r="D1101" s="4" t="s">
        <v>875</v>
      </c>
      <c r="E1101" s="6"/>
    </row>
    <row r="1102" spans="1:5" ht="24.75" customHeight="1">
      <c r="A1102" s="3">
        <v>1100</v>
      </c>
      <c r="B1102" s="4" t="str">
        <f>"谢慧芬"</f>
        <v>谢慧芬</v>
      </c>
      <c r="C1102" s="4" t="s">
        <v>1048</v>
      </c>
      <c r="D1102" s="4" t="s">
        <v>875</v>
      </c>
      <c r="E1102" s="6"/>
    </row>
    <row r="1103" spans="1:5" ht="24.75" customHeight="1">
      <c r="A1103" s="3">
        <v>1101</v>
      </c>
      <c r="B1103" s="4" t="str">
        <f>"符邦鹏"</f>
        <v>符邦鹏</v>
      </c>
      <c r="C1103" s="4" t="s">
        <v>1049</v>
      </c>
      <c r="D1103" s="4" t="s">
        <v>875</v>
      </c>
      <c r="E1103" s="6"/>
    </row>
    <row r="1104" spans="1:5" ht="24.75" customHeight="1">
      <c r="A1104" s="3">
        <v>1102</v>
      </c>
      <c r="B1104" s="4" t="str">
        <f>"蔡丰婷"</f>
        <v>蔡丰婷</v>
      </c>
      <c r="C1104" s="4" t="s">
        <v>1050</v>
      </c>
      <c r="D1104" s="4" t="s">
        <v>875</v>
      </c>
      <c r="E1104" s="6"/>
    </row>
    <row r="1105" spans="1:5" ht="24.75" customHeight="1">
      <c r="A1105" s="3">
        <v>1103</v>
      </c>
      <c r="B1105" s="4" t="str">
        <f>"万嘉馨"</f>
        <v>万嘉馨</v>
      </c>
      <c r="C1105" s="4" t="s">
        <v>1051</v>
      </c>
      <c r="D1105" s="4" t="s">
        <v>875</v>
      </c>
      <c r="E1105" s="6"/>
    </row>
    <row r="1106" spans="1:5" ht="24.75" customHeight="1">
      <c r="A1106" s="3">
        <v>1104</v>
      </c>
      <c r="B1106" s="4" t="str">
        <f>"郭长露"</f>
        <v>郭长露</v>
      </c>
      <c r="C1106" s="4" t="s">
        <v>1043</v>
      </c>
      <c r="D1106" s="4" t="s">
        <v>875</v>
      </c>
      <c r="E1106" s="6"/>
    </row>
    <row r="1107" spans="1:5" ht="24.75" customHeight="1">
      <c r="A1107" s="3">
        <v>1105</v>
      </c>
      <c r="B1107" s="4" t="str">
        <f>"龙巧智"</f>
        <v>龙巧智</v>
      </c>
      <c r="C1107" s="4" t="s">
        <v>1052</v>
      </c>
      <c r="D1107" s="4" t="s">
        <v>875</v>
      </c>
      <c r="E1107" s="6"/>
    </row>
    <row r="1108" spans="1:5" ht="24.75" customHeight="1">
      <c r="A1108" s="3">
        <v>1106</v>
      </c>
      <c r="B1108" s="4" t="str">
        <f>"冯双"</f>
        <v>冯双</v>
      </c>
      <c r="C1108" s="4" t="s">
        <v>1053</v>
      </c>
      <c r="D1108" s="4" t="s">
        <v>875</v>
      </c>
      <c r="E1108" s="6"/>
    </row>
    <row r="1109" spans="1:5" ht="24.75" customHeight="1">
      <c r="A1109" s="3">
        <v>1107</v>
      </c>
      <c r="B1109" s="4" t="str">
        <f>"唐美郡"</f>
        <v>唐美郡</v>
      </c>
      <c r="C1109" s="4" t="s">
        <v>463</v>
      </c>
      <c r="D1109" s="4" t="s">
        <v>875</v>
      </c>
      <c r="E1109" s="6"/>
    </row>
    <row r="1110" spans="1:5" ht="24.75" customHeight="1">
      <c r="A1110" s="3">
        <v>1108</v>
      </c>
      <c r="B1110" s="4" t="str">
        <f>"吉姝锡"</f>
        <v>吉姝锡</v>
      </c>
      <c r="C1110" s="4" t="s">
        <v>1054</v>
      </c>
      <c r="D1110" s="4" t="s">
        <v>875</v>
      </c>
      <c r="E1110" s="6"/>
    </row>
    <row r="1111" spans="1:5" ht="24.75" customHeight="1">
      <c r="A1111" s="3">
        <v>1109</v>
      </c>
      <c r="B1111" s="4" t="str">
        <f>"关蒂莲"</f>
        <v>关蒂莲</v>
      </c>
      <c r="C1111" s="4" t="s">
        <v>1055</v>
      </c>
      <c r="D1111" s="4" t="s">
        <v>875</v>
      </c>
      <c r="E1111" s="6"/>
    </row>
    <row r="1112" spans="1:5" ht="24.75" customHeight="1">
      <c r="A1112" s="3">
        <v>1110</v>
      </c>
      <c r="B1112" s="4" t="str">
        <f>"黄小永"</f>
        <v>黄小永</v>
      </c>
      <c r="C1112" s="4" t="s">
        <v>1056</v>
      </c>
      <c r="D1112" s="4" t="s">
        <v>875</v>
      </c>
      <c r="E1112" s="6"/>
    </row>
    <row r="1113" spans="1:5" ht="24.75" customHeight="1">
      <c r="A1113" s="3">
        <v>1111</v>
      </c>
      <c r="B1113" s="4" t="str">
        <f>"陈钰"</f>
        <v>陈钰</v>
      </c>
      <c r="C1113" s="4" t="s">
        <v>1057</v>
      </c>
      <c r="D1113" s="4" t="s">
        <v>875</v>
      </c>
      <c r="E1113" s="6"/>
    </row>
    <row r="1114" spans="1:5" ht="24.75" customHeight="1">
      <c r="A1114" s="3">
        <v>1112</v>
      </c>
      <c r="B1114" s="4" t="str">
        <f>"张雅"</f>
        <v>张雅</v>
      </c>
      <c r="C1114" s="4" t="s">
        <v>1058</v>
      </c>
      <c r="D1114" s="4" t="s">
        <v>875</v>
      </c>
      <c r="E1114" s="6"/>
    </row>
    <row r="1115" spans="1:5" ht="24.75" customHeight="1">
      <c r="A1115" s="3">
        <v>1113</v>
      </c>
      <c r="B1115" s="4" t="str">
        <f>"苏海梅"</f>
        <v>苏海梅</v>
      </c>
      <c r="C1115" s="4" t="s">
        <v>1059</v>
      </c>
      <c r="D1115" s="4" t="s">
        <v>875</v>
      </c>
      <c r="E1115" s="6"/>
    </row>
    <row r="1116" spans="1:5" ht="24.75" customHeight="1">
      <c r="A1116" s="3">
        <v>1114</v>
      </c>
      <c r="B1116" s="4" t="str">
        <f>"唐情山"</f>
        <v>唐情山</v>
      </c>
      <c r="C1116" s="4" t="s">
        <v>1060</v>
      </c>
      <c r="D1116" s="4" t="s">
        <v>875</v>
      </c>
      <c r="E1116" s="6"/>
    </row>
    <row r="1117" spans="1:5" ht="24.75" customHeight="1">
      <c r="A1117" s="3">
        <v>1115</v>
      </c>
      <c r="B1117" s="4" t="str">
        <f>"周丽蓉"</f>
        <v>周丽蓉</v>
      </c>
      <c r="C1117" s="4" t="s">
        <v>1061</v>
      </c>
      <c r="D1117" s="4" t="s">
        <v>875</v>
      </c>
      <c r="E1117" s="6"/>
    </row>
    <row r="1118" spans="1:5" ht="24.75" customHeight="1">
      <c r="A1118" s="3">
        <v>1116</v>
      </c>
      <c r="B1118" s="4" t="str">
        <f>"施伟婷"</f>
        <v>施伟婷</v>
      </c>
      <c r="C1118" s="4" t="s">
        <v>250</v>
      </c>
      <c r="D1118" s="4" t="s">
        <v>875</v>
      </c>
      <c r="E1118" s="6"/>
    </row>
    <row r="1119" spans="1:5" ht="24.75" customHeight="1">
      <c r="A1119" s="3">
        <v>1117</v>
      </c>
      <c r="B1119" s="4" t="str">
        <f>"卓美玲"</f>
        <v>卓美玲</v>
      </c>
      <c r="C1119" s="4" t="s">
        <v>1062</v>
      </c>
      <c r="D1119" s="4" t="s">
        <v>875</v>
      </c>
      <c r="E1119" s="6"/>
    </row>
    <row r="1120" spans="1:5" ht="24.75" customHeight="1">
      <c r="A1120" s="3">
        <v>1118</v>
      </c>
      <c r="B1120" s="4" t="str">
        <f>"陈龙"</f>
        <v>陈龙</v>
      </c>
      <c r="C1120" s="4" t="s">
        <v>1063</v>
      </c>
      <c r="D1120" s="4" t="s">
        <v>875</v>
      </c>
      <c r="E1120" s="6"/>
    </row>
    <row r="1121" spans="1:5" ht="24.75" customHeight="1">
      <c r="A1121" s="3">
        <v>1119</v>
      </c>
      <c r="B1121" s="4" t="str">
        <f>"苏艳虹"</f>
        <v>苏艳虹</v>
      </c>
      <c r="C1121" s="4" t="s">
        <v>1064</v>
      </c>
      <c r="D1121" s="4" t="s">
        <v>875</v>
      </c>
      <c r="E1121" s="6"/>
    </row>
    <row r="1122" spans="1:5" ht="24.75" customHeight="1">
      <c r="A1122" s="3">
        <v>1120</v>
      </c>
      <c r="B1122" s="4" t="str">
        <f>"钟元秀"</f>
        <v>钟元秀</v>
      </c>
      <c r="C1122" s="4" t="s">
        <v>1065</v>
      </c>
      <c r="D1122" s="4" t="s">
        <v>875</v>
      </c>
      <c r="E1122" s="6"/>
    </row>
    <row r="1123" spans="1:5" ht="24.75" customHeight="1">
      <c r="A1123" s="3">
        <v>1121</v>
      </c>
      <c r="B1123" s="4" t="str">
        <f>"何静宜"</f>
        <v>何静宜</v>
      </c>
      <c r="C1123" s="4" t="s">
        <v>1066</v>
      </c>
      <c r="D1123" s="4" t="s">
        <v>875</v>
      </c>
      <c r="E1123" s="6"/>
    </row>
    <row r="1124" spans="1:5" ht="24.75" customHeight="1">
      <c r="A1124" s="3">
        <v>1122</v>
      </c>
      <c r="B1124" s="4" t="str">
        <f>"高能丽"</f>
        <v>高能丽</v>
      </c>
      <c r="C1124" s="4" t="s">
        <v>1067</v>
      </c>
      <c r="D1124" s="4" t="s">
        <v>875</v>
      </c>
      <c r="E1124" s="6"/>
    </row>
    <row r="1125" spans="1:5" ht="24.75" customHeight="1">
      <c r="A1125" s="3">
        <v>1123</v>
      </c>
      <c r="B1125" s="4" t="str">
        <f>"何丽平"</f>
        <v>何丽平</v>
      </c>
      <c r="C1125" s="4" t="s">
        <v>1068</v>
      </c>
      <c r="D1125" s="4" t="s">
        <v>875</v>
      </c>
      <c r="E1125" s="6"/>
    </row>
    <row r="1126" spans="1:5" ht="24.75" customHeight="1">
      <c r="A1126" s="3">
        <v>1124</v>
      </c>
      <c r="B1126" s="4" t="str">
        <f>"符永吉"</f>
        <v>符永吉</v>
      </c>
      <c r="C1126" s="4" t="s">
        <v>1069</v>
      </c>
      <c r="D1126" s="4" t="s">
        <v>875</v>
      </c>
      <c r="E1126" s="6"/>
    </row>
    <row r="1127" spans="1:5" ht="24.75" customHeight="1">
      <c r="A1127" s="3">
        <v>1125</v>
      </c>
      <c r="B1127" s="4" t="str">
        <f>"刘晓蕾"</f>
        <v>刘晓蕾</v>
      </c>
      <c r="C1127" s="4" t="s">
        <v>1070</v>
      </c>
      <c r="D1127" s="4" t="s">
        <v>875</v>
      </c>
      <c r="E1127" s="6"/>
    </row>
    <row r="1128" spans="1:5" ht="24.75" customHeight="1">
      <c r="A1128" s="3">
        <v>1126</v>
      </c>
      <c r="B1128" s="4" t="str">
        <f>"刘旭丽"</f>
        <v>刘旭丽</v>
      </c>
      <c r="C1128" s="4" t="s">
        <v>1071</v>
      </c>
      <c r="D1128" s="4" t="s">
        <v>875</v>
      </c>
      <c r="E1128" s="6"/>
    </row>
    <row r="1129" spans="1:5" ht="24.75" customHeight="1">
      <c r="A1129" s="3">
        <v>1127</v>
      </c>
      <c r="B1129" s="4" t="str">
        <f>"包俊丽"</f>
        <v>包俊丽</v>
      </c>
      <c r="C1129" s="4" t="s">
        <v>1072</v>
      </c>
      <c r="D1129" s="4" t="s">
        <v>875</v>
      </c>
      <c r="E1129" s="6"/>
    </row>
    <row r="1130" spans="1:5" ht="24.75" customHeight="1">
      <c r="A1130" s="3">
        <v>1128</v>
      </c>
      <c r="B1130" s="4" t="str">
        <f>"羊贵花"</f>
        <v>羊贵花</v>
      </c>
      <c r="C1130" s="4" t="s">
        <v>1073</v>
      </c>
      <c r="D1130" s="4" t="s">
        <v>875</v>
      </c>
      <c r="E1130" s="6"/>
    </row>
    <row r="1131" spans="1:5" ht="24.75" customHeight="1">
      <c r="A1131" s="3">
        <v>1129</v>
      </c>
      <c r="B1131" s="4" t="str">
        <f>"符诒鑫"</f>
        <v>符诒鑫</v>
      </c>
      <c r="C1131" s="4" t="s">
        <v>1074</v>
      </c>
      <c r="D1131" s="4" t="s">
        <v>875</v>
      </c>
      <c r="E1131" s="6"/>
    </row>
    <row r="1132" spans="1:5" ht="24.75" customHeight="1">
      <c r="A1132" s="3">
        <v>1130</v>
      </c>
      <c r="B1132" s="4" t="str">
        <f>"林彩虹"</f>
        <v>林彩虹</v>
      </c>
      <c r="C1132" s="4" t="s">
        <v>1075</v>
      </c>
      <c r="D1132" s="4" t="s">
        <v>875</v>
      </c>
      <c r="E1132" s="6"/>
    </row>
    <row r="1133" spans="1:5" ht="24.75" customHeight="1">
      <c r="A1133" s="3">
        <v>1131</v>
      </c>
      <c r="B1133" s="4" t="str">
        <f>"陈嘉嘉"</f>
        <v>陈嘉嘉</v>
      </c>
      <c r="C1133" s="4" t="s">
        <v>1076</v>
      </c>
      <c r="D1133" s="4" t="s">
        <v>875</v>
      </c>
      <c r="E1133" s="6"/>
    </row>
    <row r="1134" spans="1:5" ht="24.75" customHeight="1">
      <c r="A1134" s="3">
        <v>1132</v>
      </c>
      <c r="B1134" s="4" t="str">
        <f>"叶青"</f>
        <v>叶青</v>
      </c>
      <c r="C1134" s="4" t="s">
        <v>1077</v>
      </c>
      <c r="D1134" s="4" t="s">
        <v>875</v>
      </c>
      <c r="E1134" s="6"/>
    </row>
    <row r="1135" spans="1:5" ht="24.75" customHeight="1">
      <c r="A1135" s="3">
        <v>1133</v>
      </c>
      <c r="B1135" s="4" t="str">
        <f>"唐锡秋"</f>
        <v>唐锡秋</v>
      </c>
      <c r="C1135" s="4" t="s">
        <v>344</v>
      </c>
      <c r="D1135" s="4" t="s">
        <v>875</v>
      </c>
      <c r="E1135" s="6"/>
    </row>
    <row r="1136" spans="1:5" ht="24.75" customHeight="1">
      <c r="A1136" s="3">
        <v>1134</v>
      </c>
      <c r="B1136" s="4" t="str">
        <f>"唐萍"</f>
        <v>唐萍</v>
      </c>
      <c r="C1136" s="4" t="s">
        <v>1078</v>
      </c>
      <c r="D1136" s="4" t="s">
        <v>875</v>
      </c>
      <c r="E1136" s="6"/>
    </row>
    <row r="1137" spans="1:5" ht="24.75" customHeight="1">
      <c r="A1137" s="3">
        <v>1135</v>
      </c>
      <c r="B1137" s="4" t="str">
        <f>"吉莹莹"</f>
        <v>吉莹莹</v>
      </c>
      <c r="C1137" s="4" t="s">
        <v>905</v>
      </c>
      <c r="D1137" s="4" t="s">
        <v>875</v>
      </c>
      <c r="E1137" s="6"/>
    </row>
    <row r="1138" spans="1:5" ht="24.75" customHeight="1">
      <c r="A1138" s="3">
        <v>1136</v>
      </c>
      <c r="B1138" s="4" t="str">
        <f>"黄民园"</f>
        <v>黄民园</v>
      </c>
      <c r="C1138" s="4" t="s">
        <v>1079</v>
      </c>
      <c r="D1138" s="4" t="s">
        <v>875</v>
      </c>
      <c r="E1138" s="6"/>
    </row>
    <row r="1139" spans="1:5" ht="24.75" customHeight="1">
      <c r="A1139" s="3">
        <v>1137</v>
      </c>
      <c r="B1139" s="4" t="str">
        <f>"李伟鑫"</f>
        <v>李伟鑫</v>
      </c>
      <c r="C1139" s="4" t="s">
        <v>1080</v>
      </c>
      <c r="D1139" s="4" t="s">
        <v>875</v>
      </c>
      <c r="E1139" s="6"/>
    </row>
    <row r="1140" spans="1:5" ht="24.75" customHeight="1">
      <c r="A1140" s="3">
        <v>1138</v>
      </c>
      <c r="B1140" s="4" t="str">
        <f>"麦淑庆"</f>
        <v>麦淑庆</v>
      </c>
      <c r="C1140" s="4" t="s">
        <v>1081</v>
      </c>
      <c r="D1140" s="4" t="s">
        <v>875</v>
      </c>
      <c r="E1140" s="6"/>
    </row>
    <row r="1141" spans="1:5" ht="24.75" customHeight="1">
      <c r="A1141" s="3">
        <v>1139</v>
      </c>
      <c r="B1141" s="4" t="str">
        <f>"陈中龙"</f>
        <v>陈中龙</v>
      </c>
      <c r="C1141" s="4" t="s">
        <v>1082</v>
      </c>
      <c r="D1141" s="4" t="s">
        <v>875</v>
      </c>
      <c r="E1141" s="6"/>
    </row>
    <row r="1142" spans="1:5" ht="24.75" customHeight="1">
      <c r="A1142" s="3">
        <v>1140</v>
      </c>
      <c r="B1142" s="4" t="str">
        <f>"曾庆顺"</f>
        <v>曾庆顺</v>
      </c>
      <c r="C1142" s="4" t="s">
        <v>1083</v>
      </c>
      <c r="D1142" s="4" t="s">
        <v>875</v>
      </c>
      <c r="E1142" s="6"/>
    </row>
    <row r="1143" spans="1:5" ht="24.75" customHeight="1">
      <c r="A1143" s="3">
        <v>1141</v>
      </c>
      <c r="B1143" s="4" t="str">
        <f>"王娇雪"</f>
        <v>王娇雪</v>
      </c>
      <c r="C1143" s="4" t="s">
        <v>1084</v>
      </c>
      <c r="D1143" s="4" t="s">
        <v>875</v>
      </c>
      <c r="E1143" s="6"/>
    </row>
    <row r="1144" spans="1:5" ht="24.75" customHeight="1">
      <c r="A1144" s="3">
        <v>1142</v>
      </c>
      <c r="B1144" s="4" t="str">
        <f>"孙昌河"</f>
        <v>孙昌河</v>
      </c>
      <c r="C1144" s="4" t="s">
        <v>1085</v>
      </c>
      <c r="D1144" s="4" t="s">
        <v>875</v>
      </c>
      <c r="E1144" s="6"/>
    </row>
    <row r="1145" spans="1:5" ht="24.75" customHeight="1">
      <c r="A1145" s="3">
        <v>1143</v>
      </c>
      <c r="B1145" s="4" t="str">
        <f>"谢上颖"</f>
        <v>谢上颖</v>
      </c>
      <c r="C1145" s="4" t="s">
        <v>1015</v>
      </c>
      <c r="D1145" s="4" t="s">
        <v>875</v>
      </c>
      <c r="E1145" s="6"/>
    </row>
    <row r="1146" spans="1:5" ht="24.75" customHeight="1">
      <c r="A1146" s="3">
        <v>1144</v>
      </c>
      <c r="B1146" s="4" t="str">
        <f>"陈丽惠"</f>
        <v>陈丽惠</v>
      </c>
      <c r="C1146" s="4" t="s">
        <v>1086</v>
      </c>
      <c r="D1146" s="4" t="s">
        <v>875</v>
      </c>
      <c r="E1146" s="6"/>
    </row>
    <row r="1147" spans="1:5" ht="24.75" customHeight="1">
      <c r="A1147" s="3">
        <v>1145</v>
      </c>
      <c r="B1147" s="4" t="str">
        <f>"孙法婷"</f>
        <v>孙法婷</v>
      </c>
      <c r="C1147" s="4" t="s">
        <v>986</v>
      </c>
      <c r="D1147" s="4" t="s">
        <v>875</v>
      </c>
      <c r="E1147" s="6"/>
    </row>
    <row r="1148" spans="1:5" ht="24.75" customHeight="1">
      <c r="A1148" s="3">
        <v>1146</v>
      </c>
      <c r="B1148" s="4" t="str">
        <f>"吴雅倩"</f>
        <v>吴雅倩</v>
      </c>
      <c r="C1148" s="4" t="s">
        <v>1087</v>
      </c>
      <c r="D1148" s="4" t="s">
        <v>875</v>
      </c>
      <c r="E1148" s="6"/>
    </row>
    <row r="1149" spans="1:5" ht="24.75" customHeight="1">
      <c r="A1149" s="3">
        <v>1147</v>
      </c>
      <c r="B1149" s="4" t="str">
        <f>"韦丽琼"</f>
        <v>韦丽琼</v>
      </c>
      <c r="C1149" s="4" t="s">
        <v>1088</v>
      </c>
      <c r="D1149" s="4" t="s">
        <v>875</v>
      </c>
      <c r="E1149" s="6"/>
    </row>
    <row r="1150" spans="1:5" ht="24.75" customHeight="1">
      <c r="A1150" s="3">
        <v>1148</v>
      </c>
      <c r="B1150" s="4" t="str">
        <f>"谢金丽"</f>
        <v>谢金丽</v>
      </c>
      <c r="C1150" s="4" t="s">
        <v>1089</v>
      </c>
      <c r="D1150" s="4" t="s">
        <v>875</v>
      </c>
      <c r="E1150" s="6"/>
    </row>
    <row r="1151" spans="1:5" ht="24.75" customHeight="1">
      <c r="A1151" s="3">
        <v>1149</v>
      </c>
      <c r="B1151" s="4" t="str">
        <f>"罗小钰"</f>
        <v>罗小钰</v>
      </c>
      <c r="C1151" s="4" t="s">
        <v>1090</v>
      </c>
      <c r="D1151" s="4" t="s">
        <v>875</v>
      </c>
      <c r="E1151" s="6"/>
    </row>
    <row r="1152" spans="1:5" ht="24.75" customHeight="1">
      <c r="A1152" s="3">
        <v>1150</v>
      </c>
      <c r="B1152" s="4" t="str">
        <f>"符火威"</f>
        <v>符火威</v>
      </c>
      <c r="C1152" s="4" t="s">
        <v>1091</v>
      </c>
      <c r="D1152" s="4" t="s">
        <v>875</v>
      </c>
      <c r="E1152" s="6"/>
    </row>
    <row r="1153" spans="1:5" ht="24.75" customHeight="1">
      <c r="A1153" s="3">
        <v>1151</v>
      </c>
      <c r="B1153" s="4" t="str">
        <f>"王献珏"</f>
        <v>王献珏</v>
      </c>
      <c r="C1153" s="4" t="s">
        <v>708</v>
      </c>
      <c r="D1153" s="4" t="s">
        <v>875</v>
      </c>
      <c r="E1153" s="6"/>
    </row>
    <row r="1154" spans="1:5" ht="24.75" customHeight="1">
      <c r="A1154" s="3">
        <v>1152</v>
      </c>
      <c r="B1154" s="4" t="str">
        <f>"关远芳"</f>
        <v>关远芳</v>
      </c>
      <c r="C1154" s="4" t="s">
        <v>1092</v>
      </c>
      <c r="D1154" s="4" t="s">
        <v>875</v>
      </c>
      <c r="E1154" s="6"/>
    </row>
    <row r="1155" spans="1:5" ht="24.75" customHeight="1">
      <c r="A1155" s="3">
        <v>1153</v>
      </c>
      <c r="B1155" s="4" t="str">
        <f>"王思思"</f>
        <v>王思思</v>
      </c>
      <c r="C1155" s="4" t="s">
        <v>1093</v>
      </c>
      <c r="D1155" s="4" t="s">
        <v>875</v>
      </c>
      <c r="E1155" s="6"/>
    </row>
    <row r="1156" spans="1:5" ht="24.75" customHeight="1">
      <c r="A1156" s="3">
        <v>1154</v>
      </c>
      <c r="B1156" s="4" t="str">
        <f>"吴巨猷"</f>
        <v>吴巨猷</v>
      </c>
      <c r="C1156" s="4" t="s">
        <v>1094</v>
      </c>
      <c r="D1156" s="4" t="s">
        <v>875</v>
      </c>
      <c r="E1156" s="6"/>
    </row>
    <row r="1157" spans="1:5" ht="24.75" customHeight="1">
      <c r="A1157" s="3">
        <v>1155</v>
      </c>
      <c r="B1157" s="4" t="str">
        <f>"吴淑仪"</f>
        <v>吴淑仪</v>
      </c>
      <c r="C1157" s="4" t="s">
        <v>1095</v>
      </c>
      <c r="D1157" s="4" t="s">
        <v>875</v>
      </c>
      <c r="E1157" s="6"/>
    </row>
    <row r="1158" spans="1:5" ht="24.75" customHeight="1">
      <c r="A1158" s="3">
        <v>1156</v>
      </c>
      <c r="B1158" s="4" t="str">
        <f>"董景"</f>
        <v>董景</v>
      </c>
      <c r="C1158" s="4" t="s">
        <v>1096</v>
      </c>
      <c r="D1158" s="4" t="s">
        <v>875</v>
      </c>
      <c r="E1158" s="6"/>
    </row>
    <row r="1159" spans="1:5" ht="24.75" customHeight="1">
      <c r="A1159" s="3">
        <v>1157</v>
      </c>
      <c r="B1159" s="4" t="str">
        <f>"李文晶"</f>
        <v>李文晶</v>
      </c>
      <c r="C1159" s="4" t="s">
        <v>1097</v>
      </c>
      <c r="D1159" s="4" t="s">
        <v>875</v>
      </c>
      <c r="E1159" s="6"/>
    </row>
    <row r="1160" spans="1:5" ht="24.75" customHeight="1">
      <c r="A1160" s="3">
        <v>1158</v>
      </c>
      <c r="B1160" s="4" t="str">
        <f>"陈娇妹"</f>
        <v>陈娇妹</v>
      </c>
      <c r="C1160" s="4" t="s">
        <v>1098</v>
      </c>
      <c r="D1160" s="4" t="s">
        <v>875</v>
      </c>
      <c r="E1160" s="6"/>
    </row>
    <row r="1161" spans="1:5" ht="24.75" customHeight="1">
      <c r="A1161" s="3">
        <v>1159</v>
      </c>
      <c r="B1161" s="4" t="str">
        <f>"张馨月"</f>
        <v>张馨月</v>
      </c>
      <c r="C1161" s="4" t="s">
        <v>1099</v>
      </c>
      <c r="D1161" s="4" t="s">
        <v>875</v>
      </c>
      <c r="E1161" s="6"/>
    </row>
    <row r="1162" spans="1:5" ht="24.75" customHeight="1">
      <c r="A1162" s="3">
        <v>1160</v>
      </c>
      <c r="B1162" s="4" t="str">
        <f>"文燕琼"</f>
        <v>文燕琼</v>
      </c>
      <c r="C1162" s="4" t="s">
        <v>1100</v>
      </c>
      <c r="D1162" s="4" t="s">
        <v>875</v>
      </c>
      <c r="E1162" s="6"/>
    </row>
    <row r="1163" spans="1:5" ht="24.75" customHeight="1">
      <c r="A1163" s="3">
        <v>1161</v>
      </c>
      <c r="B1163" s="4" t="str">
        <f>"邓生波"</f>
        <v>邓生波</v>
      </c>
      <c r="C1163" s="4" t="s">
        <v>1101</v>
      </c>
      <c r="D1163" s="4" t="s">
        <v>875</v>
      </c>
      <c r="E1163" s="6"/>
    </row>
    <row r="1164" spans="1:5" ht="24.75" customHeight="1">
      <c r="A1164" s="3">
        <v>1162</v>
      </c>
      <c r="B1164" s="4" t="str">
        <f>"邢维纲"</f>
        <v>邢维纲</v>
      </c>
      <c r="C1164" s="4" t="s">
        <v>1102</v>
      </c>
      <c r="D1164" s="4" t="s">
        <v>875</v>
      </c>
      <c r="E1164" s="6"/>
    </row>
    <row r="1165" spans="1:5" ht="24.75" customHeight="1">
      <c r="A1165" s="3">
        <v>1163</v>
      </c>
      <c r="B1165" s="4" t="str">
        <f>"卢倩倩"</f>
        <v>卢倩倩</v>
      </c>
      <c r="C1165" s="4" t="s">
        <v>1103</v>
      </c>
      <c r="D1165" s="4" t="s">
        <v>875</v>
      </c>
      <c r="E1165" s="6"/>
    </row>
    <row r="1166" spans="1:5" ht="24.75" customHeight="1">
      <c r="A1166" s="3">
        <v>1164</v>
      </c>
      <c r="B1166" s="4" t="str">
        <f>"周钰"</f>
        <v>周钰</v>
      </c>
      <c r="C1166" s="4" t="s">
        <v>1104</v>
      </c>
      <c r="D1166" s="4" t="s">
        <v>875</v>
      </c>
      <c r="E1166" s="6"/>
    </row>
    <row r="1167" spans="1:5" ht="24.75" customHeight="1">
      <c r="A1167" s="3">
        <v>1165</v>
      </c>
      <c r="B1167" s="4" t="str">
        <f>"郑琳"</f>
        <v>郑琳</v>
      </c>
      <c r="C1167" s="4" t="s">
        <v>1105</v>
      </c>
      <c r="D1167" s="4" t="s">
        <v>875</v>
      </c>
      <c r="E1167" s="6"/>
    </row>
    <row r="1168" spans="1:5" ht="24.75" customHeight="1">
      <c r="A1168" s="3">
        <v>1166</v>
      </c>
      <c r="B1168" s="4" t="str">
        <f>"陈一翠"</f>
        <v>陈一翠</v>
      </c>
      <c r="C1168" s="4" t="s">
        <v>1106</v>
      </c>
      <c r="D1168" s="4" t="s">
        <v>875</v>
      </c>
      <c r="E1168" s="6"/>
    </row>
    <row r="1169" spans="1:5" ht="24.75" customHeight="1">
      <c r="A1169" s="3">
        <v>1167</v>
      </c>
      <c r="B1169" s="4" t="str">
        <f>"谢静雯"</f>
        <v>谢静雯</v>
      </c>
      <c r="C1169" s="4" t="s">
        <v>1107</v>
      </c>
      <c r="D1169" s="4" t="s">
        <v>875</v>
      </c>
      <c r="E1169" s="6"/>
    </row>
    <row r="1170" spans="1:5" ht="24.75" customHeight="1">
      <c r="A1170" s="3">
        <v>1168</v>
      </c>
      <c r="B1170" s="4" t="str">
        <f>"林益茂"</f>
        <v>林益茂</v>
      </c>
      <c r="C1170" s="4" t="s">
        <v>1108</v>
      </c>
      <c r="D1170" s="4" t="s">
        <v>875</v>
      </c>
      <c r="E1170" s="6"/>
    </row>
    <row r="1171" spans="1:5" ht="24.75" customHeight="1">
      <c r="A1171" s="3">
        <v>1169</v>
      </c>
      <c r="B1171" s="4" t="str">
        <f>"符慧彬"</f>
        <v>符慧彬</v>
      </c>
      <c r="C1171" s="4" t="s">
        <v>1109</v>
      </c>
      <c r="D1171" s="4" t="s">
        <v>875</v>
      </c>
      <c r="E1171" s="6"/>
    </row>
    <row r="1172" spans="1:5" ht="24.75" customHeight="1">
      <c r="A1172" s="3">
        <v>1170</v>
      </c>
      <c r="B1172" s="4" t="str">
        <f>"罗宁宁"</f>
        <v>罗宁宁</v>
      </c>
      <c r="C1172" s="4" t="s">
        <v>1110</v>
      </c>
      <c r="D1172" s="4" t="s">
        <v>875</v>
      </c>
      <c r="E1172" s="6"/>
    </row>
    <row r="1173" spans="1:5" ht="24.75" customHeight="1">
      <c r="A1173" s="3">
        <v>1171</v>
      </c>
      <c r="B1173" s="4" t="str">
        <f>"陈秋桦"</f>
        <v>陈秋桦</v>
      </c>
      <c r="C1173" s="4" t="s">
        <v>1111</v>
      </c>
      <c r="D1173" s="4" t="s">
        <v>875</v>
      </c>
      <c r="E1173" s="6"/>
    </row>
    <row r="1174" spans="1:5" ht="24.75" customHeight="1">
      <c r="A1174" s="3">
        <v>1172</v>
      </c>
      <c r="B1174" s="4" t="str">
        <f>"陈欣"</f>
        <v>陈欣</v>
      </c>
      <c r="C1174" s="4" t="s">
        <v>262</v>
      </c>
      <c r="D1174" s="4" t="s">
        <v>875</v>
      </c>
      <c r="E1174" s="6"/>
    </row>
    <row r="1175" spans="1:5" ht="24.75" customHeight="1">
      <c r="A1175" s="3">
        <v>1173</v>
      </c>
      <c r="B1175" s="4" t="str">
        <f>"黄心婷"</f>
        <v>黄心婷</v>
      </c>
      <c r="C1175" s="4" t="s">
        <v>1112</v>
      </c>
      <c r="D1175" s="4" t="s">
        <v>875</v>
      </c>
      <c r="E1175" s="6"/>
    </row>
    <row r="1176" spans="1:5" ht="24.75" customHeight="1">
      <c r="A1176" s="3">
        <v>1174</v>
      </c>
      <c r="B1176" s="4" t="str">
        <f>"苏小玉"</f>
        <v>苏小玉</v>
      </c>
      <c r="C1176" s="4" t="s">
        <v>1113</v>
      </c>
      <c r="D1176" s="4" t="s">
        <v>875</v>
      </c>
      <c r="E1176" s="6"/>
    </row>
    <row r="1177" spans="1:5" ht="24.75" customHeight="1">
      <c r="A1177" s="3">
        <v>1175</v>
      </c>
      <c r="B1177" s="4" t="str">
        <f>"韩必"</f>
        <v>韩必</v>
      </c>
      <c r="C1177" s="4" t="s">
        <v>1114</v>
      </c>
      <c r="D1177" s="4" t="s">
        <v>875</v>
      </c>
      <c r="E1177" s="6"/>
    </row>
    <row r="1178" spans="1:5" ht="24.75" customHeight="1">
      <c r="A1178" s="3">
        <v>1176</v>
      </c>
      <c r="B1178" s="4" t="str">
        <f>"张年俊"</f>
        <v>张年俊</v>
      </c>
      <c r="C1178" s="4" t="s">
        <v>1115</v>
      </c>
      <c r="D1178" s="4" t="s">
        <v>875</v>
      </c>
      <c r="E1178" s="6"/>
    </row>
    <row r="1179" spans="1:5" ht="24.75" customHeight="1">
      <c r="A1179" s="3">
        <v>1177</v>
      </c>
      <c r="B1179" s="4" t="str">
        <f>"黄伟"</f>
        <v>黄伟</v>
      </c>
      <c r="C1179" s="4" t="s">
        <v>1116</v>
      </c>
      <c r="D1179" s="4" t="s">
        <v>875</v>
      </c>
      <c r="E1179" s="6"/>
    </row>
    <row r="1180" spans="1:5" ht="24.75" customHeight="1">
      <c r="A1180" s="3">
        <v>1178</v>
      </c>
      <c r="B1180" s="4" t="str">
        <f>"林柏余"</f>
        <v>林柏余</v>
      </c>
      <c r="C1180" s="4" t="s">
        <v>482</v>
      </c>
      <c r="D1180" s="4" t="s">
        <v>875</v>
      </c>
      <c r="E1180" s="6"/>
    </row>
    <row r="1181" spans="1:5" ht="24.75" customHeight="1">
      <c r="A1181" s="3">
        <v>1179</v>
      </c>
      <c r="B1181" s="4" t="str">
        <f>"王艺霏"</f>
        <v>王艺霏</v>
      </c>
      <c r="C1181" s="4" t="s">
        <v>1117</v>
      </c>
      <c r="D1181" s="4" t="s">
        <v>875</v>
      </c>
      <c r="E1181" s="6"/>
    </row>
    <row r="1182" spans="1:5" ht="24.75" customHeight="1">
      <c r="A1182" s="3">
        <v>1180</v>
      </c>
      <c r="B1182" s="4" t="str">
        <f>"孙荣雾"</f>
        <v>孙荣雾</v>
      </c>
      <c r="C1182" s="4" t="s">
        <v>1118</v>
      </c>
      <c r="D1182" s="4" t="s">
        <v>875</v>
      </c>
      <c r="E1182" s="6"/>
    </row>
    <row r="1183" spans="1:5" ht="24.75" customHeight="1">
      <c r="A1183" s="3">
        <v>1181</v>
      </c>
      <c r="B1183" s="4" t="str">
        <f>"钟卫洪"</f>
        <v>钟卫洪</v>
      </c>
      <c r="C1183" s="4" t="s">
        <v>888</v>
      </c>
      <c r="D1183" s="4" t="s">
        <v>875</v>
      </c>
      <c r="E1183" s="6"/>
    </row>
    <row r="1184" spans="1:5" ht="24.75" customHeight="1">
      <c r="A1184" s="3">
        <v>1182</v>
      </c>
      <c r="B1184" s="4" t="str">
        <f>"罗冰"</f>
        <v>罗冰</v>
      </c>
      <c r="C1184" s="4" t="s">
        <v>154</v>
      </c>
      <c r="D1184" s="4" t="s">
        <v>875</v>
      </c>
      <c r="E1184" s="6"/>
    </row>
    <row r="1185" spans="1:5" ht="24.75" customHeight="1">
      <c r="A1185" s="3">
        <v>1183</v>
      </c>
      <c r="B1185" s="4" t="str">
        <f>"王琦"</f>
        <v>王琦</v>
      </c>
      <c r="C1185" s="4" t="s">
        <v>1119</v>
      </c>
      <c r="D1185" s="4" t="s">
        <v>875</v>
      </c>
      <c r="E1185" s="6"/>
    </row>
    <row r="1186" spans="1:5" ht="24.75" customHeight="1">
      <c r="A1186" s="3">
        <v>1184</v>
      </c>
      <c r="B1186" s="4" t="str">
        <f>"王薇"</f>
        <v>王薇</v>
      </c>
      <c r="C1186" s="4" t="s">
        <v>893</v>
      </c>
      <c r="D1186" s="4" t="s">
        <v>875</v>
      </c>
      <c r="E1186" s="6"/>
    </row>
    <row r="1187" spans="1:5" ht="24.75" customHeight="1">
      <c r="A1187" s="3">
        <v>1185</v>
      </c>
      <c r="B1187" s="4" t="str">
        <f>"符小卓"</f>
        <v>符小卓</v>
      </c>
      <c r="C1187" s="4" t="s">
        <v>1120</v>
      </c>
      <c r="D1187" s="4" t="s">
        <v>875</v>
      </c>
      <c r="E1187" s="6"/>
    </row>
    <row r="1188" spans="1:5" ht="24.75" customHeight="1">
      <c r="A1188" s="3">
        <v>1186</v>
      </c>
      <c r="B1188" s="4" t="str">
        <f>"王颖"</f>
        <v>王颖</v>
      </c>
      <c r="C1188" s="4" t="s">
        <v>1121</v>
      </c>
      <c r="D1188" s="4" t="s">
        <v>875</v>
      </c>
      <c r="E1188" s="6"/>
    </row>
    <row r="1189" spans="1:5" ht="24.75" customHeight="1">
      <c r="A1189" s="3">
        <v>1187</v>
      </c>
      <c r="B1189" s="4" t="str">
        <f>"林雪霞"</f>
        <v>林雪霞</v>
      </c>
      <c r="C1189" s="4" t="s">
        <v>1122</v>
      </c>
      <c r="D1189" s="4" t="s">
        <v>875</v>
      </c>
      <c r="E1189" s="6"/>
    </row>
    <row r="1190" spans="1:5" ht="24.75" customHeight="1">
      <c r="A1190" s="3">
        <v>1188</v>
      </c>
      <c r="B1190" s="4" t="str">
        <f>"黎晓洁"</f>
        <v>黎晓洁</v>
      </c>
      <c r="C1190" s="4" t="s">
        <v>1123</v>
      </c>
      <c r="D1190" s="4" t="s">
        <v>875</v>
      </c>
      <c r="E1190" s="6"/>
    </row>
    <row r="1191" spans="1:5" ht="24.75" customHeight="1">
      <c r="A1191" s="3">
        <v>1189</v>
      </c>
      <c r="B1191" s="4" t="str">
        <f>"郭于婷"</f>
        <v>郭于婷</v>
      </c>
      <c r="C1191" s="4" t="s">
        <v>1124</v>
      </c>
      <c r="D1191" s="4" t="s">
        <v>875</v>
      </c>
      <c r="E1191" s="6"/>
    </row>
    <row r="1192" spans="1:5" ht="24.75" customHeight="1">
      <c r="A1192" s="3">
        <v>1190</v>
      </c>
      <c r="B1192" s="4" t="str">
        <f>"周博万"</f>
        <v>周博万</v>
      </c>
      <c r="C1192" s="4" t="s">
        <v>1125</v>
      </c>
      <c r="D1192" s="4" t="s">
        <v>875</v>
      </c>
      <c r="E1192" s="6"/>
    </row>
    <row r="1193" spans="1:5" ht="24.75" customHeight="1">
      <c r="A1193" s="3">
        <v>1191</v>
      </c>
      <c r="B1193" s="4" t="str">
        <f>"刘惠尹"</f>
        <v>刘惠尹</v>
      </c>
      <c r="C1193" s="4" t="s">
        <v>1126</v>
      </c>
      <c r="D1193" s="4" t="s">
        <v>875</v>
      </c>
      <c r="E1193" s="6"/>
    </row>
    <row r="1194" spans="1:5" ht="24.75" customHeight="1">
      <c r="A1194" s="3">
        <v>1192</v>
      </c>
      <c r="B1194" s="4" t="str">
        <f>"蔡珏"</f>
        <v>蔡珏</v>
      </c>
      <c r="C1194" s="4" t="s">
        <v>1127</v>
      </c>
      <c r="D1194" s="4" t="s">
        <v>875</v>
      </c>
      <c r="E1194" s="6"/>
    </row>
    <row r="1195" spans="1:5" ht="24.75" customHeight="1">
      <c r="A1195" s="3">
        <v>1193</v>
      </c>
      <c r="B1195" s="4" t="str">
        <f>"林立端"</f>
        <v>林立端</v>
      </c>
      <c r="C1195" s="4" t="s">
        <v>1128</v>
      </c>
      <c r="D1195" s="4" t="s">
        <v>875</v>
      </c>
      <c r="E1195" s="6"/>
    </row>
    <row r="1196" spans="1:5" ht="24.75" customHeight="1">
      <c r="A1196" s="3">
        <v>1194</v>
      </c>
      <c r="B1196" s="4" t="str">
        <f>"郑佳佳"</f>
        <v>郑佳佳</v>
      </c>
      <c r="C1196" s="4" t="s">
        <v>1129</v>
      </c>
      <c r="D1196" s="4" t="s">
        <v>875</v>
      </c>
      <c r="E1196" s="6"/>
    </row>
    <row r="1197" spans="1:5" ht="24.75" customHeight="1">
      <c r="A1197" s="3">
        <v>1195</v>
      </c>
      <c r="B1197" s="4" t="str">
        <f>"羊妹秋"</f>
        <v>羊妹秋</v>
      </c>
      <c r="C1197" s="4" t="s">
        <v>383</v>
      </c>
      <c r="D1197" s="4" t="s">
        <v>875</v>
      </c>
      <c r="E1197" s="6"/>
    </row>
    <row r="1198" spans="1:5" ht="24.75" customHeight="1">
      <c r="A1198" s="3">
        <v>1196</v>
      </c>
      <c r="B1198" s="4" t="str">
        <f>"赵文雅"</f>
        <v>赵文雅</v>
      </c>
      <c r="C1198" s="4" t="s">
        <v>1130</v>
      </c>
      <c r="D1198" s="4" t="s">
        <v>875</v>
      </c>
      <c r="E1198" s="6"/>
    </row>
    <row r="1199" spans="1:5" ht="24.75" customHeight="1">
      <c r="A1199" s="3">
        <v>1197</v>
      </c>
      <c r="B1199" s="4" t="str">
        <f>"许小娜"</f>
        <v>许小娜</v>
      </c>
      <c r="C1199" s="4" t="s">
        <v>1131</v>
      </c>
      <c r="D1199" s="4" t="s">
        <v>875</v>
      </c>
      <c r="E1199" s="6"/>
    </row>
    <row r="1200" spans="1:5" ht="24.75" customHeight="1">
      <c r="A1200" s="3">
        <v>1198</v>
      </c>
      <c r="B1200" s="4" t="str">
        <f>"王楠"</f>
        <v>王楠</v>
      </c>
      <c r="C1200" s="4" t="s">
        <v>1132</v>
      </c>
      <c r="D1200" s="4" t="s">
        <v>875</v>
      </c>
      <c r="E1200" s="6"/>
    </row>
    <row r="1201" spans="1:5" ht="24.75" customHeight="1">
      <c r="A1201" s="3">
        <v>1199</v>
      </c>
      <c r="B1201" s="4" t="str">
        <f>"林泽宁"</f>
        <v>林泽宁</v>
      </c>
      <c r="C1201" s="4" t="s">
        <v>1133</v>
      </c>
      <c r="D1201" s="4" t="s">
        <v>875</v>
      </c>
      <c r="E1201" s="6"/>
    </row>
    <row r="1202" spans="1:5" ht="24.75" customHeight="1">
      <c r="A1202" s="3">
        <v>1200</v>
      </c>
      <c r="B1202" s="4" t="str">
        <f>"许秀莲"</f>
        <v>许秀莲</v>
      </c>
      <c r="C1202" s="4" t="s">
        <v>1134</v>
      </c>
      <c r="D1202" s="4" t="s">
        <v>875</v>
      </c>
      <c r="E1202" s="6"/>
    </row>
    <row r="1203" spans="1:5" ht="24.75" customHeight="1">
      <c r="A1203" s="3">
        <v>1201</v>
      </c>
      <c r="B1203" s="4" t="str">
        <f>"张保霖"</f>
        <v>张保霖</v>
      </c>
      <c r="C1203" s="4" t="s">
        <v>1135</v>
      </c>
      <c r="D1203" s="4" t="s">
        <v>875</v>
      </c>
      <c r="E1203" s="6"/>
    </row>
    <row r="1204" spans="1:5" ht="24.75" customHeight="1">
      <c r="A1204" s="3">
        <v>1202</v>
      </c>
      <c r="B1204" s="4" t="str">
        <f>"吴富贤"</f>
        <v>吴富贤</v>
      </c>
      <c r="C1204" s="4" t="s">
        <v>1136</v>
      </c>
      <c r="D1204" s="4" t="s">
        <v>875</v>
      </c>
      <c r="E1204" s="6"/>
    </row>
    <row r="1205" spans="1:5" ht="24.75" customHeight="1">
      <c r="A1205" s="3">
        <v>1203</v>
      </c>
      <c r="B1205" s="4" t="str">
        <f>"谭丽丹"</f>
        <v>谭丽丹</v>
      </c>
      <c r="C1205" s="4" t="s">
        <v>1137</v>
      </c>
      <c r="D1205" s="4" t="s">
        <v>875</v>
      </c>
      <c r="E1205" s="6"/>
    </row>
    <row r="1206" spans="1:5" ht="24.75" customHeight="1">
      <c r="A1206" s="3">
        <v>1204</v>
      </c>
      <c r="B1206" s="4" t="str">
        <f>"王秀菊"</f>
        <v>王秀菊</v>
      </c>
      <c r="C1206" s="4" t="s">
        <v>800</v>
      </c>
      <c r="D1206" s="4" t="s">
        <v>875</v>
      </c>
      <c r="E1206" s="6"/>
    </row>
    <row r="1207" spans="1:5" ht="24.75" customHeight="1">
      <c r="A1207" s="3">
        <v>1205</v>
      </c>
      <c r="B1207" s="4" t="str">
        <f>"黄兹博"</f>
        <v>黄兹博</v>
      </c>
      <c r="C1207" s="4" t="s">
        <v>1138</v>
      </c>
      <c r="D1207" s="4" t="s">
        <v>875</v>
      </c>
      <c r="E1207" s="6"/>
    </row>
    <row r="1208" spans="1:5" ht="24.75" customHeight="1">
      <c r="A1208" s="3">
        <v>1206</v>
      </c>
      <c r="B1208" s="4" t="str">
        <f>"谢秋池"</f>
        <v>谢秋池</v>
      </c>
      <c r="C1208" s="4" t="s">
        <v>1139</v>
      </c>
      <c r="D1208" s="4" t="s">
        <v>875</v>
      </c>
      <c r="E1208" s="6"/>
    </row>
    <row r="1209" spans="1:5" ht="24.75" customHeight="1">
      <c r="A1209" s="3">
        <v>1207</v>
      </c>
      <c r="B1209" s="4" t="str">
        <f>"林陈陶"</f>
        <v>林陈陶</v>
      </c>
      <c r="C1209" s="4" t="s">
        <v>1140</v>
      </c>
      <c r="D1209" s="4" t="s">
        <v>875</v>
      </c>
      <c r="E1209" s="6"/>
    </row>
    <row r="1210" spans="1:5" ht="24.75" customHeight="1">
      <c r="A1210" s="3">
        <v>1208</v>
      </c>
      <c r="B1210" s="4" t="str">
        <f>"蔡玉霖"</f>
        <v>蔡玉霖</v>
      </c>
      <c r="C1210" s="4" t="s">
        <v>1141</v>
      </c>
      <c r="D1210" s="4" t="s">
        <v>875</v>
      </c>
      <c r="E1210" s="6"/>
    </row>
    <row r="1211" spans="1:5" ht="24.75" customHeight="1">
      <c r="A1211" s="3">
        <v>1209</v>
      </c>
      <c r="B1211" s="4" t="str">
        <f>"邓嘉维"</f>
        <v>邓嘉维</v>
      </c>
      <c r="C1211" s="4" t="s">
        <v>1142</v>
      </c>
      <c r="D1211" s="4" t="s">
        <v>875</v>
      </c>
      <c r="E1211" s="6"/>
    </row>
    <row r="1212" spans="1:5" ht="24.75" customHeight="1">
      <c r="A1212" s="3">
        <v>1210</v>
      </c>
      <c r="B1212" s="4" t="str">
        <f>"麦依婷"</f>
        <v>麦依婷</v>
      </c>
      <c r="C1212" s="4" t="s">
        <v>1143</v>
      </c>
      <c r="D1212" s="4" t="s">
        <v>875</v>
      </c>
      <c r="E1212" s="6"/>
    </row>
    <row r="1213" spans="1:5" ht="24.75" customHeight="1">
      <c r="A1213" s="3">
        <v>1211</v>
      </c>
      <c r="B1213" s="4" t="str">
        <f>"王巧雯"</f>
        <v>王巧雯</v>
      </c>
      <c r="C1213" s="4" t="s">
        <v>1144</v>
      </c>
      <c r="D1213" s="4" t="s">
        <v>875</v>
      </c>
      <c r="E1213" s="6"/>
    </row>
    <row r="1214" spans="1:5" ht="24.75" customHeight="1">
      <c r="A1214" s="3">
        <v>1212</v>
      </c>
      <c r="B1214" s="4" t="str">
        <f>"梁媛"</f>
        <v>梁媛</v>
      </c>
      <c r="C1214" s="4" t="s">
        <v>1145</v>
      </c>
      <c r="D1214" s="4" t="s">
        <v>875</v>
      </c>
      <c r="E1214" s="6"/>
    </row>
    <row r="1215" spans="1:5" ht="24.75" customHeight="1">
      <c r="A1215" s="3">
        <v>1213</v>
      </c>
      <c r="B1215" s="4" t="str">
        <f>"辛昌惠"</f>
        <v>辛昌惠</v>
      </c>
      <c r="C1215" s="4" t="s">
        <v>1146</v>
      </c>
      <c r="D1215" s="4" t="s">
        <v>875</v>
      </c>
      <c r="E1215" s="6"/>
    </row>
    <row r="1216" spans="1:5" ht="24.75" customHeight="1">
      <c r="A1216" s="3">
        <v>1214</v>
      </c>
      <c r="B1216" s="4" t="str">
        <f>"王广生"</f>
        <v>王广生</v>
      </c>
      <c r="C1216" s="4" t="s">
        <v>1147</v>
      </c>
      <c r="D1216" s="4" t="s">
        <v>875</v>
      </c>
      <c r="E1216" s="6"/>
    </row>
    <row r="1217" spans="1:5" ht="24.75" customHeight="1">
      <c r="A1217" s="3">
        <v>1215</v>
      </c>
      <c r="B1217" s="4" t="str">
        <f>"陈倩雅"</f>
        <v>陈倩雅</v>
      </c>
      <c r="C1217" s="4" t="s">
        <v>1148</v>
      </c>
      <c r="D1217" s="4" t="s">
        <v>875</v>
      </c>
      <c r="E1217" s="6"/>
    </row>
    <row r="1218" spans="1:5" ht="24.75" customHeight="1">
      <c r="A1218" s="3">
        <v>1216</v>
      </c>
      <c r="B1218" s="4" t="str">
        <f>"王海姑"</f>
        <v>王海姑</v>
      </c>
      <c r="C1218" s="4" t="s">
        <v>1149</v>
      </c>
      <c r="D1218" s="4" t="s">
        <v>875</v>
      </c>
      <c r="E1218" s="6"/>
    </row>
    <row r="1219" spans="1:5" ht="24.75" customHeight="1">
      <c r="A1219" s="3">
        <v>1217</v>
      </c>
      <c r="B1219" s="4" t="str">
        <f>"黎经璨"</f>
        <v>黎经璨</v>
      </c>
      <c r="C1219" s="4" t="s">
        <v>160</v>
      </c>
      <c r="D1219" s="4" t="s">
        <v>875</v>
      </c>
      <c r="E1219" s="6"/>
    </row>
    <row r="1220" spans="1:5" ht="24.75" customHeight="1">
      <c r="A1220" s="3">
        <v>1218</v>
      </c>
      <c r="B1220" s="4" t="str">
        <f>"陈章叶"</f>
        <v>陈章叶</v>
      </c>
      <c r="C1220" s="4" t="s">
        <v>1150</v>
      </c>
      <c r="D1220" s="4" t="s">
        <v>875</v>
      </c>
      <c r="E1220" s="6"/>
    </row>
    <row r="1221" spans="1:5" ht="24.75" customHeight="1">
      <c r="A1221" s="3">
        <v>1219</v>
      </c>
      <c r="B1221" s="4" t="str">
        <f>"胡成文"</f>
        <v>胡成文</v>
      </c>
      <c r="C1221" s="4" t="s">
        <v>1151</v>
      </c>
      <c r="D1221" s="4" t="s">
        <v>875</v>
      </c>
      <c r="E1221" s="6"/>
    </row>
    <row r="1222" spans="1:5" ht="24.75" customHeight="1">
      <c r="A1222" s="3">
        <v>1220</v>
      </c>
      <c r="B1222" s="4" t="str">
        <f>"陈町婷"</f>
        <v>陈町婷</v>
      </c>
      <c r="C1222" s="4" t="s">
        <v>1152</v>
      </c>
      <c r="D1222" s="4" t="s">
        <v>875</v>
      </c>
      <c r="E1222" s="6"/>
    </row>
    <row r="1223" spans="1:5" ht="24.75" customHeight="1">
      <c r="A1223" s="3">
        <v>1221</v>
      </c>
      <c r="B1223" s="4" t="str">
        <f>"孙宙宙"</f>
        <v>孙宙宙</v>
      </c>
      <c r="C1223" s="4" t="s">
        <v>1102</v>
      </c>
      <c r="D1223" s="4" t="s">
        <v>875</v>
      </c>
      <c r="E1223" s="6"/>
    </row>
    <row r="1224" spans="1:5" ht="24.75" customHeight="1">
      <c r="A1224" s="3">
        <v>1222</v>
      </c>
      <c r="B1224" s="4" t="str">
        <f>"符长蕊"</f>
        <v>符长蕊</v>
      </c>
      <c r="C1224" s="4" t="s">
        <v>1153</v>
      </c>
      <c r="D1224" s="4" t="s">
        <v>875</v>
      </c>
      <c r="E1224" s="6"/>
    </row>
    <row r="1225" spans="1:5" ht="24.75" customHeight="1">
      <c r="A1225" s="3">
        <v>1223</v>
      </c>
      <c r="B1225" s="4" t="str">
        <f>"吴向元"</f>
        <v>吴向元</v>
      </c>
      <c r="C1225" s="4" t="s">
        <v>1154</v>
      </c>
      <c r="D1225" s="4" t="s">
        <v>875</v>
      </c>
      <c r="E1225" s="6"/>
    </row>
    <row r="1226" spans="1:5" ht="24.75" customHeight="1">
      <c r="A1226" s="3">
        <v>1224</v>
      </c>
      <c r="B1226" s="4" t="str">
        <f>"黄雪玲"</f>
        <v>黄雪玲</v>
      </c>
      <c r="C1226" s="4" t="s">
        <v>1155</v>
      </c>
      <c r="D1226" s="4" t="s">
        <v>875</v>
      </c>
      <c r="E1226" s="6"/>
    </row>
    <row r="1227" spans="1:5" ht="24.75" customHeight="1">
      <c r="A1227" s="3">
        <v>1225</v>
      </c>
      <c r="B1227" s="4" t="str">
        <f>"何建阳"</f>
        <v>何建阳</v>
      </c>
      <c r="C1227" s="4" t="s">
        <v>1156</v>
      </c>
      <c r="D1227" s="4" t="s">
        <v>875</v>
      </c>
      <c r="E1227" s="6"/>
    </row>
    <row r="1228" spans="1:5" ht="24.75" customHeight="1">
      <c r="A1228" s="3">
        <v>1226</v>
      </c>
      <c r="B1228" s="4" t="str">
        <f>"吴钦雄"</f>
        <v>吴钦雄</v>
      </c>
      <c r="C1228" s="4" t="s">
        <v>1157</v>
      </c>
      <c r="D1228" s="4" t="s">
        <v>875</v>
      </c>
      <c r="E1228" s="6"/>
    </row>
    <row r="1229" spans="1:5" ht="24.75" customHeight="1">
      <c r="A1229" s="3">
        <v>1227</v>
      </c>
      <c r="B1229" s="4" t="str">
        <f>"李二女"</f>
        <v>李二女</v>
      </c>
      <c r="C1229" s="4" t="s">
        <v>1158</v>
      </c>
      <c r="D1229" s="4" t="s">
        <v>875</v>
      </c>
      <c r="E1229" s="6"/>
    </row>
    <row r="1230" spans="1:5" ht="24.75" customHeight="1">
      <c r="A1230" s="3">
        <v>1228</v>
      </c>
      <c r="B1230" s="4" t="str">
        <f>"陈妍婷"</f>
        <v>陈妍婷</v>
      </c>
      <c r="C1230" s="4" t="s">
        <v>1159</v>
      </c>
      <c r="D1230" s="4" t="s">
        <v>875</v>
      </c>
      <c r="E1230" s="6"/>
    </row>
    <row r="1231" spans="1:5" ht="24.75" customHeight="1">
      <c r="A1231" s="3">
        <v>1229</v>
      </c>
      <c r="B1231" s="4" t="str">
        <f>"吉才严"</f>
        <v>吉才严</v>
      </c>
      <c r="C1231" s="4" t="s">
        <v>1160</v>
      </c>
      <c r="D1231" s="4" t="s">
        <v>875</v>
      </c>
      <c r="E1231" s="6"/>
    </row>
    <row r="1232" spans="1:5" ht="24.75" customHeight="1">
      <c r="A1232" s="3">
        <v>1230</v>
      </c>
      <c r="B1232" s="4" t="str">
        <f>"陈凤晓"</f>
        <v>陈凤晓</v>
      </c>
      <c r="C1232" s="4" t="s">
        <v>1161</v>
      </c>
      <c r="D1232" s="4" t="s">
        <v>875</v>
      </c>
      <c r="E1232" s="6"/>
    </row>
    <row r="1233" spans="1:5" ht="24.75" customHeight="1">
      <c r="A1233" s="3">
        <v>1231</v>
      </c>
      <c r="B1233" s="4" t="str">
        <f>"唐晶晶"</f>
        <v>唐晶晶</v>
      </c>
      <c r="C1233" s="4" t="s">
        <v>1162</v>
      </c>
      <c r="D1233" s="4" t="s">
        <v>875</v>
      </c>
      <c r="E1233" s="6"/>
    </row>
    <row r="1234" spans="1:5" ht="24.75" customHeight="1">
      <c r="A1234" s="3">
        <v>1232</v>
      </c>
      <c r="B1234" s="4" t="str">
        <f>"宁秋"</f>
        <v>宁秋</v>
      </c>
      <c r="C1234" s="4" t="s">
        <v>1163</v>
      </c>
      <c r="D1234" s="4" t="s">
        <v>875</v>
      </c>
      <c r="E1234" s="6"/>
    </row>
    <row r="1235" spans="1:5" ht="24.75" customHeight="1">
      <c r="A1235" s="3">
        <v>1233</v>
      </c>
      <c r="B1235" s="4" t="str">
        <f>"张幸"</f>
        <v>张幸</v>
      </c>
      <c r="C1235" s="4" t="s">
        <v>1164</v>
      </c>
      <c r="D1235" s="4" t="s">
        <v>875</v>
      </c>
      <c r="E1235" s="6"/>
    </row>
    <row r="1236" spans="1:5" ht="24.75" customHeight="1">
      <c r="A1236" s="3">
        <v>1234</v>
      </c>
      <c r="B1236" s="4" t="str">
        <f>"王思思"</f>
        <v>王思思</v>
      </c>
      <c r="C1236" s="4" t="s">
        <v>1165</v>
      </c>
      <c r="D1236" s="4" t="s">
        <v>875</v>
      </c>
      <c r="E1236" s="6"/>
    </row>
    <row r="1237" spans="1:5" ht="24.75" customHeight="1">
      <c r="A1237" s="3">
        <v>1235</v>
      </c>
      <c r="B1237" s="4" t="str">
        <f>"孟江月"</f>
        <v>孟江月</v>
      </c>
      <c r="C1237" s="4" t="s">
        <v>1166</v>
      </c>
      <c r="D1237" s="4" t="s">
        <v>875</v>
      </c>
      <c r="E1237" s="6"/>
    </row>
    <row r="1238" spans="1:5" ht="24.75" customHeight="1">
      <c r="A1238" s="3">
        <v>1236</v>
      </c>
      <c r="B1238" s="4" t="str">
        <f>"王梅妹"</f>
        <v>王梅妹</v>
      </c>
      <c r="C1238" s="4" t="s">
        <v>1167</v>
      </c>
      <c r="D1238" s="4" t="s">
        <v>875</v>
      </c>
      <c r="E1238" s="6"/>
    </row>
    <row r="1239" spans="1:5" ht="24.75" customHeight="1">
      <c r="A1239" s="3">
        <v>1237</v>
      </c>
      <c r="B1239" s="4" t="str">
        <f>"梁莲花"</f>
        <v>梁莲花</v>
      </c>
      <c r="C1239" s="4" t="s">
        <v>479</v>
      </c>
      <c r="D1239" s="4" t="s">
        <v>875</v>
      </c>
      <c r="E1239" s="6"/>
    </row>
    <row r="1240" spans="1:5" ht="24.75" customHeight="1">
      <c r="A1240" s="3">
        <v>1238</v>
      </c>
      <c r="B1240" s="4" t="str">
        <f>"赵阿兰"</f>
        <v>赵阿兰</v>
      </c>
      <c r="C1240" s="4" t="s">
        <v>1168</v>
      </c>
      <c r="D1240" s="4" t="s">
        <v>875</v>
      </c>
      <c r="E1240" s="6"/>
    </row>
    <row r="1241" spans="1:5" ht="24.75" customHeight="1">
      <c r="A1241" s="3">
        <v>1239</v>
      </c>
      <c r="B1241" s="4" t="str">
        <f>"黄雅娟"</f>
        <v>黄雅娟</v>
      </c>
      <c r="C1241" s="4" t="s">
        <v>901</v>
      </c>
      <c r="D1241" s="4" t="s">
        <v>875</v>
      </c>
      <c r="E1241" s="6"/>
    </row>
    <row r="1242" spans="1:5" ht="24.75" customHeight="1">
      <c r="A1242" s="3">
        <v>1240</v>
      </c>
      <c r="B1242" s="4" t="str">
        <f>"李彩娇"</f>
        <v>李彩娇</v>
      </c>
      <c r="C1242" s="4" t="s">
        <v>1169</v>
      </c>
      <c r="D1242" s="4" t="s">
        <v>875</v>
      </c>
      <c r="E1242" s="6"/>
    </row>
    <row r="1243" spans="1:5" ht="24.75" customHeight="1">
      <c r="A1243" s="3">
        <v>1241</v>
      </c>
      <c r="B1243" s="4" t="str">
        <f>"陈川莲"</f>
        <v>陈川莲</v>
      </c>
      <c r="C1243" s="4" t="s">
        <v>1170</v>
      </c>
      <c r="D1243" s="4" t="s">
        <v>875</v>
      </c>
      <c r="E1243" s="6"/>
    </row>
    <row r="1244" spans="1:5" ht="24.75" customHeight="1">
      <c r="A1244" s="3">
        <v>1242</v>
      </c>
      <c r="B1244" s="4" t="str">
        <f>"邓丽丽"</f>
        <v>邓丽丽</v>
      </c>
      <c r="C1244" s="4" t="s">
        <v>889</v>
      </c>
      <c r="D1244" s="4" t="s">
        <v>875</v>
      </c>
      <c r="E1244" s="6"/>
    </row>
    <row r="1245" spans="1:5" ht="24.75" customHeight="1">
      <c r="A1245" s="3">
        <v>1243</v>
      </c>
      <c r="B1245" s="4" t="str">
        <f>"苏跃辉"</f>
        <v>苏跃辉</v>
      </c>
      <c r="C1245" s="4" t="s">
        <v>1171</v>
      </c>
      <c r="D1245" s="4" t="s">
        <v>875</v>
      </c>
      <c r="E1245" s="6"/>
    </row>
    <row r="1246" spans="1:5" ht="24.75" customHeight="1">
      <c r="A1246" s="3">
        <v>1244</v>
      </c>
      <c r="B1246" s="4" t="str">
        <f>"高方情"</f>
        <v>高方情</v>
      </c>
      <c r="C1246" s="4" t="s">
        <v>1172</v>
      </c>
      <c r="D1246" s="4" t="s">
        <v>875</v>
      </c>
      <c r="E1246" s="6"/>
    </row>
    <row r="1247" spans="1:5" ht="24.75" customHeight="1">
      <c r="A1247" s="3">
        <v>1245</v>
      </c>
      <c r="B1247" s="4" t="str">
        <f>"韩娟"</f>
        <v>韩娟</v>
      </c>
      <c r="C1247" s="4" t="s">
        <v>93</v>
      </c>
      <c r="D1247" s="4" t="s">
        <v>875</v>
      </c>
      <c r="E1247" s="6"/>
    </row>
    <row r="1248" spans="1:5" ht="24.75" customHeight="1">
      <c r="A1248" s="3">
        <v>1246</v>
      </c>
      <c r="B1248" s="4" t="str">
        <f>"陈香日"</f>
        <v>陈香日</v>
      </c>
      <c r="C1248" s="4" t="s">
        <v>1173</v>
      </c>
      <c r="D1248" s="4" t="s">
        <v>875</v>
      </c>
      <c r="E1248" s="6"/>
    </row>
    <row r="1249" spans="1:5" ht="24.75" customHeight="1">
      <c r="A1249" s="3">
        <v>1247</v>
      </c>
      <c r="B1249" s="4" t="str">
        <f>"王发珠"</f>
        <v>王发珠</v>
      </c>
      <c r="C1249" s="4" t="s">
        <v>1174</v>
      </c>
      <c r="D1249" s="4" t="s">
        <v>875</v>
      </c>
      <c r="E1249" s="6"/>
    </row>
    <row r="1250" spans="1:5" ht="24.75" customHeight="1">
      <c r="A1250" s="3">
        <v>1248</v>
      </c>
      <c r="B1250" s="4" t="str">
        <f>"赵师静"</f>
        <v>赵师静</v>
      </c>
      <c r="C1250" s="4" t="s">
        <v>695</v>
      </c>
      <c r="D1250" s="4" t="s">
        <v>875</v>
      </c>
      <c r="E1250" s="6"/>
    </row>
    <row r="1251" spans="1:5" ht="24.75" customHeight="1">
      <c r="A1251" s="3">
        <v>1249</v>
      </c>
      <c r="B1251" s="4" t="str">
        <f>"蔡芳芳"</f>
        <v>蔡芳芳</v>
      </c>
      <c r="C1251" s="4" t="s">
        <v>1175</v>
      </c>
      <c r="D1251" s="4" t="s">
        <v>875</v>
      </c>
      <c r="E1251" s="6"/>
    </row>
    <row r="1252" spans="1:5" ht="24.75" customHeight="1">
      <c r="A1252" s="3">
        <v>1250</v>
      </c>
      <c r="B1252" s="4" t="str">
        <f>"冯冬春"</f>
        <v>冯冬春</v>
      </c>
      <c r="C1252" s="4" t="s">
        <v>1176</v>
      </c>
      <c r="D1252" s="4" t="s">
        <v>875</v>
      </c>
      <c r="E1252" s="6"/>
    </row>
    <row r="1253" spans="1:5" ht="24.75" customHeight="1">
      <c r="A1253" s="3">
        <v>1251</v>
      </c>
      <c r="B1253" s="4" t="str">
        <f>"王玮佳"</f>
        <v>王玮佳</v>
      </c>
      <c r="C1253" s="4" t="s">
        <v>1177</v>
      </c>
      <c r="D1253" s="4" t="s">
        <v>875</v>
      </c>
      <c r="E1253" s="6"/>
    </row>
    <row r="1254" spans="1:5" ht="24.75" customHeight="1">
      <c r="A1254" s="3">
        <v>1252</v>
      </c>
      <c r="B1254" s="4" t="str">
        <f>"何长珏"</f>
        <v>何长珏</v>
      </c>
      <c r="C1254" s="4" t="s">
        <v>1178</v>
      </c>
      <c r="D1254" s="4" t="s">
        <v>875</v>
      </c>
      <c r="E1254" s="6"/>
    </row>
    <row r="1255" spans="1:5" ht="24.75" customHeight="1">
      <c r="A1255" s="3">
        <v>1253</v>
      </c>
      <c r="B1255" s="4" t="str">
        <f>"钟世转"</f>
        <v>钟世转</v>
      </c>
      <c r="C1255" s="4" t="s">
        <v>997</v>
      </c>
      <c r="D1255" s="4" t="s">
        <v>875</v>
      </c>
      <c r="E1255" s="6"/>
    </row>
    <row r="1256" spans="1:5" ht="24.75" customHeight="1">
      <c r="A1256" s="3">
        <v>1254</v>
      </c>
      <c r="B1256" s="4" t="str">
        <f>"赵明晶"</f>
        <v>赵明晶</v>
      </c>
      <c r="C1256" s="4" t="s">
        <v>330</v>
      </c>
      <c r="D1256" s="4" t="s">
        <v>875</v>
      </c>
      <c r="E1256" s="6"/>
    </row>
    <row r="1257" spans="1:5" ht="24.75" customHeight="1">
      <c r="A1257" s="3">
        <v>1255</v>
      </c>
      <c r="B1257" s="4" t="str">
        <f>"谭倩真"</f>
        <v>谭倩真</v>
      </c>
      <c r="C1257" s="4" t="s">
        <v>1179</v>
      </c>
      <c r="D1257" s="4" t="s">
        <v>875</v>
      </c>
      <c r="E1257" s="6"/>
    </row>
    <row r="1258" spans="1:5" ht="24.75" customHeight="1">
      <c r="A1258" s="3">
        <v>1256</v>
      </c>
      <c r="B1258" s="4" t="str">
        <f>"卓小青"</f>
        <v>卓小青</v>
      </c>
      <c r="C1258" s="4" t="s">
        <v>1180</v>
      </c>
      <c r="D1258" s="4" t="s">
        <v>875</v>
      </c>
      <c r="E1258" s="6"/>
    </row>
    <row r="1259" spans="1:5" ht="24.75" customHeight="1">
      <c r="A1259" s="3">
        <v>1257</v>
      </c>
      <c r="B1259" s="4" t="str">
        <f>"朱贤翠"</f>
        <v>朱贤翠</v>
      </c>
      <c r="C1259" s="4" t="s">
        <v>1181</v>
      </c>
      <c r="D1259" s="4" t="s">
        <v>875</v>
      </c>
      <c r="E1259" s="6"/>
    </row>
    <row r="1260" spans="1:5" ht="24.75" customHeight="1">
      <c r="A1260" s="3">
        <v>1258</v>
      </c>
      <c r="B1260" s="4" t="str">
        <f>"李海月"</f>
        <v>李海月</v>
      </c>
      <c r="C1260" s="4" t="s">
        <v>1182</v>
      </c>
      <c r="D1260" s="4" t="s">
        <v>875</v>
      </c>
      <c r="E1260" s="6"/>
    </row>
    <row r="1261" spans="1:5" ht="24.75" customHeight="1">
      <c r="A1261" s="3">
        <v>1259</v>
      </c>
      <c r="B1261" s="4" t="str">
        <f>"曹爱诗"</f>
        <v>曹爱诗</v>
      </c>
      <c r="C1261" s="4" t="s">
        <v>1183</v>
      </c>
      <c r="D1261" s="4" t="s">
        <v>875</v>
      </c>
      <c r="E1261" s="6"/>
    </row>
    <row r="1262" spans="1:5" ht="24.75" customHeight="1">
      <c r="A1262" s="3">
        <v>1260</v>
      </c>
      <c r="B1262" s="4" t="str">
        <f>"韦雪佳"</f>
        <v>韦雪佳</v>
      </c>
      <c r="C1262" s="4" t="s">
        <v>1184</v>
      </c>
      <c r="D1262" s="4" t="s">
        <v>875</v>
      </c>
      <c r="E1262" s="6"/>
    </row>
    <row r="1263" spans="1:5" ht="24.75" customHeight="1">
      <c r="A1263" s="3">
        <v>1261</v>
      </c>
      <c r="B1263" s="4" t="str">
        <f>"陈芬"</f>
        <v>陈芬</v>
      </c>
      <c r="C1263" s="4" t="s">
        <v>1185</v>
      </c>
      <c r="D1263" s="4" t="s">
        <v>875</v>
      </c>
      <c r="E1263" s="6"/>
    </row>
    <row r="1264" spans="1:5" ht="24.75" customHeight="1">
      <c r="A1264" s="3">
        <v>1262</v>
      </c>
      <c r="B1264" s="4" t="str">
        <f>"黎凤玉"</f>
        <v>黎凤玉</v>
      </c>
      <c r="C1264" s="4" t="s">
        <v>107</v>
      </c>
      <c r="D1264" s="4" t="s">
        <v>875</v>
      </c>
      <c r="E1264" s="6"/>
    </row>
    <row r="1265" spans="1:5" ht="24.75" customHeight="1">
      <c r="A1265" s="3">
        <v>1263</v>
      </c>
      <c r="B1265" s="4" t="str">
        <f>"潘孝燕"</f>
        <v>潘孝燕</v>
      </c>
      <c r="C1265" s="4" t="s">
        <v>1186</v>
      </c>
      <c r="D1265" s="4" t="s">
        <v>875</v>
      </c>
      <c r="E1265" s="6"/>
    </row>
    <row r="1266" spans="1:5" ht="24.75" customHeight="1">
      <c r="A1266" s="3">
        <v>1264</v>
      </c>
      <c r="B1266" s="4" t="str">
        <f>"容琳"</f>
        <v>容琳</v>
      </c>
      <c r="C1266" s="4" t="s">
        <v>1187</v>
      </c>
      <c r="D1266" s="4" t="s">
        <v>875</v>
      </c>
      <c r="E1266" s="6"/>
    </row>
    <row r="1267" spans="1:5" ht="24.75" customHeight="1">
      <c r="A1267" s="3">
        <v>1265</v>
      </c>
      <c r="B1267" s="4" t="str">
        <f>"连成瑛"</f>
        <v>连成瑛</v>
      </c>
      <c r="C1267" s="4" t="s">
        <v>1188</v>
      </c>
      <c r="D1267" s="4" t="s">
        <v>875</v>
      </c>
      <c r="E1267" s="6"/>
    </row>
    <row r="1268" spans="1:5" ht="24.75" customHeight="1">
      <c r="A1268" s="3">
        <v>1266</v>
      </c>
      <c r="B1268" s="4" t="str">
        <f>"周帆"</f>
        <v>周帆</v>
      </c>
      <c r="C1268" s="4" t="s">
        <v>1189</v>
      </c>
      <c r="D1268" s="4" t="s">
        <v>875</v>
      </c>
      <c r="E1268" s="6"/>
    </row>
    <row r="1269" spans="1:5" ht="24.75" customHeight="1">
      <c r="A1269" s="3">
        <v>1267</v>
      </c>
      <c r="B1269" s="4" t="str">
        <f>"罗族名"</f>
        <v>罗族名</v>
      </c>
      <c r="C1269" s="4" t="s">
        <v>1190</v>
      </c>
      <c r="D1269" s="4" t="s">
        <v>875</v>
      </c>
      <c r="E1269" s="6"/>
    </row>
    <row r="1270" spans="1:5" ht="24.75" customHeight="1">
      <c r="A1270" s="3">
        <v>1268</v>
      </c>
      <c r="B1270" s="4" t="str">
        <f>"韩雅意"</f>
        <v>韩雅意</v>
      </c>
      <c r="C1270" s="4" t="s">
        <v>1191</v>
      </c>
      <c r="D1270" s="4" t="s">
        <v>875</v>
      </c>
      <c r="E1270" s="6"/>
    </row>
    <row r="1271" spans="1:5" ht="24.75" customHeight="1">
      <c r="A1271" s="3">
        <v>1269</v>
      </c>
      <c r="B1271" s="4" t="str">
        <f>"符琬曼"</f>
        <v>符琬曼</v>
      </c>
      <c r="C1271" s="4" t="s">
        <v>928</v>
      </c>
      <c r="D1271" s="4" t="s">
        <v>875</v>
      </c>
      <c r="E1271" s="6"/>
    </row>
    <row r="1272" spans="1:5" ht="24.75" customHeight="1">
      <c r="A1272" s="3">
        <v>1270</v>
      </c>
      <c r="B1272" s="4" t="str">
        <f>"谭容容"</f>
        <v>谭容容</v>
      </c>
      <c r="C1272" s="4" t="s">
        <v>1192</v>
      </c>
      <c r="D1272" s="4" t="s">
        <v>875</v>
      </c>
      <c r="E1272" s="6"/>
    </row>
    <row r="1273" spans="1:5" ht="24.75" customHeight="1">
      <c r="A1273" s="3">
        <v>1271</v>
      </c>
      <c r="B1273" s="4" t="str">
        <f>"吕初坪"</f>
        <v>吕初坪</v>
      </c>
      <c r="C1273" s="4" t="s">
        <v>1193</v>
      </c>
      <c r="D1273" s="4" t="s">
        <v>875</v>
      </c>
      <c r="E1273" s="6"/>
    </row>
    <row r="1274" spans="1:5" ht="24.75" customHeight="1">
      <c r="A1274" s="3">
        <v>1272</v>
      </c>
      <c r="B1274" s="4" t="str">
        <f>"林偲"</f>
        <v>林偲</v>
      </c>
      <c r="C1274" s="4" t="s">
        <v>1194</v>
      </c>
      <c r="D1274" s="4" t="s">
        <v>875</v>
      </c>
      <c r="E1274" s="6"/>
    </row>
    <row r="1275" spans="1:5" ht="24.75" customHeight="1">
      <c r="A1275" s="3">
        <v>1273</v>
      </c>
      <c r="B1275" s="4" t="str">
        <f>"符伊柔"</f>
        <v>符伊柔</v>
      </c>
      <c r="C1275" s="4" t="s">
        <v>1195</v>
      </c>
      <c r="D1275" s="4" t="s">
        <v>875</v>
      </c>
      <c r="E1275" s="6"/>
    </row>
    <row r="1276" spans="1:5" ht="24.75" customHeight="1">
      <c r="A1276" s="3">
        <v>1274</v>
      </c>
      <c r="B1276" s="4" t="str">
        <f>"高志强"</f>
        <v>高志强</v>
      </c>
      <c r="C1276" s="4" t="s">
        <v>1196</v>
      </c>
      <c r="D1276" s="4" t="s">
        <v>875</v>
      </c>
      <c r="E1276" s="6"/>
    </row>
    <row r="1277" spans="1:5" ht="24.75" customHeight="1">
      <c r="A1277" s="3">
        <v>1275</v>
      </c>
      <c r="B1277" s="4" t="str">
        <f>"张苗"</f>
        <v>张苗</v>
      </c>
      <c r="C1277" s="4" t="s">
        <v>1091</v>
      </c>
      <c r="D1277" s="4" t="s">
        <v>875</v>
      </c>
      <c r="E1277" s="6"/>
    </row>
    <row r="1278" spans="1:5" ht="24.75" customHeight="1">
      <c r="A1278" s="3">
        <v>1276</v>
      </c>
      <c r="B1278" s="4" t="str">
        <f>"何锦绣"</f>
        <v>何锦绣</v>
      </c>
      <c r="C1278" s="4" t="s">
        <v>1197</v>
      </c>
      <c r="D1278" s="4" t="s">
        <v>875</v>
      </c>
      <c r="E1278" s="6"/>
    </row>
    <row r="1279" spans="1:5" ht="24.75" customHeight="1">
      <c r="A1279" s="3">
        <v>1277</v>
      </c>
      <c r="B1279" s="4" t="str">
        <f>"吉愉"</f>
        <v>吉愉</v>
      </c>
      <c r="C1279" s="4" t="s">
        <v>1198</v>
      </c>
      <c r="D1279" s="4" t="s">
        <v>875</v>
      </c>
      <c r="E1279" s="6"/>
    </row>
    <row r="1280" spans="1:5" ht="24.75" customHeight="1">
      <c r="A1280" s="3">
        <v>1278</v>
      </c>
      <c r="B1280" s="4" t="str">
        <f>"张园铃"</f>
        <v>张园铃</v>
      </c>
      <c r="C1280" s="4" t="s">
        <v>1199</v>
      </c>
      <c r="D1280" s="4" t="s">
        <v>875</v>
      </c>
      <c r="E1280" s="6"/>
    </row>
    <row r="1281" spans="1:5" ht="24.75" customHeight="1">
      <c r="A1281" s="3">
        <v>1279</v>
      </c>
      <c r="B1281" s="4" t="str">
        <f>"林明博"</f>
        <v>林明博</v>
      </c>
      <c r="C1281" s="4" t="s">
        <v>1200</v>
      </c>
      <c r="D1281" s="4" t="s">
        <v>875</v>
      </c>
      <c r="E1281" s="6"/>
    </row>
    <row r="1282" spans="1:5" ht="24.75" customHeight="1">
      <c r="A1282" s="3">
        <v>1280</v>
      </c>
      <c r="B1282" s="4" t="str">
        <f>"黄宝仪"</f>
        <v>黄宝仪</v>
      </c>
      <c r="C1282" s="4" t="s">
        <v>1201</v>
      </c>
      <c r="D1282" s="4" t="s">
        <v>875</v>
      </c>
      <c r="E1282" s="6"/>
    </row>
    <row r="1283" spans="1:5" ht="24.75" customHeight="1">
      <c r="A1283" s="3">
        <v>1281</v>
      </c>
      <c r="B1283" s="4" t="str">
        <f>"陈晶晶"</f>
        <v>陈晶晶</v>
      </c>
      <c r="C1283" s="4" t="s">
        <v>1202</v>
      </c>
      <c r="D1283" s="4" t="s">
        <v>875</v>
      </c>
      <c r="E1283" s="6"/>
    </row>
    <row r="1284" spans="1:5" ht="24.75" customHeight="1">
      <c r="A1284" s="3">
        <v>1282</v>
      </c>
      <c r="B1284" s="4" t="str">
        <f>"陈敏洁"</f>
        <v>陈敏洁</v>
      </c>
      <c r="C1284" s="4" t="s">
        <v>1203</v>
      </c>
      <c r="D1284" s="4" t="s">
        <v>875</v>
      </c>
      <c r="E1284" s="6"/>
    </row>
    <row r="1285" spans="1:5" ht="24.75" customHeight="1">
      <c r="A1285" s="3">
        <v>1283</v>
      </c>
      <c r="B1285" s="4" t="str">
        <f>"陈晓丁"</f>
        <v>陈晓丁</v>
      </c>
      <c r="C1285" s="4" t="s">
        <v>618</v>
      </c>
      <c r="D1285" s="4" t="s">
        <v>875</v>
      </c>
      <c r="E1285" s="6"/>
    </row>
    <row r="1286" spans="1:5" ht="24.75" customHeight="1">
      <c r="A1286" s="3">
        <v>1284</v>
      </c>
      <c r="B1286" s="4" t="str">
        <f>"李思佳"</f>
        <v>李思佳</v>
      </c>
      <c r="C1286" s="4" t="s">
        <v>1204</v>
      </c>
      <c r="D1286" s="4" t="s">
        <v>875</v>
      </c>
      <c r="E1286" s="6"/>
    </row>
    <row r="1287" spans="1:5" ht="24.75" customHeight="1">
      <c r="A1287" s="3">
        <v>1285</v>
      </c>
      <c r="B1287" s="4" t="str">
        <f>"莫祺"</f>
        <v>莫祺</v>
      </c>
      <c r="C1287" s="4" t="s">
        <v>1205</v>
      </c>
      <c r="D1287" s="4" t="s">
        <v>875</v>
      </c>
      <c r="E1287" s="6"/>
    </row>
    <row r="1288" spans="1:5" ht="24.75" customHeight="1">
      <c r="A1288" s="3">
        <v>1286</v>
      </c>
      <c r="B1288" s="4" t="str">
        <f>"王宗靖"</f>
        <v>王宗靖</v>
      </c>
      <c r="C1288" s="4" t="s">
        <v>1206</v>
      </c>
      <c r="D1288" s="4" t="s">
        <v>875</v>
      </c>
      <c r="E1288" s="6"/>
    </row>
    <row r="1289" spans="1:5" ht="24.75" customHeight="1">
      <c r="A1289" s="3">
        <v>1287</v>
      </c>
      <c r="B1289" s="4" t="str">
        <f>"刘寒星"</f>
        <v>刘寒星</v>
      </c>
      <c r="C1289" s="4" t="s">
        <v>1207</v>
      </c>
      <c r="D1289" s="4" t="s">
        <v>875</v>
      </c>
      <c r="E1289" s="6"/>
    </row>
    <row r="1290" spans="1:5" ht="24.75" customHeight="1">
      <c r="A1290" s="3">
        <v>1288</v>
      </c>
      <c r="B1290" s="4" t="str">
        <f>"颜诗怡"</f>
        <v>颜诗怡</v>
      </c>
      <c r="C1290" s="4" t="s">
        <v>1208</v>
      </c>
      <c r="D1290" s="4" t="s">
        <v>875</v>
      </c>
      <c r="E1290" s="6"/>
    </row>
    <row r="1291" spans="1:5" ht="24.75" customHeight="1">
      <c r="A1291" s="3">
        <v>1289</v>
      </c>
      <c r="B1291" s="4" t="str">
        <f>"陈家伟"</f>
        <v>陈家伟</v>
      </c>
      <c r="C1291" s="4" t="s">
        <v>1209</v>
      </c>
      <c r="D1291" s="4" t="s">
        <v>875</v>
      </c>
      <c r="E1291" s="6"/>
    </row>
    <row r="1292" spans="1:5" ht="24.75" customHeight="1">
      <c r="A1292" s="3">
        <v>1290</v>
      </c>
      <c r="B1292" s="4" t="str">
        <f>"冯萍"</f>
        <v>冯萍</v>
      </c>
      <c r="C1292" s="4" t="s">
        <v>1210</v>
      </c>
      <c r="D1292" s="4" t="s">
        <v>875</v>
      </c>
      <c r="E1292" s="6"/>
    </row>
    <row r="1293" spans="1:5" ht="24.75" customHeight="1">
      <c r="A1293" s="3">
        <v>1291</v>
      </c>
      <c r="B1293" s="4" t="str">
        <f>"黎儒佳"</f>
        <v>黎儒佳</v>
      </c>
      <c r="C1293" s="4" t="s">
        <v>1211</v>
      </c>
      <c r="D1293" s="4" t="s">
        <v>875</v>
      </c>
      <c r="E1293" s="6"/>
    </row>
    <row r="1294" spans="1:5" ht="24.75" customHeight="1">
      <c r="A1294" s="3">
        <v>1292</v>
      </c>
      <c r="B1294" s="4" t="str">
        <f>"邢火丽"</f>
        <v>邢火丽</v>
      </c>
      <c r="C1294" s="4" t="s">
        <v>951</v>
      </c>
      <c r="D1294" s="4" t="s">
        <v>875</v>
      </c>
      <c r="E1294" s="6"/>
    </row>
    <row r="1295" spans="1:5" ht="24.75" customHeight="1">
      <c r="A1295" s="3">
        <v>1293</v>
      </c>
      <c r="B1295" s="4" t="str">
        <f>"陈和景"</f>
        <v>陈和景</v>
      </c>
      <c r="C1295" s="4" t="s">
        <v>1212</v>
      </c>
      <c r="D1295" s="4" t="s">
        <v>875</v>
      </c>
      <c r="E1295" s="6"/>
    </row>
    <row r="1296" spans="1:5" ht="24.75" customHeight="1">
      <c r="A1296" s="3">
        <v>1294</v>
      </c>
      <c r="B1296" s="4" t="str">
        <f>"林师鹏"</f>
        <v>林师鹏</v>
      </c>
      <c r="C1296" s="4" t="s">
        <v>1213</v>
      </c>
      <c r="D1296" s="4" t="s">
        <v>875</v>
      </c>
      <c r="E1296" s="6"/>
    </row>
    <row r="1297" spans="1:5" ht="24.75" customHeight="1">
      <c r="A1297" s="3">
        <v>1295</v>
      </c>
      <c r="B1297" s="4" t="str">
        <f>"温婷婷"</f>
        <v>温婷婷</v>
      </c>
      <c r="C1297" s="4" t="s">
        <v>392</v>
      </c>
      <c r="D1297" s="4" t="s">
        <v>875</v>
      </c>
      <c r="E1297" s="6"/>
    </row>
    <row r="1298" spans="1:5" ht="24.75" customHeight="1">
      <c r="A1298" s="3">
        <v>1296</v>
      </c>
      <c r="B1298" s="4" t="str">
        <f>"邢蛟男"</f>
        <v>邢蛟男</v>
      </c>
      <c r="C1298" s="4" t="s">
        <v>951</v>
      </c>
      <c r="D1298" s="4" t="s">
        <v>875</v>
      </c>
      <c r="E1298" s="6"/>
    </row>
    <row r="1299" spans="1:5" ht="24.75" customHeight="1">
      <c r="A1299" s="3">
        <v>1297</v>
      </c>
      <c r="B1299" s="4" t="str">
        <f>"潘福女"</f>
        <v>潘福女</v>
      </c>
      <c r="C1299" s="4" t="s">
        <v>1214</v>
      </c>
      <c r="D1299" s="4" t="s">
        <v>875</v>
      </c>
      <c r="E1299" s="6"/>
    </row>
    <row r="1300" spans="1:5" ht="24.75" customHeight="1">
      <c r="A1300" s="3">
        <v>1298</v>
      </c>
      <c r="B1300" s="4" t="str">
        <f>"曾小敏"</f>
        <v>曾小敏</v>
      </c>
      <c r="C1300" s="4" t="s">
        <v>1215</v>
      </c>
      <c r="D1300" s="4" t="s">
        <v>875</v>
      </c>
      <c r="E1300" s="6"/>
    </row>
    <row r="1301" spans="1:5" ht="24.75" customHeight="1">
      <c r="A1301" s="3">
        <v>1299</v>
      </c>
      <c r="B1301" s="4" t="str">
        <f>"黄日辉"</f>
        <v>黄日辉</v>
      </c>
      <c r="C1301" s="4" t="s">
        <v>1216</v>
      </c>
      <c r="D1301" s="4" t="s">
        <v>875</v>
      </c>
      <c r="E1301" s="6"/>
    </row>
    <row r="1302" spans="1:5" ht="24.75" customHeight="1">
      <c r="A1302" s="3">
        <v>1300</v>
      </c>
      <c r="B1302" s="4" t="str">
        <f>"黄小芬"</f>
        <v>黄小芬</v>
      </c>
      <c r="C1302" s="4" t="s">
        <v>1217</v>
      </c>
      <c r="D1302" s="4" t="s">
        <v>875</v>
      </c>
      <c r="E1302" s="6"/>
    </row>
    <row r="1303" spans="1:5" ht="24.75" customHeight="1">
      <c r="A1303" s="3">
        <v>1301</v>
      </c>
      <c r="B1303" s="4" t="str">
        <f>"林铖"</f>
        <v>林铖</v>
      </c>
      <c r="C1303" s="4" t="s">
        <v>1218</v>
      </c>
      <c r="D1303" s="4" t="s">
        <v>875</v>
      </c>
      <c r="E1303" s="6"/>
    </row>
    <row r="1304" spans="1:5" ht="24.75" customHeight="1">
      <c r="A1304" s="3">
        <v>1302</v>
      </c>
      <c r="B1304" s="4" t="str">
        <f>"高振皇"</f>
        <v>高振皇</v>
      </c>
      <c r="C1304" s="4" t="s">
        <v>1219</v>
      </c>
      <c r="D1304" s="4" t="s">
        <v>875</v>
      </c>
      <c r="E1304" s="6"/>
    </row>
    <row r="1305" spans="1:5" ht="24.75" customHeight="1">
      <c r="A1305" s="3">
        <v>1303</v>
      </c>
      <c r="B1305" s="4" t="str">
        <f>"谢明花"</f>
        <v>谢明花</v>
      </c>
      <c r="C1305" s="4" t="s">
        <v>1220</v>
      </c>
      <c r="D1305" s="4" t="s">
        <v>875</v>
      </c>
      <c r="E1305" s="6"/>
    </row>
    <row r="1306" spans="1:5" ht="24.75" customHeight="1">
      <c r="A1306" s="3">
        <v>1304</v>
      </c>
      <c r="B1306" s="4" t="str">
        <f>"黄慧茹"</f>
        <v>黄慧茹</v>
      </c>
      <c r="C1306" s="4" t="s">
        <v>1221</v>
      </c>
      <c r="D1306" s="4" t="s">
        <v>875</v>
      </c>
      <c r="E1306" s="6"/>
    </row>
    <row r="1307" spans="1:5" ht="24.75" customHeight="1">
      <c r="A1307" s="3">
        <v>1305</v>
      </c>
      <c r="B1307" s="4" t="str">
        <f>"陈明情"</f>
        <v>陈明情</v>
      </c>
      <c r="C1307" s="4" t="s">
        <v>107</v>
      </c>
      <c r="D1307" s="4" t="s">
        <v>875</v>
      </c>
      <c r="E1307" s="6"/>
    </row>
    <row r="1308" spans="1:5" ht="24.75" customHeight="1">
      <c r="A1308" s="3">
        <v>1306</v>
      </c>
      <c r="B1308" s="4" t="str">
        <f>"王贤伟"</f>
        <v>王贤伟</v>
      </c>
      <c r="C1308" s="4" t="s">
        <v>1222</v>
      </c>
      <c r="D1308" s="4" t="s">
        <v>875</v>
      </c>
      <c r="E1308" s="6"/>
    </row>
    <row r="1309" spans="1:5" ht="24.75" customHeight="1">
      <c r="A1309" s="3">
        <v>1307</v>
      </c>
      <c r="B1309" s="4" t="str">
        <f>"王虹雅"</f>
        <v>王虹雅</v>
      </c>
      <c r="C1309" s="4" t="s">
        <v>545</v>
      </c>
      <c r="D1309" s="4" t="s">
        <v>875</v>
      </c>
      <c r="E1309" s="6"/>
    </row>
    <row r="1310" spans="1:5" ht="24.75" customHeight="1">
      <c r="A1310" s="3">
        <v>1308</v>
      </c>
      <c r="B1310" s="4" t="str">
        <f>"陈积娴"</f>
        <v>陈积娴</v>
      </c>
      <c r="C1310" s="4" t="s">
        <v>1223</v>
      </c>
      <c r="D1310" s="4" t="s">
        <v>875</v>
      </c>
      <c r="E1310" s="6"/>
    </row>
    <row r="1311" spans="1:5" ht="24.75" customHeight="1">
      <c r="A1311" s="3">
        <v>1309</v>
      </c>
      <c r="B1311" s="4" t="str">
        <f>"韦瑶玲"</f>
        <v>韦瑶玲</v>
      </c>
      <c r="C1311" s="4" t="s">
        <v>317</v>
      </c>
      <c r="D1311" s="4" t="s">
        <v>875</v>
      </c>
      <c r="E1311" s="6"/>
    </row>
    <row r="1312" spans="1:5" ht="24.75" customHeight="1">
      <c r="A1312" s="3">
        <v>1310</v>
      </c>
      <c r="B1312" s="4" t="str">
        <f>"符紫凤"</f>
        <v>符紫凤</v>
      </c>
      <c r="C1312" s="4" t="s">
        <v>1224</v>
      </c>
      <c r="D1312" s="4" t="s">
        <v>875</v>
      </c>
      <c r="E1312" s="6"/>
    </row>
    <row r="1313" spans="1:5" ht="24.75" customHeight="1">
      <c r="A1313" s="3">
        <v>1311</v>
      </c>
      <c r="B1313" s="4" t="str">
        <f>"吴金恩"</f>
        <v>吴金恩</v>
      </c>
      <c r="C1313" s="4" t="s">
        <v>1225</v>
      </c>
      <c r="D1313" s="4" t="s">
        <v>875</v>
      </c>
      <c r="E1313" s="6"/>
    </row>
    <row r="1314" spans="1:5" ht="24.75" customHeight="1">
      <c r="A1314" s="3">
        <v>1312</v>
      </c>
      <c r="B1314" s="4" t="str">
        <f>"李娜"</f>
        <v>李娜</v>
      </c>
      <c r="C1314" s="4" t="s">
        <v>1226</v>
      </c>
      <c r="D1314" s="4" t="s">
        <v>875</v>
      </c>
      <c r="E1314" s="6"/>
    </row>
    <row r="1315" spans="1:5" ht="24.75" customHeight="1">
      <c r="A1315" s="3">
        <v>1313</v>
      </c>
      <c r="B1315" s="4" t="str">
        <f>"蔡世民"</f>
        <v>蔡世民</v>
      </c>
      <c r="C1315" s="4" t="s">
        <v>1227</v>
      </c>
      <c r="D1315" s="4" t="s">
        <v>875</v>
      </c>
      <c r="E1315" s="6"/>
    </row>
    <row r="1316" spans="1:5" ht="24.75" customHeight="1">
      <c r="A1316" s="3">
        <v>1314</v>
      </c>
      <c r="B1316" s="4" t="str">
        <f>"陈彦蓉"</f>
        <v>陈彦蓉</v>
      </c>
      <c r="C1316" s="4" t="s">
        <v>1228</v>
      </c>
      <c r="D1316" s="4" t="s">
        <v>875</v>
      </c>
      <c r="E1316" s="6"/>
    </row>
    <row r="1317" spans="1:5" ht="24.75" customHeight="1">
      <c r="A1317" s="3">
        <v>1315</v>
      </c>
      <c r="B1317" s="4" t="str">
        <f>"韩立佳"</f>
        <v>韩立佳</v>
      </c>
      <c r="C1317" s="4" t="s">
        <v>262</v>
      </c>
      <c r="D1317" s="4" t="s">
        <v>875</v>
      </c>
      <c r="E1317" s="6"/>
    </row>
    <row r="1318" spans="1:5" ht="24.75" customHeight="1">
      <c r="A1318" s="3">
        <v>1316</v>
      </c>
      <c r="B1318" s="4" t="str">
        <f>"邱婷婷"</f>
        <v>邱婷婷</v>
      </c>
      <c r="C1318" s="4" t="s">
        <v>1229</v>
      </c>
      <c r="D1318" s="4" t="s">
        <v>875</v>
      </c>
      <c r="E1318" s="6"/>
    </row>
    <row r="1319" spans="1:5" ht="24.75" customHeight="1">
      <c r="A1319" s="3">
        <v>1317</v>
      </c>
      <c r="B1319" s="4" t="str">
        <f>"吴清仪"</f>
        <v>吴清仪</v>
      </c>
      <c r="C1319" s="4" t="s">
        <v>1230</v>
      </c>
      <c r="D1319" s="4" t="s">
        <v>875</v>
      </c>
      <c r="E1319" s="6"/>
    </row>
    <row r="1320" spans="1:5" ht="24.75" customHeight="1">
      <c r="A1320" s="3">
        <v>1318</v>
      </c>
      <c r="B1320" s="4" t="str">
        <f>"冯惠"</f>
        <v>冯惠</v>
      </c>
      <c r="C1320" s="4" t="s">
        <v>905</v>
      </c>
      <c r="D1320" s="4" t="s">
        <v>875</v>
      </c>
      <c r="E1320" s="6"/>
    </row>
    <row r="1321" spans="1:5" ht="24.75" customHeight="1">
      <c r="A1321" s="3">
        <v>1319</v>
      </c>
      <c r="B1321" s="4" t="str">
        <f>"李忺"</f>
        <v>李忺</v>
      </c>
      <c r="C1321" s="4" t="s">
        <v>1231</v>
      </c>
      <c r="D1321" s="4" t="s">
        <v>875</v>
      </c>
      <c r="E1321" s="6"/>
    </row>
    <row r="1322" spans="1:5" ht="24.75" customHeight="1">
      <c r="A1322" s="3">
        <v>1320</v>
      </c>
      <c r="B1322" s="4" t="str">
        <f>"樊晓利"</f>
        <v>樊晓利</v>
      </c>
      <c r="C1322" s="4" t="s">
        <v>1232</v>
      </c>
      <c r="D1322" s="4" t="s">
        <v>875</v>
      </c>
      <c r="E1322" s="6"/>
    </row>
    <row r="1323" spans="1:5" ht="24.75" customHeight="1">
      <c r="A1323" s="3">
        <v>1321</v>
      </c>
      <c r="B1323" s="4" t="str">
        <f>"王磊"</f>
        <v>王磊</v>
      </c>
      <c r="C1323" s="4" t="s">
        <v>1233</v>
      </c>
      <c r="D1323" s="4" t="s">
        <v>875</v>
      </c>
      <c r="E1323" s="6"/>
    </row>
    <row r="1324" spans="1:5" ht="24.75" customHeight="1">
      <c r="A1324" s="3">
        <v>1322</v>
      </c>
      <c r="B1324" s="4" t="str">
        <f>"何芳玲"</f>
        <v>何芳玲</v>
      </c>
      <c r="C1324" s="4" t="s">
        <v>1153</v>
      </c>
      <c r="D1324" s="4" t="s">
        <v>875</v>
      </c>
      <c r="E1324" s="6"/>
    </row>
    <row r="1325" spans="1:5" ht="24.75" customHeight="1">
      <c r="A1325" s="3">
        <v>1323</v>
      </c>
      <c r="B1325" s="4" t="str">
        <f>"李立娜"</f>
        <v>李立娜</v>
      </c>
      <c r="C1325" s="4" t="s">
        <v>1234</v>
      </c>
      <c r="D1325" s="4" t="s">
        <v>875</v>
      </c>
      <c r="E1325" s="6"/>
    </row>
    <row r="1326" spans="1:5" ht="24.75" customHeight="1">
      <c r="A1326" s="3">
        <v>1324</v>
      </c>
      <c r="B1326" s="4" t="str">
        <f>"华怡"</f>
        <v>华怡</v>
      </c>
      <c r="C1326" s="4" t="s">
        <v>262</v>
      </c>
      <c r="D1326" s="4" t="s">
        <v>875</v>
      </c>
      <c r="E1326" s="6"/>
    </row>
    <row r="1327" spans="1:5" ht="24.75" customHeight="1">
      <c r="A1327" s="3">
        <v>1325</v>
      </c>
      <c r="B1327" s="4" t="str">
        <f>"潘雲"</f>
        <v>潘雲</v>
      </c>
      <c r="C1327" s="4" t="s">
        <v>1092</v>
      </c>
      <c r="D1327" s="4" t="s">
        <v>875</v>
      </c>
      <c r="E1327" s="6"/>
    </row>
    <row r="1328" spans="1:5" ht="24.75" customHeight="1">
      <c r="A1328" s="3">
        <v>1326</v>
      </c>
      <c r="B1328" s="4" t="str">
        <f>"卢岳丽"</f>
        <v>卢岳丽</v>
      </c>
      <c r="C1328" s="4" t="s">
        <v>1235</v>
      </c>
      <c r="D1328" s="4" t="s">
        <v>875</v>
      </c>
      <c r="E1328" s="6"/>
    </row>
    <row r="1329" spans="1:5" ht="24.75" customHeight="1">
      <c r="A1329" s="3">
        <v>1327</v>
      </c>
      <c r="B1329" s="4" t="str">
        <f>"文周慧"</f>
        <v>文周慧</v>
      </c>
      <c r="C1329" s="4" t="s">
        <v>1236</v>
      </c>
      <c r="D1329" s="4" t="s">
        <v>875</v>
      </c>
      <c r="E1329" s="6"/>
    </row>
    <row r="1330" spans="1:5" ht="24.75" customHeight="1">
      <c r="A1330" s="3">
        <v>1328</v>
      </c>
      <c r="B1330" s="4" t="str">
        <f>"蔡林青"</f>
        <v>蔡林青</v>
      </c>
      <c r="C1330" s="4" t="s">
        <v>1237</v>
      </c>
      <c r="D1330" s="4" t="s">
        <v>875</v>
      </c>
      <c r="E1330" s="6"/>
    </row>
    <row r="1331" spans="1:5" ht="24.75" customHeight="1">
      <c r="A1331" s="3">
        <v>1329</v>
      </c>
      <c r="B1331" s="4" t="str">
        <f>"何彬"</f>
        <v>何彬</v>
      </c>
      <c r="C1331" s="4" t="s">
        <v>1238</v>
      </c>
      <c r="D1331" s="4" t="s">
        <v>875</v>
      </c>
      <c r="E1331" s="6"/>
    </row>
    <row r="1332" spans="1:5" ht="24.75" customHeight="1">
      <c r="A1332" s="3">
        <v>1330</v>
      </c>
      <c r="B1332" s="4" t="str">
        <f>"邝易萍"</f>
        <v>邝易萍</v>
      </c>
      <c r="C1332" s="4" t="s">
        <v>1239</v>
      </c>
      <c r="D1332" s="4" t="s">
        <v>875</v>
      </c>
      <c r="E1332" s="6"/>
    </row>
    <row r="1333" spans="1:5" ht="24.75" customHeight="1">
      <c r="A1333" s="3">
        <v>1331</v>
      </c>
      <c r="B1333" s="4" t="str">
        <f>"王媚"</f>
        <v>王媚</v>
      </c>
      <c r="C1333" s="4" t="s">
        <v>1240</v>
      </c>
      <c r="D1333" s="4" t="s">
        <v>875</v>
      </c>
      <c r="E1333" s="6"/>
    </row>
    <row r="1334" spans="1:5" ht="24.75" customHeight="1">
      <c r="A1334" s="3">
        <v>1332</v>
      </c>
      <c r="B1334" s="4" t="str">
        <f>"杨霞"</f>
        <v>杨霞</v>
      </c>
      <c r="C1334" s="4" t="s">
        <v>1241</v>
      </c>
      <c r="D1334" s="4" t="s">
        <v>875</v>
      </c>
      <c r="E1334" s="6"/>
    </row>
    <row r="1335" spans="1:5" ht="24.75" customHeight="1">
      <c r="A1335" s="3">
        <v>1333</v>
      </c>
      <c r="B1335" s="4" t="str">
        <f>"王盈盈"</f>
        <v>王盈盈</v>
      </c>
      <c r="C1335" s="4" t="s">
        <v>321</v>
      </c>
      <c r="D1335" s="4" t="s">
        <v>875</v>
      </c>
      <c r="E1335" s="6"/>
    </row>
    <row r="1336" spans="1:5" ht="24.75" customHeight="1">
      <c r="A1336" s="3">
        <v>1334</v>
      </c>
      <c r="B1336" s="4" t="str">
        <f>"卢卉"</f>
        <v>卢卉</v>
      </c>
      <c r="C1336" s="4" t="s">
        <v>1242</v>
      </c>
      <c r="D1336" s="4" t="s">
        <v>875</v>
      </c>
      <c r="E1336" s="6"/>
    </row>
    <row r="1337" spans="1:5" ht="24.75" customHeight="1">
      <c r="A1337" s="3">
        <v>1335</v>
      </c>
      <c r="B1337" s="4" t="str">
        <f>"石碧荷"</f>
        <v>石碧荷</v>
      </c>
      <c r="C1337" s="4" t="s">
        <v>1243</v>
      </c>
      <c r="D1337" s="4" t="s">
        <v>875</v>
      </c>
      <c r="E1337" s="6"/>
    </row>
    <row r="1338" spans="1:5" ht="24.75" customHeight="1">
      <c r="A1338" s="3">
        <v>1336</v>
      </c>
      <c r="B1338" s="4" t="str">
        <f>"王康森"</f>
        <v>王康森</v>
      </c>
      <c r="C1338" s="4" t="s">
        <v>1244</v>
      </c>
      <c r="D1338" s="4" t="s">
        <v>875</v>
      </c>
      <c r="E1338" s="6"/>
    </row>
    <row r="1339" spans="1:5" ht="24.75" customHeight="1">
      <c r="A1339" s="3">
        <v>1337</v>
      </c>
      <c r="B1339" s="4" t="str">
        <f>"吴应妮"</f>
        <v>吴应妮</v>
      </c>
      <c r="C1339" s="4" t="s">
        <v>842</v>
      </c>
      <c r="D1339" s="4" t="s">
        <v>875</v>
      </c>
      <c r="E1339" s="6"/>
    </row>
    <row r="1340" spans="1:5" ht="24.75" customHeight="1">
      <c r="A1340" s="3">
        <v>1338</v>
      </c>
      <c r="B1340" s="4" t="str">
        <f>"董嘉嘉"</f>
        <v>董嘉嘉</v>
      </c>
      <c r="C1340" s="4" t="s">
        <v>1245</v>
      </c>
      <c r="D1340" s="4" t="s">
        <v>875</v>
      </c>
      <c r="E1340" s="6"/>
    </row>
    <row r="1341" spans="1:5" ht="24.75" customHeight="1">
      <c r="A1341" s="3">
        <v>1339</v>
      </c>
      <c r="B1341" s="4" t="str">
        <f>"周惠敏"</f>
        <v>周惠敏</v>
      </c>
      <c r="C1341" s="4" t="s">
        <v>1246</v>
      </c>
      <c r="D1341" s="4" t="s">
        <v>875</v>
      </c>
      <c r="E1341" s="6"/>
    </row>
    <row r="1342" spans="1:5" ht="24.75" customHeight="1">
      <c r="A1342" s="3">
        <v>1340</v>
      </c>
      <c r="B1342" s="4" t="str">
        <f>"王曾女"</f>
        <v>王曾女</v>
      </c>
      <c r="C1342" s="4" t="s">
        <v>1247</v>
      </c>
      <c r="D1342" s="4" t="s">
        <v>875</v>
      </c>
      <c r="E1342" s="6"/>
    </row>
    <row r="1343" spans="1:5" ht="24.75" customHeight="1">
      <c r="A1343" s="3">
        <v>1341</v>
      </c>
      <c r="B1343" s="4" t="str">
        <f>"何光明"</f>
        <v>何光明</v>
      </c>
      <c r="C1343" s="4" t="s">
        <v>1248</v>
      </c>
      <c r="D1343" s="4" t="s">
        <v>875</v>
      </c>
      <c r="E1343" s="6"/>
    </row>
    <row r="1344" spans="1:5" ht="24.75" customHeight="1">
      <c r="A1344" s="3">
        <v>1342</v>
      </c>
      <c r="B1344" s="4" t="str">
        <f>"钟有鑫"</f>
        <v>钟有鑫</v>
      </c>
      <c r="C1344" s="4" t="s">
        <v>1249</v>
      </c>
      <c r="D1344" s="4" t="s">
        <v>875</v>
      </c>
      <c r="E1344" s="6"/>
    </row>
    <row r="1345" spans="1:5" ht="24.75" customHeight="1">
      <c r="A1345" s="3">
        <v>1343</v>
      </c>
      <c r="B1345" s="4" t="str">
        <f>"陈琳"</f>
        <v>陈琳</v>
      </c>
      <c r="C1345" s="4" t="s">
        <v>1250</v>
      </c>
      <c r="D1345" s="4" t="s">
        <v>875</v>
      </c>
      <c r="E1345" s="6"/>
    </row>
    <row r="1346" spans="1:5" ht="24.75" customHeight="1">
      <c r="A1346" s="3">
        <v>1344</v>
      </c>
      <c r="B1346" s="4" t="str">
        <f>"何奋"</f>
        <v>何奋</v>
      </c>
      <c r="C1346" s="4" t="s">
        <v>1251</v>
      </c>
      <c r="D1346" s="4" t="s">
        <v>875</v>
      </c>
      <c r="E1346" s="6"/>
    </row>
    <row r="1347" spans="1:5" ht="24.75" customHeight="1">
      <c r="A1347" s="3">
        <v>1345</v>
      </c>
      <c r="B1347" s="4" t="str">
        <f>"洪慧雅"</f>
        <v>洪慧雅</v>
      </c>
      <c r="C1347" s="4" t="s">
        <v>1252</v>
      </c>
      <c r="D1347" s="4" t="s">
        <v>875</v>
      </c>
      <c r="E1347" s="6"/>
    </row>
    <row r="1348" spans="1:5" ht="24.75" customHeight="1">
      <c r="A1348" s="3">
        <v>1346</v>
      </c>
      <c r="B1348" s="4" t="str">
        <f>"林天彩"</f>
        <v>林天彩</v>
      </c>
      <c r="C1348" s="4" t="s">
        <v>1253</v>
      </c>
      <c r="D1348" s="4" t="s">
        <v>875</v>
      </c>
      <c r="E1348" s="6"/>
    </row>
    <row r="1349" spans="1:5" ht="24.75" customHeight="1">
      <c r="A1349" s="3">
        <v>1347</v>
      </c>
      <c r="B1349" s="4" t="str">
        <f>"曾艺婕"</f>
        <v>曾艺婕</v>
      </c>
      <c r="C1349" s="4" t="s">
        <v>1254</v>
      </c>
      <c r="D1349" s="4" t="s">
        <v>875</v>
      </c>
      <c r="E1349" s="6"/>
    </row>
    <row r="1350" spans="1:5" ht="24.75" customHeight="1">
      <c r="A1350" s="3">
        <v>1348</v>
      </c>
      <c r="B1350" s="4" t="str">
        <f>"黎儒妍"</f>
        <v>黎儒妍</v>
      </c>
      <c r="C1350" s="4" t="s">
        <v>1255</v>
      </c>
      <c r="D1350" s="4" t="s">
        <v>875</v>
      </c>
      <c r="E1350" s="6"/>
    </row>
    <row r="1351" spans="1:5" ht="24.75" customHeight="1">
      <c r="A1351" s="3">
        <v>1349</v>
      </c>
      <c r="B1351" s="4" t="str">
        <f>"蒙丽艳"</f>
        <v>蒙丽艳</v>
      </c>
      <c r="C1351" s="4" t="s">
        <v>1256</v>
      </c>
      <c r="D1351" s="4" t="s">
        <v>875</v>
      </c>
      <c r="E1351" s="6"/>
    </row>
    <row r="1352" spans="1:5" ht="24.75" customHeight="1">
      <c r="A1352" s="3">
        <v>1350</v>
      </c>
      <c r="B1352" s="4" t="str">
        <f>"孙丽珍"</f>
        <v>孙丽珍</v>
      </c>
      <c r="C1352" s="4" t="s">
        <v>1257</v>
      </c>
      <c r="D1352" s="4" t="s">
        <v>875</v>
      </c>
      <c r="E1352" s="6"/>
    </row>
    <row r="1353" spans="1:5" ht="24.75" customHeight="1">
      <c r="A1353" s="3">
        <v>1351</v>
      </c>
      <c r="B1353" s="4" t="str">
        <f>"杨体裕"</f>
        <v>杨体裕</v>
      </c>
      <c r="C1353" s="4" t="s">
        <v>1258</v>
      </c>
      <c r="D1353" s="4" t="s">
        <v>875</v>
      </c>
      <c r="E1353" s="6"/>
    </row>
    <row r="1354" spans="1:5" ht="24.75" customHeight="1">
      <c r="A1354" s="3">
        <v>1352</v>
      </c>
      <c r="B1354" s="4" t="str">
        <f>"陈琪"</f>
        <v>陈琪</v>
      </c>
      <c r="C1354" s="4" t="s">
        <v>1259</v>
      </c>
      <c r="D1354" s="4" t="s">
        <v>875</v>
      </c>
      <c r="E1354" s="6"/>
    </row>
    <row r="1355" spans="1:5" ht="24.75" customHeight="1">
      <c r="A1355" s="3">
        <v>1353</v>
      </c>
      <c r="B1355" s="4" t="str">
        <f>"赵晓婵"</f>
        <v>赵晓婵</v>
      </c>
      <c r="C1355" s="4" t="s">
        <v>1260</v>
      </c>
      <c r="D1355" s="4" t="s">
        <v>875</v>
      </c>
      <c r="E1355" s="6"/>
    </row>
    <row r="1356" spans="1:5" ht="24.75" customHeight="1">
      <c r="A1356" s="3">
        <v>1354</v>
      </c>
      <c r="B1356" s="4" t="str">
        <f>"王朝敏"</f>
        <v>王朝敏</v>
      </c>
      <c r="C1356" s="4" t="s">
        <v>1261</v>
      </c>
      <c r="D1356" s="4" t="s">
        <v>875</v>
      </c>
      <c r="E1356" s="6"/>
    </row>
    <row r="1357" spans="1:5" ht="24.75" customHeight="1">
      <c r="A1357" s="3">
        <v>1355</v>
      </c>
      <c r="B1357" s="4" t="str">
        <f>"吴科婷"</f>
        <v>吴科婷</v>
      </c>
      <c r="C1357" s="4" t="s">
        <v>896</v>
      </c>
      <c r="D1357" s="4" t="s">
        <v>875</v>
      </c>
      <c r="E1357" s="6"/>
    </row>
    <row r="1358" spans="1:5" ht="24.75" customHeight="1">
      <c r="A1358" s="3">
        <v>1356</v>
      </c>
      <c r="B1358" s="4" t="str">
        <f>"陈丽花"</f>
        <v>陈丽花</v>
      </c>
      <c r="C1358" s="4" t="s">
        <v>1262</v>
      </c>
      <c r="D1358" s="4" t="s">
        <v>875</v>
      </c>
      <c r="E1358" s="6"/>
    </row>
    <row r="1359" spans="1:5" ht="24.75" customHeight="1">
      <c r="A1359" s="3">
        <v>1357</v>
      </c>
      <c r="B1359" s="4" t="str">
        <f>"唐雪静"</f>
        <v>唐雪静</v>
      </c>
      <c r="C1359" s="4" t="s">
        <v>1263</v>
      </c>
      <c r="D1359" s="4" t="s">
        <v>875</v>
      </c>
      <c r="E1359" s="6"/>
    </row>
    <row r="1360" spans="1:5" ht="24.75" customHeight="1">
      <c r="A1360" s="3">
        <v>1358</v>
      </c>
      <c r="B1360" s="4" t="str">
        <f>"罗亲莉"</f>
        <v>罗亲莉</v>
      </c>
      <c r="C1360" s="4" t="s">
        <v>1264</v>
      </c>
      <c r="D1360" s="4" t="s">
        <v>875</v>
      </c>
      <c r="E1360" s="6"/>
    </row>
    <row r="1361" spans="1:5" ht="24.75" customHeight="1">
      <c r="A1361" s="3">
        <v>1359</v>
      </c>
      <c r="B1361" s="4" t="str">
        <f>"石霄婷"</f>
        <v>石霄婷</v>
      </c>
      <c r="C1361" s="4" t="s">
        <v>1265</v>
      </c>
      <c r="D1361" s="4" t="s">
        <v>875</v>
      </c>
      <c r="E1361" s="6"/>
    </row>
    <row r="1362" spans="1:5" ht="24.75" customHeight="1">
      <c r="A1362" s="3">
        <v>1360</v>
      </c>
      <c r="B1362" s="4" t="str">
        <f>"林荔"</f>
        <v>林荔</v>
      </c>
      <c r="C1362" s="4" t="s">
        <v>1266</v>
      </c>
      <c r="D1362" s="4" t="s">
        <v>875</v>
      </c>
      <c r="E1362" s="6"/>
    </row>
    <row r="1363" spans="1:5" ht="24.75" customHeight="1">
      <c r="A1363" s="3">
        <v>1361</v>
      </c>
      <c r="B1363" s="4" t="str">
        <f>"叶丽霞"</f>
        <v>叶丽霞</v>
      </c>
      <c r="C1363" s="4" t="s">
        <v>1267</v>
      </c>
      <c r="D1363" s="4" t="s">
        <v>875</v>
      </c>
      <c r="E1363" s="6"/>
    </row>
    <row r="1364" spans="1:5" ht="24.75" customHeight="1">
      <c r="A1364" s="3">
        <v>1362</v>
      </c>
      <c r="B1364" s="4" t="str">
        <f>"李珠"</f>
        <v>李珠</v>
      </c>
      <c r="C1364" s="4" t="s">
        <v>629</v>
      </c>
      <c r="D1364" s="4" t="s">
        <v>875</v>
      </c>
      <c r="E1364" s="6"/>
    </row>
    <row r="1365" spans="1:5" ht="24.75" customHeight="1">
      <c r="A1365" s="3">
        <v>1363</v>
      </c>
      <c r="B1365" s="4" t="str">
        <f>"邢慧敏"</f>
        <v>邢慧敏</v>
      </c>
      <c r="C1365" s="4" t="s">
        <v>1218</v>
      </c>
      <c r="D1365" s="4" t="s">
        <v>875</v>
      </c>
      <c r="E1365" s="6"/>
    </row>
    <row r="1366" spans="1:5" ht="24.75" customHeight="1">
      <c r="A1366" s="3">
        <v>1364</v>
      </c>
      <c r="B1366" s="4" t="str">
        <f>"骆柳女"</f>
        <v>骆柳女</v>
      </c>
      <c r="C1366" s="4" t="s">
        <v>1268</v>
      </c>
      <c r="D1366" s="4" t="s">
        <v>875</v>
      </c>
      <c r="E1366" s="6"/>
    </row>
    <row r="1367" spans="1:5" ht="24.75" customHeight="1">
      <c r="A1367" s="3">
        <v>1365</v>
      </c>
      <c r="B1367" s="4" t="str">
        <f>"蓝佳佳"</f>
        <v>蓝佳佳</v>
      </c>
      <c r="C1367" s="4" t="s">
        <v>1269</v>
      </c>
      <c r="D1367" s="4" t="s">
        <v>875</v>
      </c>
      <c r="E1367" s="6"/>
    </row>
    <row r="1368" spans="1:5" ht="24.75" customHeight="1">
      <c r="A1368" s="3">
        <v>1366</v>
      </c>
      <c r="B1368" s="4" t="str">
        <f>"邢维卿"</f>
        <v>邢维卿</v>
      </c>
      <c r="C1368" s="4" t="s">
        <v>1270</v>
      </c>
      <c r="D1368" s="4" t="s">
        <v>875</v>
      </c>
      <c r="E1368" s="6"/>
    </row>
    <row r="1369" spans="1:5" ht="24.75" customHeight="1">
      <c r="A1369" s="3">
        <v>1367</v>
      </c>
      <c r="B1369" s="4" t="str">
        <f>"吴清源"</f>
        <v>吴清源</v>
      </c>
      <c r="C1369" s="4" t="s">
        <v>1271</v>
      </c>
      <c r="D1369" s="4" t="s">
        <v>875</v>
      </c>
      <c r="E1369" s="6"/>
    </row>
    <row r="1370" spans="1:5" ht="24.75" customHeight="1">
      <c r="A1370" s="3">
        <v>1368</v>
      </c>
      <c r="B1370" s="4" t="str">
        <f>"高敏"</f>
        <v>高敏</v>
      </c>
      <c r="C1370" s="4" t="s">
        <v>327</v>
      </c>
      <c r="D1370" s="4" t="s">
        <v>875</v>
      </c>
      <c r="E1370" s="6"/>
    </row>
    <row r="1371" spans="1:5" ht="24.75" customHeight="1">
      <c r="A1371" s="3">
        <v>1369</v>
      </c>
      <c r="B1371" s="4" t="str">
        <f>"冯淑贤"</f>
        <v>冯淑贤</v>
      </c>
      <c r="C1371" s="4" t="s">
        <v>1044</v>
      </c>
      <c r="D1371" s="4" t="s">
        <v>875</v>
      </c>
      <c r="E1371" s="6"/>
    </row>
    <row r="1372" spans="1:5" ht="24.75" customHeight="1">
      <c r="A1372" s="3">
        <v>1370</v>
      </c>
      <c r="B1372" s="4" t="str">
        <f>"孙琳莹"</f>
        <v>孙琳莹</v>
      </c>
      <c r="C1372" s="4" t="s">
        <v>225</v>
      </c>
      <c r="D1372" s="4" t="s">
        <v>875</v>
      </c>
      <c r="E1372" s="6"/>
    </row>
    <row r="1373" spans="1:5" ht="24.75" customHeight="1">
      <c r="A1373" s="3">
        <v>1371</v>
      </c>
      <c r="B1373" s="4" t="str">
        <f>"符思吟"</f>
        <v>符思吟</v>
      </c>
      <c r="C1373" s="4" t="s">
        <v>1272</v>
      </c>
      <c r="D1373" s="4" t="s">
        <v>875</v>
      </c>
      <c r="E1373" s="6"/>
    </row>
    <row r="1374" spans="1:5" ht="24.75" customHeight="1">
      <c r="A1374" s="3">
        <v>1372</v>
      </c>
      <c r="B1374" s="4" t="str">
        <f>"董天娜"</f>
        <v>董天娜</v>
      </c>
      <c r="C1374" s="4" t="s">
        <v>1273</v>
      </c>
      <c r="D1374" s="4" t="s">
        <v>875</v>
      </c>
      <c r="E1374" s="6"/>
    </row>
    <row r="1375" spans="1:5" ht="24.75" customHeight="1">
      <c r="A1375" s="3">
        <v>1373</v>
      </c>
      <c r="B1375" s="4" t="str">
        <f>"刘奋"</f>
        <v>刘奋</v>
      </c>
      <c r="C1375" s="4" t="s">
        <v>1274</v>
      </c>
      <c r="D1375" s="4" t="s">
        <v>875</v>
      </c>
      <c r="E1375" s="6"/>
    </row>
    <row r="1376" spans="1:5" ht="24.75" customHeight="1">
      <c r="A1376" s="3">
        <v>1374</v>
      </c>
      <c r="B1376" s="4" t="str">
        <f>"陈杨"</f>
        <v>陈杨</v>
      </c>
      <c r="C1376" s="4" t="s">
        <v>1275</v>
      </c>
      <c r="D1376" s="4" t="s">
        <v>875</v>
      </c>
      <c r="E1376" s="6"/>
    </row>
    <row r="1377" spans="1:5" ht="24.75" customHeight="1">
      <c r="A1377" s="3">
        <v>1375</v>
      </c>
      <c r="B1377" s="4" t="str">
        <f>"卢定薇"</f>
        <v>卢定薇</v>
      </c>
      <c r="C1377" s="4" t="s">
        <v>1276</v>
      </c>
      <c r="D1377" s="4" t="s">
        <v>875</v>
      </c>
      <c r="E1377" s="6"/>
    </row>
    <row r="1378" spans="1:5" ht="24.75" customHeight="1">
      <c r="A1378" s="3">
        <v>1376</v>
      </c>
      <c r="B1378" s="4" t="str">
        <f>"唐於昕"</f>
        <v>唐於昕</v>
      </c>
      <c r="C1378" s="4" t="s">
        <v>1277</v>
      </c>
      <c r="D1378" s="4" t="s">
        <v>875</v>
      </c>
      <c r="E1378" s="6"/>
    </row>
    <row r="1379" spans="1:5" ht="24.75" customHeight="1">
      <c r="A1379" s="3">
        <v>1377</v>
      </c>
      <c r="B1379" s="4" t="str">
        <f>"陈善慧"</f>
        <v>陈善慧</v>
      </c>
      <c r="C1379" s="4" t="s">
        <v>1278</v>
      </c>
      <c r="D1379" s="4" t="s">
        <v>875</v>
      </c>
      <c r="E1379" s="6"/>
    </row>
    <row r="1380" spans="1:5" ht="24.75" customHeight="1">
      <c r="A1380" s="3">
        <v>1378</v>
      </c>
      <c r="B1380" s="4" t="str">
        <f>"陈雷"</f>
        <v>陈雷</v>
      </c>
      <c r="C1380" s="4" t="s">
        <v>1279</v>
      </c>
      <c r="D1380" s="4" t="s">
        <v>875</v>
      </c>
      <c r="E1380" s="6"/>
    </row>
    <row r="1381" spans="1:5" ht="24.75" customHeight="1">
      <c r="A1381" s="3">
        <v>1379</v>
      </c>
      <c r="B1381" s="4" t="str">
        <f>"黄鑫銮"</f>
        <v>黄鑫銮</v>
      </c>
      <c r="C1381" s="4" t="s">
        <v>1280</v>
      </c>
      <c r="D1381" s="4" t="s">
        <v>875</v>
      </c>
      <c r="E1381" s="6"/>
    </row>
    <row r="1382" spans="1:5" ht="24.75" customHeight="1">
      <c r="A1382" s="3">
        <v>1380</v>
      </c>
      <c r="B1382" s="4" t="str">
        <f>"李茂嘉"</f>
        <v>李茂嘉</v>
      </c>
      <c r="C1382" s="4" t="s">
        <v>1281</v>
      </c>
      <c r="D1382" s="4" t="s">
        <v>875</v>
      </c>
      <c r="E1382" s="6"/>
    </row>
    <row r="1383" spans="1:5" ht="24.75" customHeight="1">
      <c r="A1383" s="3">
        <v>1381</v>
      </c>
      <c r="B1383" s="4" t="str">
        <f>"刘利平"</f>
        <v>刘利平</v>
      </c>
      <c r="C1383" s="4" t="s">
        <v>1282</v>
      </c>
      <c r="D1383" s="4" t="s">
        <v>875</v>
      </c>
      <c r="E1383" s="6"/>
    </row>
    <row r="1384" spans="1:5" ht="24.75" customHeight="1">
      <c r="A1384" s="3">
        <v>1382</v>
      </c>
      <c r="B1384" s="4" t="str">
        <f>"黎经芸"</f>
        <v>黎经芸</v>
      </c>
      <c r="C1384" s="4" t="s">
        <v>1283</v>
      </c>
      <c r="D1384" s="4" t="s">
        <v>875</v>
      </c>
      <c r="E1384" s="6"/>
    </row>
    <row r="1385" spans="1:5" ht="24.75" customHeight="1">
      <c r="A1385" s="3">
        <v>1383</v>
      </c>
      <c r="B1385" s="4" t="str">
        <f>"邢露婷"</f>
        <v>邢露婷</v>
      </c>
      <c r="C1385" s="4" t="s">
        <v>1284</v>
      </c>
      <c r="D1385" s="4" t="s">
        <v>875</v>
      </c>
      <c r="E1385" s="6"/>
    </row>
    <row r="1386" spans="1:5" ht="24.75" customHeight="1">
      <c r="A1386" s="3">
        <v>1384</v>
      </c>
      <c r="B1386" s="4" t="str">
        <f>"陈涛"</f>
        <v>陈涛</v>
      </c>
      <c r="C1386" s="4" t="s">
        <v>1285</v>
      </c>
      <c r="D1386" s="4" t="s">
        <v>875</v>
      </c>
      <c r="E1386" s="6"/>
    </row>
    <row r="1387" spans="1:5" ht="24.75" customHeight="1">
      <c r="A1387" s="3">
        <v>1385</v>
      </c>
      <c r="B1387" s="4" t="str">
        <f>"吴思怡"</f>
        <v>吴思怡</v>
      </c>
      <c r="C1387" s="4" t="s">
        <v>1286</v>
      </c>
      <c r="D1387" s="4" t="s">
        <v>875</v>
      </c>
      <c r="E1387" s="6"/>
    </row>
    <row r="1388" spans="1:5" ht="24.75" customHeight="1">
      <c r="A1388" s="3">
        <v>1386</v>
      </c>
      <c r="B1388" s="4" t="str">
        <f>"郑锴"</f>
        <v>郑锴</v>
      </c>
      <c r="C1388" s="4" t="s">
        <v>1287</v>
      </c>
      <c r="D1388" s="4" t="s">
        <v>875</v>
      </c>
      <c r="E1388" s="6"/>
    </row>
    <row r="1389" spans="1:5" ht="24.75" customHeight="1">
      <c r="A1389" s="3">
        <v>1387</v>
      </c>
      <c r="B1389" s="4" t="str">
        <f>"王丽茜"</f>
        <v>王丽茜</v>
      </c>
      <c r="C1389" s="4" t="s">
        <v>1288</v>
      </c>
      <c r="D1389" s="4" t="s">
        <v>875</v>
      </c>
      <c r="E1389" s="6"/>
    </row>
    <row r="1390" spans="1:5" ht="24.75" customHeight="1">
      <c r="A1390" s="3">
        <v>1388</v>
      </c>
      <c r="B1390" s="4" t="str">
        <f>"陈丽洁"</f>
        <v>陈丽洁</v>
      </c>
      <c r="C1390" s="4" t="s">
        <v>1289</v>
      </c>
      <c r="D1390" s="4" t="s">
        <v>875</v>
      </c>
      <c r="E1390" s="6"/>
    </row>
    <row r="1391" spans="1:5" ht="24.75" customHeight="1">
      <c r="A1391" s="3">
        <v>1389</v>
      </c>
      <c r="B1391" s="4" t="str">
        <f>"吴翠和"</f>
        <v>吴翠和</v>
      </c>
      <c r="C1391" s="4" t="s">
        <v>1290</v>
      </c>
      <c r="D1391" s="4" t="s">
        <v>875</v>
      </c>
      <c r="E1391" s="6"/>
    </row>
    <row r="1392" spans="1:5" ht="24.75" customHeight="1">
      <c r="A1392" s="3">
        <v>1390</v>
      </c>
      <c r="B1392" s="4" t="str">
        <f>"徐放"</f>
        <v>徐放</v>
      </c>
      <c r="C1392" s="4" t="s">
        <v>1291</v>
      </c>
      <c r="D1392" s="4" t="s">
        <v>875</v>
      </c>
      <c r="E1392" s="6"/>
    </row>
    <row r="1393" spans="1:5" ht="24.75" customHeight="1">
      <c r="A1393" s="3">
        <v>1391</v>
      </c>
      <c r="B1393" s="4" t="str">
        <f>"陈香丽"</f>
        <v>陈香丽</v>
      </c>
      <c r="C1393" s="4" t="s">
        <v>791</v>
      </c>
      <c r="D1393" s="4" t="s">
        <v>875</v>
      </c>
      <c r="E1393" s="6"/>
    </row>
    <row r="1394" spans="1:5" ht="24.75" customHeight="1">
      <c r="A1394" s="3">
        <v>1392</v>
      </c>
      <c r="B1394" s="4" t="str">
        <f>"王敏"</f>
        <v>王敏</v>
      </c>
      <c r="C1394" s="4" t="s">
        <v>1292</v>
      </c>
      <c r="D1394" s="4" t="s">
        <v>875</v>
      </c>
      <c r="E1394" s="6"/>
    </row>
    <row r="1395" spans="1:5" ht="24.75" customHeight="1">
      <c r="A1395" s="3">
        <v>1393</v>
      </c>
      <c r="B1395" s="4" t="str">
        <f>"潘辅林"</f>
        <v>潘辅林</v>
      </c>
      <c r="C1395" s="4" t="s">
        <v>1293</v>
      </c>
      <c r="D1395" s="4" t="s">
        <v>875</v>
      </c>
      <c r="E1395" s="6"/>
    </row>
    <row r="1396" spans="1:5" ht="24.75" customHeight="1">
      <c r="A1396" s="3">
        <v>1394</v>
      </c>
      <c r="B1396" s="4" t="str">
        <f>"谢仙妹"</f>
        <v>谢仙妹</v>
      </c>
      <c r="C1396" s="4" t="s">
        <v>1294</v>
      </c>
      <c r="D1396" s="4" t="s">
        <v>875</v>
      </c>
      <c r="E1396" s="6"/>
    </row>
    <row r="1397" spans="1:5" ht="24.75" customHeight="1">
      <c r="A1397" s="3">
        <v>1395</v>
      </c>
      <c r="B1397" s="4" t="str">
        <f>"韩晟"</f>
        <v>韩晟</v>
      </c>
      <c r="C1397" s="4" t="s">
        <v>1295</v>
      </c>
      <c r="D1397" s="4" t="s">
        <v>875</v>
      </c>
      <c r="E1397" s="6"/>
    </row>
    <row r="1398" spans="1:5" ht="24.75" customHeight="1">
      <c r="A1398" s="3">
        <v>1396</v>
      </c>
      <c r="B1398" s="4" t="str">
        <f>"王璐"</f>
        <v>王璐</v>
      </c>
      <c r="C1398" s="4" t="s">
        <v>1077</v>
      </c>
      <c r="D1398" s="4" t="s">
        <v>875</v>
      </c>
      <c r="E1398" s="6"/>
    </row>
    <row r="1399" spans="1:5" ht="24.75" customHeight="1">
      <c r="A1399" s="3">
        <v>1397</v>
      </c>
      <c r="B1399" s="4" t="str">
        <f>"张深燕"</f>
        <v>张深燕</v>
      </c>
      <c r="C1399" s="4" t="s">
        <v>1296</v>
      </c>
      <c r="D1399" s="4" t="s">
        <v>875</v>
      </c>
      <c r="E1399" s="6"/>
    </row>
    <row r="1400" spans="1:5" ht="24.75" customHeight="1">
      <c r="A1400" s="3">
        <v>1398</v>
      </c>
      <c r="B1400" s="4" t="str">
        <f>"庞懿"</f>
        <v>庞懿</v>
      </c>
      <c r="C1400" s="4" t="s">
        <v>1297</v>
      </c>
      <c r="D1400" s="4" t="s">
        <v>875</v>
      </c>
      <c r="E1400" s="6"/>
    </row>
    <row r="1401" spans="1:5" ht="24.75" customHeight="1">
      <c r="A1401" s="3">
        <v>1399</v>
      </c>
      <c r="B1401" s="4" t="str">
        <f>"黎姗姗"</f>
        <v>黎姗姗</v>
      </c>
      <c r="C1401" s="4" t="s">
        <v>1298</v>
      </c>
      <c r="D1401" s="4" t="s">
        <v>875</v>
      </c>
      <c r="E1401" s="6"/>
    </row>
    <row r="1402" spans="1:5" ht="24.75" customHeight="1">
      <c r="A1402" s="3">
        <v>1400</v>
      </c>
      <c r="B1402" s="4" t="str">
        <f>"吴华宇"</f>
        <v>吴华宇</v>
      </c>
      <c r="C1402" s="4" t="s">
        <v>1299</v>
      </c>
      <c r="D1402" s="4" t="s">
        <v>875</v>
      </c>
      <c r="E1402" s="6"/>
    </row>
    <row r="1403" spans="1:5" ht="24.75" customHeight="1">
      <c r="A1403" s="3">
        <v>1401</v>
      </c>
      <c r="B1403" s="4" t="str">
        <f>"林晓婷"</f>
        <v>林晓婷</v>
      </c>
      <c r="C1403" s="4" t="s">
        <v>1300</v>
      </c>
      <c r="D1403" s="4" t="s">
        <v>875</v>
      </c>
      <c r="E1403" s="6"/>
    </row>
    <row r="1404" spans="1:5" ht="24.75" customHeight="1">
      <c r="A1404" s="3">
        <v>1402</v>
      </c>
      <c r="B1404" s="4" t="str">
        <f>"王晓婷"</f>
        <v>王晓婷</v>
      </c>
      <c r="C1404" s="4" t="s">
        <v>1301</v>
      </c>
      <c r="D1404" s="4" t="s">
        <v>875</v>
      </c>
      <c r="E1404" s="6"/>
    </row>
    <row r="1405" spans="1:5" ht="24.75" customHeight="1">
      <c r="A1405" s="3">
        <v>1403</v>
      </c>
      <c r="B1405" s="4" t="str">
        <f>"徐辉婷"</f>
        <v>徐辉婷</v>
      </c>
      <c r="C1405" s="4" t="s">
        <v>1302</v>
      </c>
      <c r="D1405" s="4" t="s">
        <v>875</v>
      </c>
      <c r="E1405" s="6"/>
    </row>
    <row r="1406" spans="1:5" ht="24.75" customHeight="1">
      <c r="A1406" s="3">
        <v>1404</v>
      </c>
      <c r="B1406" s="4" t="str">
        <f>"刘桂玲"</f>
        <v>刘桂玲</v>
      </c>
      <c r="C1406" s="4" t="s">
        <v>935</v>
      </c>
      <c r="D1406" s="4" t="s">
        <v>875</v>
      </c>
      <c r="E1406" s="6"/>
    </row>
    <row r="1407" spans="1:5" ht="24.75" customHeight="1">
      <c r="A1407" s="3">
        <v>1405</v>
      </c>
      <c r="B1407" s="4" t="str">
        <f>"方婷"</f>
        <v>方婷</v>
      </c>
      <c r="C1407" s="4" t="s">
        <v>1303</v>
      </c>
      <c r="D1407" s="4" t="s">
        <v>875</v>
      </c>
      <c r="E1407" s="6"/>
    </row>
    <row r="1408" spans="1:5" ht="24.75" customHeight="1">
      <c r="A1408" s="3">
        <v>1406</v>
      </c>
      <c r="B1408" s="4" t="str">
        <f>"冼达"</f>
        <v>冼达</v>
      </c>
      <c r="C1408" s="4" t="s">
        <v>1304</v>
      </c>
      <c r="D1408" s="4" t="s">
        <v>875</v>
      </c>
      <c r="E1408" s="6"/>
    </row>
    <row r="1409" spans="1:5" ht="24.75" customHeight="1">
      <c r="A1409" s="3">
        <v>1407</v>
      </c>
      <c r="B1409" s="4" t="str">
        <f>"王博铖"</f>
        <v>王博铖</v>
      </c>
      <c r="C1409" s="4" t="s">
        <v>1305</v>
      </c>
      <c r="D1409" s="4" t="s">
        <v>875</v>
      </c>
      <c r="E1409" s="6"/>
    </row>
    <row r="1410" spans="1:5" ht="24.75" customHeight="1">
      <c r="A1410" s="3">
        <v>1408</v>
      </c>
      <c r="B1410" s="4" t="str">
        <f>"符俊磊"</f>
        <v>符俊磊</v>
      </c>
      <c r="C1410" s="4" t="s">
        <v>166</v>
      </c>
      <c r="D1410" s="4" t="s">
        <v>875</v>
      </c>
      <c r="E1410" s="6"/>
    </row>
    <row r="1411" spans="1:5" ht="24.75" customHeight="1">
      <c r="A1411" s="3">
        <v>1409</v>
      </c>
      <c r="B1411" s="4" t="str">
        <f>"唐沐鑫"</f>
        <v>唐沐鑫</v>
      </c>
      <c r="C1411" s="4" t="s">
        <v>1306</v>
      </c>
      <c r="D1411" s="4" t="s">
        <v>875</v>
      </c>
      <c r="E1411" s="6"/>
    </row>
    <row r="1412" spans="1:5" ht="24.75" customHeight="1">
      <c r="A1412" s="3">
        <v>1410</v>
      </c>
      <c r="B1412" s="4" t="str">
        <f>"冯荣清"</f>
        <v>冯荣清</v>
      </c>
      <c r="C1412" s="4" t="s">
        <v>1307</v>
      </c>
      <c r="D1412" s="4" t="s">
        <v>875</v>
      </c>
      <c r="E1412" s="6"/>
    </row>
    <row r="1413" spans="1:5" ht="24.75" customHeight="1">
      <c r="A1413" s="3">
        <v>1411</v>
      </c>
      <c r="B1413" s="4" t="str">
        <f>"王小珍"</f>
        <v>王小珍</v>
      </c>
      <c r="C1413" s="4" t="s">
        <v>1308</v>
      </c>
      <c r="D1413" s="4" t="s">
        <v>875</v>
      </c>
      <c r="E1413" s="6"/>
    </row>
    <row r="1414" spans="1:5" ht="24.75" customHeight="1">
      <c r="A1414" s="3">
        <v>1412</v>
      </c>
      <c r="B1414" s="4" t="str">
        <f>"张金丽"</f>
        <v>张金丽</v>
      </c>
      <c r="C1414" s="4" t="s">
        <v>1309</v>
      </c>
      <c r="D1414" s="4" t="s">
        <v>875</v>
      </c>
      <c r="E1414" s="6"/>
    </row>
    <row r="1415" spans="1:5" ht="24.75" customHeight="1">
      <c r="A1415" s="3">
        <v>1413</v>
      </c>
      <c r="B1415" s="4" t="str">
        <f>"苏永柳"</f>
        <v>苏永柳</v>
      </c>
      <c r="C1415" s="4" t="s">
        <v>1310</v>
      </c>
      <c r="D1415" s="4" t="s">
        <v>875</v>
      </c>
      <c r="E1415" s="6"/>
    </row>
    <row r="1416" spans="1:5" ht="24.75" customHeight="1">
      <c r="A1416" s="3">
        <v>1414</v>
      </c>
      <c r="B1416" s="4" t="str">
        <f>"符晓草"</f>
        <v>符晓草</v>
      </c>
      <c r="C1416" s="4" t="s">
        <v>1311</v>
      </c>
      <c r="D1416" s="4" t="s">
        <v>1312</v>
      </c>
      <c r="E1416" s="6"/>
    </row>
    <row r="1417" spans="1:5" ht="24.75" customHeight="1">
      <c r="A1417" s="3">
        <v>1415</v>
      </c>
      <c r="B1417" s="4" t="str">
        <f>"王有文"</f>
        <v>王有文</v>
      </c>
      <c r="C1417" s="4" t="s">
        <v>1313</v>
      </c>
      <c r="D1417" s="4" t="s">
        <v>1312</v>
      </c>
      <c r="E1417" s="6"/>
    </row>
    <row r="1418" spans="1:5" ht="24.75" customHeight="1">
      <c r="A1418" s="3">
        <v>1416</v>
      </c>
      <c r="B1418" s="4" t="str">
        <f>"王科"</f>
        <v>王科</v>
      </c>
      <c r="C1418" s="4" t="s">
        <v>1314</v>
      </c>
      <c r="D1418" s="4" t="s">
        <v>1312</v>
      </c>
      <c r="E1418" s="6"/>
    </row>
    <row r="1419" spans="1:5" ht="24.75" customHeight="1">
      <c r="A1419" s="3">
        <v>1417</v>
      </c>
      <c r="B1419" s="4" t="str">
        <f>"朱紫菱"</f>
        <v>朱紫菱</v>
      </c>
      <c r="C1419" s="4" t="s">
        <v>1315</v>
      </c>
      <c r="D1419" s="4" t="s">
        <v>1312</v>
      </c>
      <c r="E1419" s="6"/>
    </row>
    <row r="1420" spans="1:5" ht="24.75" customHeight="1">
      <c r="A1420" s="3">
        <v>1418</v>
      </c>
      <c r="B1420" s="4" t="str">
        <f>"李良"</f>
        <v>李良</v>
      </c>
      <c r="C1420" s="4" t="s">
        <v>1316</v>
      </c>
      <c r="D1420" s="4" t="s">
        <v>1312</v>
      </c>
      <c r="E1420" s="6"/>
    </row>
    <row r="1421" spans="1:5" ht="24.75" customHeight="1">
      <c r="A1421" s="3">
        <v>1419</v>
      </c>
      <c r="B1421" s="4" t="str">
        <f>"莫雪妮"</f>
        <v>莫雪妮</v>
      </c>
      <c r="C1421" s="4" t="s">
        <v>1317</v>
      </c>
      <c r="D1421" s="4" t="s">
        <v>1312</v>
      </c>
      <c r="E1421" s="6"/>
    </row>
    <row r="1422" spans="1:5" ht="24.75" customHeight="1">
      <c r="A1422" s="3">
        <v>1420</v>
      </c>
      <c r="B1422" s="4" t="str">
        <f>"李儒瑞"</f>
        <v>李儒瑞</v>
      </c>
      <c r="C1422" s="4" t="s">
        <v>1318</v>
      </c>
      <c r="D1422" s="4" t="s">
        <v>1312</v>
      </c>
      <c r="E1422" s="6"/>
    </row>
    <row r="1423" spans="1:5" ht="24.75" customHeight="1">
      <c r="A1423" s="3">
        <v>1421</v>
      </c>
      <c r="B1423" s="4" t="str">
        <f>"黄春森"</f>
        <v>黄春森</v>
      </c>
      <c r="C1423" s="4" t="s">
        <v>1319</v>
      </c>
      <c r="D1423" s="4" t="s">
        <v>1312</v>
      </c>
      <c r="E1423" s="6"/>
    </row>
    <row r="1424" spans="1:5" ht="24.75" customHeight="1">
      <c r="A1424" s="3">
        <v>1422</v>
      </c>
      <c r="B1424" s="4" t="str">
        <f>"陈泽鸿"</f>
        <v>陈泽鸿</v>
      </c>
      <c r="C1424" s="4" t="s">
        <v>1320</v>
      </c>
      <c r="D1424" s="4" t="s">
        <v>1312</v>
      </c>
      <c r="E1424" s="6"/>
    </row>
    <row r="1425" spans="1:5" ht="24.75" customHeight="1">
      <c r="A1425" s="3">
        <v>1423</v>
      </c>
      <c r="B1425" s="4" t="str">
        <f>"钟政"</f>
        <v>钟政</v>
      </c>
      <c r="C1425" s="4" t="s">
        <v>1321</v>
      </c>
      <c r="D1425" s="4" t="s">
        <v>1312</v>
      </c>
      <c r="E1425" s="6"/>
    </row>
    <row r="1426" spans="1:5" ht="24.75" customHeight="1">
      <c r="A1426" s="3">
        <v>1424</v>
      </c>
      <c r="B1426" s="4" t="str">
        <f>"王胜勤"</f>
        <v>王胜勤</v>
      </c>
      <c r="C1426" s="4" t="s">
        <v>1322</v>
      </c>
      <c r="D1426" s="4" t="s">
        <v>1312</v>
      </c>
      <c r="E1426" s="6"/>
    </row>
    <row r="1427" spans="1:5" ht="24.75" customHeight="1">
      <c r="A1427" s="3">
        <v>1425</v>
      </c>
      <c r="B1427" s="4" t="str">
        <f>"陈宇"</f>
        <v>陈宇</v>
      </c>
      <c r="C1427" s="4" t="s">
        <v>1323</v>
      </c>
      <c r="D1427" s="4" t="s">
        <v>1312</v>
      </c>
      <c r="E1427" s="6"/>
    </row>
    <row r="1428" spans="1:5" ht="24.75" customHeight="1">
      <c r="A1428" s="3">
        <v>1426</v>
      </c>
      <c r="B1428" s="4" t="str">
        <f>"卢岳欣"</f>
        <v>卢岳欣</v>
      </c>
      <c r="C1428" s="4" t="s">
        <v>1324</v>
      </c>
      <c r="D1428" s="4" t="s">
        <v>1312</v>
      </c>
      <c r="E1428" s="6"/>
    </row>
    <row r="1429" spans="1:5" ht="24.75" customHeight="1">
      <c r="A1429" s="3">
        <v>1427</v>
      </c>
      <c r="B1429" s="4" t="str">
        <f>"梁佳灵"</f>
        <v>梁佳灵</v>
      </c>
      <c r="C1429" s="4" t="s">
        <v>1325</v>
      </c>
      <c r="D1429" s="4" t="s">
        <v>1312</v>
      </c>
      <c r="E1429" s="6"/>
    </row>
    <row r="1430" spans="1:5" ht="24.75" customHeight="1">
      <c r="A1430" s="3">
        <v>1428</v>
      </c>
      <c r="B1430" s="4" t="str">
        <f>"黄恺迪"</f>
        <v>黄恺迪</v>
      </c>
      <c r="C1430" s="4" t="s">
        <v>1326</v>
      </c>
      <c r="D1430" s="4" t="s">
        <v>1312</v>
      </c>
      <c r="E1430" s="6"/>
    </row>
    <row r="1431" spans="1:5" ht="24.75" customHeight="1">
      <c r="A1431" s="3">
        <v>1429</v>
      </c>
      <c r="B1431" s="4" t="str">
        <f>"朱敏"</f>
        <v>朱敏</v>
      </c>
      <c r="C1431" s="4" t="s">
        <v>1327</v>
      </c>
      <c r="D1431" s="4" t="s">
        <v>1312</v>
      </c>
      <c r="E1431" s="6"/>
    </row>
    <row r="1432" spans="1:5" ht="24.75" customHeight="1">
      <c r="A1432" s="3">
        <v>1430</v>
      </c>
      <c r="B1432" s="4" t="str">
        <f>"王英伦"</f>
        <v>王英伦</v>
      </c>
      <c r="C1432" s="4" t="s">
        <v>1328</v>
      </c>
      <c r="D1432" s="4" t="s">
        <v>1312</v>
      </c>
      <c r="E1432" s="6"/>
    </row>
    <row r="1433" spans="1:5" ht="24.75" customHeight="1">
      <c r="A1433" s="3">
        <v>1431</v>
      </c>
      <c r="B1433" s="4" t="str">
        <f>"王敦锐"</f>
        <v>王敦锐</v>
      </c>
      <c r="C1433" s="4" t="s">
        <v>1329</v>
      </c>
      <c r="D1433" s="4" t="s">
        <v>1312</v>
      </c>
      <c r="E1433" s="6"/>
    </row>
    <row r="1434" spans="1:5" ht="24.75" customHeight="1">
      <c r="A1434" s="3">
        <v>1432</v>
      </c>
      <c r="B1434" s="4" t="str">
        <f>"刘小叶"</f>
        <v>刘小叶</v>
      </c>
      <c r="C1434" s="4" t="s">
        <v>1330</v>
      </c>
      <c r="D1434" s="4" t="s">
        <v>1312</v>
      </c>
      <c r="E1434" s="6"/>
    </row>
    <row r="1435" spans="1:5" ht="24.75" customHeight="1">
      <c r="A1435" s="3">
        <v>1433</v>
      </c>
      <c r="B1435" s="4" t="str">
        <f>"林明达"</f>
        <v>林明达</v>
      </c>
      <c r="C1435" s="4" t="s">
        <v>1331</v>
      </c>
      <c r="D1435" s="4" t="s">
        <v>1312</v>
      </c>
      <c r="E1435" s="6"/>
    </row>
    <row r="1436" spans="1:5" ht="24.75" customHeight="1">
      <c r="A1436" s="3">
        <v>1434</v>
      </c>
      <c r="B1436" s="4" t="str">
        <f>"唐土爱"</f>
        <v>唐土爱</v>
      </c>
      <c r="C1436" s="4" t="s">
        <v>1332</v>
      </c>
      <c r="D1436" s="4" t="s">
        <v>1312</v>
      </c>
      <c r="E1436" s="6"/>
    </row>
    <row r="1437" spans="1:5" ht="24.75" customHeight="1">
      <c r="A1437" s="3">
        <v>1435</v>
      </c>
      <c r="B1437" s="4" t="str">
        <f>"王泰沅"</f>
        <v>王泰沅</v>
      </c>
      <c r="C1437" s="4" t="s">
        <v>1333</v>
      </c>
      <c r="D1437" s="4" t="s">
        <v>1312</v>
      </c>
      <c r="E1437" s="6"/>
    </row>
    <row r="1438" spans="1:5" ht="24.75" customHeight="1">
      <c r="A1438" s="3">
        <v>1436</v>
      </c>
      <c r="B1438" s="4" t="str">
        <f>"邓梓豪"</f>
        <v>邓梓豪</v>
      </c>
      <c r="C1438" s="4" t="s">
        <v>1334</v>
      </c>
      <c r="D1438" s="4" t="s">
        <v>1312</v>
      </c>
      <c r="E1438" s="6"/>
    </row>
    <row r="1439" spans="1:5" ht="24.75" customHeight="1">
      <c r="A1439" s="3">
        <v>1437</v>
      </c>
      <c r="B1439" s="4" t="str">
        <f>"黄福凯"</f>
        <v>黄福凯</v>
      </c>
      <c r="C1439" s="4" t="s">
        <v>1335</v>
      </c>
      <c r="D1439" s="4" t="s">
        <v>1312</v>
      </c>
      <c r="E1439" s="6"/>
    </row>
    <row r="1440" spans="1:5" ht="24.75" customHeight="1">
      <c r="A1440" s="3">
        <v>1438</v>
      </c>
      <c r="B1440" s="4" t="str">
        <f>"曾辛夷"</f>
        <v>曾辛夷</v>
      </c>
      <c r="C1440" s="4" t="s">
        <v>1336</v>
      </c>
      <c r="D1440" s="4" t="s">
        <v>1312</v>
      </c>
      <c r="E1440" s="6"/>
    </row>
    <row r="1441" spans="1:5" ht="24.75" customHeight="1">
      <c r="A1441" s="3">
        <v>1439</v>
      </c>
      <c r="B1441" s="4" t="str">
        <f>"王秋瑾"</f>
        <v>王秋瑾</v>
      </c>
      <c r="C1441" s="4" t="s">
        <v>1337</v>
      </c>
      <c r="D1441" s="4" t="s">
        <v>1312</v>
      </c>
      <c r="E1441" s="6"/>
    </row>
    <row r="1442" spans="1:5" ht="24.75" customHeight="1">
      <c r="A1442" s="3">
        <v>1440</v>
      </c>
      <c r="B1442" s="4" t="str">
        <f>"陈慧琪"</f>
        <v>陈慧琪</v>
      </c>
      <c r="C1442" s="4" t="s">
        <v>1338</v>
      </c>
      <c r="D1442" s="4" t="s">
        <v>1312</v>
      </c>
      <c r="E1442" s="6"/>
    </row>
    <row r="1443" spans="1:5" ht="24.75" customHeight="1">
      <c r="A1443" s="3">
        <v>1441</v>
      </c>
      <c r="B1443" s="4" t="str">
        <f>"罗璇晖"</f>
        <v>罗璇晖</v>
      </c>
      <c r="C1443" s="4" t="s">
        <v>1339</v>
      </c>
      <c r="D1443" s="4" t="s">
        <v>1312</v>
      </c>
      <c r="E1443" s="6"/>
    </row>
    <row r="1444" spans="1:5" ht="24.75" customHeight="1">
      <c r="A1444" s="3">
        <v>1442</v>
      </c>
      <c r="B1444" s="4" t="str">
        <f>"翁安琪"</f>
        <v>翁安琪</v>
      </c>
      <c r="C1444" s="4" t="s">
        <v>1340</v>
      </c>
      <c r="D1444" s="4" t="s">
        <v>1312</v>
      </c>
      <c r="E1444" s="6"/>
    </row>
    <row r="1445" spans="1:5" ht="24.75" customHeight="1">
      <c r="A1445" s="3">
        <v>1443</v>
      </c>
      <c r="B1445" s="4" t="str">
        <f>"蔡莹"</f>
        <v>蔡莹</v>
      </c>
      <c r="C1445" s="4" t="s">
        <v>907</v>
      </c>
      <c r="D1445" s="4" t="s">
        <v>1312</v>
      </c>
      <c r="E1445" s="6"/>
    </row>
    <row r="1446" spans="1:5" ht="24.75" customHeight="1">
      <c r="A1446" s="3">
        <v>1444</v>
      </c>
      <c r="B1446" s="4" t="str">
        <f>"吴相龙"</f>
        <v>吴相龙</v>
      </c>
      <c r="C1446" s="4" t="s">
        <v>1341</v>
      </c>
      <c r="D1446" s="4" t="s">
        <v>1312</v>
      </c>
      <c r="E1446" s="6"/>
    </row>
    <row r="1447" spans="1:5" ht="24.75" customHeight="1">
      <c r="A1447" s="3">
        <v>1445</v>
      </c>
      <c r="B1447" s="4" t="str">
        <f>"甘小雪"</f>
        <v>甘小雪</v>
      </c>
      <c r="C1447" s="4" t="s">
        <v>1342</v>
      </c>
      <c r="D1447" s="4" t="s">
        <v>1312</v>
      </c>
      <c r="E1447" s="6"/>
    </row>
    <row r="1448" spans="1:5" ht="24.75" customHeight="1">
      <c r="A1448" s="3">
        <v>1446</v>
      </c>
      <c r="B1448" s="4" t="str">
        <f>"蔡龄龄"</f>
        <v>蔡龄龄</v>
      </c>
      <c r="C1448" s="4" t="s">
        <v>1343</v>
      </c>
      <c r="D1448" s="4" t="s">
        <v>1312</v>
      </c>
      <c r="E1448" s="6"/>
    </row>
    <row r="1449" spans="1:5" ht="24.75" customHeight="1">
      <c r="A1449" s="3">
        <v>1447</v>
      </c>
      <c r="B1449" s="4" t="str">
        <f>"廖小咪"</f>
        <v>廖小咪</v>
      </c>
      <c r="C1449" s="4" t="s">
        <v>1344</v>
      </c>
      <c r="D1449" s="4" t="s">
        <v>1312</v>
      </c>
      <c r="E1449" s="6"/>
    </row>
    <row r="1450" spans="1:5" ht="24.75" customHeight="1">
      <c r="A1450" s="3">
        <v>1448</v>
      </c>
      <c r="B1450" s="4" t="str">
        <f>"刘洗书"</f>
        <v>刘洗书</v>
      </c>
      <c r="C1450" s="4" t="s">
        <v>1345</v>
      </c>
      <c r="D1450" s="4" t="s">
        <v>1312</v>
      </c>
      <c r="E1450" s="6"/>
    </row>
    <row r="1451" spans="1:5" ht="24.75" customHeight="1">
      <c r="A1451" s="3">
        <v>1449</v>
      </c>
      <c r="B1451" s="4" t="str">
        <f>"符小莉"</f>
        <v>符小莉</v>
      </c>
      <c r="C1451" s="4" t="s">
        <v>1346</v>
      </c>
      <c r="D1451" s="4" t="s">
        <v>1312</v>
      </c>
      <c r="E1451" s="6"/>
    </row>
    <row r="1452" spans="1:5" ht="24.75" customHeight="1">
      <c r="A1452" s="3">
        <v>1450</v>
      </c>
      <c r="B1452" s="4" t="str">
        <f>"詹玉琳"</f>
        <v>詹玉琳</v>
      </c>
      <c r="C1452" s="4" t="s">
        <v>1347</v>
      </c>
      <c r="D1452" s="4" t="s">
        <v>1312</v>
      </c>
      <c r="E1452" s="6"/>
    </row>
    <row r="1453" spans="1:5" ht="24.75" customHeight="1">
      <c r="A1453" s="3">
        <v>1451</v>
      </c>
      <c r="B1453" s="4" t="str">
        <f>"洪道明"</f>
        <v>洪道明</v>
      </c>
      <c r="C1453" s="4" t="s">
        <v>1348</v>
      </c>
      <c r="D1453" s="4" t="s">
        <v>1312</v>
      </c>
      <c r="E1453" s="6"/>
    </row>
    <row r="1454" spans="1:5" ht="24.75" customHeight="1">
      <c r="A1454" s="3">
        <v>1452</v>
      </c>
      <c r="B1454" s="4" t="str">
        <f>"林新景"</f>
        <v>林新景</v>
      </c>
      <c r="C1454" s="4" t="s">
        <v>1349</v>
      </c>
      <c r="D1454" s="4" t="s">
        <v>1312</v>
      </c>
      <c r="E1454" s="6"/>
    </row>
    <row r="1455" spans="1:5" ht="24.75" customHeight="1">
      <c r="A1455" s="3">
        <v>1453</v>
      </c>
      <c r="B1455" s="4" t="str">
        <f>"李影"</f>
        <v>李影</v>
      </c>
      <c r="C1455" s="4" t="s">
        <v>1350</v>
      </c>
      <c r="D1455" s="4" t="s">
        <v>1312</v>
      </c>
      <c r="E1455" s="6"/>
    </row>
    <row r="1456" spans="1:5" ht="24.75" customHeight="1">
      <c r="A1456" s="3">
        <v>1454</v>
      </c>
      <c r="B1456" s="4" t="str">
        <f>"梁叶欣"</f>
        <v>梁叶欣</v>
      </c>
      <c r="C1456" s="4" t="s">
        <v>1351</v>
      </c>
      <c r="D1456" s="4" t="s">
        <v>1312</v>
      </c>
      <c r="E1456" s="6"/>
    </row>
    <row r="1457" spans="1:5" ht="24.75" customHeight="1">
      <c r="A1457" s="3">
        <v>1455</v>
      </c>
      <c r="B1457" s="4" t="str">
        <f>"吴旭浩"</f>
        <v>吴旭浩</v>
      </c>
      <c r="C1457" s="4" t="s">
        <v>1352</v>
      </c>
      <c r="D1457" s="4" t="s">
        <v>1312</v>
      </c>
      <c r="E1457" s="6"/>
    </row>
    <row r="1458" spans="1:5" ht="24.75" customHeight="1">
      <c r="A1458" s="3">
        <v>1456</v>
      </c>
      <c r="B1458" s="4" t="str">
        <f>"何飞淼"</f>
        <v>何飞淼</v>
      </c>
      <c r="C1458" s="4" t="s">
        <v>1237</v>
      </c>
      <c r="D1458" s="4" t="s">
        <v>1312</v>
      </c>
      <c r="E1458" s="6"/>
    </row>
    <row r="1459" spans="1:5" ht="24.75" customHeight="1">
      <c r="A1459" s="3">
        <v>1457</v>
      </c>
      <c r="B1459" s="4" t="str">
        <f>"王琪淇"</f>
        <v>王琪淇</v>
      </c>
      <c r="C1459" s="4" t="s">
        <v>1353</v>
      </c>
      <c r="D1459" s="4" t="s">
        <v>1312</v>
      </c>
      <c r="E1459" s="6"/>
    </row>
    <row r="1460" spans="1:5" ht="24.75" customHeight="1">
      <c r="A1460" s="3">
        <v>1458</v>
      </c>
      <c r="B1460" s="4" t="str">
        <f>"何锦媛"</f>
        <v>何锦媛</v>
      </c>
      <c r="C1460" s="4" t="s">
        <v>1354</v>
      </c>
      <c r="D1460" s="4" t="s">
        <v>1312</v>
      </c>
      <c r="E1460" s="6"/>
    </row>
    <row r="1461" spans="1:5" ht="24.75" customHeight="1">
      <c r="A1461" s="3">
        <v>1459</v>
      </c>
      <c r="B1461" s="4" t="str">
        <f>"古美琴"</f>
        <v>古美琴</v>
      </c>
      <c r="C1461" s="4" t="s">
        <v>1355</v>
      </c>
      <c r="D1461" s="4" t="s">
        <v>1312</v>
      </c>
      <c r="E1461" s="6"/>
    </row>
    <row r="1462" spans="1:5" ht="24.75" customHeight="1">
      <c r="A1462" s="3">
        <v>1460</v>
      </c>
      <c r="B1462" s="4" t="str">
        <f>"谢佳峻"</f>
        <v>谢佳峻</v>
      </c>
      <c r="C1462" s="4" t="s">
        <v>1356</v>
      </c>
      <c r="D1462" s="4" t="s">
        <v>1312</v>
      </c>
      <c r="E1462" s="6"/>
    </row>
    <row r="1463" spans="1:5" ht="24.75" customHeight="1">
      <c r="A1463" s="3">
        <v>1461</v>
      </c>
      <c r="B1463" s="4" t="str">
        <f>"崔琼文"</f>
        <v>崔琼文</v>
      </c>
      <c r="C1463" s="4" t="s">
        <v>1357</v>
      </c>
      <c r="D1463" s="4" t="s">
        <v>1312</v>
      </c>
      <c r="E1463" s="6"/>
    </row>
    <row r="1464" spans="1:5" ht="24.75" customHeight="1">
      <c r="A1464" s="3">
        <v>1462</v>
      </c>
      <c r="B1464" s="4" t="str">
        <f>"羊桀淳"</f>
        <v>羊桀淳</v>
      </c>
      <c r="C1464" s="4" t="s">
        <v>1358</v>
      </c>
      <c r="D1464" s="4" t="s">
        <v>1312</v>
      </c>
      <c r="E1464" s="6"/>
    </row>
    <row r="1465" spans="1:5" ht="24.75" customHeight="1">
      <c r="A1465" s="3">
        <v>1463</v>
      </c>
      <c r="B1465" s="4" t="str">
        <f>"李宗棠"</f>
        <v>李宗棠</v>
      </c>
      <c r="C1465" s="4" t="s">
        <v>1359</v>
      </c>
      <c r="D1465" s="4" t="s">
        <v>1312</v>
      </c>
      <c r="E1465" s="6"/>
    </row>
    <row r="1466" spans="1:5" ht="24.75" customHeight="1">
      <c r="A1466" s="3">
        <v>1464</v>
      </c>
      <c r="B1466" s="4" t="str">
        <f>"王康锐"</f>
        <v>王康锐</v>
      </c>
      <c r="C1466" s="4" t="s">
        <v>1360</v>
      </c>
      <c r="D1466" s="4" t="s">
        <v>1312</v>
      </c>
      <c r="E1466" s="6"/>
    </row>
    <row r="1467" spans="1:5" ht="24.75" customHeight="1">
      <c r="A1467" s="3">
        <v>1465</v>
      </c>
      <c r="B1467" s="4" t="str">
        <f>"胡绿子"</f>
        <v>胡绿子</v>
      </c>
      <c r="C1467" s="4" t="s">
        <v>1361</v>
      </c>
      <c r="D1467" s="4" t="s">
        <v>1312</v>
      </c>
      <c r="E1467" s="6"/>
    </row>
    <row r="1468" spans="1:5" ht="24.75" customHeight="1">
      <c r="A1468" s="3">
        <v>1466</v>
      </c>
      <c r="B1468" s="4" t="str">
        <f>"罗禹浩"</f>
        <v>罗禹浩</v>
      </c>
      <c r="C1468" s="4" t="s">
        <v>1362</v>
      </c>
      <c r="D1468" s="4" t="s">
        <v>1312</v>
      </c>
      <c r="E1468" s="6"/>
    </row>
    <row r="1469" spans="1:5" ht="24.75" customHeight="1">
      <c r="A1469" s="3">
        <v>1467</v>
      </c>
      <c r="B1469" s="4" t="str">
        <f>"钟小碧"</f>
        <v>钟小碧</v>
      </c>
      <c r="C1469" s="4" t="s">
        <v>1363</v>
      </c>
      <c r="D1469" s="4" t="s">
        <v>1312</v>
      </c>
      <c r="E1469" s="6"/>
    </row>
    <row r="1470" spans="1:5" ht="24.75" customHeight="1">
      <c r="A1470" s="3">
        <v>1468</v>
      </c>
      <c r="B1470" s="4" t="str">
        <f>"徐蜻苑"</f>
        <v>徐蜻苑</v>
      </c>
      <c r="C1470" s="4" t="s">
        <v>1364</v>
      </c>
      <c r="D1470" s="4" t="s">
        <v>1312</v>
      </c>
      <c r="E1470" s="6"/>
    </row>
    <row r="1471" spans="1:5" ht="24.75" customHeight="1">
      <c r="A1471" s="3">
        <v>1469</v>
      </c>
      <c r="B1471" s="4" t="str">
        <f>"曾虹"</f>
        <v>曾虹</v>
      </c>
      <c r="C1471" s="4" t="s">
        <v>1365</v>
      </c>
      <c r="D1471" s="4" t="s">
        <v>1312</v>
      </c>
      <c r="E1471" s="6"/>
    </row>
    <row r="1472" spans="1:5" ht="24.75" customHeight="1">
      <c r="A1472" s="3">
        <v>1470</v>
      </c>
      <c r="B1472" s="4" t="str">
        <f>"符赞威"</f>
        <v>符赞威</v>
      </c>
      <c r="C1472" s="4" t="s">
        <v>1366</v>
      </c>
      <c r="D1472" s="4" t="s">
        <v>1312</v>
      </c>
      <c r="E1472" s="6"/>
    </row>
    <row r="1473" spans="1:5" ht="24.75" customHeight="1">
      <c r="A1473" s="3">
        <v>1471</v>
      </c>
      <c r="B1473" s="4" t="str">
        <f>"王静茹"</f>
        <v>王静茹</v>
      </c>
      <c r="C1473" s="4" t="s">
        <v>1367</v>
      </c>
      <c r="D1473" s="4" t="s">
        <v>1312</v>
      </c>
      <c r="E1473" s="6"/>
    </row>
    <row r="1474" spans="1:5" ht="24.75" customHeight="1">
      <c r="A1474" s="3">
        <v>1472</v>
      </c>
      <c r="B1474" s="4" t="str">
        <f>"邢淇"</f>
        <v>邢淇</v>
      </c>
      <c r="C1474" s="4" t="s">
        <v>1368</v>
      </c>
      <c r="D1474" s="4" t="s">
        <v>1312</v>
      </c>
      <c r="E1474" s="6"/>
    </row>
    <row r="1475" spans="1:5" ht="24.75" customHeight="1">
      <c r="A1475" s="3">
        <v>1473</v>
      </c>
      <c r="B1475" s="4" t="str">
        <f>"卢玉田"</f>
        <v>卢玉田</v>
      </c>
      <c r="C1475" s="4" t="s">
        <v>629</v>
      </c>
      <c r="D1475" s="4" t="s">
        <v>1312</v>
      </c>
      <c r="E1475" s="6"/>
    </row>
    <row r="1476" spans="1:5" ht="24.75" customHeight="1">
      <c r="A1476" s="3">
        <v>1474</v>
      </c>
      <c r="B1476" s="4" t="str">
        <f>"韩健"</f>
        <v>韩健</v>
      </c>
      <c r="C1476" s="4" t="s">
        <v>1369</v>
      </c>
      <c r="D1476" s="4" t="s">
        <v>1312</v>
      </c>
      <c r="E1476" s="6"/>
    </row>
    <row r="1477" spans="1:5" ht="24.75" customHeight="1">
      <c r="A1477" s="3">
        <v>1475</v>
      </c>
      <c r="B1477" s="4" t="str">
        <f>"刘雪莹"</f>
        <v>刘雪莹</v>
      </c>
      <c r="C1477" s="4" t="s">
        <v>1370</v>
      </c>
      <c r="D1477" s="4" t="s">
        <v>1312</v>
      </c>
      <c r="E1477" s="6"/>
    </row>
    <row r="1478" spans="1:5" ht="24.75" customHeight="1">
      <c r="A1478" s="3">
        <v>1476</v>
      </c>
      <c r="B1478" s="4" t="str">
        <f>"郑梓艺"</f>
        <v>郑梓艺</v>
      </c>
      <c r="C1478" s="4" t="s">
        <v>1371</v>
      </c>
      <c r="D1478" s="4" t="s">
        <v>1312</v>
      </c>
      <c r="E1478" s="6"/>
    </row>
    <row r="1479" spans="1:5" ht="24.75" customHeight="1">
      <c r="A1479" s="3">
        <v>1477</v>
      </c>
      <c r="B1479" s="4" t="str">
        <f>"麦贻念"</f>
        <v>麦贻念</v>
      </c>
      <c r="C1479" s="4" t="s">
        <v>1372</v>
      </c>
      <c r="D1479" s="4" t="s">
        <v>1312</v>
      </c>
      <c r="E1479" s="6"/>
    </row>
    <row r="1480" spans="1:5" ht="24.75" customHeight="1">
      <c r="A1480" s="3">
        <v>1478</v>
      </c>
      <c r="B1480" s="4" t="str">
        <f>"陈梓锋"</f>
        <v>陈梓锋</v>
      </c>
      <c r="C1480" s="4" t="s">
        <v>1373</v>
      </c>
      <c r="D1480" s="4" t="s">
        <v>1312</v>
      </c>
      <c r="E1480" s="6"/>
    </row>
    <row r="1481" spans="1:5" ht="24.75" customHeight="1">
      <c r="A1481" s="3">
        <v>1479</v>
      </c>
      <c r="B1481" s="4" t="str">
        <f>"张乐彬"</f>
        <v>张乐彬</v>
      </c>
      <c r="C1481" s="4" t="s">
        <v>1374</v>
      </c>
      <c r="D1481" s="4" t="s">
        <v>1312</v>
      </c>
      <c r="E1481" s="6"/>
    </row>
    <row r="1482" spans="1:5" ht="24.75" customHeight="1">
      <c r="A1482" s="3">
        <v>1480</v>
      </c>
      <c r="B1482" s="4" t="str">
        <f>"邓依婷"</f>
        <v>邓依婷</v>
      </c>
      <c r="C1482" s="4" t="s">
        <v>1375</v>
      </c>
      <c r="D1482" s="4" t="s">
        <v>1312</v>
      </c>
      <c r="E1482" s="6"/>
    </row>
    <row r="1483" spans="1:5" ht="24.75" customHeight="1">
      <c r="A1483" s="3">
        <v>1481</v>
      </c>
      <c r="B1483" s="4" t="str">
        <f>"王浩"</f>
        <v>王浩</v>
      </c>
      <c r="C1483" s="4" t="s">
        <v>1376</v>
      </c>
      <c r="D1483" s="4" t="s">
        <v>1312</v>
      </c>
      <c r="E1483" s="6"/>
    </row>
    <row r="1484" spans="1:5" ht="24.75" customHeight="1">
      <c r="A1484" s="3">
        <v>1482</v>
      </c>
      <c r="B1484" s="4" t="str">
        <f>"何妃"</f>
        <v>何妃</v>
      </c>
      <c r="C1484" s="4" t="s">
        <v>1377</v>
      </c>
      <c r="D1484" s="4" t="s">
        <v>1312</v>
      </c>
      <c r="E1484" s="6"/>
    </row>
    <row r="1485" spans="1:5" ht="24.75" customHeight="1">
      <c r="A1485" s="3">
        <v>1483</v>
      </c>
      <c r="B1485" s="4" t="str">
        <f>"陈琼"</f>
        <v>陈琼</v>
      </c>
      <c r="C1485" s="4" t="s">
        <v>1378</v>
      </c>
      <c r="D1485" s="4" t="s">
        <v>1312</v>
      </c>
      <c r="E1485" s="6"/>
    </row>
    <row r="1486" spans="1:5" ht="24.75" customHeight="1">
      <c r="A1486" s="3">
        <v>1484</v>
      </c>
      <c r="B1486" s="4" t="str">
        <f>"陈敏传"</f>
        <v>陈敏传</v>
      </c>
      <c r="C1486" s="4" t="s">
        <v>1379</v>
      </c>
      <c r="D1486" s="4" t="s">
        <v>1312</v>
      </c>
      <c r="E1486" s="6"/>
    </row>
    <row r="1487" spans="1:5" ht="24.75" customHeight="1">
      <c r="A1487" s="3">
        <v>1485</v>
      </c>
      <c r="B1487" s="4" t="str">
        <f>"石若玲"</f>
        <v>石若玲</v>
      </c>
      <c r="C1487" s="4" t="s">
        <v>1380</v>
      </c>
      <c r="D1487" s="4" t="s">
        <v>1312</v>
      </c>
      <c r="E1487" s="6"/>
    </row>
    <row r="1488" spans="1:5" ht="24.75" customHeight="1">
      <c r="A1488" s="3">
        <v>1486</v>
      </c>
      <c r="B1488" s="4" t="str">
        <f>"王和邦"</f>
        <v>王和邦</v>
      </c>
      <c r="C1488" s="4" t="s">
        <v>1381</v>
      </c>
      <c r="D1488" s="4" t="s">
        <v>1312</v>
      </c>
      <c r="E1488" s="6"/>
    </row>
    <row r="1489" spans="1:5" ht="24.75" customHeight="1">
      <c r="A1489" s="3">
        <v>1487</v>
      </c>
      <c r="B1489" s="4" t="str">
        <f>"王蕊"</f>
        <v>王蕊</v>
      </c>
      <c r="C1489" s="4" t="s">
        <v>1382</v>
      </c>
      <c r="D1489" s="4" t="s">
        <v>1312</v>
      </c>
      <c r="E1489" s="6"/>
    </row>
    <row r="1490" spans="1:5" ht="24.75" customHeight="1">
      <c r="A1490" s="3">
        <v>1488</v>
      </c>
      <c r="B1490" s="4" t="str">
        <f>"邓镕昇"</f>
        <v>邓镕昇</v>
      </c>
      <c r="C1490" s="4" t="s">
        <v>1383</v>
      </c>
      <c r="D1490" s="4" t="s">
        <v>1312</v>
      </c>
      <c r="E1490" s="6"/>
    </row>
    <row r="1491" spans="1:5" ht="24.75" customHeight="1">
      <c r="A1491" s="3">
        <v>1489</v>
      </c>
      <c r="B1491" s="4" t="str">
        <f>"袁文冰"</f>
        <v>袁文冰</v>
      </c>
      <c r="C1491" s="4" t="s">
        <v>1384</v>
      </c>
      <c r="D1491" s="4" t="s">
        <v>1312</v>
      </c>
      <c r="E1491" s="6"/>
    </row>
    <row r="1492" spans="1:5" ht="24.75" customHeight="1">
      <c r="A1492" s="3">
        <v>1490</v>
      </c>
      <c r="B1492" s="4" t="str">
        <f>"陈小慧"</f>
        <v>陈小慧</v>
      </c>
      <c r="C1492" s="4" t="s">
        <v>1385</v>
      </c>
      <c r="D1492" s="4" t="s">
        <v>1312</v>
      </c>
      <c r="E1492" s="6"/>
    </row>
    <row r="1493" spans="1:5" ht="24.75" customHeight="1">
      <c r="A1493" s="3">
        <v>1491</v>
      </c>
      <c r="B1493" s="4" t="str">
        <f>"廖孝培"</f>
        <v>廖孝培</v>
      </c>
      <c r="C1493" s="4" t="s">
        <v>1386</v>
      </c>
      <c r="D1493" s="4" t="s">
        <v>1312</v>
      </c>
      <c r="E1493" s="6"/>
    </row>
    <row r="1494" spans="1:5" ht="24.75" customHeight="1">
      <c r="A1494" s="3">
        <v>1492</v>
      </c>
      <c r="B1494" s="4" t="str">
        <f>"李昊然"</f>
        <v>李昊然</v>
      </c>
      <c r="C1494" s="4" t="s">
        <v>1387</v>
      </c>
      <c r="D1494" s="4" t="s">
        <v>1312</v>
      </c>
      <c r="E1494" s="6"/>
    </row>
    <row r="1495" spans="1:5" ht="24.75" customHeight="1">
      <c r="A1495" s="3">
        <v>1493</v>
      </c>
      <c r="B1495" s="4" t="str">
        <f>"吴娇滢"</f>
        <v>吴娇滢</v>
      </c>
      <c r="C1495" s="4" t="s">
        <v>1388</v>
      </c>
      <c r="D1495" s="4" t="s">
        <v>1312</v>
      </c>
      <c r="E1495" s="6"/>
    </row>
    <row r="1496" spans="1:5" ht="24.75" customHeight="1">
      <c r="A1496" s="3">
        <v>1494</v>
      </c>
      <c r="B1496" s="4" t="str">
        <f>"程蕾"</f>
        <v>程蕾</v>
      </c>
      <c r="C1496" s="4" t="s">
        <v>357</v>
      </c>
      <c r="D1496" s="4" t="s">
        <v>1312</v>
      </c>
      <c r="E1496" s="6"/>
    </row>
    <row r="1497" spans="1:5" ht="24.75" customHeight="1">
      <c r="A1497" s="3">
        <v>1495</v>
      </c>
      <c r="B1497" s="4" t="str">
        <f>"唐青源"</f>
        <v>唐青源</v>
      </c>
      <c r="C1497" s="4" t="s">
        <v>1389</v>
      </c>
      <c r="D1497" s="4" t="s">
        <v>1312</v>
      </c>
      <c r="E1497" s="6"/>
    </row>
    <row r="1498" spans="1:5" ht="24.75" customHeight="1">
      <c r="A1498" s="3">
        <v>1496</v>
      </c>
      <c r="B1498" s="4" t="str">
        <f>"刘远莹"</f>
        <v>刘远莹</v>
      </c>
      <c r="C1498" s="4" t="s">
        <v>1390</v>
      </c>
      <c r="D1498" s="4" t="s">
        <v>1312</v>
      </c>
      <c r="E1498" s="6"/>
    </row>
    <row r="1499" spans="1:5" ht="24.75" customHeight="1">
      <c r="A1499" s="3">
        <v>1497</v>
      </c>
      <c r="B1499" s="4" t="str">
        <f>"李玉如"</f>
        <v>李玉如</v>
      </c>
      <c r="C1499" s="4" t="s">
        <v>1391</v>
      </c>
      <c r="D1499" s="4" t="s">
        <v>1312</v>
      </c>
      <c r="E1499" s="6"/>
    </row>
    <row r="1500" spans="1:5" ht="24.75" customHeight="1">
      <c r="A1500" s="3">
        <v>1498</v>
      </c>
      <c r="B1500" s="4" t="str">
        <f>"王川文"</f>
        <v>王川文</v>
      </c>
      <c r="C1500" s="4" t="s">
        <v>1392</v>
      </c>
      <c r="D1500" s="4" t="s">
        <v>1312</v>
      </c>
      <c r="E1500" s="6"/>
    </row>
    <row r="1501" spans="1:5" ht="24.75" customHeight="1">
      <c r="A1501" s="3">
        <v>1499</v>
      </c>
      <c r="B1501" s="4" t="str">
        <f>"王忠祥"</f>
        <v>王忠祥</v>
      </c>
      <c r="C1501" s="4" t="s">
        <v>1393</v>
      </c>
      <c r="D1501" s="4" t="s">
        <v>1312</v>
      </c>
      <c r="E1501" s="6"/>
    </row>
    <row r="1502" spans="1:5" ht="24.75" customHeight="1">
      <c r="A1502" s="3">
        <v>1500</v>
      </c>
      <c r="B1502" s="4" t="str">
        <f>"吴妹"</f>
        <v>吴妹</v>
      </c>
      <c r="C1502" s="4" t="s">
        <v>1394</v>
      </c>
      <c r="D1502" s="4" t="s">
        <v>1312</v>
      </c>
      <c r="E1502" s="6"/>
    </row>
    <row r="1503" spans="1:5" ht="24.75" customHeight="1">
      <c r="A1503" s="3">
        <v>1501</v>
      </c>
      <c r="B1503" s="4" t="str">
        <f>"周孟莹"</f>
        <v>周孟莹</v>
      </c>
      <c r="C1503" s="4" t="s">
        <v>1395</v>
      </c>
      <c r="D1503" s="4" t="s">
        <v>1312</v>
      </c>
      <c r="E1503" s="6"/>
    </row>
    <row r="1504" spans="1:5" ht="24.75" customHeight="1">
      <c r="A1504" s="3">
        <v>1502</v>
      </c>
      <c r="B1504" s="4" t="str">
        <f>"韩美妃"</f>
        <v>韩美妃</v>
      </c>
      <c r="C1504" s="4" t="s">
        <v>1396</v>
      </c>
      <c r="D1504" s="4" t="s">
        <v>1312</v>
      </c>
      <c r="E1504" s="6"/>
    </row>
    <row r="1505" spans="1:5" ht="24.75" customHeight="1">
      <c r="A1505" s="3">
        <v>1503</v>
      </c>
      <c r="B1505" s="4" t="str">
        <f>"陈爱菊"</f>
        <v>陈爱菊</v>
      </c>
      <c r="C1505" s="4" t="s">
        <v>1397</v>
      </c>
      <c r="D1505" s="4" t="s">
        <v>1312</v>
      </c>
      <c r="E1505" s="6"/>
    </row>
    <row r="1506" spans="1:5" ht="24.75" customHeight="1">
      <c r="A1506" s="3">
        <v>1504</v>
      </c>
      <c r="B1506" s="4" t="str">
        <f>"张国业"</f>
        <v>张国业</v>
      </c>
      <c r="C1506" s="4" t="s">
        <v>1398</v>
      </c>
      <c r="D1506" s="4" t="s">
        <v>1312</v>
      </c>
      <c r="E1506" s="6"/>
    </row>
    <row r="1507" spans="1:5" ht="24.75" customHeight="1">
      <c r="A1507" s="3">
        <v>1505</v>
      </c>
      <c r="B1507" s="4" t="str">
        <f>"蒙艺"</f>
        <v>蒙艺</v>
      </c>
      <c r="C1507" s="4" t="s">
        <v>1399</v>
      </c>
      <c r="D1507" s="4" t="s">
        <v>1312</v>
      </c>
      <c r="E1507" s="6"/>
    </row>
    <row r="1508" spans="1:5" ht="24.75" customHeight="1">
      <c r="A1508" s="3">
        <v>1506</v>
      </c>
      <c r="B1508" s="4" t="str">
        <f>"何慧灵"</f>
        <v>何慧灵</v>
      </c>
      <c r="C1508" s="4" t="s">
        <v>1257</v>
      </c>
      <c r="D1508" s="4" t="s">
        <v>1312</v>
      </c>
      <c r="E1508" s="6"/>
    </row>
    <row r="1509" spans="1:5" ht="24.75" customHeight="1">
      <c r="A1509" s="3">
        <v>1507</v>
      </c>
      <c r="B1509" s="4" t="str">
        <f>"赵美萍"</f>
        <v>赵美萍</v>
      </c>
      <c r="C1509" s="4" t="s">
        <v>1400</v>
      </c>
      <c r="D1509" s="4" t="s">
        <v>1312</v>
      </c>
      <c r="E1509" s="6"/>
    </row>
    <row r="1510" spans="1:5" ht="24.75" customHeight="1">
      <c r="A1510" s="3">
        <v>1508</v>
      </c>
      <c r="B1510" s="4" t="str">
        <f>"曾钰涓"</f>
        <v>曾钰涓</v>
      </c>
      <c r="C1510" s="4" t="s">
        <v>1401</v>
      </c>
      <c r="D1510" s="4" t="s">
        <v>1312</v>
      </c>
      <c r="E1510" s="6"/>
    </row>
    <row r="1511" spans="1:5" ht="24.75" customHeight="1">
      <c r="A1511" s="3">
        <v>1509</v>
      </c>
      <c r="B1511" s="4" t="str">
        <f>"刘巧"</f>
        <v>刘巧</v>
      </c>
      <c r="C1511" s="4" t="s">
        <v>1402</v>
      </c>
      <c r="D1511" s="4" t="s">
        <v>1312</v>
      </c>
      <c r="E1511" s="6"/>
    </row>
    <row r="1512" spans="1:5" ht="24.75" customHeight="1">
      <c r="A1512" s="3">
        <v>1510</v>
      </c>
      <c r="B1512" s="4" t="str">
        <f>"邓秋怡"</f>
        <v>邓秋怡</v>
      </c>
      <c r="C1512" s="4" t="s">
        <v>1403</v>
      </c>
      <c r="D1512" s="4" t="s">
        <v>1312</v>
      </c>
      <c r="E1512" s="6"/>
    </row>
    <row r="1513" spans="1:5" ht="24.75" customHeight="1">
      <c r="A1513" s="3">
        <v>1511</v>
      </c>
      <c r="B1513" s="4" t="str">
        <f>"王柳燕"</f>
        <v>王柳燕</v>
      </c>
      <c r="C1513" s="4" t="s">
        <v>1404</v>
      </c>
      <c r="D1513" s="4" t="s">
        <v>1312</v>
      </c>
      <c r="E1513" s="6"/>
    </row>
    <row r="1514" spans="1:5" ht="24.75" customHeight="1">
      <c r="A1514" s="3">
        <v>1512</v>
      </c>
      <c r="B1514" s="4" t="str">
        <f>"吴娇琴"</f>
        <v>吴娇琴</v>
      </c>
      <c r="C1514" s="4" t="s">
        <v>1405</v>
      </c>
      <c r="D1514" s="4" t="s">
        <v>1312</v>
      </c>
      <c r="E1514" s="6"/>
    </row>
    <row r="1515" spans="1:5" ht="24.75" customHeight="1">
      <c r="A1515" s="3">
        <v>1513</v>
      </c>
      <c r="B1515" s="4" t="str">
        <f>"韩嘉玮"</f>
        <v>韩嘉玮</v>
      </c>
      <c r="C1515" s="4" t="s">
        <v>225</v>
      </c>
      <c r="D1515" s="4" t="s">
        <v>1312</v>
      </c>
      <c r="E1515" s="6"/>
    </row>
    <row r="1516" spans="1:5" ht="24.75" customHeight="1">
      <c r="A1516" s="3">
        <v>1514</v>
      </c>
      <c r="B1516" s="4" t="str">
        <f>"陈晓虹"</f>
        <v>陈晓虹</v>
      </c>
      <c r="C1516" s="4" t="s">
        <v>1406</v>
      </c>
      <c r="D1516" s="4" t="s">
        <v>1312</v>
      </c>
      <c r="E1516" s="6"/>
    </row>
    <row r="1517" spans="1:5" ht="24.75" customHeight="1">
      <c r="A1517" s="3">
        <v>1515</v>
      </c>
      <c r="B1517" s="4" t="str">
        <f>"王浙瑾"</f>
        <v>王浙瑾</v>
      </c>
      <c r="C1517" s="4" t="s">
        <v>1407</v>
      </c>
      <c r="D1517" s="4" t="s">
        <v>1312</v>
      </c>
      <c r="E1517" s="6"/>
    </row>
    <row r="1518" spans="1:5" ht="24.75" customHeight="1">
      <c r="A1518" s="3">
        <v>1516</v>
      </c>
      <c r="B1518" s="4" t="str">
        <f>"陈淑珍"</f>
        <v>陈淑珍</v>
      </c>
      <c r="C1518" s="4" t="s">
        <v>1408</v>
      </c>
      <c r="D1518" s="4" t="s">
        <v>1312</v>
      </c>
      <c r="E1518" s="6"/>
    </row>
    <row r="1519" spans="1:5" ht="24.75" customHeight="1">
      <c r="A1519" s="3">
        <v>1517</v>
      </c>
      <c r="B1519" s="4" t="str">
        <f>"王开民"</f>
        <v>王开民</v>
      </c>
      <c r="C1519" s="4" t="s">
        <v>1409</v>
      </c>
      <c r="D1519" s="4" t="s">
        <v>1312</v>
      </c>
      <c r="E1519" s="6"/>
    </row>
    <row r="1520" spans="1:5" ht="24.75" customHeight="1">
      <c r="A1520" s="3">
        <v>1518</v>
      </c>
      <c r="B1520" s="4" t="str">
        <f>"林燕子"</f>
        <v>林燕子</v>
      </c>
      <c r="C1520" s="4" t="s">
        <v>1410</v>
      </c>
      <c r="D1520" s="4" t="s">
        <v>1312</v>
      </c>
      <c r="E1520" s="6"/>
    </row>
    <row r="1521" spans="1:5" ht="24.75" customHeight="1">
      <c r="A1521" s="3">
        <v>1519</v>
      </c>
      <c r="B1521" s="4" t="str">
        <f>"刘子堰"</f>
        <v>刘子堰</v>
      </c>
      <c r="C1521" s="4" t="s">
        <v>1411</v>
      </c>
      <c r="D1521" s="4" t="s">
        <v>1312</v>
      </c>
      <c r="E1521" s="6"/>
    </row>
    <row r="1522" spans="1:5" ht="24.75" customHeight="1">
      <c r="A1522" s="3">
        <v>1520</v>
      </c>
      <c r="B1522" s="4" t="str">
        <f>"张舒欣"</f>
        <v>张舒欣</v>
      </c>
      <c r="C1522" s="4" t="s">
        <v>1412</v>
      </c>
      <c r="D1522" s="4" t="s">
        <v>1312</v>
      </c>
      <c r="E1522" s="6"/>
    </row>
    <row r="1523" spans="1:5" ht="24.75" customHeight="1">
      <c r="A1523" s="3">
        <v>1521</v>
      </c>
      <c r="B1523" s="4" t="str">
        <f>"赵元鹏"</f>
        <v>赵元鹏</v>
      </c>
      <c r="C1523" s="4" t="s">
        <v>1413</v>
      </c>
      <c r="D1523" s="4" t="s">
        <v>1312</v>
      </c>
      <c r="E1523" s="6"/>
    </row>
    <row r="1524" spans="1:5" ht="24.75" customHeight="1">
      <c r="A1524" s="3">
        <v>1522</v>
      </c>
      <c r="B1524" s="4" t="str">
        <f>"陈楚金"</f>
        <v>陈楚金</v>
      </c>
      <c r="C1524" s="4" t="s">
        <v>1414</v>
      </c>
      <c r="D1524" s="4" t="s">
        <v>1312</v>
      </c>
      <c r="E1524" s="6"/>
    </row>
    <row r="1525" spans="1:5" ht="24.75" customHeight="1">
      <c r="A1525" s="3">
        <v>1523</v>
      </c>
      <c r="B1525" s="4" t="str">
        <f>"吴炳坤"</f>
        <v>吴炳坤</v>
      </c>
      <c r="C1525" s="4" t="s">
        <v>1415</v>
      </c>
      <c r="D1525" s="4" t="s">
        <v>1312</v>
      </c>
      <c r="E1525" s="6"/>
    </row>
    <row r="1526" spans="1:5" ht="24.75" customHeight="1">
      <c r="A1526" s="3">
        <v>1524</v>
      </c>
      <c r="B1526" s="4" t="str">
        <f>"王清金"</f>
        <v>王清金</v>
      </c>
      <c r="C1526" s="4" t="s">
        <v>1416</v>
      </c>
      <c r="D1526" s="4" t="s">
        <v>1312</v>
      </c>
      <c r="E1526" s="6"/>
    </row>
    <row r="1527" spans="1:5" ht="24.75" customHeight="1">
      <c r="A1527" s="3">
        <v>1525</v>
      </c>
      <c r="B1527" s="4" t="str">
        <f>"刘彤彤"</f>
        <v>刘彤彤</v>
      </c>
      <c r="C1527" s="4" t="s">
        <v>1417</v>
      </c>
      <c r="D1527" s="4" t="s">
        <v>1312</v>
      </c>
      <c r="E1527" s="6"/>
    </row>
    <row r="1528" spans="1:5" ht="24.75" customHeight="1">
      <c r="A1528" s="3">
        <v>1526</v>
      </c>
      <c r="B1528" s="4" t="str">
        <f>"周佳浅"</f>
        <v>周佳浅</v>
      </c>
      <c r="C1528" s="4" t="s">
        <v>1418</v>
      </c>
      <c r="D1528" s="4" t="s">
        <v>1312</v>
      </c>
      <c r="E1528" s="6"/>
    </row>
    <row r="1529" spans="1:5" ht="24.75" customHeight="1">
      <c r="A1529" s="3">
        <v>1527</v>
      </c>
      <c r="B1529" s="4" t="str">
        <f>"马榕"</f>
        <v>马榕</v>
      </c>
      <c r="C1529" s="4" t="s">
        <v>1419</v>
      </c>
      <c r="D1529" s="4" t="s">
        <v>1312</v>
      </c>
      <c r="E1529" s="6"/>
    </row>
    <row r="1530" spans="1:5" ht="24.75" customHeight="1">
      <c r="A1530" s="3">
        <v>1528</v>
      </c>
      <c r="B1530" s="4" t="str">
        <f>"林冠春"</f>
        <v>林冠春</v>
      </c>
      <c r="C1530" s="4" t="s">
        <v>1420</v>
      </c>
      <c r="D1530" s="4" t="s">
        <v>1312</v>
      </c>
      <c r="E1530" s="6"/>
    </row>
    <row r="1531" spans="1:5" ht="24.75" customHeight="1">
      <c r="A1531" s="3">
        <v>1529</v>
      </c>
      <c r="B1531" s="4" t="str">
        <f>"郑在恒"</f>
        <v>郑在恒</v>
      </c>
      <c r="C1531" s="4" t="s">
        <v>1421</v>
      </c>
      <c r="D1531" s="4" t="s">
        <v>1312</v>
      </c>
      <c r="E1531" s="6"/>
    </row>
    <row r="1532" spans="1:5" ht="24.75" customHeight="1">
      <c r="A1532" s="3">
        <v>1530</v>
      </c>
      <c r="B1532" s="4" t="str">
        <f>"林娇丽"</f>
        <v>林娇丽</v>
      </c>
      <c r="C1532" s="4" t="s">
        <v>1422</v>
      </c>
      <c r="D1532" s="4" t="s">
        <v>1312</v>
      </c>
      <c r="E1532" s="6"/>
    </row>
    <row r="1533" spans="1:5" ht="24.75" customHeight="1">
      <c r="A1533" s="3">
        <v>1531</v>
      </c>
      <c r="B1533" s="4" t="str">
        <f>"符倩"</f>
        <v>符倩</v>
      </c>
      <c r="C1533" s="4" t="s">
        <v>1423</v>
      </c>
      <c r="D1533" s="4" t="s">
        <v>1312</v>
      </c>
      <c r="E1533" s="6"/>
    </row>
    <row r="1534" spans="1:5" ht="24.75" customHeight="1">
      <c r="A1534" s="3">
        <v>1532</v>
      </c>
      <c r="B1534" s="4" t="str">
        <f>"陈时武"</f>
        <v>陈时武</v>
      </c>
      <c r="C1534" s="4" t="s">
        <v>1424</v>
      </c>
      <c r="D1534" s="4" t="s">
        <v>1312</v>
      </c>
      <c r="E1534" s="6"/>
    </row>
    <row r="1535" spans="1:5" ht="24.75" customHeight="1">
      <c r="A1535" s="3">
        <v>1533</v>
      </c>
      <c r="B1535" s="4" t="str">
        <f>"洪燕"</f>
        <v>洪燕</v>
      </c>
      <c r="C1535" s="4" t="s">
        <v>1425</v>
      </c>
      <c r="D1535" s="4" t="s">
        <v>1312</v>
      </c>
      <c r="E1535" s="6"/>
    </row>
    <row r="1536" spans="1:5" ht="24.75" customHeight="1">
      <c r="A1536" s="3">
        <v>1534</v>
      </c>
      <c r="B1536" s="4" t="str">
        <f>"林树成"</f>
        <v>林树成</v>
      </c>
      <c r="C1536" s="4" t="s">
        <v>451</v>
      </c>
      <c r="D1536" s="4" t="s">
        <v>1312</v>
      </c>
      <c r="E1536" s="6"/>
    </row>
    <row r="1537" spans="1:5" ht="24.75" customHeight="1">
      <c r="A1537" s="3">
        <v>1535</v>
      </c>
      <c r="B1537" s="4" t="str">
        <f>"黄启荟"</f>
        <v>黄启荟</v>
      </c>
      <c r="C1537" s="4" t="s">
        <v>1426</v>
      </c>
      <c r="D1537" s="4" t="s">
        <v>1312</v>
      </c>
      <c r="E1537" s="6"/>
    </row>
    <row r="1538" spans="1:5" ht="24.75" customHeight="1">
      <c r="A1538" s="3">
        <v>1536</v>
      </c>
      <c r="B1538" s="4" t="str">
        <f>"姚志乾"</f>
        <v>姚志乾</v>
      </c>
      <c r="C1538" s="4" t="s">
        <v>1427</v>
      </c>
      <c r="D1538" s="4" t="s">
        <v>1312</v>
      </c>
      <c r="E1538" s="6"/>
    </row>
    <row r="1539" spans="1:5" ht="24.75" customHeight="1">
      <c r="A1539" s="3">
        <v>1537</v>
      </c>
      <c r="B1539" s="4" t="str">
        <f>"符白利"</f>
        <v>符白利</v>
      </c>
      <c r="C1539" s="4" t="s">
        <v>1428</v>
      </c>
      <c r="D1539" s="4" t="s">
        <v>1312</v>
      </c>
      <c r="E1539" s="6"/>
    </row>
    <row r="1540" spans="1:5" ht="24.75" customHeight="1">
      <c r="A1540" s="3">
        <v>1538</v>
      </c>
      <c r="B1540" s="4" t="str">
        <f>"何金杏"</f>
        <v>何金杏</v>
      </c>
      <c r="C1540" s="4" t="s">
        <v>1429</v>
      </c>
      <c r="D1540" s="4" t="s">
        <v>1312</v>
      </c>
      <c r="E1540" s="6"/>
    </row>
    <row r="1541" spans="1:5" ht="24.75" customHeight="1">
      <c r="A1541" s="3">
        <v>1539</v>
      </c>
      <c r="B1541" s="4" t="str">
        <f>"张云霞"</f>
        <v>张云霞</v>
      </c>
      <c r="C1541" s="4" t="s">
        <v>1430</v>
      </c>
      <c r="D1541" s="4" t="s">
        <v>1312</v>
      </c>
      <c r="E1541" s="6"/>
    </row>
    <row r="1542" spans="1:5" ht="24.75" customHeight="1">
      <c r="A1542" s="3">
        <v>1540</v>
      </c>
      <c r="B1542" s="4" t="str">
        <f>"谢春妍"</f>
        <v>谢春妍</v>
      </c>
      <c r="C1542" s="4" t="s">
        <v>136</v>
      </c>
      <c r="D1542" s="4" t="s">
        <v>1312</v>
      </c>
      <c r="E1542" s="6"/>
    </row>
    <row r="1543" spans="1:5" ht="24.75" customHeight="1">
      <c r="A1543" s="3">
        <v>1541</v>
      </c>
      <c r="B1543" s="4" t="str">
        <f>"曾晓欣"</f>
        <v>曾晓欣</v>
      </c>
      <c r="C1543" s="4" t="s">
        <v>1431</v>
      </c>
      <c r="D1543" s="4" t="s">
        <v>1312</v>
      </c>
      <c r="E1543" s="6"/>
    </row>
    <row r="1544" spans="1:5" ht="24.75" customHeight="1">
      <c r="A1544" s="3">
        <v>1542</v>
      </c>
      <c r="B1544" s="4" t="str">
        <f>"蔡小伦"</f>
        <v>蔡小伦</v>
      </c>
      <c r="C1544" s="4" t="s">
        <v>1432</v>
      </c>
      <c r="D1544" s="4" t="s">
        <v>1312</v>
      </c>
      <c r="E1544" s="6"/>
    </row>
    <row r="1545" spans="1:5" ht="24.75" customHeight="1">
      <c r="A1545" s="3">
        <v>1543</v>
      </c>
      <c r="B1545" s="4" t="str">
        <f>"王子棋"</f>
        <v>王子棋</v>
      </c>
      <c r="C1545" s="4" t="s">
        <v>1433</v>
      </c>
      <c r="D1545" s="4" t="s">
        <v>1312</v>
      </c>
      <c r="E1545" s="6"/>
    </row>
    <row r="1546" spans="1:5" ht="24.75" customHeight="1">
      <c r="A1546" s="3">
        <v>1544</v>
      </c>
      <c r="B1546" s="4" t="str">
        <f>"符明珠"</f>
        <v>符明珠</v>
      </c>
      <c r="C1546" s="4" t="s">
        <v>533</v>
      </c>
      <c r="D1546" s="4" t="s">
        <v>1312</v>
      </c>
      <c r="E1546" s="6"/>
    </row>
    <row r="1547" spans="1:5" ht="24.75" customHeight="1">
      <c r="A1547" s="3">
        <v>1545</v>
      </c>
      <c r="B1547" s="4" t="str">
        <f>"周始猛"</f>
        <v>周始猛</v>
      </c>
      <c r="C1547" s="4" t="s">
        <v>1434</v>
      </c>
      <c r="D1547" s="4" t="s">
        <v>1312</v>
      </c>
      <c r="E1547" s="6"/>
    </row>
    <row r="1548" spans="1:5" ht="24.75" customHeight="1">
      <c r="A1548" s="3">
        <v>1546</v>
      </c>
      <c r="B1548" s="4" t="str">
        <f>"王淑"</f>
        <v>王淑</v>
      </c>
      <c r="C1548" s="4" t="s">
        <v>238</v>
      </c>
      <c r="D1548" s="4" t="s">
        <v>1312</v>
      </c>
      <c r="E1548" s="6"/>
    </row>
    <row r="1549" spans="1:5" ht="24.75" customHeight="1">
      <c r="A1549" s="3">
        <v>1547</v>
      </c>
      <c r="B1549" s="4" t="str">
        <f>"颜文优"</f>
        <v>颜文优</v>
      </c>
      <c r="C1549" s="4" t="s">
        <v>1435</v>
      </c>
      <c r="D1549" s="4" t="s">
        <v>1312</v>
      </c>
      <c r="E1549" s="6"/>
    </row>
    <row r="1550" spans="1:5" ht="24.75" customHeight="1">
      <c r="A1550" s="3">
        <v>1548</v>
      </c>
      <c r="B1550" s="4" t="str">
        <f>"吴彩惠"</f>
        <v>吴彩惠</v>
      </c>
      <c r="C1550" s="4" t="s">
        <v>1436</v>
      </c>
      <c r="D1550" s="4" t="s">
        <v>1312</v>
      </c>
      <c r="E1550" s="6"/>
    </row>
    <row r="1551" spans="1:5" ht="24.75" customHeight="1">
      <c r="A1551" s="3">
        <v>1549</v>
      </c>
      <c r="B1551" s="4" t="str">
        <f>"张程"</f>
        <v>张程</v>
      </c>
      <c r="C1551" s="4" t="s">
        <v>1437</v>
      </c>
      <c r="D1551" s="4" t="s">
        <v>1312</v>
      </c>
      <c r="E1551" s="6"/>
    </row>
    <row r="1552" spans="1:5" ht="24.75" customHeight="1">
      <c r="A1552" s="3">
        <v>1550</v>
      </c>
      <c r="B1552" s="4" t="str">
        <f>"王艾"</f>
        <v>王艾</v>
      </c>
      <c r="C1552" s="4" t="s">
        <v>1438</v>
      </c>
      <c r="D1552" s="4" t="s">
        <v>1312</v>
      </c>
      <c r="E1552" s="6"/>
    </row>
    <row r="1553" spans="1:5" ht="24.75" customHeight="1">
      <c r="A1553" s="3">
        <v>1551</v>
      </c>
      <c r="B1553" s="4" t="str">
        <f>"周文俐"</f>
        <v>周文俐</v>
      </c>
      <c r="C1553" s="4" t="s">
        <v>1439</v>
      </c>
      <c r="D1553" s="4" t="s">
        <v>1312</v>
      </c>
      <c r="E1553" s="6"/>
    </row>
    <row r="1554" spans="1:5" ht="24.75" customHeight="1">
      <c r="A1554" s="3">
        <v>1552</v>
      </c>
      <c r="B1554" s="4" t="str">
        <f>"王思文"</f>
        <v>王思文</v>
      </c>
      <c r="C1554" s="4" t="s">
        <v>1440</v>
      </c>
      <c r="D1554" s="4" t="s">
        <v>1312</v>
      </c>
      <c r="E1554" s="6"/>
    </row>
    <row r="1555" spans="1:5" ht="24.75" customHeight="1">
      <c r="A1555" s="3">
        <v>1553</v>
      </c>
      <c r="B1555" s="4" t="str">
        <f>"杨小青"</f>
        <v>杨小青</v>
      </c>
      <c r="C1555" s="4" t="s">
        <v>1441</v>
      </c>
      <c r="D1555" s="4" t="s">
        <v>1312</v>
      </c>
      <c r="E1555" s="6"/>
    </row>
    <row r="1556" spans="1:5" ht="24.75" customHeight="1">
      <c r="A1556" s="3">
        <v>1554</v>
      </c>
      <c r="B1556" s="4" t="str">
        <f>"桂为鹏"</f>
        <v>桂为鹏</v>
      </c>
      <c r="C1556" s="4" t="s">
        <v>1442</v>
      </c>
      <c r="D1556" s="4" t="s">
        <v>1312</v>
      </c>
      <c r="E1556" s="6"/>
    </row>
    <row r="1557" spans="1:5" ht="24.75" customHeight="1">
      <c r="A1557" s="3">
        <v>1555</v>
      </c>
      <c r="B1557" s="4" t="str">
        <f>"郑莹川"</f>
        <v>郑莹川</v>
      </c>
      <c r="C1557" s="4" t="s">
        <v>1443</v>
      </c>
      <c r="D1557" s="4" t="s">
        <v>1312</v>
      </c>
      <c r="E1557" s="6"/>
    </row>
    <row r="1558" spans="1:5" ht="24.75" customHeight="1">
      <c r="A1558" s="3">
        <v>1556</v>
      </c>
      <c r="B1558" s="4" t="str">
        <f>"杨子逸"</f>
        <v>杨子逸</v>
      </c>
      <c r="C1558" s="4" t="s">
        <v>1444</v>
      </c>
      <c r="D1558" s="4" t="s">
        <v>1312</v>
      </c>
      <c r="E1558" s="6"/>
    </row>
    <row r="1559" spans="1:5" ht="24.75" customHeight="1">
      <c r="A1559" s="3">
        <v>1557</v>
      </c>
      <c r="B1559" s="4" t="str">
        <f>"王珍"</f>
        <v>王珍</v>
      </c>
      <c r="C1559" s="4" t="s">
        <v>1445</v>
      </c>
      <c r="D1559" s="4" t="s">
        <v>1312</v>
      </c>
      <c r="E1559" s="6"/>
    </row>
    <row r="1560" spans="1:5" ht="24.75" customHeight="1">
      <c r="A1560" s="3">
        <v>1558</v>
      </c>
      <c r="B1560" s="4" t="str">
        <f>"陈珈欣"</f>
        <v>陈珈欣</v>
      </c>
      <c r="C1560" s="4" t="s">
        <v>85</v>
      </c>
      <c r="D1560" s="4" t="s">
        <v>1312</v>
      </c>
      <c r="E1560" s="6"/>
    </row>
    <row r="1561" spans="1:5" ht="24.75" customHeight="1">
      <c r="A1561" s="3">
        <v>1559</v>
      </c>
      <c r="B1561" s="4" t="str">
        <f>"姚升苗"</f>
        <v>姚升苗</v>
      </c>
      <c r="C1561" s="4" t="s">
        <v>1446</v>
      </c>
      <c r="D1561" s="4" t="s">
        <v>1312</v>
      </c>
      <c r="E1561" s="6"/>
    </row>
    <row r="1562" spans="1:5" ht="24.75" customHeight="1">
      <c r="A1562" s="3">
        <v>1560</v>
      </c>
      <c r="B1562" s="4" t="str">
        <f>"王静"</f>
        <v>王静</v>
      </c>
      <c r="C1562" s="4" t="s">
        <v>1447</v>
      </c>
      <c r="D1562" s="4" t="s">
        <v>1312</v>
      </c>
      <c r="E1562" s="6"/>
    </row>
    <row r="1563" spans="1:5" ht="24.75" customHeight="1">
      <c r="A1563" s="3">
        <v>1561</v>
      </c>
      <c r="B1563" s="4" t="str">
        <f>"梁崇刚"</f>
        <v>梁崇刚</v>
      </c>
      <c r="C1563" s="4" t="s">
        <v>1448</v>
      </c>
      <c r="D1563" s="4" t="s">
        <v>1312</v>
      </c>
      <c r="E1563" s="6"/>
    </row>
    <row r="1564" spans="1:5" ht="24.75" customHeight="1">
      <c r="A1564" s="3">
        <v>1562</v>
      </c>
      <c r="B1564" s="4" t="str">
        <f>"莫少霞"</f>
        <v>莫少霞</v>
      </c>
      <c r="C1564" s="4" t="s">
        <v>1449</v>
      </c>
      <c r="D1564" s="4" t="s">
        <v>1312</v>
      </c>
      <c r="E1564" s="6"/>
    </row>
    <row r="1565" spans="1:5" ht="24.75" customHeight="1">
      <c r="A1565" s="3">
        <v>1563</v>
      </c>
      <c r="B1565" s="4" t="str">
        <f>"郭金美"</f>
        <v>郭金美</v>
      </c>
      <c r="C1565" s="4" t="s">
        <v>1450</v>
      </c>
      <c r="D1565" s="4" t="s">
        <v>1312</v>
      </c>
      <c r="E1565" s="6"/>
    </row>
    <row r="1566" spans="1:5" ht="24.75" customHeight="1">
      <c r="A1566" s="3">
        <v>1564</v>
      </c>
      <c r="B1566" s="4" t="str">
        <f>"邢增伟"</f>
        <v>邢增伟</v>
      </c>
      <c r="C1566" s="4" t="s">
        <v>1451</v>
      </c>
      <c r="D1566" s="4" t="s">
        <v>1312</v>
      </c>
      <c r="E1566" s="6"/>
    </row>
    <row r="1567" spans="1:5" ht="24.75" customHeight="1">
      <c r="A1567" s="3">
        <v>1565</v>
      </c>
      <c r="B1567" s="4" t="str">
        <f>"王晓凤"</f>
        <v>王晓凤</v>
      </c>
      <c r="C1567" s="4" t="s">
        <v>1452</v>
      </c>
      <c r="D1567" s="4" t="s">
        <v>1312</v>
      </c>
      <c r="E1567" s="6"/>
    </row>
    <row r="1568" spans="1:5" ht="24.75" customHeight="1">
      <c r="A1568" s="3">
        <v>1566</v>
      </c>
      <c r="B1568" s="4" t="str">
        <f>"许坤莉"</f>
        <v>许坤莉</v>
      </c>
      <c r="C1568" s="4" t="s">
        <v>1453</v>
      </c>
      <c r="D1568" s="4" t="s">
        <v>1312</v>
      </c>
      <c r="E1568" s="6"/>
    </row>
    <row r="1569" spans="1:5" ht="24.75" customHeight="1">
      <c r="A1569" s="3">
        <v>1567</v>
      </c>
      <c r="B1569" s="4" t="str">
        <f>"高忠汉"</f>
        <v>高忠汉</v>
      </c>
      <c r="C1569" s="4" t="s">
        <v>1454</v>
      </c>
      <c r="D1569" s="4" t="s">
        <v>1312</v>
      </c>
      <c r="E1569" s="6"/>
    </row>
    <row r="1570" spans="1:5" ht="24.75" customHeight="1">
      <c r="A1570" s="3">
        <v>1568</v>
      </c>
      <c r="B1570" s="4" t="str">
        <f>"李明璐"</f>
        <v>李明璐</v>
      </c>
      <c r="C1570" s="4" t="s">
        <v>1455</v>
      </c>
      <c r="D1570" s="4" t="s">
        <v>1456</v>
      </c>
      <c r="E1570" s="6"/>
    </row>
    <row r="1571" spans="1:5" ht="24.75" customHeight="1">
      <c r="A1571" s="3">
        <v>1569</v>
      </c>
      <c r="B1571" s="4" t="str">
        <f>"杨世辉"</f>
        <v>杨世辉</v>
      </c>
      <c r="C1571" s="4" t="s">
        <v>702</v>
      </c>
      <c r="D1571" s="4" t="s">
        <v>1456</v>
      </c>
      <c r="E1571" s="6"/>
    </row>
    <row r="1572" spans="1:5" ht="24.75" customHeight="1">
      <c r="A1572" s="3">
        <v>1570</v>
      </c>
      <c r="B1572" s="4" t="str">
        <f>"贾云飞"</f>
        <v>贾云飞</v>
      </c>
      <c r="C1572" s="4" t="s">
        <v>1457</v>
      </c>
      <c r="D1572" s="4" t="s">
        <v>1456</v>
      </c>
      <c r="E1572" s="6"/>
    </row>
    <row r="1573" spans="1:5" ht="24.75" customHeight="1">
      <c r="A1573" s="3">
        <v>1571</v>
      </c>
      <c r="B1573" s="4" t="str">
        <f>"彭子津"</f>
        <v>彭子津</v>
      </c>
      <c r="C1573" s="4" t="s">
        <v>1458</v>
      </c>
      <c r="D1573" s="4" t="s">
        <v>1456</v>
      </c>
      <c r="E1573" s="6"/>
    </row>
    <row r="1574" spans="1:5" ht="24.75" customHeight="1">
      <c r="A1574" s="3">
        <v>1572</v>
      </c>
      <c r="B1574" s="4" t="str">
        <f>"何宜璇"</f>
        <v>何宜璇</v>
      </c>
      <c r="C1574" s="4" t="s">
        <v>1459</v>
      </c>
      <c r="D1574" s="4" t="s">
        <v>1456</v>
      </c>
      <c r="E1574" s="6"/>
    </row>
    <row r="1575" spans="1:5" ht="24.75" customHeight="1">
      <c r="A1575" s="3">
        <v>1573</v>
      </c>
      <c r="B1575" s="4" t="str">
        <f>"苏文芬"</f>
        <v>苏文芬</v>
      </c>
      <c r="C1575" s="4" t="s">
        <v>1460</v>
      </c>
      <c r="D1575" s="4" t="s">
        <v>1456</v>
      </c>
      <c r="E1575" s="6"/>
    </row>
    <row r="1576" spans="1:5" ht="24.75" customHeight="1">
      <c r="A1576" s="3">
        <v>1574</v>
      </c>
      <c r="B1576" s="4" t="str">
        <f>"曾红"</f>
        <v>曾红</v>
      </c>
      <c r="C1576" s="4" t="s">
        <v>1461</v>
      </c>
      <c r="D1576" s="4" t="s">
        <v>1456</v>
      </c>
      <c r="E1576" s="6"/>
    </row>
    <row r="1577" spans="1:5" ht="24.75" customHeight="1">
      <c r="A1577" s="3">
        <v>1575</v>
      </c>
      <c r="B1577" s="4" t="str">
        <f>"林莉"</f>
        <v>林莉</v>
      </c>
      <c r="C1577" s="4" t="s">
        <v>1462</v>
      </c>
      <c r="D1577" s="4" t="s">
        <v>1456</v>
      </c>
      <c r="E1577" s="6"/>
    </row>
    <row r="1578" spans="1:5" ht="24.75" customHeight="1">
      <c r="A1578" s="3">
        <v>1576</v>
      </c>
      <c r="B1578" s="4" t="str">
        <f>"梁英花"</f>
        <v>梁英花</v>
      </c>
      <c r="C1578" s="4" t="s">
        <v>1463</v>
      </c>
      <c r="D1578" s="4" t="s">
        <v>1456</v>
      </c>
      <c r="E1578" s="6"/>
    </row>
    <row r="1579" spans="1:5" ht="24.75" customHeight="1">
      <c r="A1579" s="3">
        <v>1577</v>
      </c>
      <c r="B1579" s="4" t="str">
        <f>"商宝林"</f>
        <v>商宝林</v>
      </c>
      <c r="C1579" s="4" t="s">
        <v>1464</v>
      </c>
      <c r="D1579" s="4" t="s">
        <v>1456</v>
      </c>
      <c r="E1579" s="6"/>
    </row>
    <row r="1580" spans="1:5" ht="24.75" customHeight="1">
      <c r="A1580" s="3">
        <v>1578</v>
      </c>
      <c r="B1580" s="4" t="str">
        <f>"吴明峰"</f>
        <v>吴明峰</v>
      </c>
      <c r="C1580" s="4" t="s">
        <v>1465</v>
      </c>
      <c r="D1580" s="4" t="s">
        <v>1456</v>
      </c>
      <c r="E1580" s="6"/>
    </row>
    <row r="1581" spans="1:5" ht="24.75" customHeight="1">
      <c r="A1581" s="3">
        <v>1579</v>
      </c>
      <c r="B1581" s="4" t="str">
        <f>"黎鸿业"</f>
        <v>黎鸿业</v>
      </c>
      <c r="C1581" s="4" t="s">
        <v>1466</v>
      </c>
      <c r="D1581" s="4" t="s">
        <v>1456</v>
      </c>
      <c r="E1581" s="6"/>
    </row>
    <row r="1582" spans="1:5" ht="24.75" customHeight="1">
      <c r="A1582" s="3">
        <v>1580</v>
      </c>
      <c r="B1582" s="4" t="str">
        <f>"吴美玲"</f>
        <v>吴美玲</v>
      </c>
      <c r="C1582" s="4" t="s">
        <v>1467</v>
      </c>
      <c r="D1582" s="4" t="s">
        <v>1456</v>
      </c>
      <c r="E1582" s="6"/>
    </row>
    <row r="1583" spans="1:5" ht="24.75" customHeight="1">
      <c r="A1583" s="3">
        <v>1581</v>
      </c>
      <c r="B1583" s="4" t="str">
        <f>"陈香余"</f>
        <v>陈香余</v>
      </c>
      <c r="C1583" s="4" t="s">
        <v>1468</v>
      </c>
      <c r="D1583" s="4" t="s">
        <v>1456</v>
      </c>
      <c r="E1583" s="6"/>
    </row>
    <row r="1584" spans="1:5" ht="24.75" customHeight="1">
      <c r="A1584" s="3">
        <v>1582</v>
      </c>
      <c r="B1584" s="4" t="str">
        <f>"谢舒琪"</f>
        <v>谢舒琪</v>
      </c>
      <c r="C1584" s="4" t="s">
        <v>1469</v>
      </c>
      <c r="D1584" s="4" t="s">
        <v>1456</v>
      </c>
      <c r="E1584" s="6"/>
    </row>
    <row r="1585" spans="1:5" ht="24.75" customHeight="1">
      <c r="A1585" s="3">
        <v>1583</v>
      </c>
      <c r="B1585" s="4" t="str">
        <f>"韩青颖"</f>
        <v>韩青颖</v>
      </c>
      <c r="C1585" s="4" t="s">
        <v>368</v>
      </c>
      <c r="D1585" s="4" t="s">
        <v>1456</v>
      </c>
      <c r="E1585" s="6"/>
    </row>
    <row r="1586" spans="1:5" ht="24.75" customHeight="1">
      <c r="A1586" s="3">
        <v>1584</v>
      </c>
      <c r="B1586" s="4" t="str">
        <f>"林慧霞"</f>
        <v>林慧霞</v>
      </c>
      <c r="C1586" s="4" t="s">
        <v>1470</v>
      </c>
      <c r="D1586" s="4" t="s">
        <v>1456</v>
      </c>
      <c r="E1586" s="6"/>
    </row>
    <row r="1587" spans="1:5" ht="24.75" customHeight="1">
      <c r="A1587" s="3">
        <v>1585</v>
      </c>
      <c r="B1587" s="4" t="str">
        <f>"王学漾"</f>
        <v>王学漾</v>
      </c>
      <c r="C1587" s="4" t="s">
        <v>1471</v>
      </c>
      <c r="D1587" s="4" t="s">
        <v>1456</v>
      </c>
      <c r="E1587" s="6"/>
    </row>
    <row r="1588" spans="1:5" ht="24.75" customHeight="1">
      <c r="A1588" s="3">
        <v>1586</v>
      </c>
      <c r="B1588" s="4" t="str">
        <f>"黄玺颖"</f>
        <v>黄玺颖</v>
      </c>
      <c r="C1588" s="4" t="s">
        <v>1472</v>
      </c>
      <c r="D1588" s="4" t="s">
        <v>1456</v>
      </c>
      <c r="E1588" s="6"/>
    </row>
    <row r="1589" spans="1:5" ht="24.75" customHeight="1">
      <c r="A1589" s="3">
        <v>1587</v>
      </c>
      <c r="B1589" s="4" t="str">
        <f>"周求胜"</f>
        <v>周求胜</v>
      </c>
      <c r="C1589" s="4" t="s">
        <v>1473</v>
      </c>
      <c r="D1589" s="4" t="s">
        <v>1456</v>
      </c>
      <c r="E1589" s="6"/>
    </row>
    <row r="1590" spans="1:5" ht="24.75" customHeight="1">
      <c r="A1590" s="3">
        <v>1588</v>
      </c>
      <c r="B1590" s="4" t="str">
        <f>"叶宏代"</f>
        <v>叶宏代</v>
      </c>
      <c r="C1590" s="4" t="s">
        <v>1474</v>
      </c>
      <c r="D1590" s="4" t="s">
        <v>1456</v>
      </c>
      <c r="E1590" s="6"/>
    </row>
    <row r="1591" spans="1:5" ht="24.75" customHeight="1">
      <c r="A1591" s="3">
        <v>1589</v>
      </c>
      <c r="B1591" s="4" t="str">
        <f>"陈小娌"</f>
        <v>陈小娌</v>
      </c>
      <c r="C1591" s="4" t="s">
        <v>1475</v>
      </c>
      <c r="D1591" s="4" t="s">
        <v>1456</v>
      </c>
      <c r="E1591" s="6"/>
    </row>
    <row r="1592" spans="1:5" ht="24.75" customHeight="1">
      <c r="A1592" s="3">
        <v>1590</v>
      </c>
      <c r="B1592" s="4" t="str">
        <f>"谢婧婧"</f>
        <v>谢婧婧</v>
      </c>
      <c r="C1592" s="4" t="s">
        <v>149</v>
      </c>
      <c r="D1592" s="4" t="s">
        <v>1456</v>
      </c>
      <c r="E1592" s="6"/>
    </row>
    <row r="1593" spans="1:5" ht="24.75" customHeight="1">
      <c r="A1593" s="3">
        <v>1591</v>
      </c>
      <c r="B1593" s="4" t="str">
        <f>"谭慧琳"</f>
        <v>谭慧琳</v>
      </c>
      <c r="C1593" s="4" t="s">
        <v>1237</v>
      </c>
      <c r="D1593" s="4" t="s">
        <v>1456</v>
      </c>
      <c r="E1593" s="6"/>
    </row>
    <row r="1594" spans="1:5" ht="24.75" customHeight="1">
      <c r="A1594" s="3">
        <v>1592</v>
      </c>
      <c r="B1594" s="4" t="str">
        <f>"郑斯敏"</f>
        <v>郑斯敏</v>
      </c>
      <c r="C1594" s="4" t="s">
        <v>579</v>
      </c>
      <c r="D1594" s="4" t="s">
        <v>1456</v>
      </c>
      <c r="E1594" s="6"/>
    </row>
    <row r="1595" spans="1:5" ht="24.75" customHeight="1">
      <c r="A1595" s="3">
        <v>1593</v>
      </c>
      <c r="B1595" s="4" t="str">
        <f>"陈永达"</f>
        <v>陈永达</v>
      </c>
      <c r="C1595" s="4" t="s">
        <v>1476</v>
      </c>
      <c r="D1595" s="4" t="s">
        <v>1456</v>
      </c>
      <c r="E1595" s="6"/>
    </row>
    <row r="1596" spans="1:5" ht="24.75" customHeight="1">
      <c r="A1596" s="3">
        <v>1594</v>
      </c>
      <c r="B1596" s="4" t="str">
        <f>"吴秀江"</f>
        <v>吴秀江</v>
      </c>
      <c r="C1596" s="4" t="s">
        <v>1477</v>
      </c>
      <c r="D1596" s="4" t="s">
        <v>1456</v>
      </c>
      <c r="E1596" s="6"/>
    </row>
    <row r="1597" spans="1:5" ht="24.75" customHeight="1">
      <c r="A1597" s="3">
        <v>1595</v>
      </c>
      <c r="B1597" s="4" t="str">
        <f>"吴丽香"</f>
        <v>吴丽香</v>
      </c>
      <c r="C1597" s="4" t="s">
        <v>1478</v>
      </c>
      <c r="D1597" s="4" t="s">
        <v>1456</v>
      </c>
      <c r="E1597" s="6"/>
    </row>
    <row r="1598" spans="1:5" ht="24.75" customHeight="1">
      <c r="A1598" s="3">
        <v>1596</v>
      </c>
      <c r="B1598" s="4" t="str">
        <f>"洪彩妹"</f>
        <v>洪彩妹</v>
      </c>
      <c r="C1598" s="4" t="s">
        <v>1479</v>
      </c>
      <c r="D1598" s="4" t="s">
        <v>1456</v>
      </c>
      <c r="E1598" s="6"/>
    </row>
    <row r="1599" spans="1:5" ht="24.75" customHeight="1">
      <c r="A1599" s="3">
        <v>1597</v>
      </c>
      <c r="B1599" s="4" t="str">
        <f>"李寒霜"</f>
        <v>李寒霜</v>
      </c>
      <c r="C1599" s="4" t="s">
        <v>1480</v>
      </c>
      <c r="D1599" s="4" t="s">
        <v>1456</v>
      </c>
      <c r="E1599" s="6"/>
    </row>
    <row r="1600" spans="1:5" ht="24.75" customHeight="1">
      <c r="A1600" s="3">
        <v>1598</v>
      </c>
      <c r="B1600" s="4" t="str">
        <f>"陈舒颖"</f>
        <v>陈舒颖</v>
      </c>
      <c r="C1600" s="4" t="s">
        <v>1481</v>
      </c>
      <c r="D1600" s="4" t="s">
        <v>1456</v>
      </c>
      <c r="E1600" s="6"/>
    </row>
    <row r="1601" spans="1:5" ht="24.75" customHeight="1">
      <c r="A1601" s="3">
        <v>1599</v>
      </c>
      <c r="B1601" s="4" t="str">
        <f>"洪信敏"</f>
        <v>洪信敏</v>
      </c>
      <c r="C1601" s="4" t="s">
        <v>1482</v>
      </c>
      <c r="D1601" s="4" t="s">
        <v>1456</v>
      </c>
      <c r="E1601" s="6"/>
    </row>
    <row r="1602" spans="1:5" ht="24.75" customHeight="1">
      <c r="A1602" s="3">
        <v>1600</v>
      </c>
      <c r="B1602" s="4" t="str">
        <f>"曾雨晴"</f>
        <v>曾雨晴</v>
      </c>
      <c r="C1602" s="4" t="s">
        <v>1483</v>
      </c>
      <c r="D1602" s="4" t="s">
        <v>1456</v>
      </c>
      <c r="E1602" s="6"/>
    </row>
    <row r="1603" spans="1:5" ht="24.75" customHeight="1">
      <c r="A1603" s="3">
        <v>1601</v>
      </c>
      <c r="B1603" s="4" t="str">
        <f>"蔡汝浩"</f>
        <v>蔡汝浩</v>
      </c>
      <c r="C1603" s="4" t="s">
        <v>1484</v>
      </c>
      <c r="D1603" s="4" t="s">
        <v>1456</v>
      </c>
      <c r="E1603" s="6"/>
    </row>
    <row r="1604" spans="1:5" ht="24.75" customHeight="1">
      <c r="A1604" s="3">
        <v>1602</v>
      </c>
      <c r="B1604" s="4" t="str">
        <f>"邱文青"</f>
        <v>邱文青</v>
      </c>
      <c r="C1604" s="4" t="s">
        <v>1485</v>
      </c>
      <c r="D1604" s="4" t="s">
        <v>1456</v>
      </c>
      <c r="E1604" s="6"/>
    </row>
    <row r="1605" spans="1:5" ht="24.75" customHeight="1">
      <c r="A1605" s="3">
        <v>1603</v>
      </c>
      <c r="B1605" s="4" t="str">
        <f>"羊清波"</f>
        <v>羊清波</v>
      </c>
      <c r="C1605" s="4" t="s">
        <v>1486</v>
      </c>
      <c r="D1605" s="4" t="s">
        <v>1456</v>
      </c>
      <c r="E1605" s="6"/>
    </row>
    <row r="1606" spans="1:5" ht="24.75" customHeight="1">
      <c r="A1606" s="3">
        <v>1604</v>
      </c>
      <c r="B1606" s="4" t="str">
        <f>"黄诗敏"</f>
        <v>黄诗敏</v>
      </c>
      <c r="C1606" s="4" t="s">
        <v>1487</v>
      </c>
      <c r="D1606" s="4" t="s">
        <v>1456</v>
      </c>
      <c r="E1606" s="6"/>
    </row>
    <row r="1607" spans="1:5" ht="24.75" customHeight="1">
      <c r="A1607" s="3">
        <v>1605</v>
      </c>
      <c r="B1607" s="4" t="str">
        <f>"钱香慧"</f>
        <v>钱香慧</v>
      </c>
      <c r="C1607" s="4" t="s">
        <v>1488</v>
      </c>
      <c r="D1607" s="4" t="s">
        <v>1456</v>
      </c>
      <c r="E1607" s="6"/>
    </row>
    <row r="1608" spans="1:5" ht="24.75" customHeight="1">
      <c r="A1608" s="3">
        <v>1606</v>
      </c>
      <c r="B1608" s="4" t="str">
        <f>"吕先桃"</f>
        <v>吕先桃</v>
      </c>
      <c r="C1608" s="4" t="s">
        <v>1489</v>
      </c>
      <c r="D1608" s="4" t="s">
        <v>1456</v>
      </c>
      <c r="E1608" s="6"/>
    </row>
    <row r="1609" spans="1:5" ht="24.75" customHeight="1">
      <c r="A1609" s="3">
        <v>1607</v>
      </c>
      <c r="B1609" s="4" t="str">
        <f>"莫业榆"</f>
        <v>莫业榆</v>
      </c>
      <c r="C1609" s="4" t="s">
        <v>1490</v>
      </c>
      <c r="D1609" s="4" t="s">
        <v>1456</v>
      </c>
      <c r="E1609" s="6"/>
    </row>
    <row r="1610" spans="1:5" ht="24.75" customHeight="1">
      <c r="A1610" s="3">
        <v>1608</v>
      </c>
      <c r="B1610" s="4" t="str">
        <f>"符福依"</f>
        <v>符福依</v>
      </c>
      <c r="C1610" s="4" t="s">
        <v>1491</v>
      </c>
      <c r="D1610" s="4" t="s">
        <v>1456</v>
      </c>
      <c r="E1610" s="6"/>
    </row>
    <row r="1611" spans="1:5" ht="24.75" customHeight="1">
      <c r="A1611" s="3">
        <v>1609</v>
      </c>
      <c r="B1611" s="4" t="str">
        <f>"王序特"</f>
        <v>王序特</v>
      </c>
      <c r="C1611" s="4" t="s">
        <v>701</v>
      </c>
      <c r="D1611" s="4" t="s">
        <v>1456</v>
      </c>
      <c r="E1611" s="6"/>
    </row>
    <row r="1612" spans="1:5" ht="24.75" customHeight="1">
      <c r="A1612" s="3">
        <v>1610</v>
      </c>
      <c r="B1612" s="4" t="str">
        <f>"邢增权"</f>
        <v>邢增权</v>
      </c>
      <c r="C1612" s="4" t="s">
        <v>1492</v>
      </c>
      <c r="D1612" s="4" t="s">
        <v>1456</v>
      </c>
      <c r="E1612" s="6"/>
    </row>
    <row r="1613" spans="1:5" ht="24.75" customHeight="1">
      <c r="A1613" s="3">
        <v>1611</v>
      </c>
      <c r="B1613" s="4" t="str">
        <f>"陈雅思"</f>
        <v>陈雅思</v>
      </c>
      <c r="C1613" s="4" t="s">
        <v>1493</v>
      </c>
      <c r="D1613" s="4" t="s">
        <v>1456</v>
      </c>
      <c r="E1613" s="6"/>
    </row>
    <row r="1614" spans="1:5" ht="24.75" customHeight="1">
      <c r="A1614" s="3">
        <v>1612</v>
      </c>
      <c r="B1614" s="4" t="str">
        <f>"邵尤弘"</f>
        <v>邵尤弘</v>
      </c>
      <c r="C1614" s="4" t="s">
        <v>1494</v>
      </c>
      <c r="D1614" s="4" t="s">
        <v>1456</v>
      </c>
      <c r="E1614" s="6"/>
    </row>
    <row r="1615" spans="1:5" ht="24.75" customHeight="1">
      <c r="A1615" s="3">
        <v>1613</v>
      </c>
      <c r="B1615" s="4" t="str">
        <f>"林伟东"</f>
        <v>林伟东</v>
      </c>
      <c r="C1615" s="4" t="s">
        <v>1495</v>
      </c>
      <c r="D1615" s="4" t="s">
        <v>1456</v>
      </c>
      <c r="E1615" s="6"/>
    </row>
    <row r="1616" spans="1:5" ht="24.75" customHeight="1">
      <c r="A1616" s="3">
        <v>1614</v>
      </c>
      <c r="B1616" s="4" t="str">
        <f>"邓玉凤"</f>
        <v>邓玉凤</v>
      </c>
      <c r="C1616" s="4" t="s">
        <v>1496</v>
      </c>
      <c r="D1616" s="4" t="s">
        <v>1456</v>
      </c>
      <c r="E1616" s="6"/>
    </row>
    <row r="1617" spans="1:5" ht="24.75" customHeight="1">
      <c r="A1617" s="3">
        <v>1615</v>
      </c>
      <c r="B1617" s="4" t="str">
        <f>"陈洁"</f>
        <v>陈洁</v>
      </c>
      <c r="C1617" s="4" t="s">
        <v>1497</v>
      </c>
      <c r="D1617" s="4" t="s">
        <v>1456</v>
      </c>
      <c r="E1617" s="6"/>
    </row>
    <row r="1618" spans="1:5" ht="24.75" customHeight="1">
      <c r="A1618" s="3">
        <v>1616</v>
      </c>
      <c r="B1618" s="4" t="str">
        <f>"蒋祉一"</f>
        <v>蒋祉一</v>
      </c>
      <c r="C1618" s="4" t="s">
        <v>1498</v>
      </c>
      <c r="D1618" s="4" t="s">
        <v>1456</v>
      </c>
      <c r="E1618" s="6"/>
    </row>
    <row r="1619" spans="1:5" ht="24.75" customHeight="1">
      <c r="A1619" s="3">
        <v>1617</v>
      </c>
      <c r="B1619" s="4" t="str">
        <f>"王所川"</f>
        <v>王所川</v>
      </c>
      <c r="C1619" s="4" t="s">
        <v>1499</v>
      </c>
      <c r="D1619" s="4" t="s">
        <v>1456</v>
      </c>
      <c r="E1619" s="6"/>
    </row>
    <row r="1620" spans="1:5" ht="24.75" customHeight="1">
      <c r="A1620" s="3">
        <v>1618</v>
      </c>
      <c r="B1620" s="4" t="str">
        <f>"黄乐昌"</f>
        <v>黄乐昌</v>
      </c>
      <c r="C1620" s="4" t="s">
        <v>431</v>
      </c>
      <c r="D1620" s="4" t="s">
        <v>1456</v>
      </c>
      <c r="E1620" s="6"/>
    </row>
    <row r="1621" spans="1:5" ht="24.75" customHeight="1">
      <c r="A1621" s="3">
        <v>1619</v>
      </c>
      <c r="B1621" s="4" t="str">
        <f>"邓茹月"</f>
        <v>邓茹月</v>
      </c>
      <c r="C1621" s="4" t="s">
        <v>1500</v>
      </c>
      <c r="D1621" s="4" t="s">
        <v>1456</v>
      </c>
      <c r="E1621" s="6"/>
    </row>
    <row r="1622" spans="1:5" ht="24.75" customHeight="1">
      <c r="A1622" s="3">
        <v>1620</v>
      </c>
      <c r="B1622" s="4" t="str">
        <f>"符滢馨"</f>
        <v>符滢馨</v>
      </c>
      <c r="C1622" s="4" t="s">
        <v>1501</v>
      </c>
      <c r="D1622" s="4" t="s">
        <v>1456</v>
      </c>
      <c r="E1622" s="6"/>
    </row>
    <row r="1623" spans="1:5" ht="24.75" customHeight="1">
      <c r="A1623" s="3">
        <v>1621</v>
      </c>
      <c r="B1623" s="4" t="str">
        <f>"包哲先"</f>
        <v>包哲先</v>
      </c>
      <c r="C1623" s="4" t="s">
        <v>16</v>
      </c>
      <c r="D1623" s="4" t="s">
        <v>1456</v>
      </c>
      <c r="E1623" s="6"/>
    </row>
    <row r="1624" spans="1:5" ht="24.75" customHeight="1">
      <c r="A1624" s="3">
        <v>1622</v>
      </c>
      <c r="B1624" s="4" t="str">
        <f>"蒋丽颖"</f>
        <v>蒋丽颖</v>
      </c>
      <c r="C1624" s="4" t="s">
        <v>1502</v>
      </c>
      <c r="D1624" s="4" t="s">
        <v>1456</v>
      </c>
      <c r="E1624" s="6"/>
    </row>
    <row r="1625" spans="1:5" ht="24.75" customHeight="1">
      <c r="A1625" s="3">
        <v>1623</v>
      </c>
      <c r="B1625" s="4" t="str">
        <f>"王凡逸"</f>
        <v>王凡逸</v>
      </c>
      <c r="C1625" s="4" t="s">
        <v>1086</v>
      </c>
      <c r="D1625" s="4" t="s">
        <v>1456</v>
      </c>
      <c r="E1625" s="6"/>
    </row>
    <row r="1626" spans="1:5" ht="24.75" customHeight="1">
      <c r="A1626" s="3">
        <v>1624</v>
      </c>
      <c r="B1626" s="4" t="str">
        <f>"陈宜秀"</f>
        <v>陈宜秀</v>
      </c>
      <c r="C1626" s="4" t="s">
        <v>1503</v>
      </c>
      <c r="D1626" s="4" t="s">
        <v>1456</v>
      </c>
      <c r="E1626" s="6"/>
    </row>
    <row r="1627" spans="1:5" ht="24.75" customHeight="1">
      <c r="A1627" s="3">
        <v>1625</v>
      </c>
      <c r="B1627" s="4" t="str">
        <f>"李巧芬"</f>
        <v>李巧芬</v>
      </c>
      <c r="C1627" s="4" t="s">
        <v>1504</v>
      </c>
      <c r="D1627" s="4" t="s">
        <v>1456</v>
      </c>
      <c r="E1627" s="6"/>
    </row>
    <row r="1628" spans="1:5" ht="24.75" customHeight="1">
      <c r="A1628" s="3">
        <v>1626</v>
      </c>
      <c r="B1628" s="4" t="str">
        <f>"尹筱钰"</f>
        <v>尹筱钰</v>
      </c>
      <c r="C1628" s="4" t="s">
        <v>1505</v>
      </c>
      <c r="D1628" s="4" t="s">
        <v>1456</v>
      </c>
      <c r="E1628" s="6"/>
    </row>
    <row r="1629" spans="1:5" ht="24.75" customHeight="1">
      <c r="A1629" s="3">
        <v>1627</v>
      </c>
      <c r="B1629" s="4" t="str">
        <f>"韦基茂"</f>
        <v>韦基茂</v>
      </c>
      <c r="C1629" s="4" t="s">
        <v>1506</v>
      </c>
      <c r="D1629" s="4" t="s">
        <v>1456</v>
      </c>
      <c r="E1629" s="6"/>
    </row>
    <row r="1630" spans="1:5" ht="24.75" customHeight="1">
      <c r="A1630" s="3">
        <v>1628</v>
      </c>
      <c r="B1630" s="4" t="str">
        <f>"李翠英"</f>
        <v>李翠英</v>
      </c>
      <c r="C1630" s="4" t="s">
        <v>1507</v>
      </c>
      <c r="D1630" s="4" t="s">
        <v>1456</v>
      </c>
      <c r="E1630" s="6"/>
    </row>
    <row r="1631" spans="1:5" ht="24.75" customHeight="1">
      <c r="A1631" s="3">
        <v>1629</v>
      </c>
      <c r="B1631" s="4" t="str">
        <f>"黄哲"</f>
        <v>黄哲</v>
      </c>
      <c r="C1631" s="4" t="s">
        <v>1508</v>
      </c>
      <c r="D1631" s="4" t="s">
        <v>1456</v>
      </c>
      <c r="E1631" s="6"/>
    </row>
    <row r="1632" spans="1:5" ht="24.75" customHeight="1">
      <c r="A1632" s="3">
        <v>1630</v>
      </c>
      <c r="B1632" s="4" t="str">
        <f>"符琼云"</f>
        <v>符琼云</v>
      </c>
      <c r="C1632" s="4" t="s">
        <v>1509</v>
      </c>
      <c r="D1632" s="4" t="s">
        <v>1456</v>
      </c>
      <c r="E1632" s="6"/>
    </row>
    <row r="1633" spans="1:5" ht="24.75" customHeight="1">
      <c r="A1633" s="3">
        <v>1631</v>
      </c>
      <c r="B1633" s="4" t="str">
        <f>"王汉超"</f>
        <v>王汉超</v>
      </c>
      <c r="C1633" s="4" t="s">
        <v>1510</v>
      </c>
      <c r="D1633" s="4" t="s">
        <v>1456</v>
      </c>
      <c r="E1633" s="6"/>
    </row>
    <row r="1634" spans="1:5" ht="24.75" customHeight="1">
      <c r="A1634" s="3">
        <v>1632</v>
      </c>
      <c r="B1634" s="4" t="str">
        <f>"林桂琴"</f>
        <v>林桂琴</v>
      </c>
      <c r="C1634" s="4" t="s">
        <v>1511</v>
      </c>
      <c r="D1634" s="4" t="s">
        <v>1456</v>
      </c>
      <c r="E1634" s="6"/>
    </row>
    <row r="1635" spans="1:5" ht="24.75" customHeight="1">
      <c r="A1635" s="3">
        <v>1633</v>
      </c>
      <c r="B1635" s="4" t="str">
        <f>"吴倩春"</f>
        <v>吴倩春</v>
      </c>
      <c r="C1635" s="4" t="s">
        <v>1512</v>
      </c>
      <c r="D1635" s="4" t="s">
        <v>1456</v>
      </c>
      <c r="E1635" s="6"/>
    </row>
    <row r="1636" spans="1:5" ht="24.75" customHeight="1">
      <c r="A1636" s="3">
        <v>1634</v>
      </c>
      <c r="B1636" s="4" t="str">
        <f>"辜成鹏"</f>
        <v>辜成鹏</v>
      </c>
      <c r="C1636" s="4" t="s">
        <v>1513</v>
      </c>
      <c r="D1636" s="4" t="s">
        <v>1456</v>
      </c>
      <c r="E1636" s="6"/>
    </row>
    <row r="1637" spans="1:5" ht="24.75" customHeight="1">
      <c r="A1637" s="3">
        <v>1635</v>
      </c>
      <c r="B1637" s="4" t="str">
        <f>"吴挺全"</f>
        <v>吴挺全</v>
      </c>
      <c r="C1637" s="4" t="s">
        <v>1514</v>
      </c>
      <c r="D1637" s="4" t="s">
        <v>1456</v>
      </c>
      <c r="E1637" s="6"/>
    </row>
    <row r="1638" spans="1:5" ht="24.75" customHeight="1">
      <c r="A1638" s="3">
        <v>1636</v>
      </c>
      <c r="B1638" s="4" t="str">
        <f>"吴坤浩"</f>
        <v>吴坤浩</v>
      </c>
      <c r="C1638" s="4" t="s">
        <v>1515</v>
      </c>
      <c r="D1638" s="4" t="s">
        <v>1456</v>
      </c>
      <c r="E1638" s="6"/>
    </row>
    <row r="1639" spans="1:5" ht="24.75" customHeight="1">
      <c r="A1639" s="3">
        <v>1637</v>
      </c>
      <c r="B1639" s="4" t="str">
        <f>"陈翠"</f>
        <v>陈翠</v>
      </c>
      <c r="C1639" s="4" t="s">
        <v>888</v>
      </c>
      <c r="D1639" s="4" t="s">
        <v>1456</v>
      </c>
      <c r="E1639" s="6"/>
    </row>
    <row r="1640" spans="1:5" ht="24.75" customHeight="1">
      <c r="A1640" s="3">
        <v>1638</v>
      </c>
      <c r="B1640" s="4" t="str">
        <f>"谢文强"</f>
        <v>谢文强</v>
      </c>
      <c r="C1640" s="4" t="s">
        <v>1516</v>
      </c>
      <c r="D1640" s="4" t="s">
        <v>1456</v>
      </c>
      <c r="E1640" s="6"/>
    </row>
    <row r="1641" spans="1:5" ht="24.75" customHeight="1">
      <c r="A1641" s="3">
        <v>1639</v>
      </c>
      <c r="B1641" s="4" t="str">
        <f>"吴严斐萌"</f>
        <v>吴严斐萌</v>
      </c>
      <c r="C1641" s="4" t="s">
        <v>1517</v>
      </c>
      <c r="D1641" s="4" t="s">
        <v>1456</v>
      </c>
      <c r="E1641" s="6"/>
    </row>
    <row r="1642" spans="1:5" ht="24.75" customHeight="1">
      <c r="A1642" s="3">
        <v>1640</v>
      </c>
      <c r="B1642" s="4" t="str">
        <f>"戴庞慕"</f>
        <v>戴庞慕</v>
      </c>
      <c r="C1642" s="4" t="s">
        <v>1518</v>
      </c>
      <c r="D1642" s="4" t="s">
        <v>1456</v>
      </c>
      <c r="E1642" s="6"/>
    </row>
    <row r="1643" spans="1:5" ht="24.75" customHeight="1">
      <c r="A1643" s="3">
        <v>1641</v>
      </c>
      <c r="B1643" s="4" t="str">
        <f>"陈奇曼"</f>
        <v>陈奇曼</v>
      </c>
      <c r="C1643" s="4" t="s">
        <v>791</v>
      </c>
      <c r="D1643" s="4" t="s">
        <v>1456</v>
      </c>
      <c r="E1643" s="6"/>
    </row>
    <row r="1644" spans="1:5" ht="24.75" customHeight="1">
      <c r="A1644" s="3">
        <v>1642</v>
      </c>
      <c r="B1644" s="4" t="str">
        <f>"吴乾春"</f>
        <v>吴乾春</v>
      </c>
      <c r="C1644" s="4" t="s">
        <v>1519</v>
      </c>
      <c r="D1644" s="4" t="s">
        <v>1456</v>
      </c>
      <c r="E1644" s="6"/>
    </row>
    <row r="1645" spans="1:5" ht="24.75" customHeight="1">
      <c r="A1645" s="3">
        <v>1643</v>
      </c>
      <c r="B1645" s="4" t="str">
        <f>"陈飞"</f>
        <v>陈飞</v>
      </c>
      <c r="C1645" s="4" t="s">
        <v>277</v>
      </c>
      <c r="D1645" s="4" t="s">
        <v>1456</v>
      </c>
      <c r="E1645" s="6"/>
    </row>
    <row r="1646" spans="1:5" ht="24.75" customHeight="1">
      <c r="A1646" s="3">
        <v>1644</v>
      </c>
      <c r="B1646" s="4" t="str">
        <f>"胡昌麒"</f>
        <v>胡昌麒</v>
      </c>
      <c r="C1646" s="4" t="s">
        <v>277</v>
      </c>
      <c r="D1646" s="4" t="s">
        <v>1456</v>
      </c>
      <c r="E1646" s="6"/>
    </row>
    <row r="1647" spans="1:5" ht="24.75" customHeight="1">
      <c r="A1647" s="3">
        <v>1645</v>
      </c>
      <c r="B1647" s="4" t="str">
        <f>"肖海清"</f>
        <v>肖海清</v>
      </c>
      <c r="C1647" s="4" t="s">
        <v>1520</v>
      </c>
      <c r="D1647" s="4" t="s">
        <v>1456</v>
      </c>
      <c r="E1647" s="6"/>
    </row>
    <row r="1648" spans="1:5" ht="24.75" customHeight="1">
      <c r="A1648" s="3">
        <v>1646</v>
      </c>
      <c r="B1648" s="4" t="str">
        <f>"陈苗欣"</f>
        <v>陈苗欣</v>
      </c>
      <c r="C1648" s="4" t="s">
        <v>1521</v>
      </c>
      <c r="D1648" s="4" t="s">
        <v>1456</v>
      </c>
      <c r="E1648" s="6"/>
    </row>
    <row r="1649" spans="1:5" ht="24.75" customHeight="1">
      <c r="A1649" s="3">
        <v>1647</v>
      </c>
      <c r="B1649" s="4" t="str">
        <f>"王哲培"</f>
        <v>王哲培</v>
      </c>
      <c r="C1649" s="4" t="s">
        <v>1522</v>
      </c>
      <c r="D1649" s="4" t="s">
        <v>1456</v>
      </c>
      <c r="E1649" s="6"/>
    </row>
    <row r="1650" spans="1:5" ht="24.75" customHeight="1">
      <c r="A1650" s="3">
        <v>1648</v>
      </c>
      <c r="B1650" s="4" t="str">
        <f>"吴芳华"</f>
        <v>吴芳华</v>
      </c>
      <c r="C1650" s="4" t="s">
        <v>1411</v>
      </c>
      <c r="D1650" s="4" t="s">
        <v>1456</v>
      </c>
      <c r="E1650" s="6"/>
    </row>
    <row r="1651" spans="1:5" ht="24.75" customHeight="1">
      <c r="A1651" s="3">
        <v>1649</v>
      </c>
      <c r="B1651" s="4" t="str">
        <f>"林泉邑"</f>
        <v>林泉邑</v>
      </c>
      <c r="C1651" s="4" t="s">
        <v>1523</v>
      </c>
      <c r="D1651" s="4" t="s">
        <v>1456</v>
      </c>
      <c r="E1651" s="6"/>
    </row>
    <row r="1652" spans="1:5" ht="24.75" customHeight="1">
      <c r="A1652" s="3">
        <v>1650</v>
      </c>
      <c r="B1652" s="4" t="str">
        <f>"张兰开"</f>
        <v>张兰开</v>
      </c>
      <c r="C1652" s="4" t="s">
        <v>1524</v>
      </c>
      <c r="D1652" s="4" t="s">
        <v>1456</v>
      </c>
      <c r="E1652" s="6"/>
    </row>
    <row r="1653" spans="1:5" ht="24.75" customHeight="1">
      <c r="A1653" s="3">
        <v>1651</v>
      </c>
      <c r="B1653" s="4" t="str">
        <f>"吴涛志"</f>
        <v>吴涛志</v>
      </c>
      <c r="C1653" s="4" t="s">
        <v>1525</v>
      </c>
      <c r="D1653" s="4" t="s">
        <v>1456</v>
      </c>
      <c r="E1653" s="6"/>
    </row>
    <row r="1654" spans="1:5" ht="24.75" customHeight="1">
      <c r="A1654" s="3">
        <v>1652</v>
      </c>
      <c r="B1654" s="4" t="str">
        <f>"沈玉"</f>
        <v>沈玉</v>
      </c>
      <c r="C1654" s="4" t="s">
        <v>1526</v>
      </c>
      <c r="D1654" s="4" t="s">
        <v>1456</v>
      </c>
      <c r="E1654" s="6"/>
    </row>
    <row r="1655" spans="1:5" ht="24.75" customHeight="1">
      <c r="A1655" s="3">
        <v>1653</v>
      </c>
      <c r="B1655" s="4" t="str">
        <f>"麦世宇"</f>
        <v>麦世宇</v>
      </c>
      <c r="C1655" s="4" t="s">
        <v>1527</v>
      </c>
      <c r="D1655" s="4" t="s">
        <v>1456</v>
      </c>
      <c r="E1655" s="6"/>
    </row>
    <row r="1656" spans="1:5" ht="24.75" customHeight="1">
      <c r="A1656" s="3">
        <v>1654</v>
      </c>
      <c r="B1656" s="4" t="str">
        <f>"符蔚亮"</f>
        <v>符蔚亮</v>
      </c>
      <c r="C1656" s="4" t="s">
        <v>1528</v>
      </c>
      <c r="D1656" s="4" t="s">
        <v>1456</v>
      </c>
      <c r="E1656" s="6"/>
    </row>
    <row r="1657" spans="1:5" ht="24.75" customHeight="1">
      <c r="A1657" s="3">
        <v>1655</v>
      </c>
      <c r="B1657" s="4" t="str">
        <f>"莫启月"</f>
        <v>莫启月</v>
      </c>
      <c r="C1657" s="4" t="s">
        <v>1529</v>
      </c>
      <c r="D1657" s="4" t="s">
        <v>1456</v>
      </c>
      <c r="E1657" s="6"/>
    </row>
    <row r="1658" spans="1:5" ht="24.75" customHeight="1">
      <c r="A1658" s="3">
        <v>1656</v>
      </c>
      <c r="B1658" s="4" t="str">
        <f>"吴伊菲"</f>
        <v>吴伊菲</v>
      </c>
      <c r="C1658" s="4" t="s">
        <v>1530</v>
      </c>
      <c r="D1658" s="4" t="s">
        <v>1456</v>
      </c>
      <c r="E1658" s="6"/>
    </row>
    <row r="1659" spans="1:5" ht="24.75" customHeight="1">
      <c r="A1659" s="3">
        <v>1657</v>
      </c>
      <c r="B1659" s="4" t="str">
        <f>"何宜玲"</f>
        <v>何宜玲</v>
      </c>
      <c r="C1659" s="4" t="s">
        <v>1531</v>
      </c>
      <c r="D1659" s="4" t="s">
        <v>1456</v>
      </c>
      <c r="E1659" s="6"/>
    </row>
    <row r="1660" spans="1:5" ht="24.75" customHeight="1">
      <c r="A1660" s="3">
        <v>1658</v>
      </c>
      <c r="B1660" s="4" t="str">
        <f>"林芳"</f>
        <v>林芳</v>
      </c>
      <c r="C1660" s="4" t="s">
        <v>1532</v>
      </c>
      <c r="D1660" s="4" t="s">
        <v>1456</v>
      </c>
      <c r="E1660" s="6"/>
    </row>
    <row r="1661" spans="1:5" ht="24.75" customHeight="1">
      <c r="A1661" s="3">
        <v>1659</v>
      </c>
      <c r="B1661" s="4" t="str">
        <f>"江尚誉"</f>
        <v>江尚誉</v>
      </c>
      <c r="C1661" s="4" t="s">
        <v>1533</v>
      </c>
      <c r="D1661" s="4" t="s">
        <v>1456</v>
      </c>
      <c r="E1661" s="6"/>
    </row>
    <row r="1662" spans="1:5" ht="24.75" customHeight="1">
      <c r="A1662" s="3">
        <v>1660</v>
      </c>
      <c r="B1662" s="4" t="str">
        <f>"吴健"</f>
        <v>吴健</v>
      </c>
      <c r="C1662" s="4" t="s">
        <v>1534</v>
      </c>
      <c r="D1662" s="4" t="s">
        <v>1456</v>
      </c>
      <c r="E1662" s="6"/>
    </row>
    <row r="1663" spans="1:5" ht="24.75" customHeight="1">
      <c r="A1663" s="3">
        <v>1661</v>
      </c>
      <c r="B1663" s="4" t="str">
        <f>"吴娴静"</f>
        <v>吴娴静</v>
      </c>
      <c r="C1663" s="4" t="s">
        <v>1535</v>
      </c>
      <c r="D1663" s="4" t="s">
        <v>1456</v>
      </c>
      <c r="E1663" s="6"/>
    </row>
    <row r="1664" spans="1:5" ht="24.75" customHeight="1">
      <c r="A1664" s="3">
        <v>1662</v>
      </c>
      <c r="B1664" s="4" t="str">
        <f>"陈拓成"</f>
        <v>陈拓成</v>
      </c>
      <c r="C1664" s="4" t="s">
        <v>1536</v>
      </c>
      <c r="D1664" s="4" t="s">
        <v>1456</v>
      </c>
      <c r="E1664" s="6"/>
    </row>
    <row r="1665" spans="1:5" ht="24.75" customHeight="1">
      <c r="A1665" s="3">
        <v>1663</v>
      </c>
      <c r="B1665" s="4" t="str">
        <f>"孙衍煊"</f>
        <v>孙衍煊</v>
      </c>
      <c r="C1665" s="4" t="s">
        <v>1537</v>
      </c>
      <c r="D1665" s="4" t="s">
        <v>1456</v>
      </c>
      <c r="E1665" s="6"/>
    </row>
    <row r="1666" spans="1:5" ht="24.75" customHeight="1">
      <c r="A1666" s="3">
        <v>1664</v>
      </c>
      <c r="B1666" s="4" t="str">
        <f>"王丽贞"</f>
        <v>王丽贞</v>
      </c>
      <c r="C1666" s="4" t="s">
        <v>1538</v>
      </c>
      <c r="D1666" s="4" t="s">
        <v>1456</v>
      </c>
      <c r="E1666" s="6"/>
    </row>
    <row r="1667" spans="1:5" ht="24.75" customHeight="1">
      <c r="A1667" s="3">
        <v>1665</v>
      </c>
      <c r="B1667" s="4" t="str">
        <f>"刘燕红"</f>
        <v>刘燕红</v>
      </c>
      <c r="C1667" s="4" t="s">
        <v>1539</v>
      </c>
      <c r="D1667" s="4" t="s">
        <v>1456</v>
      </c>
      <c r="E1667" s="6"/>
    </row>
    <row r="1668" spans="1:5" ht="24.75" customHeight="1">
      <c r="A1668" s="3">
        <v>1666</v>
      </c>
      <c r="B1668" s="4" t="str">
        <f>"莫海强"</f>
        <v>莫海强</v>
      </c>
      <c r="C1668" s="4" t="s">
        <v>1540</v>
      </c>
      <c r="D1668" s="4" t="s">
        <v>1456</v>
      </c>
      <c r="E1668" s="6"/>
    </row>
    <row r="1669" spans="1:5" ht="24.75" customHeight="1">
      <c r="A1669" s="3">
        <v>1667</v>
      </c>
      <c r="B1669" s="4" t="str">
        <f>"马欣"</f>
        <v>马欣</v>
      </c>
      <c r="C1669" s="4" t="s">
        <v>1541</v>
      </c>
      <c r="D1669" s="4" t="s">
        <v>1456</v>
      </c>
      <c r="E1669" s="6"/>
    </row>
    <row r="1670" spans="1:5" ht="24.75" customHeight="1">
      <c r="A1670" s="3">
        <v>1668</v>
      </c>
      <c r="B1670" s="4" t="str">
        <f>"陈平雄"</f>
        <v>陈平雄</v>
      </c>
      <c r="C1670" s="4" t="s">
        <v>1542</v>
      </c>
      <c r="D1670" s="4" t="s">
        <v>1456</v>
      </c>
      <c r="E1670" s="6"/>
    </row>
    <row r="1671" spans="1:5" ht="24.75" customHeight="1">
      <c r="A1671" s="3">
        <v>1669</v>
      </c>
      <c r="B1671" s="4" t="str">
        <f>"徐瑶"</f>
        <v>徐瑶</v>
      </c>
      <c r="C1671" s="4" t="s">
        <v>322</v>
      </c>
      <c r="D1671" s="4" t="s">
        <v>1456</v>
      </c>
      <c r="E1671" s="6"/>
    </row>
    <row r="1672" spans="1:5" ht="24.75" customHeight="1">
      <c r="A1672" s="3">
        <v>1670</v>
      </c>
      <c r="B1672" s="4" t="str">
        <f>"云颖"</f>
        <v>云颖</v>
      </c>
      <c r="C1672" s="4" t="s">
        <v>1543</v>
      </c>
      <c r="D1672" s="4" t="s">
        <v>1456</v>
      </c>
      <c r="E1672" s="6"/>
    </row>
    <row r="1673" spans="1:5" ht="24.75" customHeight="1">
      <c r="A1673" s="3">
        <v>1671</v>
      </c>
      <c r="B1673" s="4" t="str">
        <f>"李元"</f>
        <v>李元</v>
      </c>
      <c r="C1673" s="4" t="s">
        <v>1544</v>
      </c>
      <c r="D1673" s="4" t="s">
        <v>1456</v>
      </c>
      <c r="E1673" s="6"/>
    </row>
    <row r="1674" spans="1:5" ht="24.75" customHeight="1">
      <c r="A1674" s="3">
        <v>1672</v>
      </c>
      <c r="B1674" s="4" t="str">
        <f>"邝继玲"</f>
        <v>邝继玲</v>
      </c>
      <c r="C1674" s="4" t="s">
        <v>1545</v>
      </c>
      <c r="D1674" s="4" t="s">
        <v>1456</v>
      </c>
      <c r="E1674" s="6"/>
    </row>
    <row r="1675" spans="1:5" ht="24.75" customHeight="1">
      <c r="A1675" s="3">
        <v>1673</v>
      </c>
      <c r="B1675" s="4" t="str">
        <f>"王经顺"</f>
        <v>王经顺</v>
      </c>
      <c r="C1675" s="4" t="s">
        <v>1546</v>
      </c>
      <c r="D1675" s="4" t="s">
        <v>1456</v>
      </c>
      <c r="E1675" s="6"/>
    </row>
    <row r="1676" spans="1:5" ht="24.75" customHeight="1">
      <c r="A1676" s="3">
        <v>1674</v>
      </c>
      <c r="B1676" s="4" t="str">
        <f>"孙昌鑫"</f>
        <v>孙昌鑫</v>
      </c>
      <c r="C1676" s="4" t="s">
        <v>1547</v>
      </c>
      <c r="D1676" s="4" t="s">
        <v>1456</v>
      </c>
      <c r="E1676" s="6"/>
    </row>
    <row r="1677" spans="1:5" ht="24.75" customHeight="1">
      <c r="A1677" s="3">
        <v>1675</v>
      </c>
      <c r="B1677" s="4" t="str">
        <f>"李秉峰"</f>
        <v>李秉峰</v>
      </c>
      <c r="C1677" s="4" t="s">
        <v>1548</v>
      </c>
      <c r="D1677" s="4" t="s">
        <v>1456</v>
      </c>
      <c r="E1677" s="6"/>
    </row>
    <row r="1678" spans="1:5" ht="24.75" customHeight="1">
      <c r="A1678" s="3">
        <v>1676</v>
      </c>
      <c r="B1678" s="4" t="str">
        <f>"朱望佳"</f>
        <v>朱望佳</v>
      </c>
      <c r="C1678" s="4" t="s">
        <v>1549</v>
      </c>
      <c r="D1678" s="4" t="s">
        <v>1456</v>
      </c>
      <c r="E1678" s="6"/>
    </row>
    <row r="1679" spans="1:5" ht="24.75" customHeight="1">
      <c r="A1679" s="3">
        <v>1677</v>
      </c>
      <c r="B1679" s="4" t="str">
        <f>"王柳丁"</f>
        <v>王柳丁</v>
      </c>
      <c r="C1679" s="4" t="s">
        <v>1550</v>
      </c>
      <c r="D1679" s="4" t="s">
        <v>1456</v>
      </c>
      <c r="E1679" s="6"/>
    </row>
    <row r="1680" spans="1:5" ht="24.75" customHeight="1">
      <c r="A1680" s="3">
        <v>1678</v>
      </c>
      <c r="B1680" s="4" t="str">
        <f>"王惠绮"</f>
        <v>王惠绮</v>
      </c>
      <c r="C1680" s="4" t="s">
        <v>1551</v>
      </c>
      <c r="D1680" s="4" t="s">
        <v>1456</v>
      </c>
      <c r="E1680" s="6"/>
    </row>
    <row r="1681" spans="1:5" ht="24.75" customHeight="1">
      <c r="A1681" s="3">
        <v>1679</v>
      </c>
      <c r="B1681" s="4" t="str">
        <f>"何松芹"</f>
        <v>何松芹</v>
      </c>
      <c r="C1681" s="4" t="s">
        <v>1552</v>
      </c>
      <c r="D1681" s="4" t="s">
        <v>1456</v>
      </c>
      <c r="E1681" s="6"/>
    </row>
    <row r="1682" spans="1:5" ht="24.75" customHeight="1">
      <c r="A1682" s="3">
        <v>1680</v>
      </c>
      <c r="B1682" s="4" t="str">
        <f>"李振丽"</f>
        <v>李振丽</v>
      </c>
      <c r="C1682" s="4" t="s">
        <v>1553</v>
      </c>
      <c r="D1682" s="4" t="s">
        <v>1456</v>
      </c>
      <c r="E1682" s="6"/>
    </row>
    <row r="1683" spans="1:5" ht="24.75" customHeight="1">
      <c r="A1683" s="3">
        <v>1681</v>
      </c>
      <c r="B1683" s="4" t="str">
        <f>"陆美含"</f>
        <v>陆美含</v>
      </c>
      <c r="C1683" s="4" t="s">
        <v>1290</v>
      </c>
      <c r="D1683" s="4" t="s">
        <v>1456</v>
      </c>
      <c r="E1683" s="6"/>
    </row>
    <row r="1684" spans="1:5" ht="24.75" customHeight="1">
      <c r="A1684" s="3">
        <v>1682</v>
      </c>
      <c r="B1684" s="4" t="str">
        <f>"何昕"</f>
        <v>何昕</v>
      </c>
      <c r="C1684" s="4" t="s">
        <v>1554</v>
      </c>
      <c r="D1684" s="4" t="s">
        <v>1456</v>
      </c>
      <c r="E1684" s="6"/>
    </row>
    <row r="1685" spans="1:5" ht="24.75" customHeight="1">
      <c r="A1685" s="3">
        <v>1683</v>
      </c>
      <c r="B1685" s="4" t="str">
        <f>"陈福榕"</f>
        <v>陈福榕</v>
      </c>
      <c r="C1685" s="4" t="s">
        <v>1555</v>
      </c>
      <c r="D1685" s="4" t="s">
        <v>1456</v>
      </c>
      <c r="E1685" s="6"/>
    </row>
    <row r="1686" spans="1:5" ht="24.75" customHeight="1">
      <c r="A1686" s="3">
        <v>1684</v>
      </c>
      <c r="B1686" s="4" t="str">
        <f>"莫绣萍"</f>
        <v>莫绣萍</v>
      </c>
      <c r="C1686" s="4" t="s">
        <v>1556</v>
      </c>
      <c r="D1686" s="4" t="s">
        <v>1456</v>
      </c>
      <c r="E1686" s="6"/>
    </row>
    <row r="1687" spans="1:5" ht="24.75" customHeight="1">
      <c r="A1687" s="3">
        <v>1685</v>
      </c>
      <c r="B1687" s="4" t="str">
        <f>"陈小燕"</f>
        <v>陈小燕</v>
      </c>
      <c r="C1687" s="4" t="s">
        <v>704</v>
      </c>
      <c r="D1687" s="4" t="s">
        <v>1456</v>
      </c>
      <c r="E1687" s="6"/>
    </row>
    <row r="1688" spans="1:5" ht="24.75" customHeight="1">
      <c r="A1688" s="3">
        <v>1686</v>
      </c>
      <c r="B1688" s="4" t="str">
        <f>"李桃源"</f>
        <v>李桃源</v>
      </c>
      <c r="C1688" s="4" t="s">
        <v>1557</v>
      </c>
      <c r="D1688" s="4" t="s">
        <v>1456</v>
      </c>
      <c r="E1688" s="6"/>
    </row>
    <row r="1689" spans="1:5" ht="24.75" customHeight="1">
      <c r="A1689" s="3">
        <v>1687</v>
      </c>
      <c r="B1689" s="4" t="str">
        <f>"吴彦正"</f>
        <v>吴彦正</v>
      </c>
      <c r="C1689" s="4" t="s">
        <v>1558</v>
      </c>
      <c r="D1689" s="4" t="s">
        <v>1456</v>
      </c>
      <c r="E1689" s="6"/>
    </row>
    <row r="1690" spans="1:5" ht="24.75" customHeight="1">
      <c r="A1690" s="3">
        <v>1688</v>
      </c>
      <c r="B1690" s="4" t="str">
        <f>"田香"</f>
        <v>田香</v>
      </c>
      <c r="C1690" s="4" t="s">
        <v>1559</v>
      </c>
      <c r="D1690" s="4" t="s">
        <v>1456</v>
      </c>
      <c r="E1690" s="6"/>
    </row>
    <row r="1691" spans="1:5" ht="24.75" customHeight="1">
      <c r="A1691" s="3">
        <v>1689</v>
      </c>
      <c r="B1691" s="4" t="str">
        <f>"符杰"</f>
        <v>符杰</v>
      </c>
      <c r="C1691" s="4" t="s">
        <v>1560</v>
      </c>
      <c r="D1691" s="4" t="s">
        <v>1456</v>
      </c>
      <c r="E1691" s="6"/>
    </row>
    <row r="1692" spans="1:5" ht="24.75" customHeight="1">
      <c r="A1692" s="3">
        <v>1690</v>
      </c>
      <c r="B1692" s="4" t="str">
        <f>"杨康振"</f>
        <v>杨康振</v>
      </c>
      <c r="C1692" s="4" t="s">
        <v>1561</v>
      </c>
      <c r="D1692" s="4" t="s">
        <v>1456</v>
      </c>
      <c r="E1692" s="6"/>
    </row>
    <row r="1693" spans="1:5" ht="24.75" customHeight="1">
      <c r="A1693" s="3">
        <v>1691</v>
      </c>
      <c r="B1693" s="4" t="str">
        <f>"陈世武"</f>
        <v>陈世武</v>
      </c>
      <c r="C1693" s="4" t="s">
        <v>1562</v>
      </c>
      <c r="D1693" s="4" t="s">
        <v>1456</v>
      </c>
      <c r="E1693" s="6"/>
    </row>
    <row r="1694" spans="1:5" ht="24.75" customHeight="1">
      <c r="A1694" s="3">
        <v>1692</v>
      </c>
      <c r="B1694" s="4" t="str">
        <f>"王木丹"</f>
        <v>王木丹</v>
      </c>
      <c r="C1694" s="4" t="s">
        <v>1563</v>
      </c>
      <c r="D1694" s="4" t="s">
        <v>1456</v>
      </c>
      <c r="E1694" s="6"/>
    </row>
    <row r="1695" spans="1:5" ht="24.75" customHeight="1">
      <c r="A1695" s="3">
        <v>1693</v>
      </c>
      <c r="B1695" s="4" t="str">
        <f>"卓亚香"</f>
        <v>卓亚香</v>
      </c>
      <c r="C1695" s="4" t="s">
        <v>1564</v>
      </c>
      <c r="D1695" s="4" t="s">
        <v>1456</v>
      </c>
      <c r="E1695" s="6"/>
    </row>
    <row r="1696" spans="1:5" ht="24.75" customHeight="1">
      <c r="A1696" s="3">
        <v>1694</v>
      </c>
      <c r="B1696" s="4" t="str">
        <f>"杜益皓"</f>
        <v>杜益皓</v>
      </c>
      <c r="C1696" s="4" t="s">
        <v>1565</v>
      </c>
      <c r="D1696" s="4" t="s">
        <v>1456</v>
      </c>
      <c r="E1696" s="6"/>
    </row>
    <row r="1697" spans="1:5" ht="24.75" customHeight="1">
      <c r="A1697" s="3">
        <v>1695</v>
      </c>
      <c r="B1697" s="4" t="str">
        <f>"黎沙"</f>
        <v>黎沙</v>
      </c>
      <c r="C1697" s="4" t="s">
        <v>1566</v>
      </c>
      <c r="D1697" s="4" t="s">
        <v>1456</v>
      </c>
      <c r="E1697" s="6"/>
    </row>
    <row r="1698" spans="1:5" ht="24.75" customHeight="1">
      <c r="A1698" s="3">
        <v>1696</v>
      </c>
      <c r="B1698" s="4" t="str">
        <f>"黄杰"</f>
        <v>黄杰</v>
      </c>
      <c r="C1698" s="4" t="s">
        <v>1567</v>
      </c>
      <c r="D1698" s="4" t="s">
        <v>1456</v>
      </c>
      <c r="E1698" s="6"/>
    </row>
    <row r="1699" spans="1:5" ht="24.75" customHeight="1">
      <c r="A1699" s="3">
        <v>1697</v>
      </c>
      <c r="B1699" s="4" t="str">
        <f>"符方美"</f>
        <v>符方美</v>
      </c>
      <c r="C1699" s="4" t="s">
        <v>1568</v>
      </c>
      <c r="D1699" s="4" t="s">
        <v>1456</v>
      </c>
      <c r="E1699" s="6"/>
    </row>
    <row r="1700" spans="1:5" ht="24.75" customHeight="1">
      <c r="A1700" s="3">
        <v>1698</v>
      </c>
      <c r="B1700" s="4" t="str">
        <f>"张美旦"</f>
        <v>张美旦</v>
      </c>
      <c r="C1700" s="4" t="s">
        <v>1569</v>
      </c>
      <c r="D1700" s="4" t="s">
        <v>1456</v>
      </c>
      <c r="E1700" s="6"/>
    </row>
    <row r="1701" spans="1:5" ht="24.75" customHeight="1">
      <c r="A1701" s="3">
        <v>1699</v>
      </c>
      <c r="B1701" s="4" t="str">
        <f>"吴奋"</f>
        <v>吴奋</v>
      </c>
      <c r="C1701" s="4" t="s">
        <v>1570</v>
      </c>
      <c r="D1701" s="4" t="s">
        <v>1456</v>
      </c>
      <c r="E1701" s="6"/>
    </row>
    <row r="1702" spans="1:5" ht="24.75" customHeight="1">
      <c r="A1702" s="3">
        <v>1700</v>
      </c>
      <c r="B1702" s="4" t="str">
        <f>"杨海沐"</f>
        <v>杨海沐</v>
      </c>
      <c r="C1702" s="4" t="s">
        <v>1571</v>
      </c>
      <c r="D1702" s="4" t="s">
        <v>1456</v>
      </c>
      <c r="E1702" s="6"/>
    </row>
    <row r="1703" spans="1:5" ht="24.75" customHeight="1">
      <c r="A1703" s="3">
        <v>1701</v>
      </c>
      <c r="B1703" s="4" t="str">
        <f>"王富洪"</f>
        <v>王富洪</v>
      </c>
      <c r="C1703" s="4" t="s">
        <v>1572</v>
      </c>
      <c r="D1703" s="4" t="s">
        <v>1456</v>
      </c>
      <c r="E1703" s="6"/>
    </row>
    <row r="1704" spans="1:5" ht="24.75" customHeight="1">
      <c r="A1704" s="3">
        <v>1702</v>
      </c>
      <c r="B1704" s="4" t="str">
        <f>"洪锦妙"</f>
        <v>洪锦妙</v>
      </c>
      <c r="C1704" s="4" t="s">
        <v>1573</v>
      </c>
      <c r="D1704" s="4" t="s">
        <v>1456</v>
      </c>
      <c r="E1704" s="6"/>
    </row>
    <row r="1705" spans="1:5" ht="24.75" customHeight="1">
      <c r="A1705" s="3">
        <v>1703</v>
      </c>
      <c r="B1705" s="4" t="str">
        <f>"林乔歌"</f>
        <v>林乔歌</v>
      </c>
      <c r="C1705" s="4" t="s">
        <v>1574</v>
      </c>
      <c r="D1705" s="4" t="s">
        <v>1456</v>
      </c>
      <c r="E1705" s="6"/>
    </row>
    <row r="1706" spans="1:5" ht="24.75" customHeight="1">
      <c r="A1706" s="3">
        <v>1704</v>
      </c>
      <c r="B1706" s="4" t="str">
        <f>"吴美红"</f>
        <v>吴美红</v>
      </c>
      <c r="C1706" s="4" t="s">
        <v>266</v>
      </c>
      <c r="D1706" s="4" t="s">
        <v>1456</v>
      </c>
      <c r="E1706" s="6"/>
    </row>
    <row r="1707" spans="1:5" ht="24.75" customHeight="1">
      <c r="A1707" s="3">
        <v>1705</v>
      </c>
      <c r="B1707" s="4" t="str">
        <f>"李碧茹"</f>
        <v>李碧茹</v>
      </c>
      <c r="C1707" s="4" t="s">
        <v>1575</v>
      </c>
      <c r="D1707" s="4" t="s">
        <v>1456</v>
      </c>
      <c r="E1707" s="6"/>
    </row>
    <row r="1708" spans="1:5" ht="24.75" customHeight="1">
      <c r="A1708" s="3">
        <v>1706</v>
      </c>
      <c r="B1708" s="4" t="str">
        <f>"吴勉"</f>
        <v>吴勉</v>
      </c>
      <c r="C1708" s="4" t="s">
        <v>1576</v>
      </c>
      <c r="D1708" s="4" t="s">
        <v>1456</v>
      </c>
      <c r="E1708" s="6"/>
    </row>
    <row r="1709" spans="1:5" ht="24.75" customHeight="1">
      <c r="A1709" s="3">
        <v>1707</v>
      </c>
      <c r="B1709" s="4" t="str">
        <f>"陈金凤"</f>
        <v>陈金凤</v>
      </c>
      <c r="C1709" s="4" t="s">
        <v>1577</v>
      </c>
      <c r="D1709" s="4" t="s">
        <v>1456</v>
      </c>
      <c r="E1709" s="6"/>
    </row>
    <row r="1710" spans="1:5" ht="24.75" customHeight="1">
      <c r="A1710" s="3">
        <v>1708</v>
      </c>
      <c r="B1710" s="4" t="str">
        <f>"黄菁"</f>
        <v>黄菁</v>
      </c>
      <c r="C1710" s="4" t="s">
        <v>397</v>
      </c>
      <c r="D1710" s="4" t="s">
        <v>1456</v>
      </c>
      <c r="E1710" s="6"/>
    </row>
    <row r="1711" spans="1:5" ht="24.75" customHeight="1">
      <c r="A1711" s="3">
        <v>1709</v>
      </c>
      <c r="B1711" s="4" t="str">
        <f>"王波"</f>
        <v>王波</v>
      </c>
      <c r="C1711" s="4" t="s">
        <v>1578</v>
      </c>
      <c r="D1711" s="4" t="s">
        <v>1456</v>
      </c>
      <c r="E1711" s="6"/>
    </row>
    <row r="1712" spans="1:5" ht="24.75" customHeight="1">
      <c r="A1712" s="3">
        <v>1710</v>
      </c>
      <c r="B1712" s="4" t="str">
        <f>"冯喆"</f>
        <v>冯喆</v>
      </c>
      <c r="C1712" s="4" t="s">
        <v>1579</v>
      </c>
      <c r="D1712" s="4" t="s">
        <v>1456</v>
      </c>
      <c r="E1712" s="6"/>
    </row>
    <row r="1713" spans="1:5" ht="24.75" customHeight="1">
      <c r="A1713" s="3">
        <v>1711</v>
      </c>
      <c r="B1713" s="4" t="str">
        <f>"孔祥铮"</f>
        <v>孔祥铮</v>
      </c>
      <c r="C1713" s="4" t="s">
        <v>1090</v>
      </c>
      <c r="D1713" s="4" t="s">
        <v>1456</v>
      </c>
      <c r="E1713" s="6"/>
    </row>
    <row r="1714" spans="1:5" ht="24.75" customHeight="1">
      <c r="A1714" s="3">
        <v>1712</v>
      </c>
      <c r="B1714" s="4" t="str">
        <f>"黄文积"</f>
        <v>黄文积</v>
      </c>
      <c r="C1714" s="4" t="s">
        <v>1580</v>
      </c>
      <c r="D1714" s="4" t="s">
        <v>1456</v>
      </c>
      <c r="E1714" s="6"/>
    </row>
    <row r="1715" spans="1:5" ht="24.75" customHeight="1">
      <c r="A1715" s="3">
        <v>1713</v>
      </c>
      <c r="B1715" s="4" t="str">
        <f>"洪德森"</f>
        <v>洪德森</v>
      </c>
      <c r="C1715" s="4" t="s">
        <v>1581</v>
      </c>
      <c r="D1715" s="4" t="s">
        <v>1456</v>
      </c>
      <c r="E1715" s="6"/>
    </row>
    <row r="1716" spans="1:5" ht="24.75" customHeight="1">
      <c r="A1716" s="3">
        <v>1714</v>
      </c>
      <c r="B1716" s="4" t="str">
        <f>"陈红茹"</f>
        <v>陈红茹</v>
      </c>
      <c r="C1716" s="4" t="s">
        <v>1582</v>
      </c>
      <c r="D1716" s="4" t="s">
        <v>1456</v>
      </c>
      <c r="E1716" s="6"/>
    </row>
    <row r="1717" spans="1:5" ht="24.75" customHeight="1">
      <c r="A1717" s="3">
        <v>1715</v>
      </c>
      <c r="B1717" s="4" t="str">
        <f>"孙盈"</f>
        <v>孙盈</v>
      </c>
      <c r="C1717" s="4" t="s">
        <v>1583</v>
      </c>
      <c r="D1717" s="4" t="s">
        <v>1456</v>
      </c>
      <c r="E1717" s="6"/>
    </row>
    <row r="1718" spans="1:5" ht="24.75" customHeight="1">
      <c r="A1718" s="3">
        <v>1716</v>
      </c>
      <c r="B1718" s="4" t="str">
        <f>"陈永嘉"</f>
        <v>陈永嘉</v>
      </c>
      <c r="C1718" s="4" t="s">
        <v>1396</v>
      </c>
      <c r="D1718" s="4" t="s">
        <v>1456</v>
      </c>
      <c r="E1718" s="6"/>
    </row>
    <row r="1719" spans="1:5" ht="24.75" customHeight="1">
      <c r="A1719" s="3">
        <v>1717</v>
      </c>
      <c r="B1719" s="4" t="str">
        <f>"符歆怡"</f>
        <v>符歆怡</v>
      </c>
      <c r="C1719" s="4" t="s">
        <v>1584</v>
      </c>
      <c r="D1719" s="4" t="s">
        <v>1456</v>
      </c>
      <c r="E1719" s="6"/>
    </row>
    <row r="1720" spans="1:5" ht="24.75" customHeight="1">
      <c r="A1720" s="3">
        <v>1718</v>
      </c>
      <c r="B1720" s="4" t="str">
        <f>"赖钻裕"</f>
        <v>赖钻裕</v>
      </c>
      <c r="C1720" s="4" t="s">
        <v>1585</v>
      </c>
      <c r="D1720" s="4" t="s">
        <v>1456</v>
      </c>
      <c r="E1720" s="6"/>
    </row>
    <row r="1721" spans="1:5" ht="24.75" customHeight="1">
      <c r="A1721" s="3">
        <v>1719</v>
      </c>
      <c r="B1721" s="4" t="str">
        <f>"蒙捷"</f>
        <v>蒙捷</v>
      </c>
      <c r="C1721" s="4" t="s">
        <v>127</v>
      </c>
      <c r="D1721" s="4" t="s">
        <v>1456</v>
      </c>
      <c r="E1721" s="6"/>
    </row>
    <row r="1722" spans="1:5" ht="24.75" customHeight="1">
      <c r="A1722" s="3">
        <v>1720</v>
      </c>
      <c r="B1722" s="4" t="str">
        <f>"王艳"</f>
        <v>王艳</v>
      </c>
      <c r="C1722" s="4" t="s">
        <v>1583</v>
      </c>
      <c r="D1722" s="4" t="s">
        <v>1456</v>
      </c>
      <c r="E1722" s="6"/>
    </row>
    <row r="1723" spans="1:5" ht="24.75" customHeight="1">
      <c r="A1723" s="3">
        <v>1721</v>
      </c>
      <c r="B1723" s="4" t="str">
        <f>"符秀文"</f>
        <v>符秀文</v>
      </c>
      <c r="C1723" s="4" t="s">
        <v>1586</v>
      </c>
      <c r="D1723" s="4" t="s">
        <v>1456</v>
      </c>
      <c r="E1723" s="6"/>
    </row>
    <row r="1724" spans="1:5" ht="24.75" customHeight="1">
      <c r="A1724" s="3">
        <v>1722</v>
      </c>
      <c r="B1724" s="4" t="str">
        <f>"文万伟"</f>
        <v>文万伟</v>
      </c>
      <c r="C1724" s="4" t="s">
        <v>1587</v>
      </c>
      <c r="D1724" s="4" t="s">
        <v>1456</v>
      </c>
      <c r="E1724" s="6"/>
    </row>
    <row r="1725" spans="1:5" ht="24.75" customHeight="1">
      <c r="A1725" s="3">
        <v>1723</v>
      </c>
      <c r="B1725" s="4" t="str">
        <f>"洪冰沁"</f>
        <v>洪冰沁</v>
      </c>
      <c r="C1725" s="4" t="s">
        <v>1588</v>
      </c>
      <c r="D1725" s="4" t="s">
        <v>1456</v>
      </c>
      <c r="E1725" s="6"/>
    </row>
    <row r="1726" spans="1:5" ht="24.75" customHeight="1">
      <c r="A1726" s="3">
        <v>1724</v>
      </c>
      <c r="B1726" s="4" t="str">
        <f>"陈敏翠"</f>
        <v>陈敏翠</v>
      </c>
      <c r="C1726" s="4" t="s">
        <v>1589</v>
      </c>
      <c r="D1726" s="4" t="s">
        <v>1456</v>
      </c>
      <c r="E1726" s="6"/>
    </row>
    <row r="1727" spans="1:5" ht="24.75" customHeight="1">
      <c r="A1727" s="3">
        <v>1725</v>
      </c>
      <c r="B1727" s="4" t="str">
        <f>"潘中凯"</f>
        <v>潘中凯</v>
      </c>
      <c r="C1727" s="4" t="s">
        <v>1590</v>
      </c>
      <c r="D1727" s="4" t="s">
        <v>1456</v>
      </c>
      <c r="E1727" s="6"/>
    </row>
    <row r="1728" spans="1:5" ht="24.75" customHeight="1">
      <c r="A1728" s="3">
        <v>1726</v>
      </c>
      <c r="B1728" s="4" t="str">
        <f>"罗九天"</f>
        <v>罗九天</v>
      </c>
      <c r="C1728" s="4" t="s">
        <v>1591</v>
      </c>
      <c r="D1728" s="4" t="s">
        <v>1456</v>
      </c>
      <c r="E1728" s="6"/>
    </row>
    <row r="1729" spans="1:5" ht="24.75" customHeight="1">
      <c r="A1729" s="3">
        <v>1727</v>
      </c>
      <c r="B1729" s="4" t="str">
        <f>"陈安丰"</f>
        <v>陈安丰</v>
      </c>
      <c r="C1729" s="4" t="s">
        <v>1592</v>
      </c>
      <c r="D1729" s="4" t="s">
        <v>1456</v>
      </c>
      <c r="E1729" s="6"/>
    </row>
    <row r="1730" spans="1:5" ht="24.75" customHeight="1">
      <c r="A1730" s="3">
        <v>1728</v>
      </c>
      <c r="B1730" s="4" t="str">
        <f>"周靖崴"</f>
        <v>周靖崴</v>
      </c>
      <c r="C1730" s="4" t="s">
        <v>1593</v>
      </c>
      <c r="D1730" s="4" t="s">
        <v>1456</v>
      </c>
      <c r="E1730" s="6"/>
    </row>
    <row r="1731" spans="1:5" ht="24.75" customHeight="1">
      <c r="A1731" s="3">
        <v>1729</v>
      </c>
      <c r="B1731" s="4" t="str">
        <f>"陈丽园"</f>
        <v>陈丽园</v>
      </c>
      <c r="C1731" s="4" t="s">
        <v>1594</v>
      </c>
      <c r="D1731" s="4" t="s">
        <v>1456</v>
      </c>
      <c r="E1731" s="6"/>
    </row>
    <row r="1732" spans="1:5" ht="24.75" customHeight="1">
      <c r="A1732" s="3">
        <v>1730</v>
      </c>
      <c r="B1732" s="4" t="str">
        <f>"刘炫麟"</f>
        <v>刘炫麟</v>
      </c>
      <c r="C1732" s="4" t="s">
        <v>266</v>
      </c>
      <c r="D1732" s="4" t="s">
        <v>1456</v>
      </c>
      <c r="E1732" s="6"/>
    </row>
    <row r="1733" spans="1:5" ht="24.75" customHeight="1">
      <c r="A1733" s="3">
        <v>1731</v>
      </c>
      <c r="B1733" s="4" t="str">
        <f>"陈李文"</f>
        <v>陈李文</v>
      </c>
      <c r="C1733" s="4" t="s">
        <v>1595</v>
      </c>
      <c r="D1733" s="4" t="s">
        <v>1456</v>
      </c>
      <c r="E1733" s="6"/>
    </row>
    <row r="1734" spans="1:5" ht="24.75" customHeight="1">
      <c r="A1734" s="3">
        <v>1732</v>
      </c>
      <c r="B1734" s="4" t="str">
        <f>"林雁"</f>
        <v>林雁</v>
      </c>
      <c r="C1734" s="4" t="s">
        <v>1539</v>
      </c>
      <c r="D1734" s="4" t="s">
        <v>1456</v>
      </c>
      <c r="E1734" s="6"/>
    </row>
    <row r="1735" spans="1:5" ht="24.75" customHeight="1">
      <c r="A1735" s="3">
        <v>1733</v>
      </c>
      <c r="B1735" s="4" t="str">
        <f>"羊光彩"</f>
        <v>羊光彩</v>
      </c>
      <c r="C1735" s="4" t="s">
        <v>386</v>
      </c>
      <c r="D1735" s="4" t="s">
        <v>1456</v>
      </c>
      <c r="E1735" s="6"/>
    </row>
    <row r="1736" spans="1:5" ht="24.75" customHeight="1">
      <c r="A1736" s="3">
        <v>1734</v>
      </c>
      <c r="B1736" s="4" t="str">
        <f>"江成"</f>
        <v>江成</v>
      </c>
      <c r="C1736" s="4" t="s">
        <v>1596</v>
      </c>
      <c r="D1736" s="4" t="s">
        <v>1597</v>
      </c>
      <c r="E1736" s="6"/>
    </row>
    <row r="1737" spans="1:5" ht="24.75" customHeight="1">
      <c r="A1737" s="3">
        <v>1735</v>
      </c>
      <c r="B1737" s="4" t="str">
        <f>"陈小兰"</f>
        <v>陈小兰</v>
      </c>
      <c r="C1737" s="4" t="s">
        <v>1598</v>
      </c>
      <c r="D1737" s="4" t="s">
        <v>1597</v>
      </c>
      <c r="E1737" s="6"/>
    </row>
    <row r="1738" spans="1:5" ht="24.75" customHeight="1">
      <c r="A1738" s="3">
        <v>1736</v>
      </c>
      <c r="B1738" s="4" t="str">
        <f>"苏豪"</f>
        <v>苏豪</v>
      </c>
      <c r="C1738" s="4" t="s">
        <v>1599</v>
      </c>
      <c r="D1738" s="4" t="s">
        <v>1597</v>
      </c>
      <c r="E1738" s="6"/>
    </row>
    <row r="1739" spans="1:5" ht="24.75" customHeight="1">
      <c r="A1739" s="3">
        <v>1737</v>
      </c>
      <c r="B1739" s="4" t="str">
        <f>"符天伟"</f>
        <v>符天伟</v>
      </c>
      <c r="C1739" s="4" t="s">
        <v>1600</v>
      </c>
      <c r="D1739" s="4" t="s">
        <v>1597</v>
      </c>
      <c r="E1739" s="6"/>
    </row>
    <row r="1740" spans="1:5" ht="24.75" customHeight="1">
      <c r="A1740" s="3">
        <v>1738</v>
      </c>
      <c r="B1740" s="4" t="str">
        <f>"梁国彬"</f>
        <v>梁国彬</v>
      </c>
      <c r="C1740" s="4" t="s">
        <v>1601</v>
      </c>
      <c r="D1740" s="4" t="s">
        <v>1597</v>
      </c>
      <c r="E1740" s="6"/>
    </row>
    <row r="1741" spans="1:5" ht="24.75" customHeight="1">
      <c r="A1741" s="3">
        <v>1739</v>
      </c>
      <c r="B1741" s="4" t="str">
        <f>"梁迅"</f>
        <v>梁迅</v>
      </c>
      <c r="C1741" s="4" t="s">
        <v>1602</v>
      </c>
      <c r="D1741" s="4" t="s">
        <v>1597</v>
      </c>
      <c r="E1741" s="6"/>
    </row>
    <row r="1742" spans="1:5" ht="24.75" customHeight="1">
      <c r="A1742" s="3">
        <v>1740</v>
      </c>
      <c r="B1742" s="4" t="str">
        <f>"劳一鸣"</f>
        <v>劳一鸣</v>
      </c>
      <c r="C1742" s="4" t="s">
        <v>1603</v>
      </c>
      <c r="D1742" s="4" t="s">
        <v>1597</v>
      </c>
      <c r="E1742" s="6"/>
    </row>
    <row r="1743" spans="1:5" ht="24.75" customHeight="1">
      <c r="A1743" s="3">
        <v>1741</v>
      </c>
      <c r="B1743" s="4" t="str">
        <f>"齐富强"</f>
        <v>齐富强</v>
      </c>
      <c r="C1743" s="4" t="s">
        <v>1604</v>
      </c>
      <c r="D1743" s="4" t="s">
        <v>1597</v>
      </c>
      <c r="E1743" s="6"/>
    </row>
    <row r="1744" spans="1:5" ht="24.75" customHeight="1">
      <c r="A1744" s="3">
        <v>1742</v>
      </c>
      <c r="B1744" s="4" t="str">
        <f>"王选登"</f>
        <v>王选登</v>
      </c>
      <c r="C1744" s="4" t="s">
        <v>1605</v>
      </c>
      <c r="D1744" s="4" t="s">
        <v>1597</v>
      </c>
      <c r="E1744" s="6"/>
    </row>
    <row r="1745" spans="1:5" ht="24.75" customHeight="1">
      <c r="A1745" s="3">
        <v>1743</v>
      </c>
      <c r="B1745" s="4" t="str">
        <f>"李培峰"</f>
        <v>李培峰</v>
      </c>
      <c r="C1745" s="4" t="s">
        <v>1606</v>
      </c>
      <c r="D1745" s="4" t="s">
        <v>1597</v>
      </c>
      <c r="E1745" s="6"/>
    </row>
    <row r="1746" spans="1:5" ht="24.75" customHeight="1">
      <c r="A1746" s="3">
        <v>1744</v>
      </c>
      <c r="B1746" s="4" t="str">
        <f>"蔡灿"</f>
        <v>蔡灿</v>
      </c>
      <c r="C1746" s="4" t="s">
        <v>1607</v>
      </c>
      <c r="D1746" s="4" t="s">
        <v>1597</v>
      </c>
      <c r="E1746" s="6"/>
    </row>
    <row r="1747" spans="1:5" ht="24.75" customHeight="1">
      <c r="A1747" s="3">
        <v>1745</v>
      </c>
      <c r="B1747" s="4" t="str">
        <f>"陈南姑"</f>
        <v>陈南姑</v>
      </c>
      <c r="C1747" s="4" t="s">
        <v>1608</v>
      </c>
      <c r="D1747" s="4" t="s">
        <v>1597</v>
      </c>
      <c r="E1747" s="6"/>
    </row>
    <row r="1748" spans="1:5" ht="24.75" customHeight="1">
      <c r="A1748" s="3">
        <v>1746</v>
      </c>
      <c r="B1748" s="4" t="str">
        <f>"宋子健"</f>
        <v>宋子健</v>
      </c>
      <c r="C1748" s="4" t="s">
        <v>1609</v>
      </c>
      <c r="D1748" s="4" t="s">
        <v>1597</v>
      </c>
      <c r="E1748" s="6"/>
    </row>
    <row r="1749" spans="1:5" ht="24.75" customHeight="1">
      <c r="A1749" s="3">
        <v>1747</v>
      </c>
      <c r="B1749" s="4" t="str">
        <f>"冯雪莲"</f>
        <v>冯雪莲</v>
      </c>
      <c r="C1749" s="4" t="s">
        <v>1610</v>
      </c>
      <c r="D1749" s="4" t="s">
        <v>1597</v>
      </c>
      <c r="E1749" s="6"/>
    </row>
    <row r="1750" spans="1:5" ht="24.75" customHeight="1">
      <c r="A1750" s="3">
        <v>1748</v>
      </c>
      <c r="B1750" s="4" t="str">
        <f>"吴壮"</f>
        <v>吴壮</v>
      </c>
      <c r="C1750" s="4" t="s">
        <v>1611</v>
      </c>
      <c r="D1750" s="4" t="s">
        <v>1597</v>
      </c>
      <c r="E1750" s="6"/>
    </row>
    <row r="1751" spans="1:5" ht="24.75" customHeight="1">
      <c r="A1751" s="3">
        <v>1749</v>
      </c>
      <c r="B1751" s="4" t="str">
        <f>"钟以剑"</f>
        <v>钟以剑</v>
      </c>
      <c r="C1751" s="4" t="s">
        <v>1612</v>
      </c>
      <c r="D1751" s="4" t="s">
        <v>1597</v>
      </c>
      <c r="E1751" s="6"/>
    </row>
    <row r="1752" spans="1:5" ht="24.75" customHeight="1">
      <c r="A1752" s="3">
        <v>1750</v>
      </c>
      <c r="B1752" s="4" t="str">
        <f>"杜家斌"</f>
        <v>杜家斌</v>
      </c>
      <c r="C1752" s="4" t="s">
        <v>1613</v>
      </c>
      <c r="D1752" s="4" t="s">
        <v>1597</v>
      </c>
      <c r="E1752" s="6"/>
    </row>
    <row r="1753" spans="1:5" ht="24.75" customHeight="1">
      <c r="A1753" s="3">
        <v>1751</v>
      </c>
      <c r="B1753" s="4" t="str">
        <f>"陈嘉文"</f>
        <v>陈嘉文</v>
      </c>
      <c r="C1753" s="4" t="s">
        <v>1614</v>
      </c>
      <c r="D1753" s="4" t="s">
        <v>1597</v>
      </c>
      <c r="E1753" s="6"/>
    </row>
    <row r="1754" spans="1:5" ht="24.75" customHeight="1">
      <c r="A1754" s="3">
        <v>1752</v>
      </c>
      <c r="B1754" s="4" t="str">
        <f>"曾盈盈"</f>
        <v>曾盈盈</v>
      </c>
      <c r="C1754" s="4" t="s">
        <v>1615</v>
      </c>
      <c r="D1754" s="4" t="s">
        <v>1597</v>
      </c>
      <c r="E1754" s="6"/>
    </row>
    <row r="1755" spans="1:5" ht="24.75" customHeight="1">
      <c r="A1755" s="3">
        <v>1753</v>
      </c>
      <c r="B1755" s="4" t="str">
        <f>"蔡親海"</f>
        <v>蔡親海</v>
      </c>
      <c r="C1755" s="4" t="s">
        <v>1616</v>
      </c>
      <c r="D1755" s="4" t="s">
        <v>1597</v>
      </c>
      <c r="E1755" s="6"/>
    </row>
    <row r="1756" spans="1:5" ht="24.75" customHeight="1">
      <c r="A1756" s="3">
        <v>1754</v>
      </c>
      <c r="B1756" s="4" t="str">
        <f>"刘道旺"</f>
        <v>刘道旺</v>
      </c>
      <c r="C1756" s="4" t="s">
        <v>1617</v>
      </c>
      <c r="D1756" s="4" t="s">
        <v>1597</v>
      </c>
      <c r="E1756" s="6"/>
    </row>
    <row r="1757" spans="1:5" ht="24.75" customHeight="1">
      <c r="A1757" s="3">
        <v>1755</v>
      </c>
      <c r="B1757" s="4" t="str">
        <f>"符钰婧"</f>
        <v>符钰婧</v>
      </c>
      <c r="C1757" s="4" t="s">
        <v>728</v>
      </c>
      <c r="D1757" s="4" t="s">
        <v>1597</v>
      </c>
      <c r="E1757" s="6"/>
    </row>
    <row r="1758" spans="1:5" ht="24.75" customHeight="1">
      <c r="A1758" s="3">
        <v>1756</v>
      </c>
      <c r="B1758" s="4" t="str">
        <f>"王所荣"</f>
        <v>王所荣</v>
      </c>
      <c r="C1758" s="4" t="s">
        <v>1618</v>
      </c>
      <c r="D1758" s="4" t="s">
        <v>1597</v>
      </c>
      <c r="E1758" s="6"/>
    </row>
    <row r="1759" spans="1:5" ht="24.75" customHeight="1">
      <c r="A1759" s="3">
        <v>1757</v>
      </c>
      <c r="B1759" s="4" t="str">
        <f>"杨佩"</f>
        <v>杨佩</v>
      </c>
      <c r="C1759" s="4" t="s">
        <v>1619</v>
      </c>
      <c r="D1759" s="4" t="s">
        <v>1597</v>
      </c>
      <c r="E1759" s="6"/>
    </row>
    <row r="1760" spans="1:5" ht="24.75" customHeight="1">
      <c r="A1760" s="3">
        <v>1758</v>
      </c>
      <c r="B1760" s="4" t="str">
        <f>"周以宏"</f>
        <v>周以宏</v>
      </c>
      <c r="C1760" s="4" t="s">
        <v>1620</v>
      </c>
      <c r="D1760" s="4" t="s">
        <v>1597</v>
      </c>
      <c r="E1760" s="6"/>
    </row>
    <row r="1761" spans="1:5" ht="24.75" customHeight="1">
      <c r="A1761" s="3">
        <v>1759</v>
      </c>
      <c r="B1761" s="4" t="str">
        <f>"王发余"</f>
        <v>王发余</v>
      </c>
      <c r="C1761" s="4" t="s">
        <v>1621</v>
      </c>
      <c r="D1761" s="4" t="s">
        <v>1597</v>
      </c>
      <c r="E1761" s="6"/>
    </row>
    <row r="1762" spans="1:5" ht="24.75" customHeight="1">
      <c r="A1762" s="3">
        <v>1760</v>
      </c>
      <c r="B1762" s="4" t="str">
        <f>"吴瀚"</f>
        <v>吴瀚</v>
      </c>
      <c r="C1762" s="4" t="s">
        <v>1622</v>
      </c>
      <c r="D1762" s="4" t="s">
        <v>1597</v>
      </c>
      <c r="E1762" s="6"/>
    </row>
    <row r="1763" spans="1:5" ht="24.75" customHeight="1">
      <c r="A1763" s="3">
        <v>1761</v>
      </c>
      <c r="B1763" s="4" t="str">
        <f>"陈杰琼"</f>
        <v>陈杰琼</v>
      </c>
      <c r="C1763" s="4" t="s">
        <v>1623</v>
      </c>
      <c r="D1763" s="4" t="s">
        <v>1597</v>
      </c>
      <c r="E1763" s="6"/>
    </row>
    <row r="1764" spans="1:5" ht="24.75" customHeight="1">
      <c r="A1764" s="3">
        <v>1762</v>
      </c>
      <c r="B1764" s="4" t="str">
        <f>"王位芬"</f>
        <v>王位芬</v>
      </c>
      <c r="C1764" s="4" t="s">
        <v>1078</v>
      </c>
      <c r="D1764" s="4" t="s">
        <v>1597</v>
      </c>
      <c r="E1764" s="6"/>
    </row>
    <row r="1765" spans="1:5" ht="24.75" customHeight="1">
      <c r="A1765" s="3">
        <v>1763</v>
      </c>
      <c r="B1765" s="4" t="str">
        <f>"徐俊毅"</f>
        <v>徐俊毅</v>
      </c>
      <c r="C1765" s="4" t="s">
        <v>1624</v>
      </c>
      <c r="D1765" s="4" t="s">
        <v>1597</v>
      </c>
      <c r="E1765" s="6"/>
    </row>
    <row r="1766" spans="1:5" ht="24.75" customHeight="1">
      <c r="A1766" s="3">
        <v>1764</v>
      </c>
      <c r="B1766" s="4" t="str">
        <f>"陈丰年"</f>
        <v>陈丰年</v>
      </c>
      <c r="C1766" s="4" t="s">
        <v>1625</v>
      </c>
      <c r="D1766" s="4" t="s">
        <v>1597</v>
      </c>
      <c r="E1766" s="6"/>
    </row>
    <row r="1767" spans="1:5" ht="24.75" customHeight="1">
      <c r="A1767" s="3">
        <v>1765</v>
      </c>
      <c r="B1767" s="4" t="str">
        <f>"邓振东"</f>
        <v>邓振东</v>
      </c>
      <c r="C1767" s="4" t="s">
        <v>1626</v>
      </c>
      <c r="D1767" s="4" t="s">
        <v>1597</v>
      </c>
      <c r="E1767" s="6"/>
    </row>
    <row r="1768" spans="1:5" ht="24.75" customHeight="1">
      <c r="A1768" s="3">
        <v>1766</v>
      </c>
      <c r="B1768" s="4" t="str">
        <f>"朱孟香"</f>
        <v>朱孟香</v>
      </c>
      <c r="C1768" s="4" t="s">
        <v>1627</v>
      </c>
      <c r="D1768" s="4" t="s">
        <v>1597</v>
      </c>
      <c r="E1768" s="6"/>
    </row>
    <row r="1769" spans="1:5" ht="24.75" customHeight="1">
      <c r="A1769" s="3">
        <v>1767</v>
      </c>
      <c r="B1769" s="4" t="str">
        <f>"王丹妮"</f>
        <v>王丹妮</v>
      </c>
      <c r="C1769" s="4" t="s">
        <v>1628</v>
      </c>
      <c r="D1769" s="4" t="s">
        <v>1597</v>
      </c>
      <c r="E1769" s="6"/>
    </row>
    <row r="1770" spans="1:5" ht="24.75" customHeight="1">
      <c r="A1770" s="3">
        <v>1768</v>
      </c>
      <c r="B1770" s="4" t="str">
        <f>"张达"</f>
        <v>张达</v>
      </c>
      <c r="C1770" s="4" t="s">
        <v>1629</v>
      </c>
      <c r="D1770" s="4" t="s">
        <v>1597</v>
      </c>
      <c r="E1770" s="6"/>
    </row>
    <row r="1771" spans="1:5" ht="24.75" customHeight="1">
      <c r="A1771" s="3">
        <v>1769</v>
      </c>
      <c r="B1771" s="4" t="str">
        <f>"刘美甘"</f>
        <v>刘美甘</v>
      </c>
      <c r="C1771" s="4" t="s">
        <v>1630</v>
      </c>
      <c r="D1771" s="4" t="s">
        <v>1597</v>
      </c>
      <c r="E1771" s="6"/>
    </row>
    <row r="1772" spans="1:5" ht="24.75" customHeight="1">
      <c r="A1772" s="3">
        <v>1770</v>
      </c>
      <c r="B1772" s="4" t="str">
        <f>"何莎莎"</f>
        <v>何莎莎</v>
      </c>
      <c r="C1772" s="4" t="s">
        <v>366</v>
      </c>
      <c r="D1772" s="4" t="s">
        <v>1597</v>
      </c>
      <c r="E1772" s="6"/>
    </row>
    <row r="1773" spans="1:5" ht="24.75" customHeight="1">
      <c r="A1773" s="3">
        <v>1771</v>
      </c>
      <c r="B1773" s="4" t="str">
        <f>"吴淑汉"</f>
        <v>吴淑汉</v>
      </c>
      <c r="C1773" s="4" t="s">
        <v>1631</v>
      </c>
      <c r="D1773" s="4" t="s">
        <v>1597</v>
      </c>
      <c r="E1773" s="6"/>
    </row>
    <row r="1774" spans="1:5" ht="24.75" customHeight="1">
      <c r="A1774" s="3">
        <v>1772</v>
      </c>
      <c r="B1774" s="4" t="str">
        <f>"赵飞"</f>
        <v>赵飞</v>
      </c>
      <c r="C1774" s="4" t="s">
        <v>1632</v>
      </c>
      <c r="D1774" s="4" t="s">
        <v>1597</v>
      </c>
      <c r="E1774" s="6"/>
    </row>
    <row r="1775" spans="1:5" ht="24.75" customHeight="1">
      <c r="A1775" s="3">
        <v>1773</v>
      </c>
      <c r="B1775" s="4" t="str">
        <f>"陈芸"</f>
        <v>陈芸</v>
      </c>
      <c r="C1775" s="4" t="s">
        <v>885</v>
      </c>
      <c r="D1775" s="4" t="s">
        <v>1597</v>
      </c>
      <c r="E1775" s="6"/>
    </row>
    <row r="1776" spans="1:5" ht="24.75" customHeight="1">
      <c r="A1776" s="3">
        <v>1774</v>
      </c>
      <c r="B1776" s="4" t="str">
        <f>"黎惠娴"</f>
        <v>黎惠娴</v>
      </c>
      <c r="C1776" s="4" t="s">
        <v>1633</v>
      </c>
      <c r="D1776" s="4" t="s">
        <v>1597</v>
      </c>
      <c r="E1776" s="6"/>
    </row>
    <row r="1777" spans="1:5" ht="24.75" customHeight="1">
      <c r="A1777" s="3">
        <v>1775</v>
      </c>
      <c r="B1777" s="4" t="str">
        <f>"李天翔"</f>
        <v>李天翔</v>
      </c>
      <c r="C1777" s="4" t="s">
        <v>1634</v>
      </c>
      <c r="D1777" s="4" t="s">
        <v>1597</v>
      </c>
      <c r="E1777" s="6"/>
    </row>
    <row r="1778" spans="1:5" ht="24.75" customHeight="1">
      <c r="A1778" s="3">
        <v>1776</v>
      </c>
      <c r="B1778" s="4" t="str">
        <f>"郑万仁"</f>
        <v>郑万仁</v>
      </c>
      <c r="C1778" s="4" t="s">
        <v>1635</v>
      </c>
      <c r="D1778" s="4" t="s">
        <v>1597</v>
      </c>
      <c r="E1778" s="6"/>
    </row>
    <row r="1779" spans="1:5" ht="24.75" customHeight="1">
      <c r="A1779" s="3">
        <v>1777</v>
      </c>
      <c r="B1779" s="4" t="str">
        <f>"袁芸"</f>
        <v>袁芸</v>
      </c>
      <c r="C1779" s="4" t="s">
        <v>1636</v>
      </c>
      <c r="D1779" s="4" t="s">
        <v>1597</v>
      </c>
      <c r="E1779" s="6"/>
    </row>
    <row r="1780" spans="1:5" ht="24.75" customHeight="1">
      <c r="A1780" s="3">
        <v>1778</v>
      </c>
      <c r="B1780" s="4" t="str">
        <f>"谭莹星"</f>
        <v>谭莹星</v>
      </c>
      <c r="C1780" s="4" t="s">
        <v>1637</v>
      </c>
      <c r="D1780" s="4" t="s">
        <v>1597</v>
      </c>
      <c r="E1780" s="6"/>
    </row>
    <row r="1781" spans="1:5" ht="24.75" customHeight="1">
      <c r="A1781" s="3">
        <v>1779</v>
      </c>
      <c r="B1781" s="4" t="str">
        <f>"杨清政"</f>
        <v>杨清政</v>
      </c>
      <c r="C1781" s="4" t="s">
        <v>1638</v>
      </c>
      <c r="D1781" s="4" t="s">
        <v>1597</v>
      </c>
      <c r="E1781" s="6"/>
    </row>
    <row r="1782" spans="1:5" ht="24.75" customHeight="1">
      <c r="A1782" s="3">
        <v>1780</v>
      </c>
      <c r="B1782" s="4" t="str">
        <f>"黄乃雄"</f>
        <v>黄乃雄</v>
      </c>
      <c r="C1782" s="4" t="s">
        <v>1639</v>
      </c>
      <c r="D1782" s="4" t="s">
        <v>1597</v>
      </c>
      <c r="E1782" s="6"/>
    </row>
    <row r="1783" spans="1:5" ht="24.75" customHeight="1">
      <c r="A1783" s="3">
        <v>1781</v>
      </c>
      <c r="B1783" s="4" t="str">
        <f>"符策芬"</f>
        <v>符策芬</v>
      </c>
      <c r="C1783" s="4" t="s">
        <v>1640</v>
      </c>
      <c r="D1783" s="4" t="s">
        <v>1597</v>
      </c>
      <c r="E1783" s="6"/>
    </row>
    <row r="1784" spans="1:5" ht="24.75" customHeight="1">
      <c r="A1784" s="3">
        <v>1782</v>
      </c>
      <c r="B1784" s="4" t="str">
        <f>"张东豪"</f>
        <v>张东豪</v>
      </c>
      <c r="C1784" s="4" t="s">
        <v>805</v>
      </c>
      <c r="D1784" s="4" t="s">
        <v>1597</v>
      </c>
      <c r="E1784" s="6"/>
    </row>
    <row r="1785" spans="1:5" ht="24.75" customHeight="1">
      <c r="A1785" s="3">
        <v>1783</v>
      </c>
      <c r="B1785" s="4" t="str">
        <f>"黎品良"</f>
        <v>黎品良</v>
      </c>
      <c r="C1785" s="4" t="s">
        <v>1641</v>
      </c>
      <c r="D1785" s="4" t="s">
        <v>1597</v>
      </c>
      <c r="E1785" s="6"/>
    </row>
    <row r="1786" spans="1:5" ht="24.75" customHeight="1">
      <c r="A1786" s="3">
        <v>1784</v>
      </c>
      <c r="B1786" s="4" t="str">
        <f>"吴菲菲"</f>
        <v>吴菲菲</v>
      </c>
      <c r="C1786" s="4" t="s">
        <v>1642</v>
      </c>
      <c r="D1786" s="4" t="s">
        <v>1597</v>
      </c>
      <c r="E1786" s="6"/>
    </row>
    <row r="1787" spans="1:5" ht="24.75" customHeight="1">
      <c r="A1787" s="3">
        <v>1785</v>
      </c>
      <c r="B1787" s="4" t="str">
        <f>"何方浩"</f>
        <v>何方浩</v>
      </c>
      <c r="C1787" s="4" t="s">
        <v>1643</v>
      </c>
      <c r="D1787" s="4" t="s">
        <v>1597</v>
      </c>
      <c r="E1787" s="6"/>
    </row>
    <row r="1788" spans="1:5" ht="24.75" customHeight="1">
      <c r="A1788" s="3">
        <v>1786</v>
      </c>
      <c r="B1788" s="4" t="str">
        <f>"林天善"</f>
        <v>林天善</v>
      </c>
      <c r="C1788" s="4" t="s">
        <v>1644</v>
      </c>
      <c r="D1788" s="4" t="s">
        <v>1597</v>
      </c>
      <c r="E1788" s="6"/>
    </row>
    <row r="1789" spans="1:5" ht="24.75" customHeight="1">
      <c r="A1789" s="3">
        <v>1787</v>
      </c>
      <c r="B1789" s="4" t="str">
        <f>"陈宏伟"</f>
        <v>陈宏伟</v>
      </c>
      <c r="C1789" s="4" t="s">
        <v>1645</v>
      </c>
      <c r="D1789" s="4" t="s">
        <v>1597</v>
      </c>
      <c r="E1789" s="6"/>
    </row>
    <row r="1790" spans="1:5" ht="24.75" customHeight="1">
      <c r="A1790" s="3">
        <v>1788</v>
      </c>
      <c r="B1790" s="4" t="str">
        <f>"王相炽"</f>
        <v>王相炽</v>
      </c>
      <c r="C1790" s="4" t="s">
        <v>1646</v>
      </c>
      <c r="D1790" s="4" t="s">
        <v>1597</v>
      </c>
      <c r="E1790" s="6"/>
    </row>
    <row r="1791" spans="1:5" ht="24.75" customHeight="1">
      <c r="A1791" s="3">
        <v>1789</v>
      </c>
      <c r="B1791" s="4" t="str">
        <f>"陈国俊"</f>
        <v>陈国俊</v>
      </c>
      <c r="C1791" s="4" t="s">
        <v>1647</v>
      </c>
      <c r="D1791" s="4" t="s">
        <v>1597</v>
      </c>
      <c r="E1791" s="6"/>
    </row>
    <row r="1792" spans="1:5" ht="24.75" customHeight="1">
      <c r="A1792" s="3">
        <v>1790</v>
      </c>
      <c r="B1792" s="4" t="str">
        <f>"吉承龙"</f>
        <v>吉承龙</v>
      </c>
      <c r="C1792" s="4" t="s">
        <v>1648</v>
      </c>
      <c r="D1792" s="4" t="s">
        <v>1597</v>
      </c>
      <c r="E1792" s="6"/>
    </row>
    <row r="1793" spans="1:5" ht="24.75" customHeight="1">
      <c r="A1793" s="3">
        <v>1791</v>
      </c>
      <c r="B1793" s="4" t="str">
        <f>"符传盛"</f>
        <v>符传盛</v>
      </c>
      <c r="C1793" s="4" t="s">
        <v>1649</v>
      </c>
      <c r="D1793" s="4" t="s">
        <v>1597</v>
      </c>
      <c r="E1793" s="6"/>
    </row>
    <row r="1794" spans="1:5" ht="24.75" customHeight="1">
      <c r="A1794" s="3">
        <v>1792</v>
      </c>
      <c r="B1794" s="4" t="str">
        <f>"谢泽学"</f>
        <v>谢泽学</v>
      </c>
      <c r="C1794" s="4" t="s">
        <v>1650</v>
      </c>
      <c r="D1794" s="4" t="s">
        <v>1597</v>
      </c>
      <c r="E1794" s="6"/>
    </row>
    <row r="1795" spans="1:5" ht="24.75" customHeight="1">
      <c r="A1795" s="3">
        <v>1793</v>
      </c>
      <c r="B1795" s="4" t="str">
        <f>"郑伟华"</f>
        <v>郑伟华</v>
      </c>
      <c r="C1795" s="4" t="s">
        <v>1651</v>
      </c>
      <c r="D1795" s="4" t="s">
        <v>1597</v>
      </c>
      <c r="E1795" s="6"/>
    </row>
    <row r="1796" spans="1:5" ht="24.75" customHeight="1">
      <c r="A1796" s="3">
        <v>1794</v>
      </c>
      <c r="B1796" s="4" t="str">
        <f>"黄立成"</f>
        <v>黄立成</v>
      </c>
      <c r="C1796" s="4" t="s">
        <v>1652</v>
      </c>
      <c r="D1796" s="4" t="s">
        <v>1597</v>
      </c>
      <c r="E1796" s="6"/>
    </row>
    <row r="1797" spans="1:5" ht="24.75" customHeight="1">
      <c r="A1797" s="3">
        <v>1795</v>
      </c>
      <c r="B1797" s="4" t="str">
        <f>"韦永妹"</f>
        <v>韦永妹</v>
      </c>
      <c r="C1797" s="4" t="s">
        <v>1653</v>
      </c>
      <c r="D1797" s="4" t="s">
        <v>1597</v>
      </c>
      <c r="E1797" s="6"/>
    </row>
    <row r="1798" spans="1:5" ht="24.75" customHeight="1">
      <c r="A1798" s="3">
        <v>1796</v>
      </c>
      <c r="B1798" s="4" t="str">
        <f>"张栩闻"</f>
        <v>张栩闻</v>
      </c>
      <c r="C1798" s="4" t="s">
        <v>1654</v>
      </c>
      <c r="D1798" s="4" t="s">
        <v>1597</v>
      </c>
      <c r="E1798" s="6"/>
    </row>
    <row r="1799" spans="1:5" ht="24.75" customHeight="1">
      <c r="A1799" s="3">
        <v>1797</v>
      </c>
      <c r="B1799" s="4" t="str">
        <f>"赵鹏"</f>
        <v>赵鹏</v>
      </c>
      <c r="C1799" s="4" t="s">
        <v>1655</v>
      </c>
      <c r="D1799" s="4" t="s">
        <v>1597</v>
      </c>
      <c r="E1799" s="6"/>
    </row>
    <row r="1800" spans="1:5" ht="24.75" customHeight="1">
      <c r="A1800" s="3">
        <v>1798</v>
      </c>
      <c r="B1800" s="4" t="str">
        <f>"钟积庆"</f>
        <v>钟积庆</v>
      </c>
      <c r="C1800" s="4" t="s">
        <v>1635</v>
      </c>
      <c r="D1800" s="4" t="s">
        <v>1597</v>
      </c>
      <c r="E1800" s="6"/>
    </row>
    <row r="1801" spans="1:5" ht="24.75" customHeight="1">
      <c r="A1801" s="3">
        <v>1799</v>
      </c>
      <c r="B1801" s="4" t="str">
        <f>"谢耀欣"</f>
        <v>谢耀欣</v>
      </c>
      <c r="C1801" s="4" t="s">
        <v>1656</v>
      </c>
      <c r="D1801" s="4" t="s">
        <v>1597</v>
      </c>
      <c r="E1801" s="6"/>
    </row>
    <row r="1802" spans="1:5" ht="24.75" customHeight="1">
      <c r="A1802" s="3">
        <v>1800</v>
      </c>
      <c r="B1802" s="4" t="str">
        <f>"曾柳"</f>
        <v>曾柳</v>
      </c>
      <c r="C1802" s="4" t="s">
        <v>1657</v>
      </c>
      <c r="D1802" s="4" t="s">
        <v>1597</v>
      </c>
      <c r="E1802" s="6"/>
    </row>
    <row r="1803" spans="1:5" ht="24.75" customHeight="1">
      <c r="A1803" s="3">
        <v>1801</v>
      </c>
      <c r="B1803" s="4" t="str">
        <f>"邱健泽"</f>
        <v>邱健泽</v>
      </c>
      <c r="C1803" s="4" t="s">
        <v>524</v>
      </c>
      <c r="D1803" s="4" t="s">
        <v>1597</v>
      </c>
      <c r="E1803" s="6"/>
    </row>
    <row r="1804" spans="1:5" ht="24.75" customHeight="1">
      <c r="A1804" s="3">
        <v>1802</v>
      </c>
      <c r="B1804" s="4" t="str">
        <f>"郭学明"</f>
        <v>郭学明</v>
      </c>
      <c r="C1804" s="4" t="s">
        <v>1658</v>
      </c>
      <c r="D1804" s="4" t="s">
        <v>1597</v>
      </c>
      <c r="E1804" s="6"/>
    </row>
    <row r="1805" spans="1:5" ht="24.75" customHeight="1">
      <c r="A1805" s="3">
        <v>1803</v>
      </c>
      <c r="B1805" s="4" t="str">
        <f>"王现"</f>
        <v>王现</v>
      </c>
      <c r="C1805" s="4" t="s">
        <v>1659</v>
      </c>
      <c r="D1805" s="4" t="s">
        <v>1597</v>
      </c>
      <c r="E1805" s="6"/>
    </row>
    <row r="1806" spans="1:5" ht="24.75" customHeight="1">
      <c r="A1806" s="3">
        <v>1804</v>
      </c>
      <c r="B1806" s="4" t="str">
        <f>"陈豪壮"</f>
        <v>陈豪壮</v>
      </c>
      <c r="C1806" s="4" t="s">
        <v>1660</v>
      </c>
      <c r="D1806" s="4" t="s">
        <v>1597</v>
      </c>
      <c r="E1806" s="6"/>
    </row>
    <row r="1807" spans="1:5" ht="24.75" customHeight="1">
      <c r="A1807" s="3">
        <v>1805</v>
      </c>
      <c r="B1807" s="4" t="str">
        <f>"梁祖贤"</f>
        <v>梁祖贤</v>
      </c>
      <c r="C1807" s="4" t="s">
        <v>1230</v>
      </c>
      <c r="D1807" s="4" t="s">
        <v>1597</v>
      </c>
      <c r="E1807" s="6"/>
    </row>
    <row r="1808" spans="1:5" ht="24.75" customHeight="1">
      <c r="A1808" s="3">
        <v>1806</v>
      </c>
      <c r="B1808" s="4" t="str">
        <f>"张琬迎"</f>
        <v>张琬迎</v>
      </c>
      <c r="C1808" s="4" t="s">
        <v>1661</v>
      </c>
      <c r="D1808" s="4" t="s">
        <v>1597</v>
      </c>
      <c r="E1808" s="6"/>
    </row>
    <row r="1809" spans="1:5" ht="24.75" customHeight="1">
      <c r="A1809" s="3">
        <v>1807</v>
      </c>
      <c r="B1809" s="4" t="str">
        <f>"黄英容"</f>
        <v>黄英容</v>
      </c>
      <c r="C1809" s="4" t="s">
        <v>1662</v>
      </c>
      <c r="D1809" s="4" t="s">
        <v>1597</v>
      </c>
      <c r="E1809" s="6"/>
    </row>
    <row r="1810" spans="1:5" ht="24.75" customHeight="1">
      <c r="A1810" s="3">
        <v>1808</v>
      </c>
      <c r="B1810" s="4" t="str">
        <f>"江小露"</f>
        <v>江小露</v>
      </c>
      <c r="C1810" s="4" t="s">
        <v>1663</v>
      </c>
      <c r="D1810" s="4" t="s">
        <v>1597</v>
      </c>
      <c r="E1810" s="6"/>
    </row>
    <row r="1811" spans="1:5" ht="24.75" customHeight="1">
      <c r="A1811" s="3">
        <v>1809</v>
      </c>
      <c r="B1811" s="4" t="str">
        <f>"高友宝"</f>
        <v>高友宝</v>
      </c>
      <c r="C1811" s="4" t="s">
        <v>1664</v>
      </c>
      <c r="D1811" s="4" t="s">
        <v>1597</v>
      </c>
      <c r="E1811" s="6"/>
    </row>
    <row r="1812" spans="1:5" ht="24.75" customHeight="1">
      <c r="A1812" s="3">
        <v>1810</v>
      </c>
      <c r="B1812" s="4" t="str">
        <f>"胡茂盛"</f>
        <v>胡茂盛</v>
      </c>
      <c r="C1812" s="4" t="s">
        <v>1622</v>
      </c>
      <c r="D1812" s="4" t="s">
        <v>1597</v>
      </c>
      <c r="E1812" s="6"/>
    </row>
    <row r="1813" spans="1:5" ht="24.75" customHeight="1">
      <c r="A1813" s="3">
        <v>1811</v>
      </c>
      <c r="B1813" s="4" t="str">
        <f>"苏彦斌"</f>
        <v>苏彦斌</v>
      </c>
      <c r="C1813" s="4" t="s">
        <v>1665</v>
      </c>
      <c r="D1813" s="4" t="s">
        <v>1597</v>
      </c>
      <c r="E1813" s="6"/>
    </row>
    <row r="1814" spans="1:5" ht="24.75" customHeight="1">
      <c r="A1814" s="3">
        <v>1812</v>
      </c>
      <c r="B1814" s="4" t="str">
        <f>"黄永欢"</f>
        <v>黄永欢</v>
      </c>
      <c r="C1814" s="4" t="s">
        <v>1666</v>
      </c>
      <c r="D1814" s="4" t="s">
        <v>1597</v>
      </c>
      <c r="E1814" s="6"/>
    </row>
    <row r="1815" spans="1:5" ht="24.75" customHeight="1">
      <c r="A1815" s="3">
        <v>1813</v>
      </c>
      <c r="B1815" s="4" t="str">
        <f>"梁舒鹏"</f>
        <v>梁舒鹏</v>
      </c>
      <c r="C1815" s="4" t="s">
        <v>1667</v>
      </c>
      <c r="D1815" s="4" t="s">
        <v>1597</v>
      </c>
      <c r="E1815" s="6"/>
    </row>
    <row r="1816" spans="1:5" ht="24.75" customHeight="1">
      <c r="A1816" s="3">
        <v>1814</v>
      </c>
      <c r="B1816" s="4" t="str">
        <f>"陈华建"</f>
        <v>陈华建</v>
      </c>
      <c r="C1816" s="4" t="s">
        <v>1668</v>
      </c>
      <c r="D1816" s="4" t="s">
        <v>1597</v>
      </c>
      <c r="E1816" s="6"/>
    </row>
    <row r="1817" spans="1:5" ht="24.75" customHeight="1">
      <c r="A1817" s="3">
        <v>1815</v>
      </c>
      <c r="B1817" s="4" t="str">
        <f>"蔡于骏"</f>
        <v>蔡于骏</v>
      </c>
      <c r="C1817" s="4" t="s">
        <v>1669</v>
      </c>
      <c r="D1817" s="4" t="s">
        <v>1597</v>
      </c>
      <c r="E1817" s="6"/>
    </row>
    <row r="1818" spans="1:5" ht="24.75" customHeight="1">
      <c r="A1818" s="3">
        <v>1816</v>
      </c>
      <c r="B1818" s="4" t="str">
        <f>"王守畅"</f>
        <v>王守畅</v>
      </c>
      <c r="C1818" s="4" t="s">
        <v>1670</v>
      </c>
      <c r="D1818" s="4" t="s">
        <v>1597</v>
      </c>
      <c r="E1818" s="6"/>
    </row>
    <row r="1819" spans="1:5" ht="24.75" customHeight="1">
      <c r="A1819" s="3">
        <v>1817</v>
      </c>
      <c r="B1819" s="4" t="str">
        <f>"唐斯琪"</f>
        <v>唐斯琪</v>
      </c>
      <c r="C1819" s="4" t="s">
        <v>1671</v>
      </c>
      <c r="D1819" s="4" t="s">
        <v>1597</v>
      </c>
      <c r="E1819" s="6"/>
    </row>
    <row r="1820" spans="1:5" ht="24.75" customHeight="1">
      <c r="A1820" s="3">
        <v>1818</v>
      </c>
      <c r="B1820" s="4" t="str">
        <f>"黎石成"</f>
        <v>黎石成</v>
      </c>
      <c r="C1820" s="4" t="s">
        <v>1672</v>
      </c>
      <c r="D1820" s="4" t="s">
        <v>1597</v>
      </c>
      <c r="E1820" s="6"/>
    </row>
    <row r="1821" spans="1:5" ht="24.75" customHeight="1">
      <c r="A1821" s="3">
        <v>1819</v>
      </c>
      <c r="B1821" s="4" t="str">
        <f>"潘健"</f>
        <v>潘健</v>
      </c>
      <c r="C1821" s="4" t="s">
        <v>1673</v>
      </c>
      <c r="D1821" s="4" t="s">
        <v>1597</v>
      </c>
      <c r="E1821" s="6"/>
    </row>
    <row r="1822" spans="1:5" ht="24.75" customHeight="1">
      <c r="A1822" s="3">
        <v>1820</v>
      </c>
      <c r="B1822" s="4" t="str">
        <f>"韦培培"</f>
        <v>韦培培</v>
      </c>
      <c r="C1822" s="4" t="s">
        <v>1674</v>
      </c>
      <c r="D1822" s="4" t="s">
        <v>1597</v>
      </c>
      <c r="E1822" s="6"/>
    </row>
    <row r="1823" spans="1:5" ht="24.75" customHeight="1">
      <c r="A1823" s="3">
        <v>1821</v>
      </c>
      <c r="B1823" s="4" t="str">
        <f>"吴磊"</f>
        <v>吴磊</v>
      </c>
      <c r="C1823" s="4" t="s">
        <v>1675</v>
      </c>
      <c r="D1823" s="4" t="s">
        <v>1597</v>
      </c>
      <c r="E1823" s="6"/>
    </row>
    <row r="1824" spans="1:5" ht="24.75" customHeight="1">
      <c r="A1824" s="3">
        <v>1822</v>
      </c>
      <c r="B1824" s="4" t="str">
        <f>"羊嘉球"</f>
        <v>羊嘉球</v>
      </c>
      <c r="C1824" s="4" t="s">
        <v>1676</v>
      </c>
      <c r="D1824" s="4" t="s">
        <v>1597</v>
      </c>
      <c r="E1824" s="6"/>
    </row>
    <row r="1825" spans="1:5" ht="24.75" customHeight="1">
      <c r="A1825" s="3">
        <v>1823</v>
      </c>
      <c r="B1825" s="4" t="str">
        <f>"张瑞丹"</f>
        <v>张瑞丹</v>
      </c>
      <c r="C1825" s="4" t="s">
        <v>1677</v>
      </c>
      <c r="D1825" s="4" t="s">
        <v>1597</v>
      </c>
      <c r="E1825" s="6"/>
    </row>
    <row r="1826" spans="1:5" ht="24.75" customHeight="1">
      <c r="A1826" s="3">
        <v>1824</v>
      </c>
      <c r="B1826" s="4" t="str">
        <f>"梁国涛"</f>
        <v>梁国涛</v>
      </c>
      <c r="C1826" s="4" t="s">
        <v>1678</v>
      </c>
      <c r="D1826" s="4" t="s">
        <v>1597</v>
      </c>
      <c r="E1826" s="6"/>
    </row>
    <row r="1827" spans="1:5" ht="24.75" customHeight="1">
      <c r="A1827" s="3">
        <v>1825</v>
      </c>
      <c r="B1827" s="4" t="str">
        <f>"吴毓蓬"</f>
        <v>吴毓蓬</v>
      </c>
      <c r="C1827" s="4" t="s">
        <v>1679</v>
      </c>
      <c r="D1827" s="4" t="s">
        <v>1597</v>
      </c>
      <c r="E1827" s="6"/>
    </row>
    <row r="1828" spans="1:5" ht="24.75" customHeight="1">
      <c r="A1828" s="3">
        <v>1826</v>
      </c>
      <c r="B1828" s="4" t="str">
        <f>"林云璐"</f>
        <v>林云璐</v>
      </c>
      <c r="C1828" s="4" t="s">
        <v>1680</v>
      </c>
      <c r="D1828" s="4" t="s">
        <v>1597</v>
      </c>
      <c r="E1828" s="6"/>
    </row>
    <row r="1829" spans="1:5" ht="24.75" customHeight="1">
      <c r="A1829" s="3">
        <v>1827</v>
      </c>
      <c r="B1829" s="4" t="str">
        <f>"李伟明"</f>
        <v>李伟明</v>
      </c>
      <c r="C1829" s="4" t="s">
        <v>1681</v>
      </c>
      <c r="D1829" s="4" t="s">
        <v>1597</v>
      </c>
      <c r="E1829" s="6"/>
    </row>
    <row r="1830" spans="1:5" ht="24.75" customHeight="1">
      <c r="A1830" s="3">
        <v>1828</v>
      </c>
      <c r="B1830" s="4" t="str">
        <f>"吴哲"</f>
        <v>吴哲</v>
      </c>
      <c r="C1830" s="4" t="s">
        <v>1682</v>
      </c>
      <c r="D1830" s="4" t="s">
        <v>1597</v>
      </c>
      <c r="E1830" s="6"/>
    </row>
    <row r="1831" spans="1:5" ht="24.75" customHeight="1">
      <c r="A1831" s="3">
        <v>1829</v>
      </c>
      <c r="B1831" s="4" t="str">
        <f>"陈迁捷"</f>
        <v>陈迁捷</v>
      </c>
      <c r="C1831" s="4" t="s">
        <v>1683</v>
      </c>
      <c r="D1831" s="4" t="s">
        <v>1597</v>
      </c>
      <c r="E1831" s="6"/>
    </row>
    <row r="1832" spans="1:5" ht="24.75" customHeight="1">
      <c r="A1832" s="3">
        <v>1830</v>
      </c>
      <c r="B1832" s="4" t="str">
        <f>"符青聪"</f>
        <v>符青聪</v>
      </c>
      <c r="C1832" s="4" t="s">
        <v>1684</v>
      </c>
      <c r="D1832" s="4" t="s">
        <v>1597</v>
      </c>
      <c r="E1832" s="6"/>
    </row>
    <row r="1833" spans="1:5" ht="24.75" customHeight="1">
      <c r="A1833" s="3">
        <v>1831</v>
      </c>
      <c r="B1833" s="4" t="str">
        <f>"宋依明"</f>
        <v>宋依明</v>
      </c>
      <c r="C1833" s="4" t="s">
        <v>1685</v>
      </c>
      <c r="D1833" s="4" t="s">
        <v>1597</v>
      </c>
      <c r="E1833" s="6"/>
    </row>
    <row r="1834" spans="1:5" ht="24.75" customHeight="1">
      <c r="A1834" s="3">
        <v>1832</v>
      </c>
      <c r="B1834" s="4" t="str">
        <f>"陈向"</f>
        <v>陈向</v>
      </c>
      <c r="C1834" s="4" t="s">
        <v>1686</v>
      </c>
      <c r="D1834" s="4" t="s">
        <v>1597</v>
      </c>
      <c r="E1834" s="6"/>
    </row>
    <row r="1835" spans="1:5" ht="24.75" customHeight="1">
      <c r="A1835" s="3">
        <v>1833</v>
      </c>
      <c r="B1835" s="4" t="str">
        <f>"王戈"</f>
        <v>王戈</v>
      </c>
      <c r="C1835" s="4" t="s">
        <v>1687</v>
      </c>
      <c r="D1835" s="4" t="s">
        <v>1597</v>
      </c>
      <c r="E1835" s="6"/>
    </row>
    <row r="1836" spans="1:5" ht="24.75" customHeight="1">
      <c r="A1836" s="3">
        <v>1834</v>
      </c>
      <c r="B1836" s="4" t="str">
        <f>"王鸿宁"</f>
        <v>王鸿宁</v>
      </c>
      <c r="C1836" s="4" t="s">
        <v>1688</v>
      </c>
      <c r="D1836" s="4" t="s">
        <v>1597</v>
      </c>
      <c r="E1836" s="6"/>
    </row>
    <row r="1837" spans="1:5" ht="24.75" customHeight="1">
      <c r="A1837" s="3">
        <v>1835</v>
      </c>
      <c r="B1837" s="4" t="str">
        <f>"黄族林"</f>
        <v>黄族林</v>
      </c>
      <c r="C1837" s="4" t="s">
        <v>1689</v>
      </c>
      <c r="D1837" s="4" t="s">
        <v>1597</v>
      </c>
      <c r="E1837" s="6"/>
    </row>
    <row r="1838" spans="1:5" ht="24.75" customHeight="1">
      <c r="A1838" s="3">
        <v>1836</v>
      </c>
      <c r="B1838" s="4" t="str">
        <f>"陆元彬"</f>
        <v>陆元彬</v>
      </c>
      <c r="C1838" s="4" t="s">
        <v>1690</v>
      </c>
      <c r="D1838" s="4" t="s">
        <v>1597</v>
      </c>
      <c r="E1838" s="6"/>
    </row>
    <row r="1839" spans="1:5" ht="24.75" customHeight="1">
      <c r="A1839" s="3">
        <v>1837</v>
      </c>
      <c r="B1839" s="4" t="str">
        <f>"黄燕薇"</f>
        <v>黄燕薇</v>
      </c>
      <c r="C1839" s="4" t="s">
        <v>1691</v>
      </c>
      <c r="D1839" s="4" t="s">
        <v>1597</v>
      </c>
      <c r="E1839" s="6"/>
    </row>
    <row r="1840" spans="1:5" ht="24.75" customHeight="1">
      <c r="A1840" s="3">
        <v>1838</v>
      </c>
      <c r="B1840" s="4" t="str">
        <f>"周兰芳"</f>
        <v>周兰芳</v>
      </c>
      <c r="C1840" s="4" t="s">
        <v>1692</v>
      </c>
      <c r="D1840" s="4" t="s">
        <v>1597</v>
      </c>
      <c r="E1840" s="6"/>
    </row>
    <row r="1841" spans="1:5" ht="24.75" customHeight="1">
      <c r="A1841" s="3">
        <v>1839</v>
      </c>
      <c r="B1841" s="4" t="str">
        <f>"符传帅"</f>
        <v>符传帅</v>
      </c>
      <c r="C1841" s="4" t="s">
        <v>1693</v>
      </c>
      <c r="D1841" s="4" t="s">
        <v>1597</v>
      </c>
      <c r="E1841" s="6"/>
    </row>
    <row r="1842" spans="1:5" ht="24.75" customHeight="1">
      <c r="A1842" s="3">
        <v>1840</v>
      </c>
      <c r="B1842" s="4" t="str">
        <f>"符礼诗"</f>
        <v>符礼诗</v>
      </c>
      <c r="C1842" s="4" t="s">
        <v>1694</v>
      </c>
      <c r="D1842" s="4" t="s">
        <v>1597</v>
      </c>
      <c r="E1842" s="6"/>
    </row>
    <row r="1843" spans="1:5" ht="24.75" customHeight="1">
      <c r="A1843" s="3">
        <v>1841</v>
      </c>
      <c r="B1843" s="4" t="str">
        <f>"邱启伟"</f>
        <v>邱启伟</v>
      </c>
      <c r="C1843" s="4" t="s">
        <v>1695</v>
      </c>
      <c r="D1843" s="4" t="s">
        <v>1597</v>
      </c>
      <c r="E1843" s="6"/>
    </row>
    <row r="1844" spans="1:5" ht="24.75" customHeight="1">
      <c r="A1844" s="3">
        <v>1842</v>
      </c>
      <c r="B1844" s="4" t="str">
        <f>"李燕娣"</f>
        <v>李燕娣</v>
      </c>
      <c r="C1844" s="4" t="s">
        <v>1696</v>
      </c>
      <c r="D1844" s="4" t="s">
        <v>1597</v>
      </c>
      <c r="E1844" s="6"/>
    </row>
    <row r="1845" spans="1:5" ht="24.75" customHeight="1">
      <c r="A1845" s="3">
        <v>1843</v>
      </c>
      <c r="B1845" s="4" t="str">
        <f>"陈妙"</f>
        <v>陈妙</v>
      </c>
      <c r="C1845" s="4" t="s">
        <v>1697</v>
      </c>
      <c r="D1845" s="4" t="s">
        <v>1597</v>
      </c>
      <c r="E1845" s="6"/>
    </row>
    <row r="1846" spans="1:5" ht="24.75" customHeight="1">
      <c r="A1846" s="3">
        <v>1844</v>
      </c>
      <c r="B1846" s="4" t="str">
        <f>"陈国景"</f>
        <v>陈国景</v>
      </c>
      <c r="C1846" s="4" t="s">
        <v>1698</v>
      </c>
      <c r="D1846" s="4" t="s">
        <v>1597</v>
      </c>
      <c r="E1846" s="6"/>
    </row>
    <row r="1847" spans="1:5" ht="24.75" customHeight="1">
      <c r="A1847" s="3">
        <v>1845</v>
      </c>
      <c r="B1847" s="4" t="str">
        <f>"陈焕恺"</f>
        <v>陈焕恺</v>
      </c>
      <c r="C1847" s="4" t="s">
        <v>1699</v>
      </c>
      <c r="D1847" s="4" t="s">
        <v>1597</v>
      </c>
      <c r="E1847" s="6"/>
    </row>
    <row r="1848" spans="1:5" ht="24.75" customHeight="1">
      <c r="A1848" s="3">
        <v>1846</v>
      </c>
      <c r="B1848" s="4" t="str">
        <f>"张文丽"</f>
        <v>张文丽</v>
      </c>
      <c r="C1848" s="4" t="s">
        <v>1700</v>
      </c>
      <c r="D1848" s="4" t="s">
        <v>1597</v>
      </c>
      <c r="E1848" s="6"/>
    </row>
    <row r="1849" spans="1:5" ht="24.75" customHeight="1">
      <c r="A1849" s="3">
        <v>1847</v>
      </c>
      <c r="B1849" s="4" t="str">
        <f>"林智"</f>
        <v>林智</v>
      </c>
      <c r="C1849" s="4" t="s">
        <v>1701</v>
      </c>
      <c r="D1849" s="4" t="s">
        <v>1597</v>
      </c>
      <c r="E1849" s="6"/>
    </row>
    <row r="1850" spans="1:5" ht="24.75" customHeight="1">
      <c r="A1850" s="3">
        <v>1848</v>
      </c>
      <c r="B1850" s="4" t="str">
        <f>"张优燊"</f>
        <v>张优燊</v>
      </c>
      <c r="C1850" s="4" t="s">
        <v>1702</v>
      </c>
      <c r="D1850" s="4" t="s">
        <v>1597</v>
      </c>
      <c r="E1850" s="6"/>
    </row>
    <row r="1851" spans="1:5" ht="24.75" customHeight="1">
      <c r="A1851" s="3">
        <v>1849</v>
      </c>
      <c r="B1851" s="4" t="str">
        <f>"辜振贤"</f>
        <v>辜振贤</v>
      </c>
      <c r="C1851" s="4" t="s">
        <v>1703</v>
      </c>
      <c r="D1851" s="4" t="s">
        <v>1597</v>
      </c>
      <c r="E1851" s="6"/>
    </row>
    <row r="1852" spans="1:5" ht="24.75" customHeight="1">
      <c r="A1852" s="3">
        <v>1850</v>
      </c>
      <c r="B1852" s="4" t="str">
        <f>"林斯旺"</f>
        <v>林斯旺</v>
      </c>
      <c r="C1852" s="4" t="s">
        <v>1704</v>
      </c>
      <c r="D1852" s="4" t="s">
        <v>1597</v>
      </c>
      <c r="E1852" s="6"/>
    </row>
    <row r="1853" spans="1:5" ht="24.75" customHeight="1">
      <c r="A1853" s="3">
        <v>1851</v>
      </c>
      <c r="B1853" s="4" t="str">
        <f>"羊群发"</f>
        <v>羊群发</v>
      </c>
      <c r="C1853" s="4" t="s">
        <v>1705</v>
      </c>
      <c r="D1853" s="4" t="s">
        <v>1597</v>
      </c>
      <c r="E1853" s="6"/>
    </row>
    <row r="1854" spans="1:5" ht="24.75" customHeight="1">
      <c r="A1854" s="3">
        <v>1852</v>
      </c>
      <c r="B1854" s="4" t="str">
        <f>"吴业真"</f>
        <v>吴业真</v>
      </c>
      <c r="C1854" s="4" t="s">
        <v>1706</v>
      </c>
      <c r="D1854" s="4" t="s">
        <v>1597</v>
      </c>
      <c r="E1854" s="6"/>
    </row>
    <row r="1855" spans="1:5" ht="24.75" customHeight="1">
      <c r="A1855" s="3">
        <v>1853</v>
      </c>
      <c r="B1855" s="4" t="str">
        <f>"杨舒雨"</f>
        <v>杨舒雨</v>
      </c>
      <c r="C1855" s="4" t="s">
        <v>1707</v>
      </c>
      <c r="D1855" s="4" t="s">
        <v>1597</v>
      </c>
      <c r="E1855" s="6"/>
    </row>
    <row r="1856" spans="1:5" ht="24.75" customHeight="1">
      <c r="A1856" s="3">
        <v>1854</v>
      </c>
      <c r="B1856" s="4" t="str">
        <f>"郭世豪"</f>
        <v>郭世豪</v>
      </c>
      <c r="C1856" s="4" t="s">
        <v>1708</v>
      </c>
      <c r="D1856" s="4" t="s">
        <v>1597</v>
      </c>
      <c r="E1856" s="6"/>
    </row>
    <row r="1857" spans="1:5" ht="24.75" customHeight="1">
      <c r="A1857" s="3">
        <v>1855</v>
      </c>
      <c r="B1857" s="4" t="str">
        <f>"王梦紫"</f>
        <v>王梦紫</v>
      </c>
      <c r="C1857" s="4" t="s">
        <v>1709</v>
      </c>
      <c r="D1857" s="4" t="s">
        <v>1597</v>
      </c>
      <c r="E1857" s="6"/>
    </row>
    <row r="1858" spans="1:5" ht="24.75" customHeight="1">
      <c r="A1858" s="3">
        <v>1856</v>
      </c>
      <c r="B1858" s="4" t="str">
        <f>"陈凯"</f>
        <v>陈凯</v>
      </c>
      <c r="C1858" s="4" t="s">
        <v>1710</v>
      </c>
      <c r="D1858" s="4" t="s">
        <v>1597</v>
      </c>
      <c r="E1858" s="6"/>
    </row>
    <row r="1859" spans="1:5" ht="24.75" customHeight="1">
      <c r="A1859" s="3">
        <v>1857</v>
      </c>
      <c r="B1859" s="4" t="str">
        <f>"符式军"</f>
        <v>符式军</v>
      </c>
      <c r="C1859" s="4" t="s">
        <v>1711</v>
      </c>
      <c r="D1859" s="4" t="s">
        <v>1597</v>
      </c>
      <c r="E1859" s="6"/>
    </row>
    <row r="1860" spans="1:5" ht="24.75" customHeight="1">
      <c r="A1860" s="3">
        <v>1858</v>
      </c>
      <c r="B1860" s="4" t="str">
        <f>"王以义"</f>
        <v>王以义</v>
      </c>
      <c r="C1860" s="4" t="s">
        <v>1712</v>
      </c>
      <c r="D1860" s="4" t="s">
        <v>1597</v>
      </c>
      <c r="E1860" s="6"/>
    </row>
    <row r="1861" spans="1:5" ht="24.75" customHeight="1">
      <c r="A1861" s="3">
        <v>1859</v>
      </c>
      <c r="B1861" s="4" t="str">
        <f>"吴建梅"</f>
        <v>吴建梅</v>
      </c>
      <c r="C1861" s="4" t="s">
        <v>256</v>
      </c>
      <c r="D1861" s="4" t="s">
        <v>1597</v>
      </c>
      <c r="E1861" s="6"/>
    </row>
    <row r="1862" spans="1:5" ht="24.75" customHeight="1">
      <c r="A1862" s="3">
        <v>1860</v>
      </c>
      <c r="B1862" s="4" t="str">
        <f>"黄辉"</f>
        <v>黄辉</v>
      </c>
      <c r="C1862" s="4" t="s">
        <v>1713</v>
      </c>
      <c r="D1862" s="4" t="s">
        <v>1597</v>
      </c>
      <c r="E1862" s="6"/>
    </row>
    <row r="1863" spans="1:5" ht="24.75" customHeight="1">
      <c r="A1863" s="3">
        <v>1861</v>
      </c>
      <c r="B1863" s="4" t="str">
        <f>"冯家玲"</f>
        <v>冯家玲</v>
      </c>
      <c r="C1863" s="4" t="s">
        <v>1714</v>
      </c>
      <c r="D1863" s="4" t="s">
        <v>1597</v>
      </c>
      <c r="E1863" s="6"/>
    </row>
    <row r="1864" spans="1:5" ht="24.75" customHeight="1">
      <c r="A1864" s="3">
        <v>1862</v>
      </c>
      <c r="B1864" s="4" t="str">
        <f>"洪海"</f>
        <v>洪海</v>
      </c>
      <c r="C1864" s="4" t="s">
        <v>1715</v>
      </c>
      <c r="D1864" s="4" t="s">
        <v>1597</v>
      </c>
      <c r="E1864" s="6"/>
    </row>
    <row r="1865" spans="1:5" ht="24.75" customHeight="1">
      <c r="A1865" s="3">
        <v>1863</v>
      </c>
      <c r="B1865" s="4" t="str">
        <f>"董吉芬"</f>
        <v>董吉芬</v>
      </c>
      <c r="C1865" s="4" t="s">
        <v>1716</v>
      </c>
      <c r="D1865" s="4" t="s">
        <v>1597</v>
      </c>
      <c r="E1865" s="6"/>
    </row>
    <row r="1866" spans="1:5" ht="24.75" customHeight="1">
      <c r="A1866" s="3">
        <v>1864</v>
      </c>
      <c r="B1866" s="4" t="str">
        <f>"陈小壮"</f>
        <v>陈小壮</v>
      </c>
      <c r="C1866" s="4" t="s">
        <v>1717</v>
      </c>
      <c r="D1866" s="4" t="s">
        <v>1597</v>
      </c>
      <c r="E1866" s="6"/>
    </row>
    <row r="1867" spans="1:5" ht="24.75" customHeight="1">
      <c r="A1867" s="3">
        <v>1865</v>
      </c>
      <c r="B1867" s="4" t="str">
        <f>"林清浪"</f>
        <v>林清浪</v>
      </c>
      <c r="C1867" s="4" t="s">
        <v>1718</v>
      </c>
      <c r="D1867" s="4" t="s">
        <v>1597</v>
      </c>
      <c r="E1867" s="6"/>
    </row>
    <row r="1868" spans="1:5" ht="24.75" customHeight="1">
      <c r="A1868" s="3">
        <v>1866</v>
      </c>
      <c r="B1868" s="4" t="str">
        <f>"覃才星"</f>
        <v>覃才星</v>
      </c>
      <c r="C1868" s="4" t="s">
        <v>1719</v>
      </c>
      <c r="D1868" s="4" t="s">
        <v>1597</v>
      </c>
      <c r="E1868" s="6"/>
    </row>
    <row r="1869" spans="1:5" ht="24.75" customHeight="1">
      <c r="A1869" s="3">
        <v>1867</v>
      </c>
      <c r="B1869" s="4" t="str">
        <f>"谢煌智"</f>
        <v>谢煌智</v>
      </c>
      <c r="C1869" s="4" t="s">
        <v>1720</v>
      </c>
      <c r="D1869" s="4" t="s">
        <v>1597</v>
      </c>
      <c r="E1869" s="6"/>
    </row>
    <row r="1870" spans="1:5" ht="24.75" customHeight="1">
      <c r="A1870" s="3">
        <v>1868</v>
      </c>
      <c r="B1870" s="4" t="str">
        <f>"陈小帅"</f>
        <v>陈小帅</v>
      </c>
      <c r="C1870" s="4" t="s">
        <v>1721</v>
      </c>
      <c r="D1870" s="4" t="s">
        <v>1597</v>
      </c>
      <c r="E1870" s="6"/>
    </row>
    <row r="1871" spans="1:5" ht="24.75" customHeight="1">
      <c r="A1871" s="3">
        <v>1869</v>
      </c>
      <c r="B1871" s="4" t="str">
        <f>"黄少丽"</f>
        <v>黄少丽</v>
      </c>
      <c r="C1871" s="4" t="s">
        <v>1722</v>
      </c>
      <c r="D1871" s="4" t="s">
        <v>1597</v>
      </c>
      <c r="E1871" s="6"/>
    </row>
    <row r="1872" spans="1:5" ht="24.75" customHeight="1">
      <c r="A1872" s="3">
        <v>1870</v>
      </c>
      <c r="B1872" s="4" t="str">
        <f>"黄云斌"</f>
        <v>黄云斌</v>
      </c>
      <c r="C1872" s="4" t="s">
        <v>1723</v>
      </c>
      <c r="D1872" s="4" t="s">
        <v>1597</v>
      </c>
      <c r="E1872" s="6"/>
    </row>
    <row r="1873" spans="1:5" ht="24.75" customHeight="1">
      <c r="A1873" s="3">
        <v>1871</v>
      </c>
      <c r="B1873" s="4" t="str">
        <f>"吴小振"</f>
        <v>吴小振</v>
      </c>
      <c r="C1873" s="4" t="s">
        <v>1724</v>
      </c>
      <c r="D1873" s="4" t="s">
        <v>1597</v>
      </c>
      <c r="E1873" s="6"/>
    </row>
    <row r="1874" spans="1:5" ht="24.75" customHeight="1">
      <c r="A1874" s="3">
        <v>1872</v>
      </c>
      <c r="B1874" s="4" t="str">
        <f>"袁潮"</f>
        <v>袁潮</v>
      </c>
      <c r="C1874" s="4" t="s">
        <v>1725</v>
      </c>
      <c r="D1874" s="4" t="s">
        <v>1597</v>
      </c>
      <c r="E1874" s="6"/>
    </row>
    <row r="1875" spans="1:5" ht="24.75" customHeight="1">
      <c r="A1875" s="3">
        <v>1873</v>
      </c>
      <c r="B1875" s="4" t="str">
        <f>"曾祥程"</f>
        <v>曾祥程</v>
      </c>
      <c r="C1875" s="4" t="s">
        <v>1726</v>
      </c>
      <c r="D1875" s="4" t="s">
        <v>1597</v>
      </c>
      <c r="E1875" s="6"/>
    </row>
    <row r="1876" spans="1:5" ht="24.75" customHeight="1">
      <c r="A1876" s="3">
        <v>1874</v>
      </c>
      <c r="B1876" s="4" t="str">
        <f>"罗浩斌"</f>
        <v>罗浩斌</v>
      </c>
      <c r="C1876" s="4" t="s">
        <v>1727</v>
      </c>
      <c r="D1876" s="4" t="s">
        <v>1597</v>
      </c>
      <c r="E1876" s="6"/>
    </row>
    <row r="1877" spans="1:5" ht="24.75" customHeight="1">
      <c r="A1877" s="3">
        <v>1875</v>
      </c>
      <c r="B1877" s="4" t="str">
        <f>"洪长瑶"</f>
        <v>洪长瑶</v>
      </c>
      <c r="C1877" s="4" t="s">
        <v>1728</v>
      </c>
      <c r="D1877" s="4" t="s">
        <v>1597</v>
      </c>
      <c r="E1877" s="6"/>
    </row>
    <row r="1878" spans="1:5" ht="24.75" customHeight="1">
      <c r="A1878" s="3">
        <v>1876</v>
      </c>
      <c r="B1878" s="4" t="str">
        <f>"符方思"</f>
        <v>符方思</v>
      </c>
      <c r="C1878" s="4" t="s">
        <v>1729</v>
      </c>
      <c r="D1878" s="4" t="s">
        <v>1597</v>
      </c>
      <c r="E1878" s="6"/>
    </row>
    <row r="1879" spans="1:5" ht="24.75" customHeight="1">
      <c r="A1879" s="3">
        <v>1877</v>
      </c>
      <c r="B1879" s="4" t="str">
        <f>"陈祥亮"</f>
        <v>陈祥亮</v>
      </c>
      <c r="C1879" s="4" t="s">
        <v>1730</v>
      </c>
      <c r="D1879" s="4" t="s">
        <v>1597</v>
      </c>
      <c r="E1879" s="6"/>
    </row>
    <row r="1880" spans="1:5" ht="24.75" customHeight="1">
      <c r="A1880" s="3">
        <v>1878</v>
      </c>
      <c r="B1880" s="4" t="str">
        <f>"罗婉元"</f>
        <v>罗婉元</v>
      </c>
      <c r="C1880" s="4" t="s">
        <v>569</v>
      </c>
      <c r="D1880" s="4" t="s">
        <v>1597</v>
      </c>
      <c r="E1880" s="6"/>
    </row>
    <row r="1881" spans="1:5" ht="24.75" customHeight="1">
      <c r="A1881" s="3">
        <v>1879</v>
      </c>
      <c r="B1881" s="4" t="str">
        <f>"陈承鑫"</f>
        <v>陈承鑫</v>
      </c>
      <c r="C1881" s="4" t="s">
        <v>1731</v>
      </c>
      <c r="D1881" s="4" t="s">
        <v>1597</v>
      </c>
      <c r="E1881" s="6"/>
    </row>
    <row r="1882" spans="1:5" ht="24.75" customHeight="1">
      <c r="A1882" s="3">
        <v>1880</v>
      </c>
      <c r="B1882" s="4" t="str">
        <f>"杨达新"</f>
        <v>杨达新</v>
      </c>
      <c r="C1882" s="4" t="s">
        <v>1732</v>
      </c>
      <c r="D1882" s="4" t="s">
        <v>1597</v>
      </c>
      <c r="E1882" s="6"/>
    </row>
    <row r="1883" spans="1:5" ht="24.75" customHeight="1">
      <c r="A1883" s="3">
        <v>1881</v>
      </c>
      <c r="B1883" s="4" t="str">
        <f>"罗玮"</f>
        <v>罗玮</v>
      </c>
      <c r="C1883" s="4" t="s">
        <v>1733</v>
      </c>
      <c r="D1883" s="4" t="s">
        <v>1597</v>
      </c>
      <c r="E1883" s="6"/>
    </row>
    <row r="1884" spans="1:5" ht="24.75" customHeight="1">
      <c r="A1884" s="3">
        <v>1882</v>
      </c>
      <c r="B1884" s="4" t="str">
        <f>"安奕诚"</f>
        <v>安奕诚</v>
      </c>
      <c r="C1884" s="4" t="s">
        <v>1734</v>
      </c>
      <c r="D1884" s="4" t="s">
        <v>1597</v>
      </c>
      <c r="E1884" s="6"/>
    </row>
    <row r="1885" spans="1:5" ht="24.75" customHeight="1">
      <c r="A1885" s="3">
        <v>1883</v>
      </c>
      <c r="B1885" s="4" t="str">
        <f>"李雪伦"</f>
        <v>李雪伦</v>
      </c>
      <c r="C1885" s="4" t="s">
        <v>1735</v>
      </c>
      <c r="D1885" s="4" t="s">
        <v>1597</v>
      </c>
      <c r="E1885" s="6"/>
    </row>
    <row r="1886" spans="1:5" ht="24.75" customHeight="1">
      <c r="A1886" s="3">
        <v>1884</v>
      </c>
      <c r="B1886" s="4" t="str">
        <f>"梅向南"</f>
        <v>梅向南</v>
      </c>
      <c r="C1886" s="4" t="s">
        <v>1736</v>
      </c>
      <c r="D1886" s="4" t="s">
        <v>1597</v>
      </c>
      <c r="E1886" s="6"/>
    </row>
    <row r="1887" spans="1:5" ht="24.75" customHeight="1">
      <c r="A1887" s="3">
        <v>1885</v>
      </c>
      <c r="B1887" s="4" t="str">
        <f>"符祥鹏"</f>
        <v>符祥鹏</v>
      </c>
      <c r="C1887" s="4" t="s">
        <v>1737</v>
      </c>
      <c r="D1887" s="4" t="s">
        <v>1597</v>
      </c>
      <c r="E1887" s="6"/>
    </row>
    <row r="1888" spans="1:5" ht="24.75" customHeight="1">
      <c r="A1888" s="3">
        <v>1886</v>
      </c>
      <c r="B1888" s="4" t="str">
        <f>"王伟丁"</f>
        <v>王伟丁</v>
      </c>
      <c r="C1888" s="4" t="s">
        <v>1738</v>
      </c>
      <c r="D1888" s="4" t="s">
        <v>1597</v>
      </c>
      <c r="E1888" s="6"/>
    </row>
    <row r="1889" spans="1:5" ht="24.75" customHeight="1">
      <c r="A1889" s="3">
        <v>1887</v>
      </c>
      <c r="B1889" s="4" t="str">
        <f>"李振哲"</f>
        <v>李振哲</v>
      </c>
      <c r="C1889" s="4" t="s">
        <v>1739</v>
      </c>
      <c r="D1889" s="4" t="s">
        <v>1597</v>
      </c>
      <c r="E1889" s="6"/>
    </row>
    <row r="1890" spans="1:5" ht="24.75" customHeight="1">
      <c r="A1890" s="3">
        <v>1888</v>
      </c>
      <c r="B1890" s="4" t="str">
        <f>"徐光醒"</f>
        <v>徐光醒</v>
      </c>
      <c r="C1890" s="4" t="s">
        <v>1740</v>
      </c>
      <c r="D1890" s="4" t="s">
        <v>1597</v>
      </c>
      <c r="E1890" s="6"/>
    </row>
    <row r="1891" spans="1:5" ht="24.75" customHeight="1">
      <c r="A1891" s="3">
        <v>1889</v>
      </c>
      <c r="B1891" s="4" t="str">
        <f>"李健华"</f>
        <v>李健华</v>
      </c>
      <c r="C1891" s="4" t="s">
        <v>1741</v>
      </c>
      <c r="D1891" s="4" t="s">
        <v>1597</v>
      </c>
      <c r="E1891" s="6"/>
    </row>
    <row r="1892" spans="1:5" ht="24.75" customHeight="1">
      <c r="A1892" s="3">
        <v>1890</v>
      </c>
      <c r="B1892" s="4" t="str">
        <f>"李斐"</f>
        <v>李斐</v>
      </c>
      <c r="C1892" s="4" t="s">
        <v>1742</v>
      </c>
      <c r="D1892" s="4" t="s">
        <v>1597</v>
      </c>
      <c r="E1892" s="6"/>
    </row>
    <row r="1893" spans="1:5" ht="24.75" customHeight="1">
      <c r="A1893" s="3">
        <v>1891</v>
      </c>
      <c r="B1893" s="4" t="str">
        <f>"叶润芝"</f>
        <v>叶润芝</v>
      </c>
      <c r="C1893" s="4" t="s">
        <v>1743</v>
      </c>
      <c r="D1893" s="4" t="s">
        <v>1597</v>
      </c>
      <c r="E1893" s="6"/>
    </row>
    <row r="1894" spans="1:5" ht="24.75" customHeight="1">
      <c r="A1894" s="3">
        <v>1892</v>
      </c>
      <c r="B1894" s="4" t="str">
        <f>"郑宾"</f>
        <v>郑宾</v>
      </c>
      <c r="C1894" s="4" t="s">
        <v>1744</v>
      </c>
      <c r="D1894" s="4" t="s">
        <v>1597</v>
      </c>
      <c r="E1894" s="6"/>
    </row>
    <row r="1895" spans="1:5" ht="24.75" customHeight="1">
      <c r="A1895" s="3">
        <v>1893</v>
      </c>
      <c r="B1895" s="4" t="str">
        <f>"周冠贤"</f>
        <v>周冠贤</v>
      </c>
      <c r="C1895" s="4" t="s">
        <v>1745</v>
      </c>
      <c r="D1895" s="4" t="s">
        <v>1597</v>
      </c>
      <c r="E1895" s="6"/>
    </row>
    <row r="1896" spans="1:5" ht="24.75" customHeight="1">
      <c r="A1896" s="3">
        <v>1894</v>
      </c>
      <c r="B1896" s="4" t="str">
        <f>"唐英杰"</f>
        <v>唐英杰</v>
      </c>
      <c r="C1896" s="4" t="s">
        <v>1746</v>
      </c>
      <c r="D1896" s="4" t="s">
        <v>1597</v>
      </c>
      <c r="E1896" s="6"/>
    </row>
    <row r="1897" spans="1:5" ht="24.75" customHeight="1">
      <c r="A1897" s="3">
        <v>1895</v>
      </c>
      <c r="B1897" s="4" t="str">
        <f>"胡硕明"</f>
        <v>胡硕明</v>
      </c>
      <c r="C1897" s="4" t="s">
        <v>1747</v>
      </c>
      <c r="D1897" s="4" t="s">
        <v>1597</v>
      </c>
      <c r="E1897" s="6"/>
    </row>
    <row r="1898" spans="1:5" ht="24.75" customHeight="1">
      <c r="A1898" s="3">
        <v>1896</v>
      </c>
      <c r="B1898" s="4" t="str">
        <f>"唐电培"</f>
        <v>唐电培</v>
      </c>
      <c r="C1898" s="4" t="s">
        <v>1748</v>
      </c>
      <c r="D1898" s="4" t="s">
        <v>1597</v>
      </c>
      <c r="E1898" s="6"/>
    </row>
    <row r="1899" spans="1:5" ht="24.75" customHeight="1">
      <c r="A1899" s="3">
        <v>1897</v>
      </c>
      <c r="B1899" s="4" t="str">
        <f>"钟加佳"</f>
        <v>钟加佳</v>
      </c>
      <c r="C1899" s="4" t="s">
        <v>325</v>
      </c>
      <c r="D1899" s="4" t="s">
        <v>1597</v>
      </c>
      <c r="E1899" s="6"/>
    </row>
    <row r="1900" spans="1:5" ht="24.75" customHeight="1">
      <c r="A1900" s="3">
        <v>1898</v>
      </c>
      <c r="B1900" s="4" t="str">
        <f>"林世轩"</f>
        <v>林世轩</v>
      </c>
      <c r="C1900" s="4" t="s">
        <v>1749</v>
      </c>
      <c r="D1900" s="4" t="s">
        <v>1597</v>
      </c>
      <c r="E1900" s="6"/>
    </row>
    <row r="1901" spans="1:5" ht="24.75" customHeight="1">
      <c r="A1901" s="3">
        <v>1899</v>
      </c>
      <c r="B1901" s="4" t="str">
        <f>"黄美端"</f>
        <v>黄美端</v>
      </c>
      <c r="C1901" s="4" t="s">
        <v>1750</v>
      </c>
      <c r="D1901" s="4" t="s">
        <v>1597</v>
      </c>
      <c r="E1901" s="6"/>
    </row>
    <row r="1902" spans="1:5" ht="24.75" customHeight="1">
      <c r="A1902" s="3">
        <v>1900</v>
      </c>
      <c r="B1902" s="4" t="str">
        <f>"陈思任"</f>
        <v>陈思任</v>
      </c>
      <c r="C1902" s="4" t="s">
        <v>1751</v>
      </c>
      <c r="D1902" s="4" t="s">
        <v>1597</v>
      </c>
      <c r="E1902" s="6"/>
    </row>
    <row r="1903" spans="1:5" ht="24.75" customHeight="1">
      <c r="A1903" s="3">
        <v>1901</v>
      </c>
      <c r="B1903" s="4" t="str">
        <f>"冼丽娟"</f>
        <v>冼丽娟</v>
      </c>
      <c r="C1903" s="4" t="s">
        <v>1752</v>
      </c>
      <c r="D1903" s="4" t="s">
        <v>1597</v>
      </c>
      <c r="E1903" s="6"/>
    </row>
    <row r="1904" spans="1:5" ht="24.75" customHeight="1">
      <c r="A1904" s="3">
        <v>1902</v>
      </c>
      <c r="B1904" s="4" t="str">
        <f>"王祈平"</f>
        <v>王祈平</v>
      </c>
      <c r="C1904" s="4" t="s">
        <v>1753</v>
      </c>
      <c r="D1904" s="4" t="s">
        <v>1597</v>
      </c>
      <c r="E1904" s="6"/>
    </row>
    <row r="1905" spans="1:5" ht="24.75" customHeight="1">
      <c r="A1905" s="3">
        <v>1903</v>
      </c>
      <c r="B1905" s="4" t="str">
        <f>"陈小宝"</f>
        <v>陈小宝</v>
      </c>
      <c r="C1905" s="4" t="s">
        <v>1754</v>
      </c>
      <c r="D1905" s="4" t="s">
        <v>1597</v>
      </c>
      <c r="E1905" s="6"/>
    </row>
    <row r="1906" spans="1:5" ht="24.75" customHeight="1">
      <c r="A1906" s="3">
        <v>1904</v>
      </c>
      <c r="B1906" s="4" t="str">
        <f>"彭孟莉"</f>
        <v>彭孟莉</v>
      </c>
      <c r="C1906" s="4" t="s">
        <v>148</v>
      </c>
      <c r="D1906" s="4" t="s">
        <v>1597</v>
      </c>
      <c r="E1906" s="6"/>
    </row>
    <row r="1907" spans="1:5" ht="24.75" customHeight="1">
      <c r="A1907" s="3">
        <v>1905</v>
      </c>
      <c r="B1907" s="4" t="str">
        <f>"叶永恒"</f>
        <v>叶永恒</v>
      </c>
      <c r="C1907" s="4" t="s">
        <v>1755</v>
      </c>
      <c r="D1907" s="4" t="s">
        <v>1597</v>
      </c>
      <c r="E1907" s="6"/>
    </row>
    <row r="1908" spans="1:5" ht="24.75" customHeight="1">
      <c r="A1908" s="3">
        <v>1906</v>
      </c>
      <c r="B1908" s="4" t="str">
        <f>"王敏"</f>
        <v>王敏</v>
      </c>
      <c r="C1908" s="4" t="s">
        <v>1328</v>
      </c>
      <c r="D1908" s="4" t="s">
        <v>1597</v>
      </c>
      <c r="E1908" s="6"/>
    </row>
    <row r="1909" spans="1:5" ht="24.75" customHeight="1">
      <c r="A1909" s="3">
        <v>1907</v>
      </c>
      <c r="B1909" s="4" t="str">
        <f>"谭良灵"</f>
        <v>谭良灵</v>
      </c>
      <c r="C1909" s="4" t="s">
        <v>1756</v>
      </c>
      <c r="D1909" s="4" t="s">
        <v>1597</v>
      </c>
      <c r="E1909" s="6"/>
    </row>
    <row r="1910" spans="1:5" ht="24.75" customHeight="1">
      <c r="A1910" s="3">
        <v>1908</v>
      </c>
      <c r="B1910" s="4" t="str">
        <f>"冯小丹"</f>
        <v>冯小丹</v>
      </c>
      <c r="C1910" s="4" t="s">
        <v>1757</v>
      </c>
      <c r="D1910" s="4" t="s">
        <v>1597</v>
      </c>
      <c r="E1910" s="6"/>
    </row>
    <row r="1911" spans="1:5" ht="24.75" customHeight="1">
      <c r="A1911" s="3">
        <v>1909</v>
      </c>
      <c r="B1911" s="4" t="str">
        <f>"谭林峰"</f>
        <v>谭林峰</v>
      </c>
      <c r="C1911" s="4" t="s">
        <v>1656</v>
      </c>
      <c r="D1911" s="4" t="s">
        <v>1597</v>
      </c>
      <c r="E1911" s="6"/>
    </row>
    <row r="1912" spans="1:5" ht="24.75" customHeight="1">
      <c r="A1912" s="3">
        <v>1910</v>
      </c>
      <c r="B1912" s="4" t="str">
        <f>"纪定楚"</f>
        <v>纪定楚</v>
      </c>
      <c r="C1912" s="4" t="s">
        <v>1758</v>
      </c>
      <c r="D1912" s="4" t="s">
        <v>1597</v>
      </c>
      <c r="E1912" s="6"/>
    </row>
    <row r="1913" spans="1:5" ht="24.75" customHeight="1">
      <c r="A1913" s="3">
        <v>1911</v>
      </c>
      <c r="B1913" s="4" t="str">
        <f>"刘筱涵"</f>
        <v>刘筱涵</v>
      </c>
      <c r="C1913" s="4" t="s">
        <v>1759</v>
      </c>
      <c r="D1913" s="4" t="s">
        <v>1597</v>
      </c>
      <c r="E1913" s="6"/>
    </row>
    <row r="1914" spans="1:5" ht="24.75" customHeight="1">
      <c r="A1914" s="3">
        <v>1912</v>
      </c>
      <c r="B1914" s="4" t="str">
        <f>"陈子弘"</f>
        <v>陈子弘</v>
      </c>
      <c r="C1914" s="4" t="s">
        <v>1760</v>
      </c>
      <c r="D1914" s="4" t="s">
        <v>1597</v>
      </c>
      <c r="E1914" s="6"/>
    </row>
    <row r="1915" spans="1:5" ht="24.75" customHeight="1">
      <c r="A1915" s="3">
        <v>1913</v>
      </c>
      <c r="B1915" s="4" t="str">
        <f>"祝彦堡"</f>
        <v>祝彦堡</v>
      </c>
      <c r="C1915" s="4" t="s">
        <v>1761</v>
      </c>
      <c r="D1915" s="4" t="s">
        <v>1597</v>
      </c>
      <c r="E1915" s="6"/>
    </row>
    <row r="1916" spans="1:5" ht="24.75" customHeight="1">
      <c r="A1916" s="3">
        <v>1914</v>
      </c>
      <c r="B1916" s="4" t="str">
        <f>"林招强"</f>
        <v>林招强</v>
      </c>
      <c r="C1916" s="4" t="s">
        <v>1762</v>
      </c>
      <c r="D1916" s="4" t="s">
        <v>1597</v>
      </c>
      <c r="E1916" s="6"/>
    </row>
    <row r="1917" spans="1:5" ht="24.75" customHeight="1">
      <c r="A1917" s="3">
        <v>1915</v>
      </c>
      <c r="B1917" s="4" t="str">
        <f>"杜高旺"</f>
        <v>杜高旺</v>
      </c>
      <c r="C1917" s="4" t="s">
        <v>812</v>
      </c>
      <c r="D1917" s="4" t="s">
        <v>1597</v>
      </c>
      <c r="E1917" s="6"/>
    </row>
    <row r="1918" spans="1:5" ht="24.75" customHeight="1">
      <c r="A1918" s="3">
        <v>1916</v>
      </c>
      <c r="B1918" s="4" t="str">
        <f>"符慧倩"</f>
        <v>符慧倩</v>
      </c>
      <c r="C1918" s="4" t="s">
        <v>1763</v>
      </c>
      <c r="D1918" s="4" t="s">
        <v>1597</v>
      </c>
      <c r="E1918" s="6"/>
    </row>
    <row r="1919" spans="1:5" ht="24.75" customHeight="1">
      <c r="A1919" s="3">
        <v>1917</v>
      </c>
      <c r="B1919" s="4" t="str">
        <f>"张舒皓"</f>
        <v>张舒皓</v>
      </c>
      <c r="C1919" s="4" t="s">
        <v>1764</v>
      </c>
      <c r="D1919" s="4" t="s">
        <v>1597</v>
      </c>
      <c r="E1919" s="6"/>
    </row>
    <row r="1920" spans="1:5" ht="24.75" customHeight="1">
      <c r="A1920" s="3">
        <v>1918</v>
      </c>
      <c r="B1920" s="4" t="str">
        <f>"卞在成"</f>
        <v>卞在成</v>
      </c>
      <c r="C1920" s="4" t="s">
        <v>1765</v>
      </c>
      <c r="D1920" s="4" t="s">
        <v>1597</v>
      </c>
      <c r="E1920" s="6"/>
    </row>
    <row r="1921" spans="1:5" ht="24.75" customHeight="1">
      <c r="A1921" s="3">
        <v>1919</v>
      </c>
      <c r="B1921" s="4" t="str">
        <f>"赵志文"</f>
        <v>赵志文</v>
      </c>
      <c r="C1921" s="4" t="s">
        <v>1766</v>
      </c>
      <c r="D1921" s="4" t="s">
        <v>1597</v>
      </c>
      <c r="E1921" s="6"/>
    </row>
    <row r="1922" spans="1:5" ht="24.75" customHeight="1">
      <c r="A1922" s="3">
        <v>1920</v>
      </c>
      <c r="B1922" s="4" t="str">
        <f>"王涛"</f>
        <v>王涛</v>
      </c>
      <c r="C1922" s="4" t="s">
        <v>1767</v>
      </c>
      <c r="D1922" s="4" t="s">
        <v>1597</v>
      </c>
      <c r="E1922" s="6"/>
    </row>
    <row r="1923" spans="1:5" ht="24.75" customHeight="1">
      <c r="A1923" s="3">
        <v>1921</v>
      </c>
      <c r="B1923" s="4" t="str">
        <f>"梅笑寒"</f>
        <v>梅笑寒</v>
      </c>
      <c r="C1923" s="4" t="s">
        <v>1768</v>
      </c>
      <c r="D1923" s="4" t="s">
        <v>1597</v>
      </c>
      <c r="E1923" s="6"/>
    </row>
    <row r="1924" spans="1:5" ht="24.75" customHeight="1">
      <c r="A1924" s="3">
        <v>1922</v>
      </c>
      <c r="B1924" s="4" t="str">
        <f>"孙贵龙"</f>
        <v>孙贵龙</v>
      </c>
      <c r="C1924" s="4" t="s">
        <v>1769</v>
      </c>
      <c r="D1924" s="4" t="s">
        <v>1597</v>
      </c>
      <c r="E1924" s="6"/>
    </row>
    <row r="1925" spans="1:5" ht="24.75" customHeight="1">
      <c r="A1925" s="3">
        <v>1923</v>
      </c>
      <c r="B1925" s="4" t="str">
        <f>"李万丽"</f>
        <v>李万丽</v>
      </c>
      <c r="C1925" s="4" t="s">
        <v>1770</v>
      </c>
      <c r="D1925" s="4" t="s">
        <v>1597</v>
      </c>
      <c r="E1925" s="6"/>
    </row>
    <row r="1926" spans="1:5" ht="24.75" customHeight="1">
      <c r="A1926" s="3">
        <v>1924</v>
      </c>
      <c r="B1926" s="4" t="str">
        <f>"张伟良"</f>
        <v>张伟良</v>
      </c>
      <c r="C1926" s="4" t="s">
        <v>1771</v>
      </c>
      <c r="D1926" s="4" t="s">
        <v>1597</v>
      </c>
      <c r="E1926" s="6"/>
    </row>
    <row r="1927" spans="1:5" ht="24.75" customHeight="1">
      <c r="A1927" s="3">
        <v>1925</v>
      </c>
      <c r="B1927" s="4" t="str">
        <f>"陈人敬"</f>
        <v>陈人敬</v>
      </c>
      <c r="C1927" s="4" t="s">
        <v>1772</v>
      </c>
      <c r="D1927" s="4" t="s">
        <v>1597</v>
      </c>
      <c r="E1927" s="6"/>
    </row>
    <row r="1928" spans="1:5" ht="24.75" customHeight="1">
      <c r="A1928" s="3">
        <v>1926</v>
      </c>
      <c r="B1928" s="4" t="str">
        <f>"林彬"</f>
        <v>林彬</v>
      </c>
      <c r="C1928" s="4" t="s">
        <v>1773</v>
      </c>
      <c r="D1928" s="4" t="s">
        <v>1597</v>
      </c>
      <c r="E1928" s="6"/>
    </row>
    <row r="1929" spans="1:5" ht="24.75" customHeight="1">
      <c r="A1929" s="3">
        <v>1927</v>
      </c>
      <c r="B1929" s="4" t="str">
        <f>"周嘉珍"</f>
        <v>周嘉珍</v>
      </c>
      <c r="C1929" s="4" t="s">
        <v>238</v>
      </c>
      <c r="D1929" s="4" t="s">
        <v>1597</v>
      </c>
      <c r="E1929" s="6"/>
    </row>
    <row r="1930" spans="1:5" ht="24.75" customHeight="1">
      <c r="A1930" s="3">
        <v>1928</v>
      </c>
      <c r="B1930" s="4" t="str">
        <f>"庄业超"</f>
        <v>庄业超</v>
      </c>
      <c r="C1930" s="4" t="s">
        <v>1774</v>
      </c>
      <c r="D1930" s="4" t="s">
        <v>1597</v>
      </c>
      <c r="E1930" s="6"/>
    </row>
    <row r="1931" spans="1:5" ht="24.75" customHeight="1">
      <c r="A1931" s="3">
        <v>1929</v>
      </c>
      <c r="B1931" s="4" t="str">
        <f>"冯思敏"</f>
        <v>冯思敏</v>
      </c>
      <c r="C1931" s="4" t="s">
        <v>1775</v>
      </c>
      <c r="D1931" s="4" t="s">
        <v>1597</v>
      </c>
      <c r="E1931" s="6"/>
    </row>
    <row r="1932" spans="1:5" ht="24.75" customHeight="1">
      <c r="A1932" s="3">
        <v>1930</v>
      </c>
      <c r="B1932" s="4" t="str">
        <f>"顾袁"</f>
        <v>顾袁</v>
      </c>
      <c r="C1932" s="4" t="s">
        <v>1776</v>
      </c>
      <c r="D1932" s="4" t="s">
        <v>1597</v>
      </c>
      <c r="E1932" s="6"/>
    </row>
    <row r="1933" spans="1:5" ht="24.75" customHeight="1">
      <c r="A1933" s="3">
        <v>1931</v>
      </c>
      <c r="B1933" s="4" t="str">
        <f>"吴珠伟"</f>
        <v>吴珠伟</v>
      </c>
      <c r="C1933" s="4" t="s">
        <v>1737</v>
      </c>
      <c r="D1933" s="4" t="s">
        <v>1597</v>
      </c>
      <c r="E1933" s="6"/>
    </row>
    <row r="1934" spans="1:5" ht="24.75" customHeight="1">
      <c r="A1934" s="3">
        <v>1932</v>
      </c>
      <c r="B1934" s="4" t="str">
        <f>"陈海霞"</f>
        <v>陈海霞</v>
      </c>
      <c r="C1934" s="4" t="s">
        <v>1777</v>
      </c>
      <c r="D1934" s="4" t="s">
        <v>1597</v>
      </c>
      <c r="E1934" s="6"/>
    </row>
    <row r="1935" spans="1:5" ht="24.75" customHeight="1">
      <c r="A1935" s="3">
        <v>1933</v>
      </c>
      <c r="B1935" s="4" t="str">
        <f>"张家源"</f>
        <v>张家源</v>
      </c>
      <c r="C1935" s="4" t="s">
        <v>1778</v>
      </c>
      <c r="D1935" s="4" t="s">
        <v>1597</v>
      </c>
      <c r="E1935" s="6"/>
    </row>
    <row r="1936" spans="1:5" ht="24.75" customHeight="1">
      <c r="A1936" s="3">
        <v>1934</v>
      </c>
      <c r="B1936" s="4" t="str">
        <f>"黄钦鹏"</f>
        <v>黄钦鹏</v>
      </c>
      <c r="C1936" s="4" t="s">
        <v>1779</v>
      </c>
      <c r="D1936" s="4" t="s">
        <v>1597</v>
      </c>
      <c r="E1936" s="6"/>
    </row>
    <row r="1937" spans="1:5" ht="24.75" customHeight="1">
      <c r="A1937" s="3">
        <v>1935</v>
      </c>
      <c r="B1937" s="4" t="str">
        <f>"李璐璐"</f>
        <v>李璐璐</v>
      </c>
      <c r="C1937" s="4" t="s">
        <v>1780</v>
      </c>
      <c r="D1937" s="4" t="s">
        <v>1597</v>
      </c>
      <c r="E1937" s="6"/>
    </row>
    <row r="1938" spans="1:5" ht="24.75" customHeight="1">
      <c r="A1938" s="3">
        <v>1936</v>
      </c>
      <c r="B1938" s="4" t="str">
        <f>"吴丹"</f>
        <v>吴丹</v>
      </c>
      <c r="C1938" s="4" t="s">
        <v>1781</v>
      </c>
      <c r="D1938" s="4" t="s">
        <v>1597</v>
      </c>
      <c r="E1938" s="6"/>
    </row>
    <row r="1939" spans="1:5" ht="24.75" customHeight="1">
      <c r="A1939" s="3">
        <v>1937</v>
      </c>
      <c r="B1939" s="4" t="str">
        <f>"韦如"</f>
        <v>韦如</v>
      </c>
      <c r="C1939" s="4" t="s">
        <v>1782</v>
      </c>
      <c r="D1939" s="4" t="s">
        <v>1597</v>
      </c>
      <c r="E1939" s="6"/>
    </row>
    <row r="1940" spans="1:5" ht="24.75" customHeight="1">
      <c r="A1940" s="3">
        <v>1938</v>
      </c>
      <c r="B1940" s="4" t="str">
        <f>"陈名丽"</f>
        <v>陈名丽</v>
      </c>
      <c r="C1940" s="4" t="s">
        <v>1697</v>
      </c>
      <c r="D1940" s="4" t="s">
        <v>1597</v>
      </c>
      <c r="E1940" s="6"/>
    </row>
    <row r="1941" spans="1:5" ht="24.75" customHeight="1">
      <c r="A1941" s="3">
        <v>1939</v>
      </c>
      <c r="B1941" s="4" t="str">
        <f>"王昭平"</f>
        <v>王昭平</v>
      </c>
      <c r="C1941" s="4" t="s">
        <v>1783</v>
      </c>
      <c r="D1941" s="4" t="s">
        <v>1597</v>
      </c>
      <c r="E1941" s="6"/>
    </row>
    <row r="1942" spans="1:5" ht="24.75" customHeight="1">
      <c r="A1942" s="3">
        <v>1940</v>
      </c>
      <c r="B1942" s="4" t="str">
        <f>"王钰淇"</f>
        <v>王钰淇</v>
      </c>
      <c r="C1942" s="4" t="s">
        <v>1784</v>
      </c>
      <c r="D1942" s="4" t="s">
        <v>1597</v>
      </c>
      <c r="E1942" s="6"/>
    </row>
    <row r="1943" spans="1:5" ht="24.75" customHeight="1">
      <c r="A1943" s="3">
        <v>1941</v>
      </c>
      <c r="B1943" s="4" t="str">
        <f>"王玲"</f>
        <v>王玲</v>
      </c>
      <c r="C1943" s="4" t="s">
        <v>1785</v>
      </c>
      <c r="D1943" s="4" t="s">
        <v>1597</v>
      </c>
      <c r="E1943" s="6"/>
    </row>
    <row r="1944" spans="1:5" ht="24.75" customHeight="1">
      <c r="A1944" s="3">
        <v>1942</v>
      </c>
      <c r="B1944" s="4" t="str">
        <f>"陈小明"</f>
        <v>陈小明</v>
      </c>
      <c r="C1944" s="4" t="s">
        <v>1786</v>
      </c>
      <c r="D1944" s="4" t="s">
        <v>1597</v>
      </c>
      <c r="E1944" s="6"/>
    </row>
    <row r="1945" spans="1:5" ht="24.75" customHeight="1">
      <c r="A1945" s="3">
        <v>1943</v>
      </c>
      <c r="B1945" s="4" t="str">
        <f>"林秀"</f>
        <v>林秀</v>
      </c>
      <c r="C1945" s="4" t="s">
        <v>1787</v>
      </c>
      <c r="D1945" s="4" t="s">
        <v>1597</v>
      </c>
      <c r="E1945" s="6"/>
    </row>
    <row r="1946" spans="1:5" ht="24.75" customHeight="1">
      <c r="A1946" s="3">
        <v>1944</v>
      </c>
      <c r="B1946" s="4" t="str">
        <f>"邓丽筠"</f>
        <v>邓丽筠</v>
      </c>
      <c r="C1946" s="4" t="s">
        <v>1788</v>
      </c>
      <c r="D1946" s="4" t="s">
        <v>1597</v>
      </c>
      <c r="E1946" s="6"/>
    </row>
    <row r="1947" spans="1:5" ht="24.75" customHeight="1">
      <c r="A1947" s="3">
        <v>1945</v>
      </c>
      <c r="B1947" s="4" t="str">
        <f>"王英铸"</f>
        <v>王英铸</v>
      </c>
      <c r="C1947" s="4" t="s">
        <v>1789</v>
      </c>
      <c r="D1947" s="4" t="s">
        <v>1597</v>
      </c>
      <c r="E1947" s="6"/>
    </row>
    <row r="1948" spans="1:5" ht="24.75" customHeight="1">
      <c r="A1948" s="3">
        <v>1946</v>
      </c>
      <c r="B1948" s="4" t="str">
        <f>"王欣"</f>
        <v>王欣</v>
      </c>
      <c r="C1948" s="4" t="s">
        <v>1790</v>
      </c>
      <c r="D1948" s="4" t="s">
        <v>1597</v>
      </c>
      <c r="E1948" s="6"/>
    </row>
    <row r="1949" spans="1:5" ht="24.75" customHeight="1">
      <c r="A1949" s="3">
        <v>1947</v>
      </c>
      <c r="B1949" s="4" t="str">
        <f>"胡珏洲"</f>
        <v>胡珏洲</v>
      </c>
      <c r="C1949" s="4" t="s">
        <v>1791</v>
      </c>
      <c r="D1949" s="4" t="s">
        <v>1597</v>
      </c>
      <c r="E1949" s="6"/>
    </row>
    <row r="1950" spans="1:5" ht="24.75" customHeight="1">
      <c r="A1950" s="3">
        <v>1948</v>
      </c>
      <c r="B1950" s="4" t="str">
        <f>"林小冈"</f>
        <v>林小冈</v>
      </c>
      <c r="C1950" s="4" t="s">
        <v>1792</v>
      </c>
      <c r="D1950" s="4" t="s">
        <v>1597</v>
      </c>
      <c r="E1950" s="6"/>
    </row>
    <row r="1951" spans="1:5" ht="24.75" customHeight="1">
      <c r="A1951" s="3">
        <v>1949</v>
      </c>
      <c r="B1951" s="4" t="str">
        <f>"邱裕婷"</f>
        <v>邱裕婷</v>
      </c>
      <c r="C1951" s="4" t="s">
        <v>1793</v>
      </c>
      <c r="D1951" s="4" t="s">
        <v>1597</v>
      </c>
      <c r="E1951" s="6"/>
    </row>
    <row r="1952" spans="1:5" ht="24.75" customHeight="1">
      <c r="A1952" s="3">
        <v>1950</v>
      </c>
      <c r="B1952" s="4" t="str">
        <f>"符峻瑚"</f>
        <v>符峻瑚</v>
      </c>
      <c r="C1952" s="4" t="s">
        <v>1794</v>
      </c>
      <c r="D1952" s="4" t="s">
        <v>1597</v>
      </c>
      <c r="E1952" s="6"/>
    </row>
    <row r="1953" spans="1:5" ht="24.75" customHeight="1">
      <c r="A1953" s="3">
        <v>1951</v>
      </c>
      <c r="B1953" s="4" t="str">
        <f>"谢人为"</f>
        <v>谢人为</v>
      </c>
      <c r="C1953" s="4" t="s">
        <v>1795</v>
      </c>
      <c r="D1953" s="4" t="s">
        <v>1597</v>
      </c>
      <c r="E1953" s="6"/>
    </row>
    <row r="1954" spans="1:5" ht="24.75" customHeight="1">
      <c r="A1954" s="3">
        <v>1952</v>
      </c>
      <c r="B1954" s="4" t="str">
        <f>"颜建学"</f>
        <v>颜建学</v>
      </c>
      <c r="C1954" s="4" t="s">
        <v>1796</v>
      </c>
      <c r="D1954" s="4" t="s">
        <v>1597</v>
      </c>
      <c r="E1954" s="6"/>
    </row>
    <row r="1955" spans="1:5" ht="24.75" customHeight="1">
      <c r="A1955" s="3">
        <v>1953</v>
      </c>
      <c r="B1955" s="4" t="str">
        <f>"符永柏"</f>
        <v>符永柏</v>
      </c>
      <c r="C1955" s="4" t="s">
        <v>1465</v>
      </c>
      <c r="D1955" s="4" t="s">
        <v>1597</v>
      </c>
      <c r="E1955" s="6"/>
    </row>
    <row r="1956" spans="1:5" ht="24.75" customHeight="1">
      <c r="A1956" s="3">
        <v>1954</v>
      </c>
      <c r="B1956" s="4" t="str">
        <f>"林树肃"</f>
        <v>林树肃</v>
      </c>
      <c r="C1956" s="4" t="s">
        <v>1797</v>
      </c>
      <c r="D1956" s="4" t="s">
        <v>1597</v>
      </c>
      <c r="E1956" s="6"/>
    </row>
    <row r="1957" spans="1:5" ht="24.75" customHeight="1">
      <c r="A1957" s="3">
        <v>1955</v>
      </c>
      <c r="B1957" s="4" t="str">
        <f>"吴必妹"</f>
        <v>吴必妹</v>
      </c>
      <c r="C1957" s="4" t="s">
        <v>72</v>
      </c>
      <c r="D1957" s="4" t="s">
        <v>1597</v>
      </c>
      <c r="E1957" s="6"/>
    </row>
    <row r="1958" spans="1:5" ht="24.75" customHeight="1">
      <c r="A1958" s="3">
        <v>1956</v>
      </c>
      <c r="B1958" s="4" t="str">
        <f>"丁有茂"</f>
        <v>丁有茂</v>
      </c>
      <c r="C1958" s="4" t="s">
        <v>998</v>
      </c>
      <c r="D1958" s="4" t="s">
        <v>1597</v>
      </c>
      <c r="E1958" s="6"/>
    </row>
    <row r="1959" spans="1:5" ht="24.75" customHeight="1">
      <c r="A1959" s="3">
        <v>1957</v>
      </c>
      <c r="B1959" s="4" t="str">
        <f>"李春熙"</f>
        <v>李春熙</v>
      </c>
      <c r="C1959" s="4" t="s">
        <v>1798</v>
      </c>
      <c r="D1959" s="4" t="s">
        <v>1597</v>
      </c>
      <c r="E1959" s="6"/>
    </row>
    <row r="1960" spans="1:5" ht="24.75" customHeight="1">
      <c r="A1960" s="3">
        <v>1958</v>
      </c>
      <c r="B1960" s="4" t="str">
        <f>"樊慧敏"</f>
        <v>樊慧敏</v>
      </c>
      <c r="C1960" s="4" t="s">
        <v>1799</v>
      </c>
      <c r="D1960" s="4" t="s">
        <v>1597</v>
      </c>
      <c r="E1960" s="6"/>
    </row>
    <row r="1961" spans="1:5" ht="24.75" customHeight="1">
      <c r="A1961" s="3">
        <v>1959</v>
      </c>
      <c r="B1961" s="4" t="str">
        <f>"黄惠国"</f>
        <v>黄惠国</v>
      </c>
      <c r="C1961" s="4" t="s">
        <v>1800</v>
      </c>
      <c r="D1961" s="4" t="s">
        <v>1597</v>
      </c>
      <c r="E1961" s="6"/>
    </row>
    <row r="1962" spans="1:5" ht="24.75" customHeight="1">
      <c r="A1962" s="3">
        <v>1960</v>
      </c>
      <c r="B1962" s="4" t="str">
        <f>"张正杰"</f>
        <v>张正杰</v>
      </c>
      <c r="C1962" s="4" t="s">
        <v>1801</v>
      </c>
      <c r="D1962" s="4" t="s">
        <v>1597</v>
      </c>
      <c r="E1962" s="6"/>
    </row>
    <row r="1963" spans="1:5" ht="24.75" customHeight="1">
      <c r="A1963" s="3">
        <v>1961</v>
      </c>
      <c r="B1963" s="4" t="str">
        <f>"许振潇"</f>
        <v>许振潇</v>
      </c>
      <c r="C1963" s="4" t="s">
        <v>1802</v>
      </c>
      <c r="D1963" s="4" t="s">
        <v>1597</v>
      </c>
      <c r="E1963" s="6"/>
    </row>
    <row r="1964" spans="1:5" ht="24.75" customHeight="1">
      <c r="A1964" s="3">
        <v>1962</v>
      </c>
      <c r="B1964" s="4" t="str">
        <f>"唐万传"</f>
        <v>唐万传</v>
      </c>
      <c r="C1964" s="4" t="s">
        <v>1803</v>
      </c>
      <c r="D1964" s="4" t="s">
        <v>1804</v>
      </c>
      <c r="E1964" s="6"/>
    </row>
    <row r="1965" spans="1:5" ht="24.75" customHeight="1">
      <c r="A1965" s="3">
        <v>1963</v>
      </c>
      <c r="B1965" s="4" t="str">
        <f>"蔡兴俊"</f>
        <v>蔡兴俊</v>
      </c>
      <c r="C1965" s="4" t="s">
        <v>1805</v>
      </c>
      <c r="D1965" s="4" t="s">
        <v>1804</v>
      </c>
      <c r="E1965" s="6"/>
    </row>
    <row r="1966" spans="1:5" ht="24.75" customHeight="1">
      <c r="A1966" s="3">
        <v>1964</v>
      </c>
      <c r="B1966" s="4" t="str">
        <f>"林尤健"</f>
        <v>林尤健</v>
      </c>
      <c r="C1966" s="4" t="s">
        <v>1806</v>
      </c>
      <c r="D1966" s="4" t="s">
        <v>1804</v>
      </c>
      <c r="E1966" s="6"/>
    </row>
    <row r="1967" spans="1:5" ht="24.75" customHeight="1">
      <c r="A1967" s="3">
        <v>1965</v>
      </c>
      <c r="B1967" s="4" t="str">
        <f>"林陈丰"</f>
        <v>林陈丰</v>
      </c>
      <c r="C1967" s="4" t="s">
        <v>1807</v>
      </c>
      <c r="D1967" s="4" t="s">
        <v>1804</v>
      </c>
      <c r="E1967" s="6"/>
    </row>
    <row r="1968" spans="1:5" ht="24.75" customHeight="1">
      <c r="A1968" s="3">
        <v>1966</v>
      </c>
      <c r="B1968" s="4" t="str">
        <f>"黄培峻"</f>
        <v>黄培峻</v>
      </c>
      <c r="C1968" s="4" t="s">
        <v>1808</v>
      </c>
      <c r="D1968" s="4" t="s">
        <v>1804</v>
      </c>
      <c r="E1968" s="6"/>
    </row>
    <row r="1969" spans="1:5" ht="24.75" customHeight="1">
      <c r="A1969" s="3">
        <v>1967</v>
      </c>
      <c r="B1969" s="4" t="str">
        <f>"许振群"</f>
        <v>许振群</v>
      </c>
      <c r="C1969" s="4" t="s">
        <v>1809</v>
      </c>
      <c r="D1969" s="4" t="s">
        <v>1804</v>
      </c>
      <c r="E1969" s="6"/>
    </row>
    <row r="1970" spans="1:5" ht="24.75" customHeight="1">
      <c r="A1970" s="3">
        <v>1968</v>
      </c>
      <c r="B1970" s="4" t="str">
        <f>"黎健"</f>
        <v>黎健</v>
      </c>
      <c r="C1970" s="4" t="s">
        <v>1810</v>
      </c>
      <c r="D1970" s="4" t="s">
        <v>1804</v>
      </c>
      <c r="E1970" s="6"/>
    </row>
    <row r="1971" spans="1:5" ht="24.75" customHeight="1">
      <c r="A1971" s="3">
        <v>1969</v>
      </c>
      <c r="B1971" s="4" t="str">
        <f>"吴引姑"</f>
        <v>吴引姑</v>
      </c>
      <c r="C1971" s="4" t="s">
        <v>1811</v>
      </c>
      <c r="D1971" s="4" t="s">
        <v>1804</v>
      </c>
      <c r="E1971" s="6"/>
    </row>
    <row r="1972" spans="1:5" ht="24.75" customHeight="1">
      <c r="A1972" s="3">
        <v>1970</v>
      </c>
      <c r="B1972" s="4" t="str">
        <f>"苏菲"</f>
        <v>苏菲</v>
      </c>
      <c r="C1972" s="4" t="s">
        <v>1812</v>
      </c>
      <c r="D1972" s="4" t="s">
        <v>1804</v>
      </c>
      <c r="E1972" s="6"/>
    </row>
    <row r="1973" spans="1:5" ht="24.75" customHeight="1">
      <c r="A1973" s="3">
        <v>1971</v>
      </c>
      <c r="B1973" s="4" t="str">
        <f>"孙有干"</f>
        <v>孙有干</v>
      </c>
      <c r="C1973" s="4" t="s">
        <v>1813</v>
      </c>
      <c r="D1973" s="4" t="s">
        <v>1804</v>
      </c>
      <c r="E1973" s="6"/>
    </row>
    <row r="1974" spans="1:5" ht="24.75" customHeight="1">
      <c r="A1974" s="3">
        <v>1972</v>
      </c>
      <c r="B1974" s="4" t="str">
        <f>"廖苓杏 "</f>
        <v>廖苓杏 </v>
      </c>
      <c r="C1974" s="4" t="s">
        <v>1814</v>
      </c>
      <c r="D1974" s="4" t="s">
        <v>1804</v>
      </c>
      <c r="E1974" s="6"/>
    </row>
    <row r="1975" spans="1:5" ht="24.75" customHeight="1">
      <c r="A1975" s="3">
        <v>1973</v>
      </c>
      <c r="B1975" s="4" t="str">
        <f>"郑清才"</f>
        <v>郑清才</v>
      </c>
      <c r="C1975" s="4" t="s">
        <v>1420</v>
      </c>
      <c r="D1975" s="4" t="s">
        <v>1804</v>
      </c>
      <c r="E1975" s="6"/>
    </row>
    <row r="1976" spans="1:5" ht="24.75" customHeight="1">
      <c r="A1976" s="3">
        <v>1974</v>
      </c>
      <c r="B1976" s="4" t="str">
        <f>"王赞章"</f>
        <v>王赞章</v>
      </c>
      <c r="C1976" s="4" t="s">
        <v>1815</v>
      </c>
      <c r="D1976" s="4" t="s">
        <v>1804</v>
      </c>
      <c r="E1976" s="6"/>
    </row>
    <row r="1977" spans="1:5" ht="24.75" customHeight="1">
      <c r="A1977" s="3">
        <v>1975</v>
      </c>
      <c r="B1977" s="4" t="str">
        <f>"蒋少兰"</f>
        <v>蒋少兰</v>
      </c>
      <c r="C1977" s="4" t="s">
        <v>1816</v>
      </c>
      <c r="D1977" s="4" t="s">
        <v>1804</v>
      </c>
      <c r="E1977" s="6"/>
    </row>
    <row r="1978" spans="1:5" ht="24.75" customHeight="1">
      <c r="A1978" s="3">
        <v>1976</v>
      </c>
      <c r="B1978" s="4" t="str">
        <f>"陈隆敏"</f>
        <v>陈隆敏</v>
      </c>
      <c r="C1978" s="4" t="s">
        <v>1817</v>
      </c>
      <c r="D1978" s="4" t="s">
        <v>1804</v>
      </c>
      <c r="E1978" s="6"/>
    </row>
    <row r="1979" spans="1:5" ht="24.75" customHeight="1">
      <c r="A1979" s="3">
        <v>1977</v>
      </c>
      <c r="B1979" s="4" t="str">
        <f>"施良帅"</f>
        <v>施良帅</v>
      </c>
      <c r="C1979" s="4" t="s">
        <v>1818</v>
      </c>
      <c r="D1979" s="4" t="s">
        <v>1804</v>
      </c>
      <c r="E1979" s="6"/>
    </row>
    <row r="1980" spans="1:5" ht="24.75" customHeight="1">
      <c r="A1980" s="3">
        <v>1978</v>
      </c>
      <c r="B1980" s="4" t="str">
        <f>"蔡佳莉"</f>
        <v>蔡佳莉</v>
      </c>
      <c r="C1980" s="4" t="s">
        <v>1819</v>
      </c>
      <c r="D1980" s="4" t="s">
        <v>1804</v>
      </c>
      <c r="E1980" s="6"/>
    </row>
    <row r="1981" spans="1:5" ht="24.75" customHeight="1">
      <c r="A1981" s="3">
        <v>1979</v>
      </c>
      <c r="B1981" s="4" t="str">
        <f>"王开道"</f>
        <v>王开道</v>
      </c>
      <c r="C1981" s="4" t="s">
        <v>1820</v>
      </c>
      <c r="D1981" s="4" t="s">
        <v>1804</v>
      </c>
      <c r="E1981" s="6"/>
    </row>
    <row r="1982" spans="1:5" ht="24.75" customHeight="1">
      <c r="A1982" s="3">
        <v>1980</v>
      </c>
      <c r="B1982" s="4" t="str">
        <f>"肖康丽"</f>
        <v>肖康丽</v>
      </c>
      <c r="C1982" s="4" t="s">
        <v>1821</v>
      </c>
      <c r="D1982" s="4" t="s">
        <v>1804</v>
      </c>
      <c r="E1982" s="6"/>
    </row>
    <row r="1983" spans="1:5" ht="24.75" customHeight="1">
      <c r="A1983" s="3">
        <v>1981</v>
      </c>
      <c r="B1983" s="4" t="str">
        <f>"李成杰"</f>
        <v>李成杰</v>
      </c>
      <c r="C1983" s="4" t="s">
        <v>1822</v>
      </c>
      <c r="D1983" s="4" t="s">
        <v>1804</v>
      </c>
      <c r="E1983" s="6"/>
    </row>
    <row r="1984" spans="1:5" ht="24.75" customHeight="1">
      <c r="A1984" s="3">
        <v>1982</v>
      </c>
      <c r="B1984" s="4" t="str">
        <f>"彭盛开"</f>
        <v>彭盛开</v>
      </c>
      <c r="C1984" s="4" t="s">
        <v>1823</v>
      </c>
      <c r="D1984" s="4" t="s">
        <v>1804</v>
      </c>
      <c r="E1984" s="6"/>
    </row>
    <row r="1985" spans="1:5" ht="24.75" customHeight="1">
      <c r="A1985" s="3">
        <v>1983</v>
      </c>
      <c r="B1985" s="4" t="str">
        <f>"黄丽萍"</f>
        <v>黄丽萍</v>
      </c>
      <c r="C1985" s="4" t="s">
        <v>1824</v>
      </c>
      <c r="D1985" s="4" t="s">
        <v>1804</v>
      </c>
      <c r="E1985" s="6"/>
    </row>
    <row r="1986" spans="1:5" ht="24.75" customHeight="1">
      <c r="A1986" s="3">
        <v>1984</v>
      </c>
      <c r="B1986" s="4" t="str">
        <f>"蔡宇翔"</f>
        <v>蔡宇翔</v>
      </c>
      <c r="C1986" s="4" t="s">
        <v>1825</v>
      </c>
      <c r="D1986" s="4" t="s">
        <v>1804</v>
      </c>
      <c r="E1986" s="6"/>
    </row>
    <row r="1987" spans="1:5" ht="24.75" customHeight="1">
      <c r="A1987" s="3">
        <v>1985</v>
      </c>
      <c r="B1987" s="4" t="str">
        <f>"詹美珊"</f>
        <v>詹美珊</v>
      </c>
      <c r="C1987" s="4" t="s">
        <v>1826</v>
      </c>
      <c r="D1987" s="4" t="s">
        <v>1804</v>
      </c>
      <c r="E1987" s="6"/>
    </row>
    <row r="1988" spans="1:5" ht="24.75" customHeight="1">
      <c r="A1988" s="3">
        <v>1986</v>
      </c>
      <c r="B1988" s="4" t="str">
        <f>"李静"</f>
        <v>李静</v>
      </c>
      <c r="C1988" s="4" t="s">
        <v>635</v>
      </c>
      <c r="D1988" s="4" t="s">
        <v>1804</v>
      </c>
      <c r="E1988" s="6"/>
    </row>
    <row r="1989" spans="1:5" ht="24.75" customHeight="1">
      <c r="A1989" s="3">
        <v>1987</v>
      </c>
      <c r="B1989" s="4" t="str">
        <f>"陈太鹏"</f>
        <v>陈太鹏</v>
      </c>
      <c r="C1989" s="4" t="s">
        <v>1827</v>
      </c>
      <c r="D1989" s="4" t="s">
        <v>1804</v>
      </c>
      <c r="E1989" s="6"/>
    </row>
    <row r="1990" spans="1:5" ht="24.75" customHeight="1">
      <c r="A1990" s="3">
        <v>1988</v>
      </c>
      <c r="B1990" s="4" t="str">
        <f>"翁书鹏"</f>
        <v>翁书鹏</v>
      </c>
      <c r="C1990" s="4" t="s">
        <v>801</v>
      </c>
      <c r="D1990" s="4" t="s">
        <v>1804</v>
      </c>
      <c r="E1990" s="6"/>
    </row>
    <row r="1991" spans="1:5" ht="24.75" customHeight="1">
      <c r="A1991" s="3">
        <v>1989</v>
      </c>
      <c r="B1991" s="4" t="str">
        <f>"林全亮"</f>
        <v>林全亮</v>
      </c>
      <c r="C1991" s="4" t="s">
        <v>310</v>
      </c>
      <c r="D1991" s="4" t="s">
        <v>1804</v>
      </c>
      <c r="E1991" s="6"/>
    </row>
    <row r="1992" spans="1:5" ht="24.75" customHeight="1">
      <c r="A1992" s="3">
        <v>1990</v>
      </c>
      <c r="B1992" s="4" t="str">
        <f>"唐月霞"</f>
        <v>唐月霞</v>
      </c>
      <c r="C1992" s="4" t="s">
        <v>1828</v>
      </c>
      <c r="D1992" s="4" t="s">
        <v>1804</v>
      </c>
      <c r="E1992" s="6"/>
    </row>
    <row r="1993" spans="1:5" ht="24.75" customHeight="1">
      <c r="A1993" s="3">
        <v>1991</v>
      </c>
      <c r="B1993" s="4" t="str">
        <f>"吴挺泽"</f>
        <v>吴挺泽</v>
      </c>
      <c r="C1993" s="4" t="s">
        <v>1829</v>
      </c>
      <c r="D1993" s="4" t="s">
        <v>1804</v>
      </c>
      <c r="E1993" s="6"/>
    </row>
    <row r="1994" spans="1:5" ht="24.75" customHeight="1">
      <c r="A1994" s="3">
        <v>1992</v>
      </c>
      <c r="B1994" s="4" t="str">
        <f>"何卜富"</f>
        <v>何卜富</v>
      </c>
      <c r="C1994" s="4" t="s">
        <v>1830</v>
      </c>
      <c r="D1994" s="4" t="s">
        <v>1804</v>
      </c>
      <c r="E1994" s="6"/>
    </row>
    <row r="1995" spans="1:5" ht="24.75" customHeight="1">
      <c r="A1995" s="3">
        <v>1993</v>
      </c>
      <c r="B1995" s="4" t="str">
        <f>"卢裕如"</f>
        <v>卢裕如</v>
      </c>
      <c r="C1995" s="4" t="s">
        <v>1831</v>
      </c>
      <c r="D1995" s="4" t="s">
        <v>1804</v>
      </c>
      <c r="E1995" s="6"/>
    </row>
    <row r="1996" spans="1:5" ht="24.75" customHeight="1">
      <c r="A1996" s="3">
        <v>1994</v>
      </c>
      <c r="B1996" s="4" t="str">
        <f>"陈武樑"</f>
        <v>陈武樑</v>
      </c>
      <c r="C1996" s="4" t="s">
        <v>1832</v>
      </c>
      <c r="D1996" s="4" t="s">
        <v>1804</v>
      </c>
      <c r="E1996" s="6"/>
    </row>
    <row r="1997" spans="1:5" ht="24.75" customHeight="1">
      <c r="A1997" s="3">
        <v>1995</v>
      </c>
      <c r="B1997" s="4" t="str">
        <f>"曾学香"</f>
        <v>曾学香</v>
      </c>
      <c r="C1997" s="4" t="s">
        <v>1833</v>
      </c>
      <c r="D1997" s="4" t="s">
        <v>1804</v>
      </c>
      <c r="E1997" s="6"/>
    </row>
    <row r="1998" spans="1:5" ht="24.75" customHeight="1">
      <c r="A1998" s="3">
        <v>1996</v>
      </c>
      <c r="B1998" s="4" t="str">
        <f>"邓小梅"</f>
        <v>邓小梅</v>
      </c>
      <c r="C1998" s="4" t="s">
        <v>1834</v>
      </c>
      <c r="D1998" s="4" t="s">
        <v>1804</v>
      </c>
      <c r="E1998" s="6"/>
    </row>
    <row r="1999" spans="1:5" ht="24.75" customHeight="1">
      <c r="A1999" s="3">
        <v>1997</v>
      </c>
      <c r="B1999" s="4" t="str">
        <f>"李丽红"</f>
        <v>李丽红</v>
      </c>
      <c r="C1999" s="4" t="s">
        <v>1835</v>
      </c>
      <c r="D1999" s="4" t="s">
        <v>1804</v>
      </c>
      <c r="E1999" s="6"/>
    </row>
    <row r="2000" spans="1:5" ht="24.75" customHeight="1">
      <c r="A2000" s="3">
        <v>1998</v>
      </c>
      <c r="B2000" s="4" t="str">
        <f>"黄秀婷"</f>
        <v>黄秀婷</v>
      </c>
      <c r="C2000" s="4" t="s">
        <v>1836</v>
      </c>
      <c r="D2000" s="4" t="s">
        <v>1804</v>
      </c>
      <c r="E2000" s="6"/>
    </row>
    <row r="2001" spans="1:5" ht="24.75" customHeight="1">
      <c r="A2001" s="3">
        <v>1999</v>
      </c>
      <c r="B2001" s="4" t="str">
        <f>"周德培"</f>
        <v>周德培</v>
      </c>
      <c r="C2001" s="4" t="s">
        <v>1837</v>
      </c>
      <c r="D2001" s="4" t="s">
        <v>1804</v>
      </c>
      <c r="E2001" s="6"/>
    </row>
    <row r="2002" spans="1:5" ht="24.75" customHeight="1">
      <c r="A2002" s="3">
        <v>2000</v>
      </c>
      <c r="B2002" s="4" t="str">
        <f>"何萍"</f>
        <v>何萍</v>
      </c>
      <c r="C2002" s="4" t="s">
        <v>1143</v>
      </c>
      <c r="D2002" s="4" t="s">
        <v>1804</v>
      </c>
      <c r="E2002" s="6"/>
    </row>
    <row r="2003" spans="1:5" ht="24.75" customHeight="1">
      <c r="A2003" s="3">
        <v>2001</v>
      </c>
      <c r="B2003" s="4" t="str">
        <f>"许燕芬"</f>
        <v>许燕芬</v>
      </c>
      <c r="C2003" s="4" t="s">
        <v>1838</v>
      </c>
      <c r="D2003" s="4" t="s">
        <v>1804</v>
      </c>
      <c r="E2003" s="6"/>
    </row>
    <row r="2004" spans="1:5" ht="24.75" customHeight="1">
      <c r="A2004" s="3">
        <v>2002</v>
      </c>
      <c r="B2004" s="4" t="str">
        <f>"肖鹃羚"</f>
        <v>肖鹃羚</v>
      </c>
      <c r="C2004" s="4" t="s">
        <v>1839</v>
      </c>
      <c r="D2004" s="4" t="s">
        <v>1804</v>
      </c>
      <c r="E2004" s="6"/>
    </row>
    <row r="2005" spans="1:5" ht="24.75" customHeight="1">
      <c r="A2005" s="3">
        <v>2003</v>
      </c>
      <c r="B2005" s="4" t="str">
        <f>"刘顺利"</f>
        <v>刘顺利</v>
      </c>
      <c r="C2005" s="4" t="s">
        <v>1840</v>
      </c>
      <c r="D2005" s="4" t="s">
        <v>1804</v>
      </c>
      <c r="E2005" s="6"/>
    </row>
    <row r="2006" spans="1:5" ht="24.75" customHeight="1">
      <c r="A2006" s="3">
        <v>2004</v>
      </c>
      <c r="B2006" s="4" t="str">
        <f>"刘德民"</f>
        <v>刘德民</v>
      </c>
      <c r="C2006" s="4" t="s">
        <v>1841</v>
      </c>
      <c r="D2006" s="4" t="s">
        <v>1804</v>
      </c>
      <c r="E2006" s="6"/>
    </row>
    <row r="2007" spans="1:5" ht="24.75" customHeight="1">
      <c r="A2007" s="3">
        <v>2005</v>
      </c>
      <c r="B2007" s="4" t="str">
        <f>"许禄烈"</f>
        <v>许禄烈</v>
      </c>
      <c r="C2007" s="4" t="s">
        <v>1842</v>
      </c>
      <c r="D2007" s="4" t="s">
        <v>1804</v>
      </c>
      <c r="E2007" s="6"/>
    </row>
    <row r="2008" spans="1:5" ht="24.75" customHeight="1">
      <c r="A2008" s="3">
        <v>2006</v>
      </c>
      <c r="B2008" s="4" t="str">
        <f>"殷诚轩"</f>
        <v>殷诚轩</v>
      </c>
      <c r="C2008" s="4" t="s">
        <v>1843</v>
      </c>
      <c r="D2008" s="4" t="s">
        <v>1804</v>
      </c>
      <c r="E2008" s="6"/>
    </row>
    <row r="2009" spans="1:5" ht="24.75" customHeight="1">
      <c r="A2009" s="3">
        <v>2007</v>
      </c>
      <c r="B2009" s="4" t="str">
        <f>"王壮萍"</f>
        <v>王壮萍</v>
      </c>
      <c r="C2009" s="4" t="s">
        <v>1844</v>
      </c>
      <c r="D2009" s="4" t="s">
        <v>1804</v>
      </c>
      <c r="E2009" s="6"/>
    </row>
    <row r="2010" spans="1:5" ht="24.75" customHeight="1">
      <c r="A2010" s="3">
        <v>2008</v>
      </c>
      <c r="B2010" s="4" t="str">
        <f>"周昌霞"</f>
        <v>周昌霞</v>
      </c>
      <c r="C2010" s="4" t="s">
        <v>1845</v>
      </c>
      <c r="D2010" s="4" t="s">
        <v>1804</v>
      </c>
      <c r="E2010" s="6"/>
    </row>
    <row r="2011" spans="1:5" ht="24.75" customHeight="1">
      <c r="A2011" s="3">
        <v>2009</v>
      </c>
      <c r="B2011" s="4" t="str">
        <f>"温盛亮"</f>
        <v>温盛亮</v>
      </c>
      <c r="C2011" s="4" t="s">
        <v>1846</v>
      </c>
      <c r="D2011" s="4" t="s">
        <v>1804</v>
      </c>
      <c r="E2011" s="6"/>
    </row>
    <row r="2012" spans="1:5" ht="24.75" customHeight="1">
      <c r="A2012" s="3">
        <v>2010</v>
      </c>
      <c r="B2012" s="4" t="str">
        <f>"王达培"</f>
        <v>王达培</v>
      </c>
      <c r="C2012" s="4" t="s">
        <v>1847</v>
      </c>
      <c r="D2012" s="4" t="s">
        <v>1804</v>
      </c>
      <c r="E2012" s="6"/>
    </row>
    <row r="2013" spans="1:5" ht="24.75" customHeight="1">
      <c r="A2013" s="3">
        <v>2011</v>
      </c>
      <c r="B2013" s="4" t="str">
        <f>"梁海娇"</f>
        <v>梁海娇</v>
      </c>
      <c r="C2013" s="4" t="s">
        <v>1848</v>
      </c>
      <c r="D2013" s="4" t="s">
        <v>1804</v>
      </c>
      <c r="E2013" s="6"/>
    </row>
    <row r="2014" spans="1:5" ht="24.75" customHeight="1">
      <c r="A2014" s="3">
        <v>2012</v>
      </c>
      <c r="B2014" s="4" t="str">
        <f>"严龙"</f>
        <v>严龙</v>
      </c>
      <c r="C2014" s="4" t="s">
        <v>398</v>
      </c>
      <c r="D2014" s="4" t="s">
        <v>1804</v>
      </c>
      <c r="E2014" s="6"/>
    </row>
    <row r="2015" spans="1:5" ht="24.75" customHeight="1">
      <c r="A2015" s="3">
        <v>2013</v>
      </c>
      <c r="B2015" s="4" t="str">
        <f>"卓怀志"</f>
        <v>卓怀志</v>
      </c>
      <c r="C2015" s="4" t="s">
        <v>1849</v>
      </c>
      <c r="D2015" s="4" t="s">
        <v>1804</v>
      </c>
      <c r="E2015" s="6"/>
    </row>
    <row r="2016" spans="1:5" ht="24.75" customHeight="1">
      <c r="A2016" s="3">
        <v>2014</v>
      </c>
      <c r="B2016" s="4" t="str">
        <f>"王成浩"</f>
        <v>王成浩</v>
      </c>
      <c r="C2016" s="4" t="s">
        <v>1850</v>
      </c>
      <c r="D2016" s="4" t="s">
        <v>1804</v>
      </c>
      <c r="E2016" s="6"/>
    </row>
    <row r="2017" spans="1:5" ht="24.75" customHeight="1">
      <c r="A2017" s="3">
        <v>2015</v>
      </c>
      <c r="B2017" s="4" t="str">
        <f>"杨国成"</f>
        <v>杨国成</v>
      </c>
      <c r="C2017" s="4" t="s">
        <v>1851</v>
      </c>
      <c r="D2017" s="4" t="s">
        <v>1804</v>
      </c>
      <c r="E2017" s="6"/>
    </row>
    <row r="2018" spans="1:5" ht="24.75" customHeight="1">
      <c r="A2018" s="3">
        <v>2016</v>
      </c>
      <c r="B2018" s="4" t="str">
        <f>"吴高毅"</f>
        <v>吴高毅</v>
      </c>
      <c r="C2018" s="4" t="s">
        <v>1852</v>
      </c>
      <c r="D2018" s="4" t="s">
        <v>1804</v>
      </c>
      <c r="E2018" s="6"/>
    </row>
    <row r="2019" spans="1:5" ht="24.75" customHeight="1">
      <c r="A2019" s="3">
        <v>2017</v>
      </c>
      <c r="B2019" s="4" t="str">
        <f>"刘齐昊"</f>
        <v>刘齐昊</v>
      </c>
      <c r="C2019" s="4" t="s">
        <v>1853</v>
      </c>
      <c r="D2019" s="4" t="s">
        <v>1804</v>
      </c>
      <c r="E2019" s="6"/>
    </row>
    <row r="2020" spans="1:5" ht="24.75" customHeight="1">
      <c r="A2020" s="3">
        <v>2018</v>
      </c>
      <c r="B2020" s="4" t="str">
        <f>"陈相宇"</f>
        <v>陈相宇</v>
      </c>
      <c r="C2020" s="4" t="s">
        <v>1333</v>
      </c>
      <c r="D2020" s="4" t="s">
        <v>1804</v>
      </c>
      <c r="E2020" s="6"/>
    </row>
    <row r="2021" spans="1:5" ht="24.75" customHeight="1">
      <c r="A2021" s="3">
        <v>2019</v>
      </c>
      <c r="B2021" s="4" t="str">
        <f>"薛睿婕"</f>
        <v>薛睿婕</v>
      </c>
      <c r="C2021" s="4" t="s">
        <v>1854</v>
      </c>
      <c r="D2021" s="4" t="s">
        <v>1804</v>
      </c>
      <c r="E2021" s="6"/>
    </row>
    <row r="2022" spans="1:5" ht="24.75" customHeight="1">
      <c r="A2022" s="3">
        <v>2020</v>
      </c>
      <c r="B2022" s="4" t="str">
        <f>"赖宇恒"</f>
        <v>赖宇恒</v>
      </c>
      <c r="C2022" s="4" t="s">
        <v>1855</v>
      </c>
      <c r="D2022" s="4" t="s">
        <v>1804</v>
      </c>
      <c r="E2022" s="6"/>
    </row>
    <row r="2023" spans="1:5" ht="24.75" customHeight="1">
      <c r="A2023" s="3">
        <v>2021</v>
      </c>
      <c r="B2023" s="4" t="str">
        <f>"麦玉蓉"</f>
        <v>麦玉蓉</v>
      </c>
      <c r="C2023" s="4" t="s">
        <v>1856</v>
      </c>
      <c r="D2023" s="4" t="s">
        <v>1804</v>
      </c>
      <c r="E2023" s="6"/>
    </row>
    <row r="2024" spans="1:5" ht="24.75" customHeight="1">
      <c r="A2024" s="3">
        <v>2022</v>
      </c>
      <c r="B2024" s="4" t="str">
        <f>"吴雪梅"</f>
        <v>吴雪梅</v>
      </c>
      <c r="C2024" s="4" t="s">
        <v>1857</v>
      </c>
      <c r="D2024" s="4" t="s">
        <v>1804</v>
      </c>
      <c r="E2024" s="6"/>
    </row>
    <row r="2025" spans="1:5" ht="24.75" customHeight="1">
      <c r="A2025" s="3">
        <v>2023</v>
      </c>
      <c r="B2025" s="4" t="str">
        <f>"陈希杰"</f>
        <v>陈希杰</v>
      </c>
      <c r="C2025" s="4" t="s">
        <v>1858</v>
      </c>
      <c r="D2025" s="4" t="s">
        <v>1804</v>
      </c>
      <c r="E2025" s="6"/>
    </row>
    <row r="2026" spans="1:5" ht="24.75" customHeight="1">
      <c r="A2026" s="3">
        <v>2024</v>
      </c>
      <c r="B2026" s="4" t="str">
        <f>"刘杰"</f>
        <v>刘杰</v>
      </c>
      <c r="C2026" s="4" t="s">
        <v>1859</v>
      </c>
      <c r="D2026" s="4" t="s">
        <v>1804</v>
      </c>
      <c r="E2026" s="6"/>
    </row>
    <row r="2027" spans="1:5" ht="24.75" customHeight="1">
      <c r="A2027" s="3">
        <v>2025</v>
      </c>
      <c r="B2027" s="4" t="str">
        <f>"潘中英"</f>
        <v>潘中英</v>
      </c>
      <c r="C2027" s="4" t="s">
        <v>1860</v>
      </c>
      <c r="D2027" s="4" t="s">
        <v>1804</v>
      </c>
      <c r="E2027" s="6"/>
    </row>
    <row r="2028" spans="1:5" ht="24.75" customHeight="1">
      <c r="A2028" s="3">
        <v>2026</v>
      </c>
      <c r="B2028" s="4" t="str">
        <f>"陈紫莹"</f>
        <v>陈紫莹</v>
      </c>
      <c r="C2028" s="4" t="s">
        <v>1861</v>
      </c>
      <c r="D2028" s="4" t="s">
        <v>1804</v>
      </c>
      <c r="E2028" s="6"/>
    </row>
    <row r="2029" spans="1:5" ht="24.75" customHeight="1">
      <c r="A2029" s="3">
        <v>2027</v>
      </c>
      <c r="B2029" s="4" t="str">
        <f>"翁天利"</f>
        <v>翁天利</v>
      </c>
      <c r="C2029" s="4" t="s">
        <v>1862</v>
      </c>
      <c r="D2029" s="4" t="s">
        <v>1804</v>
      </c>
      <c r="E2029" s="6"/>
    </row>
    <row r="2030" spans="1:5" ht="24.75" customHeight="1">
      <c r="A2030" s="3">
        <v>2028</v>
      </c>
      <c r="B2030" s="4" t="str">
        <f>"钟荣豆"</f>
        <v>钟荣豆</v>
      </c>
      <c r="C2030" s="4" t="s">
        <v>1863</v>
      </c>
      <c r="D2030" s="4" t="s">
        <v>1804</v>
      </c>
      <c r="E2030" s="6"/>
    </row>
    <row r="2031" spans="1:5" ht="24.75" customHeight="1">
      <c r="A2031" s="3">
        <v>2029</v>
      </c>
      <c r="B2031" s="4" t="str">
        <f>"吴燕茹"</f>
        <v>吴燕茹</v>
      </c>
      <c r="C2031" s="4" t="s">
        <v>1864</v>
      </c>
      <c r="D2031" s="4" t="s">
        <v>1804</v>
      </c>
      <c r="E2031" s="6"/>
    </row>
    <row r="2032" spans="1:5" ht="24.75" customHeight="1">
      <c r="A2032" s="3">
        <v>2030</v>
      </c>
      <c r="B2032" s="4" t="str">
        <f>"郭焱情"</f>
        <v>郭焱情</v>
      </c>
      <c r="C2032" s="4" t="s">
        <v>1865</v>
      </c>
      <c r="D2032" s="4" t="s">
        <v>1804</v>
      </c>
      <c r="E2032" s="6"/>
    </row>
    <row r="2033" spans="1:5" ht="24.75" customHeight="1">
      <c r="A2033" s="3">
        <v>2031</v>
      </c>
      <c r="B2033" s="4" t="str">
        <f>"周彰凰"</f>
        <v>周彰凰</v>
      </c>
      <c r="C2033" s="4" t="s">
        <v>1866</v>
      </c>
      <c r="D2033" s="4" t="s">
        <v>1804</v>
      </c>
      <c r="E2033" s="6"/>
    </row>
    <row r="2034" spans="1:5" ht="24.75" customHeight="1">
      <c r="A2034" s="3">
        <v>2032</v>
      </c>
      <c r="B2034" s="4" t="str">
        <f>"梁日带"</f>
        <v>梁日带</v>
      </c>
      <c r="C2034" s="4" t="s">
        <v>1867</v>
      </c>
      <c r="D2034" s="4" t="s">
        <v>1804</v>
      </c>
      <c r="E2034" s="6"/>
    </row>
    <row r="2035" spans="1:5" ht="24.75" customHeight="1">
      <c r="A2035" s="3">
        <v>2033</v>
      </c>
      <c r="B2035" s="4" t="str">
        <f>"符敦"</f>
        <v>符敦</v>
      </c>
      <c r="C2035" s="4" t="s">
        <v>1868</v>
      </c>
      <c r="D2035" s="4" t="s">
        <v>1804</v>
      </c>
      <c r="E2035" s="6"/>
    </row>
    <row r="2036" spans="1:5" ht="24.75" customHeight="1">
      <c r="A2036" s="3">
        <v>2034</v>
      </c>
      <c r="B2036" s="4" t="str">
        <f>"钟智"</f>
        <v>钟智</v>
      </c>
      <c r="C2036" s="4" t="s">
        <v>1869</v>
      </c>
      <c r="D2036" s="4" t="s">
        <v>1804</v>
      </c>
      <c r="E2036" s="6"/>
    </row>
    <row r="2037" spans="1:5" ht="24.75" customHeight="1">
      <c r="A2037" s="3">
        <v>2035</v>
      </c>
      <c r="B2037" s="4" t="str">
        <f>"卢金鸿"</f>
        <v>卢金鸿</v>
      </c>
      <c r="C2037" s="4" t="s">
        <v>1870</v>
      </c>
      <c r="D2037" s="4" t="s">
        <v>1804</v>
      </c>
      <c r="E2037" s="6"/>
    </row>
    <row r="2038" spans="1:5" ht="24.75" customHeight="1">
      <c r="A2038" s="3">
        <v>2036</v>
      </c>
      <c r="B2038" s="4" t="str">
        <f>"韩萌萌"</f>
        <v>韩萌萌</v>
      </c>
      <c r="C2038" s="4" t="s">
        <v>1871</v>
      </c>
      <c r="D2038" s="4" t="s">
        <v>1804</v>
      </c>
      <c r="E2038" s="6"/>
    </row>
    <row r="2039" spans="1:5" ht="24.75" customHeight="1">
      <c r="A2039" s="3">
        <v>2037</v>
      </c>
      <c r="B2039" s="4" t="str">
        <f>"李娟娟"</f>
        <v>李娟娟</v>
      </c>
      <c r="C2039" s="4" t="s">
        <v>1872</v>
      </c>
      <c r="D2039" s="4" t="s">
        <v>1804</v>
      </c>
      <c r="E2039" s="6"/>
    </row>
    <row r="2040" spans="1:5" ht="24.75" customHeight="1">
      <c r="A2040" s="3">
        <v>2038</v>
      </c>
      <c r="B2040" s="4" t="str">
        <f>"符镭"</f>
        <v>符镭</v>
      </c>
      <c r="C2040" s="4" t="s">
        <v>1873</v>
      </c>
      <c r="D2040" s="4" t="s">
        <v>1804</v>
      </c>
      <c r="E2040" s="6"/>
    </row>
    <row r="2041" spans="1:5" ht="24.75" customHeight="1">
      <c r="A2041" s="3">
        <v>2039</v>
      </c>
      <c r="B2041" s="4" t="str">
        <f>"曾祥方"</f>
        <v>曾祥方</v>
      </c>
      <c r="C2041" s="4" t="s">
        <v>1874</v>
      </c>
      <c r="D2041" s="4" t="s">
        <v>1804</v>
      </c>
      <c r="E2041" s="6"/>
    </row>
    <row r="2042" spans="1:5" ht="24.75" customHeight="1">
      <c r="A2042" s="3">
        <v>2040</v>
      </c>
      <c r="B2042" s="4" t="str">
        <f>"王立耕"</f>
        <v>王立耕</v>
      </c>
      <c r="C2042" s="4" t="s">
        <v>1572</v>
      </c>
      <c r="D2042" s="4" t="s">
        <v>1804</v>
      </c>
      <c r="E2042" s="6"/>
    </row>
    <row r="2043" spans="1:5" ht="24.75" customHeight="1">
      <c r="A2043" s="3">
        <v>2041</v>
      </c>
      <c r="B2043" s="4" t="str">
        <f>"王乔"</f>
        <v>王乔</v>
      </c>
      <c r="C2043" s="4" t="s">
        <v>1875</v>
      </c>
      <c r="D2043" s="4" t="s">
        <v>1804</v>
      </c>
      <c r="E2043" s="6"/>
    </row>
    <row r="2044" spans="1:5" ht="24.75" customHeight="1">
      <c r="A2044" s="3">
        <v>2042</v>
      </c>
      <c r="B2044" s="4" t="str">
        <f>"陈封儒"</f>
        <v>陈封儒</v>
      </c>
      <c r="C2044" s="4" t="s">
        <v>1876</v>
      </c>
      <c r="D2044" s="4" t="s">
        <v>1804</v>
      </c>
      <c r="E2044" s="6"/>
    </row>
    <row r="2045" spans="1:5" ht="24.75" customHeight="1">
      <c r="A2045" s="3">
        <v>2043</v>
      </c>
      <c r="B2045" s="4" t="str">
        <f>"林静"</f>
        <v>林静</v>
      </c>
      <c r="C2045" s="4" t="s">
        <v>1877</v>
      </c>
      <c r="D2045" s="4" t="s">
        <v>1804</v>
      </c>
      <c r="E2045" s="6"/>
    </row>
    <row r="2046" spans="1:5" ht="24.75" customHeight="1">
      <c r="A2046" s="3">
        <v>2044</v>
      </c>
      <c r="B2046" s="4" t="str">
        <f>"许业深"</f>
        <v>许业深</v>
      </c>
      <c r="C2046" s="4" t="s">
        <v>1878</v>
      </c>
      <c r="D2046" s="4" t="s">
        <v>1804</v>
      </c>
      <c r="E2046" s="6"/>
    </row>
    <row r="2047" spans="1:5" ht="24.75" customHeight="1">
      <c r="A2047" s="3">
        <v>2045</v>
      </c>
      <c r="B2047" s="4" t="str">
        <f>"王桂玉"</f>
        <v>王桂玉</v>
      </c>
      <c r="C2047" s="4" t="s">
        <v>1879</v>
      </c>
      <c r="D2047" s="4" t="s">
        <v>1804</v>
      </c>
      <c r="E2047" s="6"/>
    </row>
    <row r="2048" spans="1:5" ht="24.75" customHeight="1">
      <c r="A2048" s="3">
        <v>2046</v>
      </c>
      <c r="B2048" s="4" t="str">
        <f>"吴宏波"</f>
        <v>吴宏波</v>
      </c>
      <c r="C2048" s="4" t="s">
        <v>1880</v>
      </c>
      <c r="D2048" s="4" t="s">
        <v>1804</v>
      </c>
      <c r="E2048" s="6"/>
    </row>
    <row r="2049" spans="1:5" ht="24.75" customHeight="1">
      <c r="A2049" s="3">
        <v>2047</v>
      </c>
      <c r="B2049" s="4" t="str">
        <f>"林瑶"</f>
        <v>林瑶</v>
      </c>
      <c r="C2049" s="4" t="s">
        <v>145</v>
      </c>
      <c r="D2049" s="4" t="s">
        <v>1804</v>
      </c>
      <c r="E2049" s="6"/>
    </row>
    <row r="2050" spans="1:5" ht="24.75" customHeight="1">
      <c r="A2050" s="3">
        <v>2048</v>
      </c>
      <c r="B2050" s="4" t="str">
        <f>"吴彬"</f>
        <v>吴彬</v>
      </c>
      <c r="C2050" s="4" t="s">
        <v>1881</v>
      </c>
      <c r="D2050" s="4" t="s">
        <v>1804</v>
      </c>
      <c r="E2050" s="6"/>
    </row>
    <row r="2051" spans="1:5" ht="24.75" customHeight="1">
      <c r="A2051" s="3">
        <v>2049</v>
      </c>
      <c r="B2051" s="4" t="str">
        <f>"陈浩荣"</f>
        <v>陈浩荣</v>
      </c>
      <c r="C2051" s="4" t="s">
        <v>1882</v>
      </c>
      <c r="D2051" s="4" t="s">
        <v>1804</v>
      </c>
      <c r="E2051" s="6"/>
    </row>
    <row r="2052" spans="1:5" ht="24.75" customHeight="1">
      <c r="A2052" s="3">
        <v>2050</v>
      </c>
      <c r="B2052" s="4" t="str">
        <f>"郑梓烨"</f>
        <v>郑梓烨</v>
      </c>
      <c r="C2052" s="4" t="s">
        <v>1883</v>
      </c>
      <c r="D2052" s="4" t="s">
        <v>1804</v>
      </c>
      <c r="E2052" s="6"/>
    </row>
    <row r="2053" spans="1:5" ht="24.75" customHeight="1">
      <c r="A2053" s="3">
        <v>2051</v>
      </c>
      <c r="B2053" s="4" t="str">
        <f>"冯小春"</f>
        <v>冯小春</v>
      </c>
      <c r="C2053" s="4" t="s">
        <v>1884</v>
      </c>
      <c r="D2053" s="4" t="s">
        <v>1804</v>
      </c>
      <c r="E2053" s="6"/>
    </row>
    <row r="2054" spans="1:5" ht="24.75" customHeight="1">
      <c r="A2054" s="3">
        <v>2052</v>
      </c>
      <c r="B2054" s="4" t="str">
        <f>"陈贤禄"</f>
        <v>陈贤禄</v>
      </c>
      <c r="C2054" s="4" t="s">
        <v>1885</v>
      </c>
      <c r="D2054" s="4" t="s">
        <v>1804</v>
      </c>
      <c r="E2054" s="6"/>
    </row>
    <row r="2055" spans="1:5" ht="24.75" customHeight="1">
      <c r="A2055" s="3">
        <v>2053</v>
      </c>
      <c r="B2055" s="4" t="str">
        <f>"钟斌"</f>
        <v>钟斌</v>
      </c>
      <c r="C2055" s="4" t="s">
        <v>1886</v>
      </c>
      <c r="D2055" s="4" t="s">
        <v>1804</v>
      </c>
      <c r="E2055" s="6"/>
    </row>
    <row r="2056" spans="1:5" ht="24.75" customHeight="1">
      <c r="A2056" s="3">
        <v>2054</v>
      </c>
      <c r="B2056" s="4" t="str">
        <f>"陈腾"</f>
        <v>陈腾</v>
      </c>
      <c r="C2056" s="4" t="s">
        <v>277</v>
      </c>
      <c r="D2056" s="4" t="s">
        <v>1804</v>
      </c>
      <c r="E2056" s="6"/>
    </row>
    <row r="2057" spans="1:5" ht="24.75" customHeight="1">
      <c r="A2057" s="3">
        <v>2055</v>
      </c>
      <c r="B2057" s="4" t="str">
        <f>"陈世智"</f>
        <v>陈世智</v>
      </c>
      <c r="C2057" s="4" t="s">
        <v>1832</v>
      </c>
      <c r="D2057" s="4" t="s">
        <v>1804</v>
      </c>
      <c r="E2057" s="6"/>
    </row>
    <row r="2058" spans="1:5" ht="24.75" customHeight="1">
      <c r="A2058" s="3">
        <v>2056</v>
      </c>
      <c r="B2058" s="4" t="str">
        <f>"郑春伟"</f>
        <v>郑春伟</v>
      </c>
      <c r="C2058" s="4" t="s">
        <v>1887</v>
      </c>
      <c r="D2058" s="4" t="s">
        <v>1804</v>
      </c>
      <c r="E2058" s="6"/>
    </row>
    <row r="2059" spans="1:5" ht="24.75" customHeight="1">
      <c r="A2059" s="3">
        <v>2057</v>
      </c>
      <c r="B2059" s="4" t="str">
        <f>"夏高龙"</f>
        <v>夏高龙</v>
      </c>
      <c r="C2059" s="4" t="s">
        <v>1888</v>
      </c>
      <c r="D2059" s="4" t="s">
        <v>1804</v>
      </c>
      <c r="E2059" s="6"/>
    </row>
    <row r="2060" spans="1:5" ht="24.75" customHeight="1">
      <c r="A2060" s="3">
        <v>2058</v>
      </c>
      <c r="B2060" s="4" t="str">
        <f>"吴婉清"</f>
        <v>吴婉清</v>
      </c>
      <c r="C2060" s="4" t="s">
        <v>1889</v>
      </c>
      <c r="D2060" s="4" t="s">
        <v>1804</v>
      </c>
      <c r="E2060" s="6"/>
    </row>
    <row r="2061" spans="1:5" ht="24.75" customHeight="1">
      <c r="A2061" s="3">
        <v>2059</v>
      </c>
      <c r="B2061" s="4" t="str">
        <f>"符秋梅"</f>
        <v>符秋梅</v>
      </c>
      <c r="C2061" s="4" t="s">
        <v>1890</v>
      </c>
      <c r="D2061" s="4" t="s">
        <v>1804</v>
      </c>
      <c r="E2061" s="6"/>
    </row>
    <row r="2062" spans="1:5" ht="24.75" customHeight="1">
      <c r="A2062" s="3">
        <v>2060</v>
      </c>
      <c r="B2062" s="4" t="str">
        <f>"梁志文"</f>
        <v>梁志文</v>
      </c>
      <c r="C2062" s="4" t="s">
        <v>1891</v>
      </c>
      <c r="D2062" s="4" t="s">
        <v>1804</v>
      </c>
      <c r="E2062" s="6"/>
    </row>
    <row r="2063" spans="1:5" ht="24.75" customHeight="1">
      <c r="A2063" s="3">
        <v>2061</v>
      </c>
      <c r="B2063" s="4" t="str">
        <f>"黎芝嘉"</f>
        <v>黎芝嘉</v>
      </c>
      <c r="C2063" s="4" t="s">
        <v>1892</v>
      </c>
      <c r="D2063" s="4" t="s">
        <v>1804</v>
      </c>
      <c r="E2063" s="6"/>
    </row>
    <row r="2064" spans="1:5" ht="24.75" customHeight="1">
      <c r="A2064" s="3">
        <v>2062</v>
      </c>
      <c r="B2064" s="4" t="str">
        <f>"郑树桐"</f>
        <v>郑树桐</v>
      </c>
      <c r="C2064" s="4" t="s">
        <v>1893</v>
      </c>
      <c r="D2064" s="4" t="s">
        <v>1804</v>
      </c>
      <c r="E2064" s="6"/>
    </row>
    <row r="2065" spans="1:5" ht="24.75" customHeight="1">
      <c r="A2065" s="3">
        <v>2063</v>
      </c>
      <c r="B2065" s="4" t="str">
        <f>"杨应帅"</f>
        <v>杨应帅</v>
      </c>
      <c r="C2065" s="4" t="s">
        <v>1352</v>
      </c>
      <c r="D2065" s="4" t="s">
        <v>1804</v>
      </c>
      <c r="E2065" s="6"/>
    </row>
    <row r="2066" spans="1:5" ht="24.75" customHeight="1">
      <c r="A2066" s="3">
        <v>2064</v>
      </c>
      <c r="B2066" s="4" t="str">
        <f>"杨金意"</f>
        <v>杨金意</v>
      </c>
      <c r="C2066" s="4" t="s">
        <v>1894</v>
      </c>
      <c r="D2066" s="4" t="s">
        <v>1804</v>
      </c>
      <c r="E2066" s="6"/>
    </row>
    <row r="2067" spans="1:5" ht="24.75" customHeight="1">
      <c r="A2067" s="3">
        <v>2065</v>
      </c>
      <c r="B2067" s="4" t="str">
        <f>"刘青青"</f>
        <v>刘青青</v>
      </c>
      <c r="C2067" s="4" t="s">
        <v>1819</v>
      </c>
      <c r="D2067" s="4" t="s">
        <v>1804</v>
      </c>
      <c r="E2067" s="6"/>
    </row>
    <row r="2068" spans="1:5" ht="24.75" customHeight="1">
      <c r="A2068" s="3">
        <v>2066</v>
      </c>
      <c r="B2068" s="4" t="str">
        <f>"吴祥晖"</f>
        <v>吴祥晖</v>
      </c>
      <c r="C2068" s="4" t="s">
        <v>1895</v>
      </c>
      <c r="D2068" s="4" t="s">
        <v>1804</v>
      </c>
      <c r="E2068" s="6"/>
    </row>
    <row r="2069" spans="1:5" ht="24.75" customHeight="1">
      <c r="A2069" s="3">
        <v>2067</v>
      </c>
      <c r="B2069" s="4" t="str">
        <f>"林猷鉴"</f>
        <v>林猷鉴</v>
      </c>
      <c r="C2069" s="4" t="s">
        <v>1896</v>
      </c>
      <c r="D2069" s="4" t="s">
        <v>1804</v>
      </c>
      <c r="E2069" s="6"/>
    </row>
    <row r="2070" spans="1:5" ht="24.75" customHeight="1">
      <c r="A2070" s="3">
        <v>2068</v>
      </c>
      <c r="B2070" s="4" t="str">
        <f>"纪泰安"</f>
        <v>纪泰安</v>
      </c>
      <c r="C2070" s="4" t="s">
        <v>1897</v>
      </c>
      <c r="D2070" s="4" t="s">
        <v>1804</v>
      </c>
      <c r="E2070" s="6"/>
    </row>
    <row r="2071" spans="1:5" ht="24.75" customHeight="1">
      <c r="A2071" s="3">
        <v>2069</v>
      </c>
      <c r="B2071" s="4" t="str">
        <f>"林斌"</f>
        <v>林斌</v>
      </c>
      <c r="C2071" s="4" t="s">
        <v>1898</v>
      </c>
      <c r="D2071" s="4" t="s">
        <v>1804</v>
      </c>
      <c r="E2071" s="6"/>
    </row>
    <row r="2072" spans="1:5" ht="24.75" customHeight="1">
      <c r="A2072" s="3">
        <v>2070</v>
      </c>
      <c r="B2072" s="4" t="str">
        <f>"李忠浪"</f>
        <v>李忠浪</v>
      </c>
      <c r="C2072" s="4" t="s">
        <v>1899</v>
      </c>
      <c r="D2072" s="4" t="s">
        <v>1804</v>
      </c>
      <c r="E2072" s="6"/>
    </row>
    <row r="2073" spans="1:5" ht="24.75" customHeight="1">
      <c r="A2073" s="3">
        <v>2071</v>
      </c>
      <c r="B2073" s="4" t="str">
        <f>"许良顺"</f>
        <v>许良顺</v>
      </c>
      <c r="C2073" s="4" t="s">
        <v>1900</v>
      </c>
      <c r="D2073" s="4" t="s">
        <v>1804</v>
      </c>
      <c r="E2073" s="6"/>
    </row>
    <row r="2074" spans="1:5" ht="24.75" customHeight="1">
      <c r="A2074" s="3">
        <v>2072</v>
      </c>
      <c r="B2074" s="4" t="str">
        <f>"何声权"</f>
        <v>何声权</v>
      </c>
      <c r="C2074" s="4" t="s">
        <v>1901</v>
      </c>
      <c r="D2074" s="4" t="s">
        <v>1804</v>
      </c>
      <c r="E2074" s="6"/>
    </row>
    <row r="2075" spans="1:5" ht="24.75" customHeight="1">
      <c r="A2075" s="3">
        <v>2073</v>
      </c>
      <c r="B2075" s="4" t="str">
        <f>"张家训"</f>
        <v>张家训</v>
      </c>
      <c r="C2075" s="4" t="s">
        <v>1902</v>
      </c>
      <c r="D2075" s="4" t="s">
        <v>1804</v>
      </c>
      <c r="E2075" s="6"/>
    </row>
    <row r="2076" spans="1:5" ht="24.75" customHeight="1">
      <c r="A2076" s="3">
        <v>2074</v>
      </c>
      <c r="B2076" s="4" t="str">
        <f>"梁康华"</f>
        <v>梁康华</v>
      </c>
      <c r="C2076" s="4" t="s">
        <v>1903</v>
      </c>
      <c r="D2076" s="4" t="s">
        <v>1804</v>
      </c>
      <c r="E2076" s="6"/>
    </row>
    <row r="2077" spans="1:5" ht="24.75" customHeight="1">
      <c r="A2077" s="3">
        <v>2075</v>
      </c>
      <c r="B2077" s="4" t="str">
        <f>"黄泽凯"</f>
        <v>黄泽凯</v>
      </c>
      <c r="C2077" s="4" t="s">
        <v>1904</v>
      </c>
      <c r="D2077" s="4" t="s">
        <v>1804</v>
      </c>
      <c r="E2077" s="6"/>
    </row>
    <row r="2078" spans="1:5" ht="24.75" customHeight="1">
      <c r="A2078" s="3">
        <v>2076</v>
      </c>
      <c r="B2078" s="4" t="str">
        <f>"孙瑞冰"</f>
        <v>孙瑞冰</v>
      </c>
      <c r="C2078" s="4" t="s">
        <v>1905</v>
      </c>
      <c r="D2078" s="4" t="s">
        <v>1804</v>
      </c>
      <c r="E2078" s="6"/>
    </row>
    <row r="2079" spans="1:5" ht="24.75" customHeight="1">
      <c r="A2079" s="3">
        <v>2077</v>
      </c>
      <c r="B2079" s="4" t="str">
        <f>"徐能增"</f>
        <v>徐能增</v>
      </c>
      <c r="C2079" s="4" t="s">
        <v>1906</v>
      </c>
      <c r="D2079" s="4" t="s">
        <v>1804</v>
      </c>
      <c r="E2079" s="6"/>
    </row>
    <row r="2080" spans="1:5" ht="24.75" customHeight="1">
      <c r="A2080" s="3">
        <v>2078</v>
      </c>
      <c r="B2080" s="4" t="str">
        <f>"洪亚娇"</f>
        <v>洪亚娇</v>
      </c>
      <c r="C2080" s="4" t="s">
        <v>1907</v>
      </c>
      <c r="D2080" s="4" t="s">
        <v>1804</v>
      </c>
      <c r="E2080" s="6"/>
    </row>
    <row r="2081" spans="1:5" ht="24.75" customHeight="1">
      <c r="A2081" s="3">
        <v>2079</v>
      </c>
      <c r="B2081" s="4" t="str">
        <f>"宋明俊"</f>
        <v>宋明俊</v>
      </c>
      <c r="C2081" s="4" t="s">
        <v>632</v>
      </c>
      <c r="D2081" s="4" t="s">
        <v>1804</v>
      </c>
      <c r="E2081" s="6"/>
    </row>
    <row r="2082" spans="1:5" ht="24.75" customHeight="1">
      <c r="A2082" s="3">
        <v>2080</v>
      </c>
      <c r="B2082" s="4" t="str">
        <f>"陈天雨"</f>
        <v>陈天雨</v>
      </c>
      <c r="C2082" s="4" t="s">
        <v>1908</v>
      </c>
      <c r="D2082" s="4" t="s">
        <v>1804</v>
      </c>
      <c r="E2082" s="6"/>
    </row>
    <row r="2083" spans="1:5" ht="24.75" customHeight="1">
      <c r="A2083" s="3">
        <v>2081</v>
      </c>
      <c r="B2083" s="4" t="str">
        <f>"王小妹"</f>
        <v>王小妹</v>
      </c>
      <c r="C2083" s="4" t="s">
        <v>1909</v>
      </c>
      <c r="D2083" s="4" t="s">
        <v>1804</v>
      </c>
      <c r="E2083" s="6"/>
    </row>
    <row r="2084" spans="1:5" ht="24.75" customHeight="1">
      <c r="A2084" s="3">
        <v>2082</v>
      </c>
      <c r="B2084" s="4" t="str">
        <f>"刘至伦"</f>
        <v>刘至伦</v>
      </c>
      <c r="C2084" s="4" t="s">
        <v>1910</v>
      </c>
      <c r="D2084" s="4" t="s">
        <v>1804</v>
      </c>
      <c r="E2084" s="6"/>
    </row>
    <row r="2085" spans="1:5" ht="24.75" customHeight="1">
      <c r="A2085" s="3">
        <v>2083</v>
      </c>
      <c r="B2085" s="4" t="str">
        <f>"王富鹏"</f>
        <v>王富鹏</v>
      </c>
      <c r="C2085" s="4" t="s">
        <v>1911</v>
      </c>
      <c r="D2085" s="4" t="s">
        <v>1804</v>
      </c>
      <c r="E2085" s="6"/>
    </row>
    <row r="2086" spans="1:5" ht="24.75" customHeight="1">
      <c r="A2086" s="3">
        <v>2084</v>
      </c>
      <c r="B2086" s="4" t="str">
        <f>"徐文玺"</f>
        <v>徐文玺</v>
      </c>
      <c r="C2086" s="4" t="s">
        <v>1912</v>
      </c>
      <c r="D2086" s="4" t="s">
        <v>1804</v>
      </c>
      <c r="E2086" s="6"/>
    </row>
    <row r="2087" spans="1:5" ht="24.75" customHeight="1">
      <c r="A2087" s="3">
        <v>2085</v>
      </c>
      <c r="B2087" s="4" t="str">
        <f>"陈思"</f>
        <v>陈思</v>
      </c>
      <c r="C2087" s="4" t="s">
        <v>1913</v>
      </c>
      <c r="D2087" s="4" t="s">
        <v>1804</v>
      </c>
      <c r="E2087" s="6"/>
    </row>
    <row r="2088" spans="1:5" ht="24.75" customHeight="1">
      <c r="A2088" s="3">
        <v>2086</v>
      </c>
      <c r="B2088" s="4" t="str">
        <f>"黄良榜"</f>
        <v>黄良榜</v>
      </c>
      <c r="C2088" s="4" t="s">
        <v>1914</v>
      </c>
      <c r="D2088" s="4" t="s">
        <v>1804</v>
      </c>
      <c r="E2088" s="6"/>
    </row>
    <row r="2089" spans="1:5" ht="24.75" customHeight="1">
      <c r="A2089" s="3">
        <v>2087</v>
      </c>
      <c r="B2089" s="4" t="str">
        <f>"何春慧"</f>
        <v>何春慧</v>
      </c>
      <c r="C2089" s="4" t="s">
        <v>1915</v>
      </c>
      <c r="D2089" s="4" t="s">
        <v>1804</v>
      </c>
      <c r="E2089" s="6"/>
    </row>
    <row r="2090" spans="1:5" ht="24.75" customHeight="1">
      <c r="A2090" s="3">
        <v>2088</v>
      </c>
      <c r="B2090" s="4" t="str">
        <f>"吴钟文"</f>
        <v>吴钟文</v>
      </c>
      <c r="C2090" s="4" t="s">
        <v>1916</v>
      </c>
      <c r="D2090" s="4" t="s">
        <v>1804</v>
      </c>
      <c r="E2090" s="6"/>
    </row>
    <row r="2091" spans="1:5" ht="24.75" customHeight="1">
      <c r="A2091" s="3">
        <v>2089</v>
      </c>
      <c r="B2091" s="4" t="str">
        <f>"陈华瑞"</f>
        <v>陈华瑞</v>
      </c>
      <c r="C2091" s="4" t="s">
        <v>1917</v>
      </c>
      <c r="D2091" s="4" t="s">
        <v>1804</v>
      </c>
      <c r="E2091" s="6"/>
    </row>
    <row r="2092" spans="1:5" ht="24.75" customHeight="1">
      <c r="A2092" s="3">
        <v>2090</v>
      </c>
      <c r="B2092" s="4" t="str">
        <f>"王莹"</f>
        <v>王莹</v>
      </c>
      <c r="C2092" s="4" t="s">
        <v>1918</v>
      </c>
      <c r="D2092" s="4" t="s">
        <v>1804</v>
      </c>
      <c r="E2092" s="6"/>
    </row>
    <row r="2093" spans="1:5" ht="24.75" customHeight="1">
      <c r="A2093" s="3">
        <v>2091</v>
      </c>
      <c r="B2093" s="4" t="str">
        <f>"曾子满"</f>
        <v>曾子满</v>
      </c>
      <c r="C2093" s="4" t="s">
        <v>1919</v>
      </c>
      <c r="D2093" s="4" t="s">
        <v>1804</v>
      </c>
      <c r="E2093" s="6"/>
    </row>
    <row r="2094" spans="1:5" ht="24.75" customHeight="1">
      <c r="A2094" s="3">
        <v>2092</v>
      </c>
      <c r="B2094" s="4" t="str">
        <f>"张乐斌"</f>
        <v>张乐斌</v>
      </c>
      <c r="C2094" s="4" t="s">
        <v>1920</v>
      </c>
      <c r="D2094" s="4" t="s">
        <v>1804</v>
      </c>
      <c r="E2094" s="6"/>
    </row>
    <row r="2095" spans="1:5" ht="24.75" customHeight="1">
      <c r="A2095" s="3">
        <v>2093</v>
      </c>
      <c r="B2095" s="4" t="str">
        <f>"徐玮鸿"</f>
        <v>徐玮鸿</v>
      </c>
      <c r="C2095" s="4" t="s">
        <v>1921</v>
      </c>
      <c r="D2095" s="4" t="s">
        <v>1804</v>
      </c>
      <c r="E2095" s="6"/>
    </row>
    <row r="2096" spans="1:5" ht="24.75" customHeight="1">
      <c r="A2096" s="3">
        <v>2094</v>
      </c>
      <c r="B2096" s="4" t="str">
        <f>"陈朝文"</f>
        <v>陈朝文</v>
      </c>
      <c r="C2096" s="4" t="s">
        <v>1922</v>
      </c>
      <c r="D2096" s="4" t="s">
        <v>1804</v>
      </c>
      <c r="E2096" s="6"/>
    </row>
    <row r="2097" spans="1:5" ht="24.75" customHeight="1">
      <c r="A2097" s="3">
        <v>2095</v>
      </c>
      <c r="B2097" s="4" t="str">
        <f>"符媚"</f>
        <v>符媚</v>
      </c>
      <c r="C2097" s="4" t="s">
        <v>1923</v>
      </c>
      <c r="D2097" s="4" t="s">
        <v>1804</v>
      </c>
      <c r="E2097" s="6"/>
    </row>
    <row r="2098" spans="1:5" ht="24.75" customHeight="1">
      <c r="A2098" s="3">
        <v>2096</v>
      </c>
      <c r="B2098" s="4" t="str">
        <f>"王国威"</f>
        <v>王国威</v>
      </c>
      <c r="C2098" s="4" t="s">
        <v>1924</v>
      </c>
      <c r="D2098" s="4" t="s">
        <v>1804</v>
      </c>
      <c r="E2098" s="6"/>
    </row>
    <row r="2099" spans="1:5" ht="24.75" customHeight="1">
      <c r="A2099" s="3">
        <v>2097</v>
      </c>
      <c r="B2099" s="4" t="str">
        <f>"陈焕金"</f>
        <v>陈焕金</v>
      </c>
      <c r="C2099" s="4" t="s">
        <v>1925</v>
      </c>
      <c r="D2099" s="4" t="s">
        <v>1804</v>
      </c>
      <c r="E2099" s="6"/>
    </row>
    <row r="2100" spans="1:5" ht="24.75" customHeight="1">
      <c r="A2100" s="3">
        <v>2098</v>
      </c>
      <c r="B2100" s="4" t="str">
        <f>"张汉斌"</f>
        <v>张汉斌</v>
      </c>
      <c r="C2100" s="4" t="s">
        <v>1926</v>
      </c>
      <c r="D2100" s="4" t="s">
        <v>1804</v>
      </c>
      <c r="E2100" s="6"/>
    </row>
    <row r="2101" spans="1:5" ht="24.75" customHeight="1">
      <c r="A2101" s="3">
        <v>2099</v>
      </c>
      <c r="B2101" s="4" t="str">
        <f>"林雯蔚"</f>
        <v>林雯蔚</v>
      </c>
      <c r="C2101" s="4" t="s">
        <v>1816</v>
      </c>
      <c r="D2101" s="4" t="s">
        <v>1804</v>
      </c>
      <c r="E2101" s="6"/>
    </row>
    <row r="2102" spans="1:5" ht="24.75" customHeight="1">
      <c r="A2102" s="3">
        <v>2100</v>
      </c>
      <c r="B2102" s="4" t="str">
        <f>"冼军军"</f>
        <v>冼军军</v>
      </c>
      <c r="C2102" s="4" t="s">
        <v>1927</v>
      </c>
      <c r="D2102" s="4" t="s">
        <v>1804</v>
      </c>
      <c r="E2102" s="6"/>
    </row>
    <row r="2103" spans="1:5" ht="24.75" customHeight="1">
      <c r="A2103" s="3">
        <v>2101</v>
      </c>
      <c r="B2103" s="4" t="str">
        <f>"李向前"</f>
        <v>李向前</v>
      </c>
      <c r="C2103" s="4" t="s">
        <v>1928</v>
      </c>
      <c r="D2103" s="4" t="s">
        <v>1804</v>
      </c>
      <c r="E2103" s="6"/>
    </row>
    <row r="2104" spans="1:5" ht="24.75" customHeight="1">
      <c r="A2104" s="3">
        <v>2102</v>
      </c>
      <c r="B2104" s="4" t="str">
        <f>"符传汉"</f>
        <v>符传汉</v>
      </c>
      <c r="C2104" s="4" t="s">
        <v>1929</v>
      </c>
      <c r="D2104" s="4" t="s">
        <v>1804</v>
      </c>
      <c r="E2104" s="6"/>
    </row>
    <row r="2105" spans="1:5" ht="24.75" customHeight="1">
      <c r="A2105" s="3">
        <v>2103</v>
      </c>
      <c r="B2105" s="4" t="str">
        <f>"李培梁"</f>
        <v>李培梁</v>
      </c>
      <c r="C2105" s="4" t="s">
        <v>1930</v>
      </c>
      <c r="D2105" s="4" t="s">
        <v>1804</v>
      </c>
      <c r="E2105" s="6"/>
    </row>
    <row r="2106" spans="1:5" ht="24.75" customHeight="1">
      <c r="A2106" s="3">
        <v>2104</v>
      </c>
      <c r="B2106" s="4" t="str">
        <f>"郑宏庆"</f>
        <v>郑宏庆</v>
      </c>
      <c r="C2106" s="4" t="s">
        <v>1931</v>
      </c>
      <c r="D2106" s="4" t="s">
        <v>1804</v>
      </c>
      <c r="E2106" s="6"/>
    </row>
    <row r="2107" spans="1:5" ht="24.75" customHeight="1">
      <c r="A2107" s="3">
        <v>2105</v>
      </c>
      <c r="B2107" s="4" t="str">
        <f>"钟水合"</f>
        <v>钟水合</v>
      </c>
      <c r="C2107" s="4" t="s">
        <v>1932</v>
      </c>
      <c r="D2107" s="4" t="s">
        <v>1804</v>
      </c>
      <c r="E2107" s="6"/>
    </row>
    <row r="2108" spans="1:5" ht="24.75" customHeight="1">
      <c r="A2108" s="3">
        <v>2106</v>
      </c>
      <c r="B2108" s="4" t="str">
        <f>"邹源源"</f>
        <v>邹源源</v>
      </c>
      <c r="C2108" s="4" t="s">
        <v>1933</v>
      </c>
      <c r="D2108" s="4" t="s">
        <v>1804</v>
      </c>
      <c r="E2108" s="6"/>
    </row>
    <row r="2109" spans="1:5" ht="24.75" customHeight="1">
      <c r="A2109" s="3">
        <v>2107</v>
      </c>
      <c r="B2109" s="4" t="str">
        <f>"谢昇洪"</f>
        <v>谢昇洪</v>
      </c>
      <c r="C2109" s="4" t="s">
        <v>1934</v>
      </c>
      <c r="D2109" s="4" t="s">
        <v>1804</v>
      </c>
      <c r="E2109" s="6"/>
    </row>
    <row r="2110" spans="1:5" ht="24.75" customHeight="1">
      <c r="A2110" s="3">
        <v>2108</v>
      </c>
      <c r="B2110" s="4" t="str">
        <f>"王俊智"</f>
        <v>王俊智</v>
      </c>
      <c r="C2110" s="4" t="s">
        <v>1935</v>
      </c>
      <c r="D2110" s="4" t="s">
        <v>1804</v>
      </c>
      <c r="E2110" s="6"/>
    </row>
    <row r="2111" spans="1:5" ht="24.75" customHeight="1">
      <c r="A2111" s="3">
        <v>2109</v>
      </c>
      <c r="B2111" s="4" t="str">
        <f>"曾小通"</f>
        <v>曾小通</v>
      </c>
      <c r="C2111" s="4" t="s">
        <v>1936</v>
      </c>
      <c r="D2111" s="4" t="s">
        <v>1804</v>
      </c>
      <c r="E2111" s="6"/>
    </row>
    <row r="2112" spans="1:5" ht="24.75" customHeight="1">
      <c r="A2112" s="3">
        <v>2110</v>
      </c>
      <c r="B2112" s="4" t="str">
        <f>"符契芬"</f>
        <v>符契芬</v>
      </c>
      <c r="C2112" s="4" t="s">
        <v>1937</v>
      </c>
      <c r="D2112" s="4" t="s">
        <v>1804</v>
      </c>
      <c r="E2112" s="6"/>
    </row>
    <row r="2113" spans="1:5" ht="24.75" customHeight="1">
      <c r="A2113" s="3">
        <v>2111</v>
      </c>
      <c r="B2113" s="4" t="str">
        <f>"符明称"</f>
        <v>符明称</v>
      </c>
      <c r="C2113" s="4" t="s">
        <v>1938</v>
      </c>
      <c r="D2113" s="4" t="s">
        <v>1804</v>
      </c>
      <c r="E2113" s="6"/>
    </row>
    <row r="2114" spans="1:5" ht="24.75" customHeight="1">
      <c r="A2114" s="3">
        <v>2112</v>
      </c>
      <c r="B2114" s="4" t="str">
        <f>"廖宝通"</f>
        <v>廖宝通</v>
      </c>
      <c r="C2114" s="4" t="s">
        <v>1939</v>
      </c>
      <c r="D2114" s="4" t="s">
        <v>1804</v>
      </c>
      <c r="E2114" s="6"/>
    </row>
    <row r="2115" spans="1:5" ht="24.75" customHeight="1">
      <c r="A2115" s="3">
        <v>2113</v>
      </c>
      <c r="B2115" s="4" t="str">
        <f>"王海珍"</f>
        <v>王海珍</v>
      </c>
      <c r="C2115" s="4" t="s">
        <v>1940</v>
      </c>
      <c r="D2115" s="4" t="s">
        <v>1804</v>
      </c>
      <c r="E2115" s="6"/>
    </row>
    <row r="2116" spans="1:5" ht="24.75" customHeight="1">
      <c r="A2116" s="3">
        <v>2114</v>
      </c>
      <c r="B2116" s="4" t="str">
        <f>"周业兰"</f>
        <v>周业兰</v>
      </c>
      <c r="C2116" s="4" t="s">
        <v>1941</v>
      </c>
      <c r="D2116" s="4" t="s">
        <v>1804</v>
      </c>
      <c r="E2116" s="6"/>
    </row>
    <row r="2117" spans="1:5" ht="24.75" customHeight="1">
      <c r="A2117" s="3">
        <v>2115</v>
      </c>
      <c r="B2117" s="4" t="str">
        <f>"钟符美子"</f>
        <v>钟符美子</v>
      </c>
      <c r="C2117" s="4" t="s">
        <v>24</v>
      </c>
      <c r="D2117" s="4" t="s">
        <v>1804</v>
      </c>
      <c r="E2117" s="6"/>
    </row>
    <row r="2118" spans="1:5" ht="24.75" customHeight="1">
      <c r="A2118" s="3">
        <v>2116</v>
      </c>
      <c r="B2118" s="4" t="str">
        <f>"蒲才喜"</f>
        <v>蒲才喜</v>
      </c>
      <c r="C2118" s="4" t="s">
        <v>1942</v>
      </c>
      <c r="D2118" s="4" t="s">
        <v>1804</v>
      </c>
      <c r="E2118" s="6"/>
    </row>
    <row r="2119" spans="1:5" ht="24.75" customHeight="1">
      <c r="A2119" s="3">
        <v>2117</v>
      </c>
      <c r="B2119" s="4" t="str">
        <f>"符传明"</f>
        <v>符传明</v>
      </c>
      <c r="C2119" s="4" t="s">
        <v>1943</v>
      </c>
      <c r="D2119" s="4" t="s">
        <v>1804</v>
      </c>
      <c r="E2119" s="6"/>
    </row>
    <row r="2120" spans="1:5" ht="24.75" customHeight="1">
      <c r="A2120" s="3">
        <v>2118</v>
      </c>
      <c r="B2120" s="4" t="str">
        <f>"蒲光德"</f>
        <v>蒲光德</v>
      </c>
      <c r="C2120" s="4" t="s">
        <v>1944</v>
      </c>
      <c r="D2120" s="4" t="s">
        <v>1804</v>
      </c>
      <c r="E2120" s="6"/>
    </row>
    <row r="2121" spans="1:5" ht="24.75" customHeight="1">
      <c r="A2121" s="3">
        <v>2119</v>
      </c>
      <c r="B2121" s="4" t="str">
        <f>"邓正宏"</f>
        <v>邓正宏</v>
      </c>
      <c r="C2121" s="4" t="s">
        <v>1945</v>
      </c>
      <c r="D2121" s="4" t="s">
        <v>1804</v>
      </c>
      <c r="E2121" s="6"/>
    </row>
    <row r="2122" spans="1:5" ht="24.75" customHeight="1">
      <c r="A2122" s="3">
        <v>2120</v>
      </c>
      <c r="B2122" s="4" t="str">
        <f>"林小芳"</f>
        <v>林小芳</v>
      </c>
      <c r="C2122" s="4" t="s">
        <v>1946</v>
      </c>
      <c r="D2122" s="4" t="s">
        <v>1804</v>
      </c>
      <c r="E2122" s="6"/>
    </row>
    <row r="2123" spans="1:5" ht="24.75" customHeight="1">
      <c r="A2123" s="3">
        <v>2121</v>
      </c>
      <c r="B2123" s="4" t="str">
        <f>"袁浩"</f>
        <v>袁浩</v>
      </c>
      <c r="C2123" s="4" t="s">
        <v>1947</v>
      </c>
      <c r="D2123" s="4" t="s">
        <v>1804</v>
      </c>
      <c r="E2123" s="6"/>
    </row>
    <row r="2124" spans="1:5" ht="24.75" customHeight="1">
      <c r="A2124" s="3">
        <v>2122</v>
      </c>
      <c r="B2124" s="4" t="str">
        <f>"陈治平"</f>
        <v>陈治平</v>
      </c>
      <c r="C2124" s="4" t="s">
        <v>1948</v>
      </c>
      <c r="D2124" s="4" t="s">
        <v>1804</v>
      </c>
      <c r="E2124" s="6"/>
    </row>
    <row r="2125" spans="1:5" ht="24.75" customHeight="1">
      <c r="A2125" s="3">
        <v>2123</v>
      </c>
      <c r="B2125" s="4" t="str">
        <f>"姚国铭"</f>
        <v>姚国铭</v>
      </c>
      <c r="C2125" s="4" t="s">
        <v>1949</v>
      </c>
      <c r="D2125" s="4" t="s">
        <v>1804</v>
      </c>
      <c r="E2125" s="6"/>
    </row>
    <row r="2126" spans="1:5" ht="24.75" customHeight="1">
      <c r="A2126" s="3">
        <v>2124</v>
      </c>
      <c r="B2126" s="4" t="str">
        <f>"王莉"</f>
        <v>王莉</v>
      </c>
      <c r="C2126" s="4" t="s">
        <v>1128</v>
      </c>
      <c r="D2126" s="4" t="s">
        <v>1804</v>
      </c>
      <c r="E2126" s="6"/>
    </row>
    <row r="2127" spans="1:5" ht="24.75" customHeight="1">
      <c r="A2127" s="3">
        <v>2125</v>
      </c>
      <c r="B2127" s="4" t="str">
        <f>"梁育成"</f>
        <v>梁育成</v>
      </c>
      <c r="C2127" s="4" t="s">
        <v>1950</v>
      </c>
      <c r="D2127" s="4" t="s">
        <v>1804</v>
      </c>
      <c r="E2127" s="6"/>
    </row>
    <row r="2128" spans="1:5" ht="24.75" customHeight="1">
      <c r="A2128" s="3">
        <v>2126</v>
      </c>
      <c r="B2128" s="4" t="str">
        <f>"王常伟"</f>
        <v>王常伟</v>
      </c>
      <c r="C2128" s="4" t="s">
        <v>1951</v>
      </c>
      <c r="D2128" s="4" t="s">
        <v>1804</v>
      </c>
      <c r="E2128" s="6"/>
    </row>
    <row r="2129" spans="1:5" ht="24.75" customHeight="1">
      <c r="A2129" s="3">
        <v>2127</v>
      </c>
      <c r="B2129" s="4" t="str">
        <f>"岳修照"</f>
        <v>岳修照</v>
      </c>
      <c r="C2129" s="4" t="s">
        <v>1952</v>
      </c>
      <c r="D2129" s="4" t="s">
        <v>1804</v>
      </c>
      <c r="E2129" s="6"/>
    </row>
    <row r="2130" spans="1:5" ht="24.75" customHeight="1">
      <c r="A2130" s="3">
        <v>2128</v>
      </c>
      <c r="B2130" s="4" t="str">
        <f>"曾琦智"</f>
        <v>曾琦智</v>
      </c>
      <c r="C2130" s="4" t="s">
        <v>1953</v>
      </c>
      <c r="D2130" s="4" t="s">
        <v>1804</v>
      </c>
      <c r="E2130" s="6"/>
    </row>
    <row r="2131" spans="1:5" ht="24.75" customHeight="1">
      <c r="A2131" s="3">
        <v>2129</v>
      </c>
      <c r="B2131" s="4" t="str">
        <f>"黄珺"</f>
        <v>黄珺</v>
      </c>
      <c r="C2131" s="4" t="s">
        <v>1954</v>
      </c>
      <c r="D2131" s="4" t="s">
        <v>1804</v>
      </c>
      <c r="E2131" s="6"/>
    </row>
    <row r="2132" spans="1:5" ht="24.75" customHeight="1">
      <c r="A2132" s="3">
        <v>2130</v>
      </c>
      <c r="B2132" s="4" t="str">
        <f>"吴杰"</f>
        <v>吴杰</v>
      </c>
      <c r="C2132" s="4" t="s">
        <v>1955</v>
      </c>
      <c r="D2132" s="4" t="s">
        <v>1804</v>
      </c>
      <c r="E2132" s="6"/>
    </row>
    <row r="2133" spans="1:5" ht="24.75" customHeight="1">
      <c r="A2133" s="3">
        <v>2131</v>
      </c>
      <c r="B2133" s="4" t="str">
        <f>"邢增果"</f>
        <v>邢增果</v>
      </c>
      <c r="C2133" s="4" t="s">
        <v>1956</v>
      </c>
      <c r="D2133" s="4" t="s">
        <v>1804</v>
      </c>
      <c r="E2133" s="6"/>
    </row>
    <row r="2134" spans="1:5" ht="24.75" customHeight="1">
      <c r="A2134" s="3">
        <v>2132</v>
      </c>
      <c r="B2134" s="4" t="str">
        <f>"张至新"</f>
        <v>张至新</v>
      </c>
      <c r="C2134" s="4" t="s">
        <v>1957</v>
      </c>
      <c r="D2134" s="4" t="s">
        <v>1804</v>
      </c>
      <c r="E2134" s="6"/>
    </row>
    <row r="2135" spans="1:5" ht="24.75" customHeight="1">
      <c r="A2135" s="3">
        <v>2133</v>
      </c>
      <c r="B2135" s="4" t="str">
        <f>"苏如玉"</f>
        <v>苏如玉</v>
      </c>
      <c r="C2135" s="4" t="s">
        <v>1958</v>
      </c>
      <c r="D2135" s="4" t="s">
        <v>1804</v>
      </c>
      <c r="E2135" s="6"/>
    </row>
    <row r="2136" spans="1:5" ht="24.75" customHeight="1">
      <c r="A2136" s="3">
        <v>2134</v>
      </c>
      <c r="B2136" s="4" t="str">
        <f>"黄辰龙"</f>
        <v>黄辰龙</v>
      </c>
      <c r="C2136" s="4" t="s">
        <v>1959</v>
      </c>
      <c r="D2136" s="4" t="s">
        <v>1804</v>
      </c>
      <c r="E2136" s="6"/>
    </row>
    <row r="2137" spans="1:5" ht="24.75" customHeight="1">
      <c r="A2137" s="3">
        <v>2135</v>
      </c>
      <c r="B2137" s="4" t="str">
        <f>"覃进"</f>
        <v>覃进</v>
      </c>
      <c r="C2137" s="4" t="s">
        <v>1960</v>
      </c>
      <c r="D2137" s="4" t="s">
        <v>1804</v>
      </c>
      <c r="E2137" s="6"/>
    </row>
    <row r="2138" spans="1:5" ht="24.75" customHeight="1">
      <c r="A2138" s="3">
        <v>2136</v>
      </c>
      <c r="B2138" s="4" t="str">
        <f>"黄启灿"</f>
        <v>黄启灿</v>
      </c>
      <c r="C2138" s="4" t="s">
        <v>1961</v>
      </c>
      <c r="D2138" s="4" t="s">
        <v>1804</v>
      </c>
      <c r="E2138" s="6"/>
    </row>
    <row r="2139" spans="1:5" ht="24.75" customHeight="1">
      <c r="A2139" s="3">
        <v>2137</v>
      </c>
      <c r="B2139" s="4" t="str">
        <f>"王清布"</f>
        <v>王清布</v>
      </c>
      <c r="C2139" s="4" t="s">
        <v>1962</v>
      </c>
      <c r="D2139" s="4" t="s">
        <v>1804</v>
      </c>
      <c r="E2139" s="6"/>
    </row>
    <row r="2140" spans="1:5" ht="24.75" customHeight="1">
      <c r="A2140" s="3">
        <v>2138</v>
      </c>
      <c r="B2140" s="4" t="str">
        <f>"邢洢婷"</f>
        <v>邢洢婷</v>
      </c>
      <c r="C2140" s="4" t="s">
        <v>1963</v>
      </c>
      <c r="D2140" s="4" t="s">
        <v>1804</v>
      </c>
      <c r="E2140" s="6"/>
    </row>
    <row r="2141" spans="1:5" ht="24.75" customHeight="1">
      <c r="A2141" s="3">
        <v>2139</v>
      </c>
      <c r="B2141" s="4" t="str">
        <f>"黄丽秀"</f>
        <v>黄丽秀</v>
      </c>
      <c r="C2141" s="4" t="s">
        <v>1964</v>
      </c>
      <c r="D2141" s="4" t="s">
        <v>1804</v>
      </c>
      <c r="E2141" s="6"/>
    </row>
    <row r="2142" spans="1:5" ht="24.75" customHeight="1">
      <c r="A2142" s="3">
        <v>2140</v>
      </c>
      <c r="B2142" s="4" t="str">
        <f>"许忠德"</f>
        <v>许忠德</v>
      </c>
      <c r="C2142" s="4" t="s">
        <v>1965</v>
      </c>
      <c r="D2142" s="4" t="s">
        <v>1804</v>
      </c>
      <c r="E2142" s="6"/>
    </row>
    <row r="2143" spans="1:5" ht="24.75" customHeight="1">
      <c r="A2143" s="3">
        <v>2141</v>
      </c>
      <c r="B2143" s="4" t="str">
        <f>"许博逢"</f>
        <v>许博逢</v>
      </c>
      <c r="C2143" s="4" t="s">
        <v>202</v>
      </c>
      <c r="D2143" s="4" t="s">
        <v>1804</v>
      </c>
      <c r="E2143" s="6"/>
    </row>
    <row r="2144" spans="1:5" ht="24.75" customHeight="1">
      <c r="A2144" s="3">
        <v>2142</v>
      </c>
      <c r="B2144" s="4" t="str">
        <f>"王敏"</f>
        <v>王敏</v>
      </c>
      <c r="C2144" s="4" t="s">
        <v>1966</v>
      </c>
      <c r="D2144" s="4" t="s">
        <v>1804</v>
      </c>
      <c r="E2144" s="6"/>
    </row>
    <row r="2145" spans="1:5" ht="24.75" customHeight="1">
      <c r="A2145" s="3">
        <v>2143</v>
      </c>
      <c r="B2145" s="4" t="str">
        <f>"周竟婷"</f>
        <v>周竟婷</v>
      </c>
      <c r="C2145" s="4" t="s">
        <v>1967</v>
      </c>
      <c r="D2145" s="4" t="s">
        <v>1804</v>
      </c>
      <c r="E2145" s="6"/>
    </row>
    <row r="2146" spans="1:5" ht="24.75" customHeight="1">
      <c r="A2146" s="3">
        <v>2144</v>
      </c>
      <c r="B2146" s="4" t="str">
        <f>"喻国志"</f>
        <v>喻国志</v>
      </c>
      <c r="C2146" s="4" t="s">
        <v>1968</v>
      </c>
      <c r="D2146" s="4" t="s">
        <v>1804</v>
      </c>
      <c r="E2146" s="6"/>
    </row>
    <row r="2147" spans="1:5" ht="24.75" customHeight="1">
      <c r="A2147" s="3">
        <v>2145</v>
      </c>
      <c r="B2147" s="4" t="str">
        <f>"陈忠秀"</f>
        <v>陈忠秀</v>
      </c>
      <c r="C2147" s="4" t="s">
        <v>1969</v>
      </c>
      <c r="D2147" s="4" t="s">
        <v>1804</v>
      </c>
      <c r="E2147" s="6"/>
    </row>
    <row r="2148" spans="1:5" ht="24.75" customHeight="1">
      <c r="A2148" s="3">
        <v>2146</v>
      </c>
      <c r="B2148" s="4" t="str">
        <f>"刘婧容"</f>
        <v>刘婧容</v>
      </c>
      <c r="C2148" s="4" t="s">
        <v>1970</v>
      </c>
      <c r="D2148" s="4" t="s">
        <v>1804</v>
      </c>
      <c r="E2148" s="6"/>
    </row>
    <row r="2149" spans="1:5" ht="24.75" customHeight="1">
      <c r="A2149" s="3">
        <v>2147</v>
      </c>
      <c r="B2149" s="4" t="str">
        <f>"黄飞虎"</f>
        <v>黄飞虎</v>
      </c>
      <c r="C2149" s="4" t="s">
        <v>1971</v>
      </c>
      <c r="D2149" s="4" t="s">
        <v>1804</v>
      </c>
      <c r="E2149" s="6"/>
    </row>
    <row r="2150" spans="1:5" ht="24.75" customHeight="1">
      <c r="A2150" s="3">
        <v>2148</v>
      </c>
      <c r="B2150" s="4" t="str">
        <f>"符天海"</f>
        <v>符天海</v>
      </c>
      <c r="C2150" s="4" t="s">
        <v>1972</v>
      </c>
      <c r="D2150" s="4" t="s">
        <v>1804</v>
      </c>
      <c r="E2150" s="6"/>
    </row>
    <row r="2151" spans="1:5" ht="24.75" customHeight="1">
      <c r="A2151" s="3">
        <v>2149</v>
      </c>
      <c r="B2151" s="4" t="str">
        <f>"吴群巍"</f>
        <v>吴群巍</v>
      </c>
      <c r="C2151" s="4" t="s">
        <v>1973</v>
      </c>
      <c r="D2151" s="4" t="s">
        <v>1804</v>
      </c>
      <c r="E2151" s="6"/>
    </row>
    <row r="2152" spans="1:5" ht="24.75" customHeight="1">
      <c r="A2152" s="3">
        <v>2150</v>
      </c>
      <c r="B2152" s="4" t="str">
        <f>"肖帆"</f>
        <v>肖帆</v>
      </c>
      <c r="C2152" s="4" t="s">
        <v>1974</v>
      </c>
      <c r="D2152" s="4" t="s">
        <v>1804</v>
      </c>
      <c r="E2152" s="6"/>
    </row>
    <row r="2153" spans="1:5" ht="24.75" customHeight="1">
      <c r="A2153" s="3">
        <v>2151</v>
      </c>
      <c r="B2153" s="4" t="str">
        <f>"王泽"</f>
        <v>王泽</v>
      </c>
      <c r="C2153" s="4" t="s">
        <v>1030</v>
      </c>
      <c r="D2153" s="4" t="s">
        <v>1804</v>
      </c>
      <c r="E2153" s="6"/>
    </row>
    <row r="2154" spans="1:5" ht="24.75" customHeight="1">
      <c r="A2154" s="3">
        <v>2152</v>
      </c>
      <c r="B2154" s="4" t="str">
        <f>"张志浩"</f>
        <v>张志浩</v>
      </c>
      <c r="C2154" s="4" t="s">
        <v>1975</v>
      </c>
      <c r="D2154" s="4" t="s">
        <v>1804</v>
      </c>
      <c r="E2154" s="6"/>
    </row>
    <row r="2155" spans="1:5" ht="24.75" customHeight="1">
      <c r="A2155" s="3">
        <v>2153</v>
      </c>
      <c r="B2155" s="4" t="str">
        <f>"谢爵蔚"</f>
        <v>谢爵蔚</v>
      </c>
      <c r="C2155" s="4" t="s">
        <v>1976</v>
      </c>
      <c r="D2155" s="4" t="s">
        <v>1804</v>
      </c>
      <c r="E2155" s="6"/>
    </row>
    <row r="2156" spans="1:5" ht="24.75" customHeight="1">
      <c r="A2156" s="3">
        <v>2154</v>
      </c>
      <c r="B2156" s="4" t="str">
        <f>"刘广学"</f>
        <v>刘广学</v>
      </c>
      <c r="C2156" s="4" t="s">
        <v>1977</v>
      </c>
      <c r="D2156" s="4" t="s">
        <v>1804</v>
      </c>
      <c r="E2156" s="6"/>
    </row>
    <row r="2157" spans="1:5" ht="24.75" customHeight="1">
      <c r="A2157" s="3">
        <v>2155</v>
      </c>
      <c r="B2157" s="4" t="str">
        <f>"唐凤芸"</f>
        <v>唐凤芸</v>
      </c>
      <c r="C2157" s="4" t="s">
        <v>1978</v>
      </c>
      <c r="D2157" s="4" t="s">
        <v>1804</v>
      </c>
      <c r="E2157" s="6"/>
    </row>
    <row r="2158" spans="1:5" ht="24.75" customHeight="1">
      <c r="A2158" s="3">
        <v>2156</v>
      </c>
      <c r="B2158" s="4" t="str">
        <f>"欧阳槟"</f>
        <v>欧阳槟</v>
      </c>
      <c r="C2158" s="4" t="s">
        <v>1979</v>
      </c>
      <c r="D2158" s="4" t="s">
        <v>1804</v>
      </c>
      <c r="E2158" s="6"/>
    </row>
    <row r="2159" spans="1:5" ht="24.75" customHeight="1">
      <c r="A2159" s="3">
        <v>2157</v>
      </c>
      <c r="B2159" s="4" t="str">
        <f>"苏世浪"</f>
        <v>苏世浪</v>
      </c>
      <c r="C2159" s="4" t="s">
        <v>1980</v>
      </c>
      <c r="D2159" s="4" t="s">
        <v>1804</v>
      </c>
      <c r="E2159" s="6"/>
    </row>
    <row r="2160" spans="1:5" ht="24.75" customHeight="1">
      <c r="A2160" s="3">
        <v>2158</v>
      </c>
      <c r="B2160" s="4" t="str">
        <f>"许弘姐"</f>
        <v>许弘姐</v>
      </c>
      <c r="C2160" s="4" t="s">
        <v>1286</v>
      </c>
      <c r="D2160" s="4" t="s">
        <v>1804</v>
      </c>
      <c r="E2160" s="6"/>
    </row>
    <row r="2161" spans="1:5" ht="24.75" customHeight="1">
      <c r="A2161" s="3">
        <v>2159</v>
      </c>
      <c r="B2161" s="4" t="str">
        <f>"倪晨"</f>
        <v>倪晨</v>
      </c>
      <c r="C2161" s="4" t="s">
        <v>1981</v>
      </c>
      <c r="D2161" s="4" t="s">
        <v>1804</v>
      </c>
      <c r="E2161" s="6"/>
    </row>
    <row r="2162" spans="1:5" ht="24.75" customHeight="1">
      <c r="A2162" s="3">
        <v>2160</v>
      </c>
      <c r="B2162" s="4" t="str">
        <f>"郑丽娟"</f>
        <v>郑丽娟</v>
      </c>
      <c r="C2162" s="4" t="s">
        <v>1982</v>
      </c>
      <c r="D2162" s="4" t="s">
        <v>1804</v>
      </c>
      <c r="E2162" s="6"/>
    </row>
    <row r="2163" spans="1:5" ht="24.75" customHeight="1">
      <c r="A2163" s="3">
        <v>2161</v>
      </c>
      <c r="B2163" s="4" t="str">
        <f>"黄宝"</f>
        <v>黄宝</v>
      </c>
      <c r="C2163" s="4" t="s">
        <v>1983</v>
      </c>
      <c r="D2163" s="4" t="s">
        <v>1804</v>
      </c>
      <c r="E2163" s="6"/>
    </row>
    <row r="2164" spans="1:5" ht="24.75" customHeight="1">
      <c r="A2164" s="3">
        <v>2162</v>
      </c>
      <c r="B2164" s="4" t="str">
        <f>"吕诗帅"</f>
        <v>吕诗帅</v>
      </c>
      <c r="C2164" s="4" t="s">
        <v>1984</v>
      </c>
      <c r="D2164" s="4" t="s">
        <v>1804</v>
      </c>
      <c r="E2164" s="6"/>
    </row>
    <row r="2165" spans="1:5" ht="24.75" customHeight="1">
      <c r="A2165" s="3">
        <v>2163</v>
      </c>
      <c r="B2165" s="4" t="str">
        <f>"陈文河"</f>
        <v>陈文河</v>
      </c>
      <c r="C2165" s="4" t="s">
        <v>1985</v>
      </c>
      <c r="D2165" s="4" t="s">
        <v>1804</v>
      </c>
      <c r="E2165" s="6"/>
    </row>
    <row r="2166" spans="1:5" ht="24.75" customHeight="1">
      <c r="A2166" s="3">
        <v>2164</v>
      </c>
      <c r="B2166" s="4" t="str">
        <f>"李天录"</f>
        <v>李天录</v>
      </c>
      <c r="C2166" s="4" t="s">
        <v>1688</v>
      </c>
      <c r="D2166" s="4" t="s">
        <v>1804</v>
      </c>
      <c r="E2166" s="6"/>
    </row>
    <row r="2167" spans="1:5" ht="24.75" customHeight="1">
      <c r="A2167" s="3">
        <v>2165</v>
      </c>
      <c r="B2167" s="4" t="str">
        <f>"何仁旭"</f>
        <v>何仁旭</v>
      </c>
      <c r="C2167" s="4" t="s">
        <v>1986</v>
      </c>
      <c r="D2167" s="4" t="s">
        <v>1804</v>
      </c>
      <c r="E2167" s="6"/>
    </row>
    <row r="2168" spans="1:5" ht="24.75" customHeight="1">
      <c r="A2168" s="3">
        <v>2166</v>
      </c>
      <c r="B2168" s="4" t="str">
        <f>"周中高"</f>
        <v>周中高</v>
      </c>
      <c r="C2168" s="4" t="s">
        <v>1987</v>
      </c>
      <c r="D2168" s="4" t="s">
        <v>1804</v>
      </c>
      <c r="E2168" s="6"/>
    </row>
    <row r="2169" spans="1:5" ht="24.75" customHeight="1">
      <c r="A2169" s="3">
        <v>2167</v>
      </c>
      <c r="B2169" s="4" t="str">
        <f>"黄祖培"</f>
        <v>黄祖培</v>
      </c>
      <c r="C2169" s="4" t="s">
        <v>1988</v>
      </c>
      <c r="D2169" s="4" t="s">
        <v>1804</v>
      </c>
      <c r="E2169" s="6"/>
    </row>
    <row r="2170" spans="1:5" ht="24.75" customHeight="1">
      <c r="A2170" s="3">
        <v>2168</v>
      </c>
      <c r="B2170" s="4" t="str">
        <f>"吴莫伊"</f>
        <v>吴莫伊</v>
      </c>
      <c r="C2170" s="4" t="s">
        <v>1242</v>
      </c>
      <c r="D2170" s="4" t="s">
        <v>1804</v>
      </c>
      <c r="E2170" s="6"/>
    </row>
    <row r="2171" spans="1:5" ht="24.75" customHeight="1">
      <c r="A2171" s="3">
        <v>2169</v>
      </c>
      <c r="B2171" s="4" t="str">
        <f>"李慧妍"</f>
        <v>李慧妍</v>
      </c>
      <c r="C2171" s="4" t="s">
        <v>1989</v>
      </c>
      <c r="D2171" s="4" t="s">
        <v>1804</v>
      </c>
      <c r="E2171" s="6"/>
    </row>
    <row r="2172" spans="1:5" ht="24.75" customHeight="1">
      <c r="A2172" s="3">
        <v>2170</v>
      </c>
      <c r="B2172" s="4" t="str">
        <f>"林子植"</f>
        <v>林子植</v>
      </c>
      <c r="C2172" s="4" t="s">
        <v>1990</v>
      </c>
      <c r="D2172" s="4" t="s">
        <v>1804</v>
      </c>
      <c r="E2172" s="6"/>
    </row>
    <row r="2173" spans="1:5" ht="24.75" customHeight="1">
      <c r="A2173" s="3">
        <v>2171</v>
      </c>
      <c r="B2173" s="4" t="str">
        <f>"张幸"</f>
        <v>张幸</v>
      </c>
      <c r="C2173" s="4" t="s">
        <v>1991</v>
      </c>
      <c r="D2173" s="4" t="s">
        <v>1804</v>
      </c>
      <c r="E2173" s="6"/>
    </row>
    <row r="2174" spans="1:5" ht="24.75" customHeight="1">
      <c r="A2174" s="3">
        <v>2172</v>
      </c>
      <c r="B2174" s="4" t="str">
        <f>"秦培充"</f>
        <v>秦培充</v>
      </c>
      <c r="C2174" s="4" t="s">
        <v>1992</v>
      </c>
      <c r="D2174" s="4" t="s">
        <v>1804</v>
      </c>
      <c r="E2174" s="6"/>
    </row>
    <row r="2175" spans="1:5" ht="24.75" customHeight="1">
      <c r="A2175" s="3">
        <v>2173</v>
      </c>
      <c r="B2175" s="4" t="str">
        <f>"邓昊"</f>
        <v>邓昊</v>
      </c>
      <c r="C2175" s="4" t="s">
        <v>1993</v>
      </c>
      <c r="D2175" s="4" t="s">
        <v>1804</v>
      </c>
      <c r="E2175" s="6"/>
    </row>
    <row r="2176" spans="1:5" ht="24.75" customHeight="1">
      <c r="A2176" s="3">
        <v>2174</v>
      </c>
      <c r="B2176" s="4" t="str">
        <f>"郑荐"</f>
        <v>郑荐</v>
      </c>
      <c r="C2176" s="4" t="s">
        <v>1994</v>
      </c>
      <c r="D2176" s="4" t="s">
        <v>1804</v>
      </c>
      <c r="E2176" s="6"/>
    </row>
    <row r="2177" spans="1:5" ht="24.75" customHeight="1">
      <c r="A2177" s="3">
        <v>2175</v>
      </c>
      <c r="B2177" s="4" t="str">
        <f>"明子胜"</f>
        <v>明子胜</v>
      </c>
      <c r="C2177" s="4" t="s">
        <v>1995</v>
      </c>
      <c r="D2177" s="4" t="s">
        <v>1804</v>
      </c>
      <c r="E2177" s="6"/>
    </row>
    <row r="2178" spans="1:5" ht="24.75" customHeight="1">
      <c r="A2178" s="3">
        <v>2176</v>
      </c>
      <c r="B2178" s="4" t="str">
        <f>"陈冰"</f>
        <v>陈冰</v>
      </c>
      <c r="C2178" s="4" t="s">
        <v>1996</v>
      </c>
      <c r="D2178" s="4" t="s">
        <v>1804</v>
      </c>
      <c r="E2178" s="6"/>
    </row>
    <row r="2179" spans="1:5" ht="24.75" customHeight="1">
      <c r="A2179" s="3">
        <v>2177</v>
      </c>
      <c r="B2179" s="4" t="str">
        <f>"文利伟"</f>
        <v>文利伟</v>
      </c>
      <c r="C2179" s="4" t="s">
        <v>1997</v>
      </c>
      <c r="D2179" s="4" t="s">
        <v>1804</v>
      </c>
      <c r="E2179" s="6"/>
    </row>
    <row r="2180" spans="1:5" ht="24.75" customHeight="1">
      <c r="A2180" s="3">
        <v>2178</v>
      </c>
      <c r="B2180" s="4" t="str">
        <f>"严东"</f>
        <v>严东</v>
      </c>
      <c r="C2180" s="4" t="s">
        <v>1998</v>
      </c>
      <c r="D2180" s="4" t="s">
        <v>1804</v>
      </c>
      <c r="E2180" s="6"/>
    </row>
    <row r="2181" spans="1:5" ht="24.75" customHeight="1">
      <c r="A2181" s="3">
        <v>2179</v>
      </c>
      <c r="B2181" s="4" t="str">
        <f>"符再超"</f>
        <v>符再超</v>
      </c>
      <c r="C2181" s="4" t="s">
        <v>1999</v>
      </c>
      <c r="D2181" s="4" t="s">
        <v>1804</v>
      </c>
      <c r="E2181" s="6"/>
    </row>
    <row r="2182" spans="1:5" ht="24.75" customHeight="1">
      <c r="A2182" s="3">
        <v>2180</v>
      </c>
      <c r="B2182" s="4" t="str">
        <f>"符国豪"</f>
        <v>符国豪</v>
      </c>
      <c r="C2182" s="4" t="s">
        <v>2000</v>
      </c>
      <c r="D2182" s="4" t="s">
        <v>1804</v>
      </c>
      <c r="E2182" s="6"/>
    </row>
    <row r="2183" spans="1:5" ht="24.75" customHeight="1">
      <c r="A2183" s="3">
        <v>2181</v>
      </c>
      <c r="B2183" s="4" t="str">
        <f>"梁家豪"</f>
        <v>梁家豪</v>
      </c>
      <c r="C2183" s="4" t="s">
        <v>2001</v>
      </c>
      <c r="D2183" s="4" t="s">
        <v>1804</v>
      </c>
      <c r="E2183" s="6"/>
    </row>
    <row r="2184" spans="1:5" ht="24.75" customHeight="1">
      <c r="A2184" s="3">
        <v>2182</v>
      </c>
      <c r="B2184" s="4" t="str">
        <f>"符方凯"</f>
        <v>符方凯</v>
      </c>
      <c r="C2184" s="4" t="s">
        <v>2002</v>
      </c>
      <c r="D2184" s="4" t="s">
        <v>1804</v>
      </c>
      <c r="E2184" s="6"/>
    </row>
    <row r="2185" spans="1:5" ht="24.75" customHeight="1">
      <c r="A2185" s="3">
        <v>2183</v>
      </c>
      <c r="B2185" s="4" t="str">
        <f>"陈锦勋"</f>
        <v>陈锦勋</v>
      </c>
      <c r="C2185" s="4" t="s">
        <v>2003</v>
      </c>
      <c r="D2185" s="4" t="s">
        <v>1804</v>
      </c>
      <c r="E2185" s="6"/>
    </row>
    <row r="2186" spans="1:5" ht="24.75" customHeight="1">
      <c r="A2186" s="3">
        <v>2184</v>
      </c>
      <c r="B2186" s="4" t="str">
        <f>"郑喜"</f>
        <v>郑喜</v>
      </c>
      <c r="C2186" s="4" t="s">
        <v>2004</v>
      </c>
      <c r="D2186" s="4" t="s">
        <v>1804</v>
      </c>
      <c r="E2186" s="6"/>
    </row>
    <row r="2187" spans="1:5" ht="24.75" customHeight="1">
      <c r="A2187" s="3">
        <v>2185</v>
      </c>
      <c r="B2187" s="4" t="str">
        <f>"巫康康"</f>
        <v>巫康康</v>
      </c>
      <c r="C2187" s="4" t="s">
        <v>2005</v>
      </c>
      <c r="D2187" s="4" t="s">
        <v>1804</v>
      </c>
      <c r="E2187" s="6"/>
    </row>
    <row r="2188" spans="1:5" ht="24.75" customHeight="1">
      <c r="A2188" s="3">
        <v>2186</v>
      </c>
      <c r="B2188" s="4" t="str">
        <f>"陈奕玮"</f>
        <v>陈奕玮</v>
      </c>
      <c r="C2188" s="4" t="s">
        <v>2006</v>
      </c>
      <c r="D2188" s="4" t="s">
        <v>1804</v>
      </c>
      <c r="E2188" s="6"/>
    </row>
    <row r="2189" spans="1:5" ht="24.75" customHeight="1">
      <c r="A2189" s="3">
        <v>2187</v>
      </c>
      <c r="B2189" s="4" t="str">
        <f>"林树栋"</f>
        <v>林树栋</v>
      </c>
      <c r="C2189" s="4" t="s">
        <v>2007</v>
      </c>
      <c r="D2189" s="4" t="s">
        <v>1804</v>
      </c>
      <c r="E2189" s="6"/>
    </row>
    <row r="2190" spans="1:5" ht="24.75" customHeight="1">
      <c r="A2190" s="3">
        <v>2188</v>
      </c>
      <c r="B2190" s="4" t="str">
        <f>"卓龙图"</f>
        <v>卓龙图</v>
      </c>
      <c r="C2190" s="4" t="s">
        <v>2008</v>
      </c>
      <c r="D2190" s="4" t="s">
        <v>1804</v>
      </c>
      <c r="E2190" s="6"/>
    </row>
    <row r="2191" spans="1:5" ht="24.75" customHeight="1">
      <c r="A2191" s="3">
        <v>2189</v>
      </c>
      <c r="B2191" s="4" t="str">
        <f>"黄云波"</f>
        <v>黄云波</v>
      </c>
      <c r="C2191" s="4" t="s">
        <v>2009</v>
      </c>
      <c r="D2191" s="4" t="s">
        <v>1804</v>
      </c>
      <c r="E2191" s="6"/>
    </row>
    <row r="2192" spans="1:5" ht="24.75" customHeight="1">
      <c r="A2192" s="3">
        <v>2190</v>
      </c>
      <c r="B2192" s="4" t="str">
        <f>"吴红斌"</f>
        <v>吴红斌</v>
      </c>
      <c r="C2192" s="4" t="s">
        <v>2010</v>
      </c>
      <c r="D2192" s="4" t="s">
        <v>1804</v>
      </c>
      <c r="E2192" s="6"/>
    </row>
    <row r="2193" spans="1:5" ht="24.75" customHeight="1">
      <c r="A2193" s="3">
        <v>2191</v>
      </c>
      <c r="B2193" s="4" t="str">
        <f>"殷朝辉"</f>
        <v>殷朝辉</v>
      </c>
      <c r="C2193" s="4" t="s">
        <v>2011</v>
      </c>
      <c r="D2193" s="4" t="s">
        <v>1804</v>
      </c>
      <c r="E2193" s="6"/>
    </row>
    <row r="2194" spans="1:5" ht="24.75" customHeight="1">
      <c r="A2194" s="3">
        <v>2192</v>
      </c>
      <c r="B2194" s="4" t="str">
        <f>"刘烨"</f>
        <v>刘烨</v>
      </c>
      <c r="C2194" s="4" t="s">
        <v>2012</v>
      </c>
      <c r="D2194" s="4" t="s">
        <v>1804</v>
      </c>
      <c r="E2194" s="6"/>
    </row>
    <row r="2195" spans="1:5" ht="24.75" customHeight="1">
      <c r="A2195" s="3">
        <v>2193</v>
      </c>
      <c r="B2195" s="4" t="str">
        <f>"李志洵"</f>
        <v>李志洵</v>
      </c>
      <c r="C2195" s="4" t="s">
        <v>2013</v>
      </c>
      <c r="D2195" s="4" t="s">
        <v>1804</v>
      </c>
      <c r="E2195" s="6"/>
    </row>
    <row r="2196" spans="1:5" ht="24.75" customHeight="1">
      <c r="A2196" s="3">
        <v>2194</v>
      </c>
      <c r="B2196" s="4" t="str">
        <f>"陈云"</f>
        <v>陈云</v>
      </c>
      <c r="C2196" s="4" t="s">
        <v>2014</v>
      </c>
      <c r="D2196" s="4" t="s">
        <v>1804</v>
      </c>
      <c r="E2196" s="6"/>
    </row>
    <row r="2197" spans="1:5" ht="24.75" customHeight="1">
      <c r="A2197" s="3">
        <v>2195</v>
      </c>
      <c r="B2197" s="4" t="str">
        <f>"羊翊鑫"</f>
        <v>羊翊鑫</v>
      </c>
      <c r="C2197" s="4" t="s">
        <v>2015</v>
      </c>
      <c r="D2197" s="4" t="s">
        <v>1804</v>
      </c>
      <c r="E2197" s="6"/>
    </row>
    <row r="2198" spans="1:5" ht="24.75" customHeight="1">
      <c r="A2198" s="3">
        <v>2196</v>
      </c>
      <c r="B2198" s="4" t="str">
        <f>"王玲玲"</f>
        <v>王玲玲</v>
      </c>
      <c r="C2198" s="4" t="s">
        <v>248</v>
      </c>
      <c r="D2198" s="4" t="s">
        <v>1804</v>
      </c>
      <c r="E2198" s="6"/>
    </row>
    <row r="2199" spans="1:5" ht="24.75" customHeight="1">
      <c r="A2199" s="3">
        <v>2197</v>
      </c>
      <c r="B2199" s="4" t="str">
        <f>"赵彦飞"</f>
        <v>赵彦飞</v>
      </c>
      <c r="C2199" s="4" t="s">
        <v>2016</v>
      </c>
      <c r="D2199" s="4" t="s">
        <v>1804</v>
      </c>
      <c r="E2199" s="6"/>
    </row>
    <row r="2200" spans="1:5" ht="24.75" customHeight="1">
      <c r="A2200" s="3">
        <v>2198</v>
      </c>
      <c r="B2200" s="4" t="str">
        <f>"王广亿"</f>
        <v>王广亿</v>
      </c>
      <c r="C2200" s="4" t="s">
        <v>2017</v>
      </c>
      <c r="D2200" s="4" t="s">
        <v>1804</v>
      </c>
      <c r="E2200" s="6"/>
    </row>
    <row r="2201" spans="1:5" ht="24.75" customHeight="1">
      <c r="A2201" s="3">
        <v>2199</v>
      </c>
      <c r="B2201" s="4" t="str">
        <f>"钟昌材"</f>
        <v>钟昌材</v>
      </c>
      <c r="C2201" s="4" t="s">
        <v>2018</v>
      </c>
      <c r="D2201" s="4" t="s">
        <v>1804</v>
      </c>
      <c r="E2201" s="6"/>
    </row>
    <row r="2202" spans="1:5" ht="24.75" customHeight="1">
      <c r="A2202" s="3">
        <v>2200</v>
      </c>
      <c r="B2202" s="4" t="str">
        <f>"黎博运"</f>
        <v>黎博运</v>
      </c>
      <c r="C2202" s="4" t="s">
        <v>2019</v>
      </c>
      <c r="D2202" s="4" t="s">
        <v>1804</v>
      </c>
      <c r="E2202" s="6"/>
    </row>
    <row r="2203" spans="1:5" ht="24.75" customHeight="1">
      <c r="A2203" s="3">
        <v>2201</v>
      </c>
      <c r="B2203" s="4" t="str">
        <f>"符仕涵"</f>
        <v>符仕涵</v>
      </c>
      <c r="C2203" s="4" t="s">
        <v>2020</v>
      </c>
      <c r="D2203" s="4" t="s">
        <v>1804</v>
      </c>
      <c r="E2203" s="6"/>
    </row>
    <row r="2204" spans="1:5" ht="24.75" customHeight="1">
      <c r="A2204" s="3">
        <v>2202</v>
      </c>
      <c r="B2204" s="4" t="str">
        <f>"王启哲"</f>
        <v>王启哲</v>
      </c>
      <c r="C2204" s="4" t="s">
        <v>1322</v>
      </c>
      <c r="D2204" s="4" t="s">
        <v>1804</v>
      </c>
      <c r="E2204" s="6"/>
    </row>
    <row r="2205" spans="1:5" ht="24.75" customHeight="1">
      <c r="A2205" s="3">
        <v>2203</v>
      </c>
      <c r="B2205" s="4" t="str">
        <f>"文珺琦"</f>
        <v>文珺琦</v>
      </c>
      <c r="C2205" s="4" t="s">
        <v>2021</v>
      </c>
      <c r="D2205" s="4" t="s">
        <v>1804</v>
      </c>
      <c r="E2205" s="6"/>
    </row>
    <row r="2206" spans="1:5" ht="24.75" customHeight="1">
      <c r="A2206" s="3">
        <v>2204</v>
      </c>
      <c r="B2206" s="4" t="str">
        <f>"张艳玲"</f>
        <v>张艳玲</v>
      </c>
      <c r="C2206" s="4" t="s">
        <v>2022</v>
      </c>
      <c r="D2206" s="4" t="s">
        <v>1804</v>
      </c>
      <c r="E2206" s="6"/>
    </row>
    <row r="2207" spans="1:5" ht="24.75" customHeight="1">
      <c r="A2207" s="3">
        <v>2205</v>
      </c>
      <c r="B2207" s="4" t="str">
        <f>"龙美慧"</f>
        <v>龙美慧</v>
      </c>
      <c r="C2207" s="4" t="s">
        <v>2023</v>
      </c>
      <c r="D2207" s="4" t="s">
        <v>1804</v>
      </c>
      <c r="E2207" s="6"/>
    </row>
    <row r="2208" spans="1:5" ht="24.75" customHeight="1">
      <c r="A2208" s="3">
        <v>2206</v>
      </c>
      <c r="B2208" s="4" t="str">
        <f>"张捷"</f>
        <v>张捷</v>
      </c>
      <c r="C2208" s="4" t="s">
        <v>1801</v>
      </c>
      <c r="D2208" s="4" t="s">
        <v>1804</v>
      </c>
      <c r="E2208" s="6"/>
    </row>
    <row r="2209" spans="1:5" ht="24.75" customHeight="1">
      <c r="A2209" s="3">
        <v>2207</v>
      </c>
      <c r="B2209" s="4" t="str">
        <f>"章家宝"</f>
        <v>章家宝</v>
      </c>
      <c r="C2209" s="4" t="s">
        <v>1711</v>
      </c>
      <c r="D2209" s="4" t="s">
        <v>1804</v>
      </c>
      <c r="E2209" s="6"/>
    </row>
    <row r="2210" spans="1:5" ht="24.75" customHeight="1">
      <c r="A2210" s="3">
        <v>2208</v>
      </c>
      <c r="B2210" s="4" t="str">
        <f>"邢维盈"</f>
        <v>邢维盈</v>
      </c>
      <c r="C2210" s="4" t="s">
        <v>2024</v>
      </c>
      <c r="D2210" s="4" t="s">
        <v>1804</v>
      </c>
      <c r="E2210" s="6"/>
    </row>
    <row r="2211" spans="1:5" ht="24.75" customHeight="1">
      <c r="A2211" s="3">
        <v>2209</v>
      </c>
      <c r="B2211" s="4" t="str">
        <f>"吴丹妮"</f>
        <v>吴丹妮</v>
      </c>
      <c r="C2211" s="4" t="s">
        <v>2025</v>
      </c>
      <c r="D2211" s="4" t="s">
        <v>1804</v>
      </c>
      <c r="E2211" s="6"/>
    </row>
    <row r="2212" spans="1:5" ht="24.75" customHeight="1">
      <c r="A2212" s="3">
        <v>2210</v>
      </c>
      <c r="B2212" s="4" t="str">
        <f>"陈家盈"</f>
        <v>陈家盈</v>
      </c>
      <c r="C2212" s="4" t="s">
        <v>2026</v>
      </c>
      <c r="D2212" s="4" t="s">
        <v>1804</v>
      </c>
      <c r="E2212" s="6"/>
    </row>
    <row r="2213" spans="1:5" ht="24.75" customHeight="1">
      <c r="A2213" s="3">
        <v>2211</v>
      </c>
      <c r="B2213" s="4" t="str">
        <f>"冯文志"</f>
        <v>冯文志</v>
      </c>
      <c r="C2213" s="4" t="s">
        <v>1986</v>
      </c>
      <c r="D2213" s="4" t="s">
        <v>1804</v>
      </c>
      <c r="E2213" s="6"/>
    </row>
    <row r="2214" spans="1:5" ht="24.75" customHeight="1">
      <c r="A2214" s="3">
        <v>2212</v>
      </c>
      <c r="B2214" s="4" t="str">
        <f>"陈积柏"</f>
        <v>陈积柏</v>
      </c>
      <c r="C2214" s="4" t="s">
        <v>747</v>
      </c>
      <c r="D2214" s="4" t="s">
        <v>1804</v>
      </c>
      <c r="E2214" s="6"/>
    </row>
    <row r="2215" spans="1:5" ht="24.75" customHeight="1">
      <c r="A2215" s="3">
        <v>2213</v>
      </c>
      <c r="B2215" s="4" t="str">
        <f>"李小柳"</f>
        <v>李小柳</v>
      </c>
      <c r="C2215" s="4" t="s">
        <v>618</v>
      </c>
      <c r="D2215" s="4" t="s">
        <v>1804</v>
      </c>
      <c r="E2215" s="6"/>
    </row>
    <row r="2216" spans="1:5" ht="24.75" customHeight="1">
      <c r="A2216" s="3">
        <v>2214</v>
      </c>
      <c r="B2216" s="4" t="str">
        <f>"刘清雅"</f>
        <v>刘清雅</v>
      </c>
      <c r="C2216" s="4" t="s">
        <v>2027</v>
      </c>
      <c r="D2216" s="4" t="s">
        <v>1804</v>
      </c>
      <c r="E2216" s="6"/>
    </row>
    <row r="2217" spans="1:5" ht="24.75" customHeight="1">
      <c r="A2217" s="3">
        <v>2215</v>
      </c>
      <c r="B2217" s="4" t="str">
        <f>"万广见"</f>
        <v>万广见</v>
      </c>
      <c r="C2217" s="4" t="s">
        <v>2028</v>
      </c>
      <c r="D2217" s="4" t="s">
        <v>1804</v>
      </c>
      <c r="E2217" s="6"/>
    </row>
    <row r="2218" spans="1:5" ht="24.75" customHeight="1">
      <c r="A2218" s="3">
        <v>2216</v>
      </c>
      <c r="B2218" s="4" t="str">
        <f>"林先铨"</f>
        <v>林先铨</v>
      </c>
      <c r="C2218" s="4" t="s">
        <v>2029</v>
      </c>
      <c r="D2218" s="4" t="s">
        <v>1804</v>
      </c>
      <c r="E2218" s="6"/>
    </row>
    <row r="2219" spans="1:5" ht="24.75" customHeight="1">
      <c r="A2219" s="3">
        <v>2217</v>
      </c>
      <c r="B2219" s="4" t="str">
        <f>"陈彦榜"</f>
        <v>陈彦榜</v>
      </c>
      <c r="C2219" s="4" t="s">
        <v>2030</v>
      </c>
      <c r="D2219" s="4" t="s">
        <v>1804</v>
      </c>
      <c r="E2219" s="6"/>
    </row>
    <row r="2220" spans="1:5" ht="24.75" customHeight="1">
      <c r="A2220" s="3">
        <v>2218</v>
      </c>
      <c r="B2220" s="4" t="str">
        <f>"钟山观"</f>
        <v>钟山观</v>
      </c>
      <c r="C2220" s="4" t="s">
        <v>2031</v>
      </c>
      <c r="D2220" s="4" t="s">
        <v>1804</v>
      </c>
      <c r="E2220" s="6"/>
    </row>
    <row r="2221" spans="1:5" ht="24.75" customHeight="1">
      <c r="A2221" s="3">
        <v>2219</v>
      </c>
      <c r="B2221" s="4" t="str">
        <f>"曾婷"</f>
        <v>曾婷</v>
      </c>
      <c r="C2221" s="4" t="s">
        <v>2032</v>
      </c>
      <c r="D2221" s="4" t="s">
        <v>1804</v>
      </c>
      <c r="E2221" s="6"/>
    </row>
    <row r="2222" spans="1:5" ht="24.75" customHeight="1">
      <c r="A2222" s="3">
        <v>2220</v>
      </c>
      <c r="B2222" s="4" t="str">
        <f>"詹才佳"</f>
        <v>詹才佳</v>
      </c>
      <c r="C2222" s="4" t="s">
        <v>327</v>
      </c>
      <c r="D2222" s="4" t="s">
        <v>1804</v>
      </c>
      <c r="E2222" s="6"/>
    </row>
    <row r="2223" spans="1:5" ht="24.75" customHeight="1">
      <c r="A2223" s="3">
        <v>2221</v>
      </c>
      <c r="B2223" s="4" t="str">
        <f>"康霞"</f>
        <v>康霞</v>
      </c>
      <c r="C2223" s="4" t="s">
        <v>2033</v>
      </c>
      <c r="D2223" s="4" t="s">
        <v>1804</v>
      </c>
      <c r="E2223" s="6"/>
    </row>
    <row r="2224" spans="1:5" ht="24.75" customHeight="1">
      <c r="A2224" s="3">
        <v>2222</v>
      </c>
      <c r="B2224" s="4" t="str">
        <f>"梁晓莲"</f>
        <v>梁晓莲</v>
      </c>
      <c r="C2224" s="4" t="s">
        <v>2034</v>
      </c>
      <c r="D2224" s="4" t="s">
        <v>1804</v>
      </c>
      <c r="E2224" s="6"/>
    </row>
    <row r="2225" spans="1:5" ht="24.75" customHeight="1">
      <c r="A2225" s="3">
        <v>2223</v>
      </c>
      <c r="B2225" s="4" t="str">
        <f>"谢宗薇"</f>
        <v>谢宗薇</v>
      </c>
      <c r="C2225" s="4" t="s">
        <v>290</v>
      </c>
      <c r="D2225" s="4" t="s">
        <v>1804</v>
      </c>
      <c r="E2225" s="6"/>
    </row>
    <row r="2226" spans="1:5" ht="24.75" customHeight="1">
      <c r="A2226" s="3">
        <v>2224</v>
      </c>
      <c r="B2226" s="4" t="str">
        <f>"易思梦"</f>
        <v>易思梦</v>
      </c>
      <c r="C2226" s="4" t="s">
        <v>2035</v>
      </c>
      <c r="D2226" s="4" t="s">
        <v>1804</v>
      </c>
      <c r="E2226" s="6"/>
    </row>
    <row r="2227" spans="1:5" ht="24.75" customHeight="1">
      <c r="A2227" s="3">
        <v>2225</v>
      </c>
      <c r="B2227" s="4" t="str">
        <f>"韩政豪"</f>
        <v>韩政豪</v>
      </c>
      <c r="C2227" s="4" t="s">
        <v>2036</v>
      </c>
      <c r="D2227" s="4" t="s">
        <v>1804</v>
      </c>
      <c r="E2227" s="6"/>
    </row>
    <row r="2228" spans="1:5" ht="24.75" customHeight="1">
      <c r="A2228" s="3">
        <v>2226</v>
      </c>
      <c r="B2228" s="4" t="str">
        <f>"阿力木江·艾麦尔"</f>
        <v>阿力木江·艾麦尔</v>
      </c>
      <c r="C2228" s="4" t="s">
        <v>2037</v>
      </c>
      <c r="D2228" s="4" t="s">
        <v>1804</v>
      </c>
      <c r="E2228" s="6"/>
    </row>
    <row r="2229" spans="1:5" ht="24.75" customHeight="1">
      <c r="A2229" s="3">
        <v>2227</v>
      </c>
      <c r="B2229" s="4" t="str">
        <f>"陈文颖"</f>
        <v>陈文颖</v>
      </c>
      <c r="C2229" s="4" t="s">
        <v>2038</v>
      </c>
      <c r="D2229" s="4" t="s">
        <v>1804</v>
      </c>
      <c r="E2229" s="6"/>
    </row>
    <row r="2230" spans="1:5" ht="24.75" customHeight="1">
      <c r="A2230" s="3">
        <v>2228</v>
      </c>
      <c r="B2230" s="4" t="str">
        <f>"林师麟"</f>
        <v>林师麟</v>
      </c>
      <c r="C2230" s="4" t="s">
        <v>2039</v>
      </c>
      <c r="D2230" s="4" t="s">
        <v>1804</v>
      </c>
      <c r="E2230" s="6"/>
    </row>
    <row r="2231" spans="1:5" ht="24.75" customHeight="1">
      <c r="A2231" s="3">
        <v>2229</v>
      </c>
      <c r="B2231" s="4" t="str">
        <f>"吴少敏"</f>
        <v>吴少敏</v>
      </c>
      <c r="C2231" s="4" t="s">
        <v>2040</v>
      </c>
      <c r="D2231" s="4" t="s">
        <v>1804</v>
      </c>
      <c r="E2231" s="6"/>
    </row>
    <row r="2232" spans="1:5" ht="24.75" customHeight="1">
      <c r="A2232" s="3">
        <v>2230</v>
      </c>
      <c r="B2232" s="4" t="str">
        <f>"黄诗迪"</f>
        <v>黄诗迪</v>
      </c>
      <c r="C2232" s="4" t="s">
        <v>2041</v>
      </c>
      <c r="D2232" s="4" t="s">
        <v>1804</v>
      </c>
      <c r="E2232" s="6"/>
    </row>
    <row r="2233" spans="1:5" ht="24.75" customHeight="1">
      <c r="A2233" s="3">
        <v>2231</v>
      </c>
      <c r="B2233" s="4" t="str">
        <f>"蓝婷"</f>
        <v>蓝婷</v>
      </c>
      <c r="C2233" s="4" t="s">
        <v>2042</v>
      </c>
      <c r="D2233" s="4" t="s">
        <v>1804</v>
      </c>
      <c r="E2233" s="6"/>
    </row>
    <row r="2234" spans="1:5" ht="24.75" customHeight="1">
      <c r="A2234" s="3">
        <v>2232</v>
      </c>
      <c r="B2234" s="4" t="str">
        <f>"胡丽珠"</f>
        <v>胡丽珠</v>
      </c>
      <c r="C2234" s="4" t="s">
        <v>2043</v>
      </c>
      <c r="D2234" s="4" t="s">
        <v>1804</v>
      </c>
      <c r="E2234" s="6"/>
    </row>
    <row r="2235" spans="1:5" ht="24.75" customHeight="1">
      <c r="A2235" s="3">
        <v>2233</v>
      </c>
      <c r="B2235" s="4" t="str">
        <f>"李滔"</f>
        <v>李滔</v>
      </c>
      <c r="C2235" s="4" t="s">
        <v>2044</v>
      </c>
      <c r="D2235" s="4" t="s">
        <v>1804</v>
      </c>
      <c r="E2235" s="6"/>
    </row>
    <row r="2236" spans="1:5" ht="24.75" customHeight="1">
      <c r="A2236" s="3">
        <v>2234</v>
      </c>
      <c r="B2236" s="4" t="str">
        <f>"陈春瑾"</f>
        <v>陈春瑾</v>
      </c>
      <c r="C2236" s="4" t="s">
        <v>2045</v>
      </c>
      <c r="D2236" s="4" t="s">
        <v>1804</v>
      </c>
      <c r="E2236" s="6"/>
    </row>
    <row r="2237" spans="1:5" ht="24.75" customHeight="1">
      <c r="A2237" s="3">
        <v>2235</v>
      </c>
      <c r="B2237" s="4" t="str">
        <f>"谭萃"</f>
        <v>谭萃</v>
      </c>
      <c r="C2237" s="4" t="s">
        <v>2046</v>
      </c>
      <c r="D2237" s="4" t="s">
        <v>1804</v>
      </c>
      <c r="E2237" s="6"/>
    </row>
    <row r="2238" spans="1:5" ht="24.75" customHeight="1">
      <c r="A2238" s="3">
        <v>2236</v>
      </c>
      <c r="B2238" s="4" t="str">
        <f>"吴挺兴"</f>
        <v>吴挺兴</v>
      </c>
      <c r="C2238" s="4" t="s">
        <v>1874</v>
      </c>
      <c r="D2238" s="4" t="s">
        <v>1804</v>
      </c>
      <c r="E2238" s="6"/>
    </row>
    <row r="2239" spans="1:5" ht="24.75" customHeight="1">
      <c r="A2239" s="3">
        <v>2237</v>
      </c>
      <c r="B2239" s="4" t="str">
        <f>"徐伟俊"</f>
        <v>徐伟俊</v>
      </c>
      <c r="C2239" s="4" t="s">
        <v>2047</v>
      </c>
      <c r="D2239" s="4" t="s">
        <v>1804</v>
      </c>
      <c r="E2239" s="6"/>
    </row>
    <row r="2240" spans="1:5" ht="24.75" customHeight="1">
      <c r="A2240" s="3">
        <v>2238</v>
      </c>
      <c r="B2240" s="4" t="str">
        <f>"高翠莹"</f>
        <v>高翠莹</v>
      </c>
      <c r="C2240" s="4" t="s">
        <v>2048</v>
      </c>
      <c r="D2240" s="4" t="s">
        <v>2049</v>
      </c>
      <c r="E2240" s="6"/>
    </row>
    <row r="2241" spans="1:5" ht="24.75" customHeight="1">
      <c r="A2241" s="3">
        <v>2239</v>
      </c>
      <c r="B2241" s="4" t="str">
        <f>"叶凯欣"</f>
        <v>叶凯欣</v>
      </c>
      <c r="C2241" s="4" t="s">
        <v>2050</v>
      </c>
      <c r="D2241" s="4" t="s">
        <v>2049</v>
      </c>
      <c r="E2241" s="6"/>
    </row>
    <row r="2242" spans="1:5" ht="24.75" customHeight="1">
      <c r="A2242" s="3">
        <v>2240</v>
      </c>
      <c r="B2242" s="4" t="str">
        <f>"陈艺苗"</f>
        <v>陈艺苗</v>
      </c>
      <c r="C2242" s="4" t="s">
        <v>2051</v>
      </c>
      <c r="D2242" s="4" t="s">
        <v>2049</v>
      </c>
      <c r="E2242" s="6"/>
    </row>
    <row r="2243" spans="1:5" ht="24.75" customHeight="1">
      <c r="A2243" s="3">
        <v>2241</v>
      </c>
      <c r="B2243" s="4" t="str">
        <f>"张一凡"</f>
        <v>张一凡</v>
      </c>
      <c r="C2243" s="4" t="s">
        <v>2052</v>
      </c>
      <c r="D2243" s="4" t="s">
        <v>2049</v>
      </c>
      <c r="E2243" s="6"/>
    </row>
    <row r="2244" spans="1:5" ht="24.75" customHeight="1">
      <c r="A2244" s="3">
        <v>2242</v>
      </c>
      <c r="B2244" s="4" t="str">
        <f>"曹泽文"</f>
        <v>曹泽文</v>
      </c>
      <c r="C2244" s="4" t="s">
        <v>2053</v>
      </c>
      <c r="D2244" s="4" t="s">
        <v>2049</v>
      </c>
      <c r="E2244" s="6"/>
    </row>
    <row r="2245" spans="1:5" ht="24.75" customHeight="1">
      <c r="A2245" s="3">
        <v>2243</v>
      </c>
      <c r="B2245" s="4" t="str">
        <f>"符冬梅"</f>
        <v>符冬梅</v>
      </c>
      <c r="C2245" s="4" t="s">
        <v>2054</v>
      </c>
      <c r="D2245" s="4" t="s">
        <v>2049</v>
      </c>
      <c r="E2245" s="6"/>
    </row>
    <row r="2246" spans="1:5" ht="24.75" customHeight="1">
      <c r="A2246" s="3">
        <v>2244</v>
      </c>
      <c r="B2246" s="4" t="str">
        <f>"肖志鸿"</f>
        <v>肖志鸿</v>
      </c>
      <c r="C2246" s="4" t="s">
        <v>2055</v>
      </c>
      <c r="D2246" s="4" t="s">
        <v>2049</v>
      </c>
      <c r="E2246" s="6"/>
    </row>
    <row r="2247" spans="1:5" ht="24.75" customHeight="1">
      <c r="A2247" s="3">
        <v>2245</v>
      </c>
      <c r="B2247" s="4" t="str">
        <f>"郭芳妙"</f>
        <v>郭芳妙</v>
      </c>
      <c r="C2247" s="4" t="s">
        <v>2056</v>
      </c>
      <c r="D2247" s="4" t="s">
        <v>2049</v>
      </c>
      <c r="E2247" s="6"/>
    </row>
    <row r="2248" spans="1:5" ht="24.75" customHeight="1">
      <c r="A2248" s="3">
        <v>2246</v>
      </c>
      <c r="B2248" s="4" t="str">
        <f>"王康安"</f>
        <v>王康安</v>
      </c>
      <c r="C2248" s="4" t="s">
        <v>2057</v>
      </c>
      <c r="D2248" s="4" t="s">
        <v>2049</v>
      </c>
      <c r="E2248" s="6"/>
    </row>
    <row r="2249" spans="1:5" ht="24.75" customHeight="1">
      <c r="A2249" s="3">
        <v>2247</v>
      </c>
      <c r="B2249" s="4" t="str">
        <f>"王婷"</f>
        <v>王婷</v>
      </c>
      <c r="C2249" s="4" t="s">
        <v>2058</v>
      </c>
      <c r="D2249" s="4" t="s">
        <v>2049</v>
      </c>
      <c r="E2249" s="6"/>
    </row>
    <row r="2250" spans="1:5" ht="24.75" customHeight="1">
      <c r="A2250" s="3">
        <v>2248</v>
      </c>
      <c r="B2250" s="4" t="str">
        <f>"林慧美"</f>
        <v>林慧美</v>
      </c>
      <c r="C2250" s="4" t="s">
        <v>2059</v>
      </c>
      <c r="D2250" s="4" t="s">
        <v>2049</v>
      </c>
      <c r="E2250" s="6"/>
    </row>
    <row r="2251" spans="1:5" ht="24.75" customHeight="1">
      <c r="A2251" s="3">
        <v>2249</v>
      </c>
      <c r="B2251" s="4" t="str">
        <f>"谭谦杰"</f>
        <v>谭谦杰</v>
      </c>
      <c r="C2251" s="4" t="s">
        <v>2060</v>
      </c>
      <c r="D2251" s="4" t="s">
        <v>2049</v>
      </c>
      <c r="E2251" s="6"/>
    </row>
    <row r="2252" spans="1:5" ht="24.75" customHeight="1">
      <c r="A2252" s="3">
        <v>2250</v>
      </c>
      <c r="B2252" s="4" t="str">
        <f>"羊能文"</f>
        <v>羊能文</v>
      </c>
      <c r="C2252" s="4" t="s">
        <v>2061</v>
      </c>
      <c r="D2252" s="4" t="s">
        <v>2049</v>
      </c>
      <c r="E2252" s="6"/>
    </row>
    <row r="2253" spans="1:5" ht="24.75" customHeight="1">
      <c r="A2253" s="3">
        <v>2251</v>
      </c>
      <c r="B2253" s="4" t="str">
        <f>"马婧"</f>
        <v>马婧</v>
      </c>
      <c r="C2253" s="4" t="s">
        <v>2062</v>
      </c>
      <c r="D2253" s="4" t="s">
        <v>2049</v>
      </c>
      <c r="E2253" s="6"/>
    </row>
    <row r="2254" spans="1:5" ht="24.75" customHeight="1">
      <c r="A2254" s="3">
        <v>2252</v>
      </c>
      <c r="B2254" s="4" t="str">
        <f>"鲁一義"</f>
        <v>鲁一義</v>
      </c>
      <c r="C2254" s="4" t="s">
        <v>2063</v>
      </c>
      <c r="D2254" s="4" t="s">
        <v>2049</v>
      </c>
      <c r="E2254" s="6"/>
    </row>
    <row r="2255" spans="1:5" ht="24.75" customHeight="1">
      <c r="A2255" s="3">
        <v>2253</v>
      </c>
      <c r="B2255" s="4" t="str">
        <f>"杨芳美"</f>
        <v>杨芳美</v>
      </c>
      <c r="C2255" s="4" t="s">
        <v>2064</v>
      </c>
      <c r="D2255" s="4" t="s">
        <v>2049</v>
      </c>
      <c r="E2255" s="6"/>
    </row>
    <row r="2256" spans="1:5" ht="24.75" customHeight="1">
      <c r="A2256" s="3">
        <v>2254</v>
      </c>
      <c r="B2256" s="4" t="str">
        <f>"黎伟"</f>
        <v>黎伟</v>
      </c>
      <c r="C2256" s="4" t="s">
        <v>2065</v>
      </c>
      <c r="D2256" s="4" t="s">
        <v>2049</v>
      </c>
      <c r="E2256" s="6"/>
    </row>
    <row r="2257" spans="1:5" ht="24.75" customHeight="1">
      <c r="A2257" s="3">
        <v>2255</v>
      </c>
      <c r="B2257" s="4" t="str">
        <f>"林德泽"</f>
        <v>林德泽</v>
      </c>
      <c r="C2257" s="4" t="s">
        <v>2066</v>
      </c>
      <c r="D2257" s="4" t="s">
        <v>2049</v>
      </c>
      <c r="E2257" s="6"/>
    </row>
    <row r="2258" spans="1:5" ht="24.75" customHeight="1">
      <c r="A2258" s="3">
        <v>2256</v>
      </c>
      <c r="B2258" s="4" t="str">
        <f>"何巧思"</f>
        <v>何巧思</v>
      </c>
      <c r="C2258" s="4" t="s">
        <v>2067</v>
      </c>
      <c r="D2258" s="4" t="s">
        <v>2049</v>
      </c>
      <c r="E2258" s="6"/>
    </row>
    <row r="2259" spans="1:5" ht="24.75" customHeight="1">
      <c r="A2259" s="3">
        <v>2257</v>
      </c>
      <c r="B2259" s="4" t="str">
        <f>"王立博"</f>
        <v>王立博</v>
      </c>
      <c r="C2259" s="4" t="s">
        <v>2068</v>
      </c>
      <c r="D2259" s="4" t="s">
        <v>2049</v>
      </c>
      <c r="E2259" s="6"/>
    </row>
    <row r="2260" spans="1:5" ht="24.75" customHeight="1">
      <c r="A2260" s="3">
        <v>2258</v>
      </c>
      <c r="B2260" s="4" t="str">
        <f>"符哲"</f>
        <v>符哲</v>
      </c>
      <c r="C2260" s="4" t="s">
        <v>2069</v>
      </c>
      <c r="D2260" s="4" t="s">
        <v>2049</v>
      </c>
      <c r="E2260" s="6"/>
    </row>
    <row r="2261" spans="1:5" ht="24.75" customHeight="1">
      <c r="A2261" s="3">
        <v>2259</v>
      </c>
      <c r="B2261" s="4" t="str">
        <f>"林金花"</f>
        <v>林金花</v>
      </c>
      <c r="C2261" s="4" t="s">
        <v>1422</v>
      </c>
      <c r="D2261" s="4" t="s">
        <v>2049</v>
      </c>
      <c r="E2261" s="6"/>
    </row>
    <row r="2262" spans="1:5" ht="24.75" customHeight="1">
      <c r="A2262" s="3">
        <v>2260</v>
      </c>
      <c r="B2262" s="4" t="str">
        <f>"黄夏莹"</f>
        <v>黄夏莹</v>
      </c>
      <c r="C2262" s="4" t="s">
        <v>2070</v>
      </c>
      <c r="D2262" s="4" t="s">
        <v>2049</v>
      </c>
      <c r="E2262" s="6"/>
    </row>
    <row r="2263" spans="1:5" ht="24.75" customHeight="1">
      <c r="A2263" s="3">
        <v>2261</v>
      </c>
      <c r="B2263" s="4" t="str">
        <f>"陈福红"</f>
        <v>陈福红</v>
      </c>
      <c r="C2263" s="4" t="s">
        <v>2071</v>
      </c>
      <c r="D2263" s="4" t="s">
        <v>2049</v>
      </c>
      <c r="E2263" s="6"/>
    </row>
    <row r="2264" spans="1:5" ht="24.75" customHeight="1">
      <c r="A2264" s="3">
        <v>2262</v>
      </c>
      <c r="B2264" s="4" t="str">
        <f>"邓明生"</f>
        <v>邓明生</v>
      </c>
      <c r="C2264" s="4" t="s">
        <v>2072</v>
      </c>
      <c r="D2264" s="4" t="s">
        <v>2049</v>
      </c>
      <c r="E2264" s="6"/>
    </row>
    <row r="2265" spans="1:5" ht="24.75" customHeight="1">
      <c r="A2265" s="3">
        <v>2263</v>
      </c>
      <c r="B2265" s="4" t="str">
        <f>"郑平平"</f>
        <v>郑平平</v>
      </c>
      <c r="C2265" s="4" t="s">
        <v>2073</v>
      </c>
      <c r="D2265" s="4" t="s">
        <v>2049</v>
      </c>
      <c r="E2265" s="6"/>
    </row>
    <row r="2266" spans="1:5" ht="24.75" customHeight="1">
      <c r="A2266" s="3">
        <v>2264</v>
      </c>
      <c r="B2266" s="4" t="str">
        <f>"王祚莅"</f>
        <v>王祚莅</v>
      </c>
      <c r="C2266" s="4" t="s">
        <v>2074</v>
      </c>
      <c r="D2266" s="4" t="s">
        <v>2049</v>
      </c>
      <c r="E2266" s="6"/>
    </row>
    <row r="2267" spans="1:5" ht="24.75" customHeight="1">
      <c r="A2267" s="3">
        <v>2265</v>
      </c>
      <c r="B2267" s="4" t="str">
        <f>"梁思婷"</f>
        <v>梁思婷</v>
      </c>
      <c r="C2267" s="4" t="s">
        <v>2075</v>
      </c>
      <c r="D2267" s="4" t="s">
        <v>2049</v>
      </c>
      <c r="E2267" s="6"/>
    </row>
    <row r="2268" spans="1:5" ht="24.75" customHeight="1">
      <c r="A2268" s="3">
        <v>2266</v>
      </c>
      <c r="B2268" s="4" t="str">
        <f>"吴娇英"</f>
        <v>吴娇英</v>
      </c>
      <c r="C2268" s="4" t="s">
        <v>2076</v>
      </c>
      <c r="D2268" s="4" t="s">
        <v>2049</v>
      </c>
      <c r="E2268" s="6"/>
    </row>
    <row r="2269" spans="1:5" ht="24.75" customHeight="1">
      <c r="A2269" s="3">
        <v>2267</v>
      </c>
      <c r="B2269" s="4" t="str">
        <f>"殷海妮"</f>
        <v>殷海妮</v>
      </c>
      <c r="C2269" s="4" t="s">
        <v>2077</v>
      </c>
      <c r="D2269" s="4" t="s">
        <v>2049</v>
      </c>
      <c r="E2269" s="6"/>
    </row>
    <row r="2270" spans="1:5" ht="24.75" customHeight="1">
      <c r="A2270" s="3">
        <v>2268</v>
      </c>
      <c r="B2270" s="4" t="str">
        <f>"王誉霏"</f>
        <v>王誉霏</v>
      </c>
      <c r="C2270" s="4" t="s">
        <v>2078</v>
      </c>
      <c r="D2270" s="4" t="s">
        <v>2049</v>
      </c>
      <c r="E2270" s="6"/>
    </row>
    <row r="2271" spans="1:5" ht="24.75" customHeight="1">
      <c r="A2271" s="3">
        <v>2269</v>
      </c>
      <c r="B2271" s="4" t="str">
        <f>"谢有思"</f>
        <v>谢有思</v>
      </c>
      <c r="C2271" s="4" t="s">
        <v>2079</v>
      </c>
      <c r="D2271" s="4" t="s">
        <v>2049</v>
      </c>
      <c r="E2271" s="6"/>
    </row>
    <row r="2272" spans="1:5" ht="24.75" customHeight="1">
      <c r="A2272" s="3">
        <v>2270</v>
      </c>
      <c r="B2272" s="4" t="str">
        <f>"杜生兰"</f>
        <v>杜生兰</v>
      </c>
      <c r="C2272" s="4" t="s">
        <v>2080</v>
      </c>
      <c r="D2272" s="4" t="s">
        <v>2049</v>
      </c>
      <c r="E2272" s="6"/>
    </row>
    <row r="2273" spans="1:5" ht="24.75" customHeight="1">
      <c r="A2273" s="3">
        <v>2271</v>
      </c>
      <c r="B2273" s="4" t="str">
        <f>"梁金威"</f>
        <v>梁金威</v>
      </c>
      <c r="C2273" s="4" t="s">
        <v>2081</v>
      </c>
      <c r="D2273" s="4" t="s">
        <v>2049</v>
      </c>
      <c r="E2273" s="6"/>
    </row>
    <row r="2274" spans="1:5" ht="24.75" customHeight="1">
      <c r="A2274" s="3">
        <v>2272</v>
      </c>
      <c r="B2274" s="4" t="str">
        <f>"李思瑶"</f>
        <v>李思瑶</v>
      </c>
      <c r="C2274" s="4" t="s">
        <v>2082</v>
      </c>
      <c r="D2274" s="4" t="s">
        <v>2049</v>
      </c>
      <c r="E2274" s="6"/>
    </row>
    <row r="2275" spans="1:5" ht="24.75" customHeight="1">
      <c r="A2275" s="3">
        <v>2273</v>
      </c>
      <c r="B2275" s="4" t="str">
        <f>"钟教芳"</f>
        <v>钟教芳</v>
      </c>
      <c r="C2275" s="4" t="s">
        <v>2083</v>
      </c>
      <c r="D2275" s="4" t="s">
        <v>2049</v>
      </c>
      <c r="E2275" s="6"/>
    </row>
    <row r="2276" spans="1:5" ht="24.75" customHeight="1">
      <c r="A2276" s="3">
        <v>2274</v>
      </c>
      <c r="B2276" s="4" t="str">
        <f>"邓丕豪"</f>
        <v>邓丕豪</v>
      </c>
      <c r="C2276" s="4" t="s">
        <v>2084</v>
      </c>
      <c r="D2276" s="4" t="s">
        <v>2049</v>
      </c>
      <c r="E2276" s="6"/>
    </row>
    <row r="2277" spans="1:5" ht="24.75" customHeight="1">
      <c r="A2277" s="3">
        <v>2275</v>
      </c>
      <c r="B2277" s="4" t="str">
        <f>"钟成宽"</f>
        <v>钟成宽</v>
      </c>
      <c r="C2277" s="4" t="s">
        <v>2085</v>
      </c>
      <c r="D2277" s="4" t="s">
        <v>2049</v>
      </c>
      <c r="E2277" s="6"/>
    </row>
    <row r="2278" spans="1:5" ht="24.75" customHeight="1">
      <c r="A2278" s="3">
        <v>2276</v>
      </c>
      <c r="B2278" s="4" t="str">
        <f>"陈英将"</f>
        <v>陈英将</v>
      </c>
      <c r="C2278" s="4" t="s">
        <v>2086</v>
      </c>
      <c r="D2278" s="4" t="s">
        <v>2049</v>
      </c>
      <c r="E2278" s="6"/>
    </row>
    <row r="2279" spans="1:5" ht="24.75" customHeight="1">
      <c r="A2279" s="3">
        <v>2277</v>
      </c>
      <c r="B2279" s="4" t="str">
        <f>"陈婷婷"</f>
        <v>陈婷婷</v>
      </c>
      <c r="C2279" s="4" t="s">
        <v>230</v>
      </c>
      <c r="D2279" s="4" t="s">
        <v>2049</v>
      </c>
      <c r="E2279" s="6"/>
    </row>
    <row r="2280" spans="1:5" ht="24.75" customHeight="1">
      <c r="A2280" s="3">
        <v>2278</v>
      </c>
      <c r="B2280" s="4" t="str">
        <f>"吴清耀"</f>
        <v>吴清耀</v>
      </c>
      <c r="C2280" s="4" t="s">
        <v>2087</v>
      </c>
      <c r="D2280" s="4" t="s">
        <v>2049</v>
      </c>
      <c r="E2280" s="6"/>
    </row>
    <row r="2281" spans="1:5" ht="24.75" customHeight="1">
      <c r="A2281" s="3">
        <v>2279</v>
      </c>
      <c r="B2281" s="4" t="str">
        <f>"陈欣欣"</f>
        <v>陈欣欣</v>
      </c>
      <c r="C2281" s="4" t="s">
        <v>2088</v>
      </c>
      <c r="D2281" s="4" t="s">
        <v>2049</v>
      </c>
      <c r="E2281" s="6"/>
    </row>
    <row r="2282" spans="1:5" ht="24.75" customHeight="1">
      <c r="A2282" s="3">
        <v>2280</v>
      </c>
      <c r="B2282" s="4" t="str">
        <f>"王敏"</f>
        <v>王敏</v>
      </c>
      <c r="C2282" s="4" t="s">
        <v>2089</v>
      </c>
      <c r="D2282" s="4" t="s">
        <v>2049</v>
      </c>
      <c r="E2282" s="6"/>
    </row>
    <row r="2283" spans="1:5" ht="24.75" customHeight="1">
      <c r="A2283" s="3">
        <v>2281</v>
      </c>
      <c r="B2283" s="4" t="str">
        <f>"李玉君"</f>
        <v>李玉君</v>
      </c>
      <c r="C2283" s="4" t="s">
        <v>2090</v>
      </c>
      <c r="D2283" s="4" t="s">
        <v>2049</v>
      </c>
      <c r="E2283" s="6"/>
    </row>
    <row r="2284" spans="1:5" ht="24.75" customHeight="1">
      <c r="A2284" s="3">
        <v>2282</v>
      </c>
      <c r="B2284" s="4" t="str">
        <f>"林文城"</f>
        <v>林文城</v>
      </c>
      <c r="C2284" s="4" t="s">
        <v>1673</v>
      </c>
      <c r="D2284" s="4" t="s">
        <v>2049</v>
      </c>
      <c r="E2284" s="6"/>
    </row>
    <row r="2285" spans="1:5" ht="24.75" customHeight="1">
      <c r="A2285" s="3">
        <v>2283</v>
      </c>
      <c r="B2285" s="4" t="str">
        <f>"王雪妹"</f>
        <v>王雪妹</v>
      </c>
      <c r="C2285" s="4" t="s">
        <v>2091</v>
      </c>
      <c r="D2285" s="4" t="s">
        <v>2049</v>
      </c>
      <c r="E2285" s="6"/>
    </row>
    <row r="2286" spans="1:5" ht="24.75" customHeight="1">
      <c r="A2286" s="3">
        <v>2284</v>
      </c>
      <c r="B2286" s="4" t="str">
        <f>"文源彬"</f>
        <v>文源彬</v>
      </c>
      <c r="C2286" s="4" t="s">
        <v>2092</v>
      </c>
      <c r="D2286" s="4" t="s">
        <v>2049</v>
      </c>
      <c r="E2286" s="6"/>
    </row>
    <row r="2287" spans="1:5" ht="24.75" customHeight="1">
      <c r="A2287" s="3">
        <v>2285</v>
      </c>
      <c r="B2287" s="4" t="str">
        <f>"温美伦"</f>
        <v>温美伦</v>
      </c>
      <c r="C2287" s="4" t="s">
        <v>2093</v>
      </c>
      <c r="D2287" s="4" t="s">
        <v>2049</v>
      </c>
      <c r="E2287" s="6"/>
    </row>
    <row r="2288" spans="1:5" ht="24.75" customHeight="1">
      <c r="A2288" s="3">
        <v>2286</v>
      </c>
      <c r="B2288" s="4" t="str">
        <f>"黄方颖"</f>
        <v>黄方颖</v>
      </c>
      <c r="C2288" s="4" t="s">
        <v>2094</v>
      </c>
      <c r="D2288" s="4" t="s">
        <v>2049</v>
      </c>
      <c r="E2288" s="6"/>
    </row>
    <row r="2289" spans="1:5" ht="24.75" customHeight="1">
      <c r="A2289" s="3">
        <v>2287</v>
      </c>
      <c r="B2289" s="4" t="str">
        <f>"符如曼"</f>
        <v>符如曼</v>
      </c>
      <c r="C2289" s="4" t="s">
        <v>2095</v>
      </c>
      <c r="D2289" s="4" t="s">
        <v>2049</v>
      </c>
      <c r="E2289" s="6"/>
    </row>
    <row r="2290" spans="1:5" ht="24.75" customHeight="1">
      <c r="A2290" s="3">
        <v>2288</v>
      </c>
      <c r="B2290" s="4" t="str">
        <f>"冼忠英"</f>
        <v>冼忠英</v>
      </c>
      <c r="C2290" s="4" t="s">
        <v>2096</v>
      </c>
      <c r="D2290" s="4" t="s">
        <v>2049</v>
      </c>
      <c r="E2290" s="6"/>
    </row>
    <row r="2291" spans="1:5" ht="24.75" customHeight="1">
      <c r="A2291" s="3">
        <v>2289</v>
      </c>
      <c r="B2291" s="4" t="str">
        <f>"文爱娜"</f>
        <v>文爱娜</v>
      </c>
      <c r="C2291" s="4" t="s">
        <v>2097</v>
      </c>
      <c r="D2291" s="4" t="s">
        <v>2049</v>
      </c>
      <c r="E2291" s="6"/>
    </row>
    <row r="2292" spans="1:5" ht="24.75" customHeight="1">
      <c r="A2292" s="3">
        <v>2290</v>
      </c>
      <c r="B2292" s="4" t="str">
        <f>"林肖丽"</f>
        <v>林肖丽</v>
      </c>
      <c r="C2292" s="4" t="s">
        <v>2098</v>
      </c>
      <c r="D2292" s="4" t="s">
        <v>2049</v>
      </c>
      <c r="E2292" s="6"/>
    </row>
    <row r="2293" spans="1:5" ht="24.75" customHeight="1">
      <c r="A2293" s="3">
        <v>2291</v>
      </c>
      <c r="B2293" s="4" t="str">
        <f>"符茵茵"</f>
        <v>符茵茵</v>
      </c>
      <c r="C2293" s="4" t="s">
        <v>2099</v>
      </c>
      <c r="D2293" s="4" t="s">
        <v>2049</v>
      </c>
      <c r="E2293" s="6"/>
    </row>
    <row r="2294" spans="1:5" ht="24.75" customHeight="1">
      <c r="A2294" s="3">
        <v>2292</v>
      </c>
      <c r="B2294" s="4" t="str">
        <f>"林娜"</f>
        <v>林娜</v>
      </c>
      <c r="C2294" s="4" t="s">
        <v>2100</v>
      </c>
      <c r="D2294" s="4" t="s">
        <v>2049</v>
      </c>
      <c r="E2294" s="6"/>
    </row>
    <row r="2295" spans="1:5" ht="24.75" customHeight="1">
      <c r="A2295" s="3">
        <v>2293</v>
      </c>
      <c r="B2295" s="4" t="str">
        <f>"李景雨"</f>
        <v>李景雨</v>
      </c>
      <c r="C2295" s="4" t="s">
        <v>2101</v>
      </c>
      <c r="D2295" s="4" t="s">
        <v>2049</v>
      </c>
      <c r="E2295" s="6"/>
    </row>
    <row r="2296" spans="1:5" ht="24.75" customHeight="1">
      <c r="A2296" s="3">
        <v>2294</v>
      </c>
      <c r="B2296" s="4" t="str">
        <f>"林玉娴"</f>
        <v>林玉娴</v>
      </c>
      <c r="C2296" s="4" t="s">
        <v>2102</v>
      </c>
      <c r="D2296" s="4" t="s">
        <v>2049</v>
      </c>
      <c r="E2296" s="6"/>
    </row>
    <row r="2297" spans="1:5" ht="24.75" customHeight="1">
      <c r="A2297" s="3">
        <v>2295</v>
      </c>
      <c r="B2297" s="4" t="str">
        <f>"李柔柔"</f>
        <v>李柔柔</v>
      </c>
      <c r="C2297" s="4" t="s">
        <v>2103</v>
      </c>
      <c r="D2297" s="4" t="s">
        <v>2049</v>
      </c>
      <c r="E2297" s="6"/>
    </row>
    <row r="2298" spans="1:5" ht="24.75" customHeight="1">
      <c r="A2298" s="3">
        <v>2296</v>
      </c>
      <c r="B2298" s="4" t="str">
        <f>"何伟泽"</f>
        <v>何伟泽</v>
      </c>
      <c r="C2298" s="4" t="s">
        <v>2104</v>
      </c>
      <c r="D2298" s="4" t="s">
        <v>2049</v>
      </c>
      <c r="E2298" s="6"/>
    </row>
    <row r="2299" spans="1:5" ht="24.75" customHeight="1">
      <c r="A2299" s="3">
        <v>2297</v>
      </c>
      <c r="B2299" s="4" t="str">
        <f>"陈夏花"</f>
        <v>陈夏花</v>
      </c>
      <c r="C2299" s="4" t="s">
        <v>2105</v>
      </c>
      <c r="D2299" s="4" t="s">
        <v>2049</v>
      </c>
      <c r="E2299" s="6"/>
    </row>
    <row r="2300" spans="1:5" ht="24.75" customHeight="1">
      <c r="A2300" s="3">
        <v>2298</v>
      </c>
      <c r="B2300" s="4" t="str">
        <f>"周玉燕"</f>
        <v>周玉燕</v>
      </c>
      <c r="C2300" s="4" t="s">
        <v>2106</v>
      </c>
      <c r="D2300" s="4" t="s">
        <v>2049</v>
      </c>
      <c r="E2300" s="6"/>
    </row>
    <row r="2301" spans="1:5" ht="24.75" customHeight="1">
      <c r="A2301" s="3">
        <v>2299</v>
      </c>
      <c r="B2301" s="4" t="str">
        <f>"何远豪"</f>
        <v>何远豪</v>
      </c>
      <c r="C2301" s="4" t="s">
        <v>2107</v>
      </c>
      <c r="D2301" s="4" t="s">
        <v>2049</v>
      </c>
      <c r="E2301" s="6"/>
    </row>
    <row r="2302" spans="1:5" ht="24.75" customHeight="1">
      <c r="A2302" s="3">
        <v>2300</v>
      </c>
      <c r="B2302" s="4" t="str">
        <f>"王丹妮"</f>
        <v>王丹妮</v>
      </c>
      <c r="C2302" s="4" t="s">
        <v>2108</v>
      </c>
      <c r="D2302" s="4" t="s">
        <v>2049</v>
      </c>
      <c r="E2302" s="6"/>
    </row>
    <row r="2303" spans="1:5" ht="24.75" customHeight="1">
      <c r="A2303" s="3">
        <v>2301</v>
      </c>
      <c r="B2303" s="4" t="str">
        <f>"杜潍湖"</f>
        <v>杜潍湖</v>
      </c>
      <c r="C2303" s="4" t="s">
        <v>2109</v>
      </c>
      <c r="D2303" s="4" t="s">
        <v>2049</v>
      </c>
      <c r="E2303" s="6"/>
    </row>
    <row r="2304" spans="1:5" ht="24.75" customHeight="1">
      <c r="A2304" s="3">
        <v>2302</v>
      </c>
      <c r="B2304" s="4" t="str">
        <f>"戴家惠"</f>
        <v>戴家惠</v>
      </c>
      <c r="C2304" s="4" t="s">
        <v>2110</v>
      </c>
      <c r="D2304" s="4" t="s">
        <v>2049</v>
      </c>
      <c r="E2304" s="6"/>
    </row>
    <row r="2305" spans="1:5" ht="24.75" customHeight="1">
      <c r="A2305" s="3">
        <v>2303</v>
      </c>
      <c r="B2305" s="4" t="str">
        <f>"林仙"</f>
        <v>林仙</v>
      </c>
      <c r="C2305" s="4" t="s">
        <v>2111</v>
      </c>
      <c r="D2305" s="4" t="s">
        <v>2049</v>
      </c>
      <c r="E2305" s="6"/>
    </row>
    <row r="2306" spans="1:5" ht="24.75" customHeight="1">
      <c r="A2306" s="3">
        <v>2304</v>
      </c>
      <c r="B2306" s="4" t="str">
        <f>"林琳琅"</f>
        <v>林琳琅</v>
      </c>
      <c r="C2306" s="4" t="s">
        <v>2112</v>
      </c>
      <c r="D2306" s="4" t="s">
        <v>2049</v>
      </c>
      <c r="E2306" s="6"/>
    </row>
    <row r="2307" spans="1:5" ht="24.75" customHeight="1">
      <c r="A2307" s="3">
        <v>2305</v>
      </c>
      <c r="B2307" s="4" t="str">
        <f>"张紫涵"</f>
        <v>张紫涵</v>
      </c>
      <c r="C2307" s="4" t="s">
        <v>2113</v>
      </c>
      <c r="D2307" s="4" t="s">
        <v>2049</v>
      </c>
      <c r="E2307" s="6"/>
    </row>
    <row r="2308" spans="1:5" ht="24.75" customHeight="1">
      <c r="A2308" s="3">
        <v>2306</v>
      </c>
      <c r="B2308" s="4" t="str">
        <f>"夏雨欣"</f>
        <v>夏雨欣</v>
      </c>
      <c r="C2308" s="4" t="s">
        <v>1857</v>
      </c>
      <c r="D2308" s="4" t="s">
        <v>2049</v>
      </c>
      <c r="E2308" s="6"/>
    </row>
    <row r="2309" spans="1:5" ht="24.75" customHeight="1">
      <c r="A2309" s="3">
        <v>2307</v>
      </c>
      <c r="B2309" s="4" t="str">
        <f>"周会聪"</f>
        <v>周会聪</v>
      </c>
      <c r="C2309" s="4" t="s">
        <v>2114</v>
      </c>
      <c r="D2309" s="4" t="s">
        <v>2049</v>
      </c>
      <c r="E2309" s="6"/>
    </row>
    <row r="2310" spans="1:5" ht="24.75" customHeight="1">
      <c r="A2310" s="3">
        <v>2308</v>
      </c>
      <c r="B2310" s="4" t="str">
        <f>"陈红旭"</f>
        <v>陈红旭</v>
      </c>
      <c r="C2310" s="4" t="s">
        <v>2115</v>
      </c>
      <c r="D2310" s="4" t="s">
        <v>2049</v>
      </c>
      <c r="E2310" s="6"/>
    </row>
    <row r="2311" spans="1:5" ht="24.75" customHeight="1">
      <c r="A2311" s="3">
        <v>2309</v>
      </c>
      <c r="B2311" s="4" t="str">
        <f>"符煜晗"</f>
        <v>符煜晗</v>
      </c>
      <c r="C2311" s="4" t="s">
        <v>2116</v>
      </c>
      <c r="D2311" s="4" t="s">
        <v>2049</v>
      </c>
      <c r="E2311" s="6"/>
    </row>
    <row r="2312" spans="1:5" ht="24.75" customHeight="1">
      <c r="A2312" s="3">
        <v>2310</v>
      </c>
      <c r="B2312" s="4" t="str">
        <f>"翁晓敏"</f>
        <v>翁晓敏</v>
      </c>
      <c r="C2312" s="4" t="s">
        <v>2117</v>
      </c>
      <c r="D2312" s="4" t="s">
        <v>2049</v>
      </c>
      <c r="E2312" s="6"/>
    </row>
    <row r="2313" spans="1:5" ht="24.75" customHeight="1">
      <c r="A2313" s="3">
        <v>2311</v>
      </c>
      <c r="B2313" s="4" t="str">
        <f>"王俊越"</f>
        <v>王俊越</v>
      </c>
      <c r="C2313" s="4" t="s">
        <v>2118</v>
      </c>
      <c r="D2313" s="4" t="s">
        <v>2049</v>
      </c>
      <c r="E2313" s="6"/>
    </row>
    <row r="2314" spans="1:5" ht="24.75" customHeight="1">
      <c r="A2314" s="3">
        <v>2312</v>
      </c>
      <c r="B2314" s="4" t="str">
        <f>"卢昱帆"</f>
        <v>卢昱帆</v>
      </c>
      <c r="C2314" s="4" t="s">
        <v>2119</v>
      </c>
      <c r="D2314" s="4" t="s">
        <v>2049</v>
      </c>
      <c r="E2314" s="6"/>
    </row>
    <row r="2315" spans="1:5" ht="24.75" customHeight="1">
      <c r="A2315" s="3">
        <v>2313</v>
      </c>
      <c r="B2315" s="4" t="str">
        <f>"叶少仪"</f>
        <v>叶少仪</v>
      </c>
      <c r="C2315" s="4" t="s">
        <v>2120</v>
      </c>
      <c r="D2315" s="4" t="s">
        <v>2049</v>
      </c>
      <c r="E2315" s="6"/>
    </row>
    <row r="2316" spans="1:5" ht="24.75" customHeight="1">
      <c r="A2316" s="3">
        <v>2314</v>
      </c>
      <c r="B2316" s="4" t="str">
        <f>"陈小娇"</f>
        <v>陈小娇</v>
      </c>
      <c r="C2316" s="4" t="s">
        <v>2121</v>
      </c>
      <c r="D2316" s="4" t="s">
        <v>2049</v>
      </c>
      <c r="E2316" s="6"/>
    </row>
    <row r="2317" spans="1:5" ht="24.75" customHeight="1">
      <c r="A2317" s="3">
        <v>2315</v>
      </c>
      <c r="B2317" s="4" t="str">
        <f>"翁小金"</f>
        <v>翁小金</v>
      </c>
      <c r="C2317" s="4" t="s">
        <v>1877</v>
      </c>
      <c r="D2317" s="4" t="s">
        <v>2049</v>
      </c>
      <c r="E2317" s="6"/>
    </row>
    <row r="2318" spans="1:5" ht="24.75" customHeight="1">
      <c r="A2318" s="3">
        <v>2316</v>
      </c>
      <c r="B2318" s="4" t="str">
        <f>"左家赛"</f>
        <v>左家赛</v>
      </c>
      <c r="C2318" s="4" t="s">
        <v>2122</v>
      </c>
      <c r="D2318" s="4" t="s">
        <v>2049</v>
      </c>
      <c r="E2318" s="6"/>
    </row>
    <row r="2319" spans="1:5" ht="24.75" customHeight="1">
      <c r="A2319" s="3">
        <v>2317</v>
      </c>
      <c r="B2319" s="4" t="str">
        <f>"陈丽虹"</f>
        <v>陈丽虹</v>
      </c>
      <c r="C2319" s="4" t="s">
        <v>289</v>
      </c>
      <c r="D2319" s="4" t="s">
        <v>2049</v>
      </c>
      <c r="E2319" s="6"/>
    </row>
    <row r="2320" spans="1:5" ht="24.75" customHeight="1">
      <c r="A2320" s="3">
        <v>2318</v>
      </c>
      <c r="B2320" s="4" t="str">
        <f>"黄慧鑫"</f>
        <v>黄慧鑫</v>
      </c>
      <c r="C2320" s="4" t="s">
        <v>2123</v>
      </c>
      <c r="D2320" s="4" t="s">
        <v>2049</v>
      </c>
      <c r="E2320" s="6"/>
    </row>
    <row r="2321" spans="1:5" ht="24.75" customHeight="1">
      <c r="A2321" s="3">
        <v>2319</v>
      </c>
      <c r="B2321" s="4" t="str">
        <f>"郑佩南"</f>
        <v>郑佩南</v>
      </c>
      <c r="C2321" s="4" t="s">
        <v>571</v>
      </c>
      <c r="D2321" s="4" t="s">
        <v>2049</v>
      </c>
      <c r="E2321" s="6"/>
    </row>
    <row r="2322" spans="1:5" ht="24.75" customHeight="1">
      <c r="A2322" s="3">
        <v>2320</v>
      </c>
      <c r="B2322" s="4" t="str">
        <f>"万静"</f>
        <v>万静</v>
      </c>
      <c r="C2322" s="4" t="s">
        <v>957</v>
      </c>
      <c r="D2322" s="4" t="s">
        <v>2049</v>
      </c>
      <c r="E2322" s="6"/>
    </row>
    <row r="2323" spans="1:5" ht="24.75" customHeight="1">
      <c r="A2323" s="3">
        <v>2321</v>
      </c>
      <c r="B2323" s="4" t="str">
        <f>"黎亚婷"</f>
        <v>黎亚婷</v>
      </c>
      <c r="C2323" s="4" t="s">
        <v>2124</v>
      </c>
      <c r="D2323" s="4" t="s">
        <v>2049</v>
      </c>
      <c r="E2323" s="6"/>
    </row>
    <row r="2324" spans="1:5" ht="24.75" customHeight="1">
      <c r="A2324" s="3">
        <v>2322</v>
      </c>
      <c r="B2324" s="4" t="str">
        <f>"唐文蕾"</f>
        <v>唐文蕾</v>
      </c>
      <c r="C2324" s="4" t="s">
        <v>2125</v>
      </c>
      <c r="D2324" s="4" t="s">
        <v>2049</v>
      </c>
      <c r="E2324" s="6"/>
    </row>
    <row r="2325" spans="1:5" ht="24.75" customHeight="1">
      <c r="A2325" s="3">
        <v>2323</v>
      </c>
      <c r="B2325" s="4" t="str">
        <f>"昌娜"</f>
        <v>昌娜</v>
      </c>
      <c r="C2325" s="4" t="s">
        <v>2126</v>
      </c>
      <c r="D2325" s="4" t="s">
        <v>2049</v>
      </c>
      <c r="E2325" s="6"/>
    </row>
    <row r="2326" spans="1:5" ht="24.75" customHeight="1">
      <c r="A2326" s="3">
        <v>2324</v>
      </c>
      <c r="B2326" s="4" t="str">
        <f>"陈晓薇"</f>
        <v>陈晓薇</v>
      </c>
      <c r="C2326" s="4" t="s">
        <v>2127</v>
      </c>
      <c r="D2326" s="4" t="s">
        <v>2049</v>
      </c>
      <c r="E2326" s="6"/>
    </row>
    <row r="2327" spans="1:5" ht="24.75" customHeight="1">
      <c r="A2327" s="3">
        <v>2325</v>
      </c>
      <c r="B2327" s="4" t="str">
        <f>"林中玉"</f>
        <v>林中玉</v>
      </c>
      <c r="C2327" s="4" t="s">
        <v>2128</v>
      </c>
      <c r="D2327" s="4" t="s">
        <v>2049</v>
      </c>
      <c r="E2327" s="6"/>
    </row>
    <row r="2328" spans="1:5" ht="24.75" customHeight="1">
      <c r="A2328" s="3">
        <v>2326</v>
      </c>
      <c r="B2328" s="4" t="str">
        <f>"陈超"</f>
        <v>陈超</v>
      </c>
      <c r="C2328" s="4" t="s">
        <v>2129</v>
      </c>
      <c r="D2328" s="4" t="s">
        <v>2049</v>
      </c>
      <c r="E2328" s="6"/>
    </row>
    <row r="2329" spans="1:5" ht="24.75" customHeight="1">
      <c r="A2329" s="3">
        <v>2327</v>
      </c>
      <c r="B2329" s="4" t="str">
        <f>"周海群"</f>
        <v>周海群</v>
      </c>
      <c r="C2329" s="4" t="s">
        <v>2130</v>
      </c>
      <c r="D2329" s="4" t="s">
        <v>2049</v>
      </c>
      <c r="E2329" s="6"/>
    </row>
    <row r="2330" spans="1:5" ht="24.75" customHeight="1">
      <c r="A2330" s="3">
        <v>2328</v>
      </c>
      <c r="B2330" s="4" t="str">
        <f>"潘莹"</f>
        <v>潘莹</v>
      </c>
      <c r="C2330" s="4" t="s">
        <v>1046</v>
      </c>
      <c r="D2330" s="4" t="s">
        <v>2049</v>
      </c>
      <c r="E2330" s="6"/>
    </row>
    <row r="2331" spans="1:5" ht="24.75" customHeight="1">
      <c r="A2331" s="3">
        <v>2329</v>
      </c>
      <c r="B2331" s="4" t="str">
        <f>"曾小柳"</f>
        <v>曾小柳</v>
      </c>
      <c r="C2331" s="4" t="s">
        <v>2131</v>
      </c>
      <c r="D2331" s="4" t="s">
        <v>2049</v>
      </c>
      <c r="E2331" s="6"/>
    </row>
    <row r="2332" spans="1:5" ht="24.75" customHeight="1">
      <c r="A2332" s="3">
        <v>2330</v>
      </c>
      <c r="B2332" s="4" t="str">
        <f>"陈兴才"</f>
        <v>陈兴才</v>
      </c>
      <c r="C2332" s="4" t="s">
        <v>2132</v>
      </c>
      <c r="D2332" s="4" t="s">
        <v>2049</v>
      </c>
      <c r="E2332" s="6"/>
    </row>
    <row r="2333" spans="1:5" ht="24.75" customHeight="1">
      <c r="A2333" s="3">
        <v>2331</v>
      </c>
      <c r="B2333" s="4" t="str">
        <f>"陈祥泉"</f>
        <v>陈祥泉</v>
      </c>
      <c r="C2333" s="4" t="s">
        <v>2133</v>
      </c>
      <c r="D2333" s="4" t="s">
        <v>2049</v>
      </c>
      <c r="E2333" s="6"/>
    </row>
    <row r="2334" spans="1:5" ht="24.75" customHeight="1">
      <c r="A2334" s="3">
        <v>2332</v>
      </c>
      <c r="B2334" s="4" t="str">
        <f>"丁雪媚"</f>
        <v>丁雪媚</v>
      </c>
      <c r="C2334" s="4" t="s">
        <v>2134</v>
      </c>
      <c r="D2334" s="4" t="s">
        <v>2049</v>
      </c>
      <c r="E2334" s="6"/>
    </row>
    <row r="2335" spans="1:5" ht="24.75" customHeight="1">
      <c r="A2335" s="3">
        <v>2333</v>
      </c>
      <c r="B2335" s="4" t="str">
        <f>"袁冬雪"</f>
        <v>袁冬雪</v>
      </c>
      <c r="C2335" s="4" t="s">
        <v>2135</v>
      </c>
      <c r="D2335" s="4" t="s">
        <v>2049</v>
      </c>
      <c r="E2335" s="6"/>
    </row>
    <row r="2336" spans="1:5" ht="24.75" customHeight="1">
      <c r="A2336" s="3">
        <v>2334</v>
      </c>
      <c r="B2336" s="4" t="str">
        <f>"朱德伟"</f>
        <v>朱德伟</v>
      </c>
      <c r="C2336" s="4" t="s">
        <v>2136</v>
      </c>
      <c r="D2336" s="4" t="s">
        <v>2049</v>
      </c>
      <c r="E2336" s="6"/>
    </row>
    <row r="2337" spans="1:5" ht="24.75" customHeight="1">
      <c r="A2337" s="3">
        <v>2335</v>
      </c>
      <c r="B2337" s="4" t="str">
        <f>"翁佳欣"</f>
        <v>翁佳欣</v>
      </c>
      <c r="C2337" s="4" t="s">
        <v>2137</v>
      </c>
      <c r="D2337" s="4" t="s">
        <v>2049</v>
      </c>
      <c r="E2337" s="6"/>
    </row>
    <row r="2338" spans="1:5" ht="24.75" customHeight="1">
      <c r="A2338" s="3">
        <v>2336</v>
      </c>
      <c r="B2338" s="4" t="str">
        <f>"陈靓"</f>
        <v>陈靓</v>
      </c>
      <c r="C2338" s="4" t="s">
        <v>2138</v>
      </c>
      <c r="D2338" s="4" t="s">
        <v>2049</v>
      </c>
      <c r="E2338" s="6"/>
    </row>
    <row r="2339" spans="1:5" ht="24.75" customHeight="1">
      <c r="A2339" s="3">
        <v>2337</v>
      </c>
      <c r="B2339" s="4" t="str">
        <f>"张文高"</f>
        <v>张文高</v>
      </c>
      <c r="C2339" s="4" t="s">
        <v>2139</v>
      </c>
      <c r="D2339" s="4" t="s">
        <v>2049</v>
      </c>
      <c r="E2339" s="6"/>
    </row>
    <row r="2340" spans="1:5" ht="24.75" customHeight="1">
      <c r="A2340" s="3">
        <v>2338</v>
      </c>
      <c r="B2340" s="4" t="str">
        <f>"王之运"</f>
        <v>王之运</v>
      </c>
      <c r="C2340" s="4" t="s">
        <v>2140</v>
      </c>
      <c r="D2340" s="4" t="s">
        <v>2049</v>
      </c>
      <c r="E2340" s="6"/>
    </row>
    <row r="2341" spans="1:5" ht="24.75" customHeight="1">
      <c r="A2341" s="3">
        <v>2339</v>
      </c>
      <c r="B2341" s="4" t="str">
        <f>"孙祎"</f>
        <v>孙祎</v>
      </c>
      <c r="C2341" s="4" t="s">
        <v>2141</v>
      </c>
      <c r="D2341" s="4" t="s">
        <v>2049</v>
      </c>
      <c r="E2341" s="6"/>
    </row>
    <row r="2342" spans="1:5" ht="24.75" customHeight="1">
      <c r="A2342" s="3">
        <v>2340</v>
      </c>
      <c r="B2342" s="4" t="str">
        <f>"何喜琳"</f>
        <v>何喜琳</v>
      </c>
      <c r="C2342" s="4" t="s">
        <v>2142</v>
      </c>
      <c r="D2342" s="4" t="s">
        <v>2049</v>
      </c>
      <c r="E2342" s="6"/>
    </row>
    <row r="2343" spans="1:5" ht="24.75" customHeight="1">
      <c r="A2343" s="3">
        <v>2341</v>
      </c>
      <c r="B2343" s="4" t="str">
        <f>"李宇震"</f>
        <v>李宇震</v>
      </c>
      <c r="C2343" s="4" t="s">
        <v>2143</v>
      </c>
      <c r="D2343" s="4" t="s">
        <v>2049</v>
      </c>
      <c r="E2343" s="6"/>
    </row>
    <row r="2344" spans="1:5" ht="24.75" customHeight="1">
      <c r="A2344" s="3">
        <v>2342</v>
      </c>
      <c r="B2344" s="4" t="str">
        <f>"欧乃瑞"</f>
        <v>欧乃瑞</v>
      </c>
      <c r="C2344" s="4" t="s">
        <v>2144</v>
      </c>
      <c r="D2344" s="4" t="s">
        <v>2049</v>
      </c>
      <c r="E2344" s="6"/>
    </row>
    <row r="2345" spans="1:5" ht="24.75" customHeight="1">
      <c r="A2345" s="3">
        <v>2343</v>
      </c>
      <c r="B2345" s="4" t="str">
        <f>"高元驹"</f>
        <v>高元驹</v>
      </c>
      <c r="C2345" s="4" t="s">
        <v>2145</v>
      </c>
      <c r="D2345" s="4" t="s">
        <v>2049</v>
      </c>
      <c r="E2345" s="6"/>
    </row>
    <row r="2346" spans="1:5" ht="24.75" customHeight="1">
      <c r="A2346" s="3">
        <v>2344</v>
      </c>
      <c r="B2346" s="4" t="str">
        <f>"陈奕"</f>
        <v>陈奕</v>
      </c>
      <c r="C2346" s="4" t="s">
        <v>2146</v>
      </c>
      <c r="D2346" s="4" t="s">
        <v>2049</v>
      </c>
      <c r="E2346" s="6"/>
    </row>
    <row r="2347" spans="1:5" ht="24.75" customHeight="1">
      <c r="A2347" s="3">
        <v>2345</v>
      </c>
      <c r="B2347" s="4" t="str">
        <f>"白莹雪"</f>
        <v>白莹雪</v>
      </c>
      <c r="C2347" s="4" t="s">
        <v>2147</v>
      </c>
      <c r="D2347" s="4" t="s">
        <v>2049</v>
      </c>
      <c r="E2347" s="6"/>
    </row>
    <row r="2348" spans="1:5" ht="24.75" customHeight="1">
      <c r="A2348" s="3">
        <v>2346</v>
      </c>
      <c r="B2348" s="4" t="str">
        <f>"黎凡"</f>
        <v>黎凡</v>
      </c>
      <c r="C2348" s="4" t="s">
        <v>2148</v>
      </c>
      <c r="D2348" s="4" t="s">
        <v>2049</v>
      </c>
      <c r="E2348" s="6"/>
    </row>
    <row r="2349" spans="1:5" ht="24.75" customHeight="1">
      <c r="A2349" s="3">
        <v>2347</v>
      </c>
      <c r="B2349" s="4" t="str">
        <f>"谢文涛"</f>
        <v>谢文涛</v>
      </c>
      <c r="C2349" s="4" t="s">
        <v>2149</v>
      </c>
      <c r="D2349" s="4" t="s">
        <v>2049</v>
      </c>
      <c r="E2349" s="6"/>
    </row>
    <row r="2350" spans="1:5" ht="24.75" customHeight="1">
      <c r="A2350" s="3">
        <v>2348</v>
      </c>
      <c r="B2350" s="4" t="str">
        <f>"裴文杰"</f>
        <v>裴文杰</v>
      </c>
      <c r="C2350" s="4" t="s">
        <v>2150</v>
      </c>
      <c r="D2350" s="4" t="s">
        <v>2049</v>
      </c>
      <c r="E2350" s="6"/>
    </row>
    <row r="2351" spans="1:5" ht="24.75" customHeight="1">
      <c r="A2351" s="3">
        <v>2349</v>
      </c>
      <c r="B2351" s="4" t="str">
        <f>"刘惠"</f>
        <v>刘惠</v>
      </c>
      <c r="C2351" s="4" t="s">
        <v>2151</v>
      </c>
      <c r="D2351" s="4" t="s">
        <v>2049</v>
      </c>
      <c r="E2351" s="6"/>
    </row>
    <row r="2352" spans="1:5" ht="24.75" customHeight="1">
      <c r="A2352" s="3">
        <v>2350</v>
      </c>
      <c r="B2352" s="4" t="str">
        <f>"陈太坤"</f>
        <v>陈太坤</v>
      </c>
      <c r="C2352" s="4" t="s">
        <v>901</v>
      </c>
      <c r="D2352" s="4" t="s">
        <v>2049</v>
      </c>
      <c r="E2352" s="6"/>
    </row>
    <row r="2353" spans="1:5" ht="24.75" customHeight="1">
      <c r="A2353" s="3">
        <v>2351</v>
      </c>
      <c r="B2353" s="4" t="str">
        <f>"梁文思"</f>
        <v>梁文思</v>
      </c>
      <c r="C2353" s="4" t="s">
        <v>2152</v>
      </c>
      <c r="D2353" s="4" t="s">
        <v>2049</v>
      </c>
      <c r="E2353" s="6"/>
    </row>
    <row r="2354" spans="1:5" ht="24.75" customHeight="1">
      <c r="A2354" s="3">
        <v>2352</v>
      </c>
      <c r="B2354" s="4" t="str">
        <f>"杨全业"</f>
        <v>杨全业</v>
      </c>
      <c r="C2354" s="4" t="s">
        <v>2153</v>
      </c>
      <c r="D2354" s="4" t="s">
        <v>2049</v>
      </c>
      <c r="E2354" s="6"/>
    </row>
    <row r="2355" spans="1:5" ht="24.75" customHeight="1">
      <c r="A2355" s="3">
        <v>2353</v>
      </c>
      <c r="B2355" s="4" t="str">
        <f>"刘丽萍"</f>
        <v>刘丽萍</v>
      </c>
      <c r="C2355" s="4" t="s">
        <v>2154</v>
      </c>
      <c r="D2355" s="4" t="s">
        <v>2049</v>
      </c>
      <c r="E2355" s="6"/>
    </row>
    <row r="2356" spans="1:5" ht="24.75" customHeight="1">
      <c r="A2356" s="3">
        <v>2354</v>
      </c>
      <c r="B2356" s="4" t="str">
        <f>"黄伟"</f>
        <v>黄伟</v>
      </c>
      <c r="C2356" s="4" t="s">
        <v>2155</v>
      </c>
      <c r="D2356" s="4" t="s">
        <v>2049</v>
      </c>
      <c r="E2356" s="6"/>
    </row>
    <row r="2357" spans="1:5" ht="24.75" customHeight="1">
      <c r="A2357" s="3">
        <v>2355</v>
      </c>
      <c r="B2357" s="4" t="str">
        <f>"吴钟瀚"</f>
        <v>吴钟瀚</v>
      </c>
      <c r="C2357" s="4" t="s">
        <v>2156</v>
      </c>
      <c r="D2357" s="4" t="s">
        <v>2049</v>
      </c>
      <c r="E2357" s="6"/>
    </row>
    <row r="2358" spans="1:5" ht="24.75" customHeight="1">
      <c r="A2358" s="3">
        <v>2356</v>
      </c>
      <c r="B2358" s="4" t="str">
        <f>"陈妹"</f>
        <v>陈妹</v>
      </c>
      <c r="C2358" s="4" t="s">
        <v>2157</v>
      </c>
      <c r="D2358" s="4" t="s">
        <v>2049</v>
      </c>
      <c r="E2358" s="6"/>
    </row>
    <row r="2359" spans="1:5" ht="24.75" customHeight="1">
      <c r="A2359" s="3">
        <v>2357</v>
      </c>
      <c r="B2359" s="4" t="str">
        <f>"潘志强"</f>
        <v>潘志强</v>
      </c>
      <c r="C2359" s="4" t="s">
        <v>2158</v>
      </c>
      <c r="D2359" s="4" t="s">
        <v>2049</v>
      </c>
      <c r="E2359" s="6"/>
    </row>
    <row r="2360" spans="1:5" ht="24.75" customHeight="1">
      <c r="A2360" s="3">
        <v>2358</v>
      </c>
      <c r="B2360" s="4" t="str">
        <f>"符容睿"</f>
        <v>符容睿</v>
      </c>
      <c r="C2360" s="4" t="s">
        <v>2159</v>
      </c>
      <c r="D2360" s="4" t="s">
        <v>2049</v>
      </c>
      <c r="E2360" s="6"/>
    </row>
    <row r="2361" spans="1:5" ht="24.75" customHeight="1">
      <c r="A2361" s="3">
        <v>2359</v>
      </c>
      <c r="B2361" s="4" t="str">
        <f>"卢家政"</f>
        <v>卢家政</v>
      </c>
      <c r="C2361" s="4" t="s">
        <v>2160</v>
      </c>
      <c r="D2361" s="4" t="s">
        <v>2049</v>
      </c>
      <c r="E2361" s="6"/>
    </row>
    <row r="2362" spans="1:5" ht="24.75" customHeight="1">
      <c r="A2362" s="3">
        <v>2360</v>
      </c>
      <c r="B2362" s="4" t="str">
        <f>"庄以理"</f>
        <v>庄以理</v>
      </c>
      <c r="C2362" s="4" t="s">
        <v>2161</v>
      </c>
      <c r="D2362" s="4" t="s">
        <v>2049</v>
      </c>
      <c r="E2362" s="6"/>
    </row>
    <row r="2363" spans="1:5" ht="24.75" customHeight="1">
      <c r="A2363" s="3">
        <v>2361</v>
      </c>
      <c r="B2363" s="4" t="str">
        <f>"吴英湖"</f>
        <v>吴英湖</v>
      </c>
      <c r="C2363" s="4" t="s">
        <v>2162</v>
      </c>
      <c r="D2363" s="4" t="s">
        <v>2049</v>
      </c>
      <c r="E2363" s="6"/>
    </row>
    <row r="2364" spans="1:5" ht="24.75" customHeight="1">
      <c r="A2364" s="3">
        <v>2362</v>
      </c>
      <c r="B2364" s="4" t="str">
        <f>"黎蓉娇"</f>
        <v>黎蓉娇</v>
      </c>
      <c r="C2364" s="4" t="s">
        <v>2163</v>
      </c>
      <c r="D2364" s="4" t="s">
        <v>2049</v>
      </c>
      <c r="E2364" s="6"/>
    </row>
    <row r="2365" spans="1:5" ht="24.75" customHeight="1">
      <c r="A2365" s="3">
        <v>2363</v>
      </c>
      <c r="B2365" s="4" t="str">
        <f>"符叶"</f>
        <v>符叶</v>
      </c>
      <c r="C2365" s="4" t="s">
        <v>2164</v>
      </c>
      <c r="D2365" s="4" t="s">
        <v>2049</v>
      </c>
      <c r="E2365" s="6"/>
    </row>
    <row r="2366" spans="1:5" ht="24.75" customHeight="1">
      <c r="A2366" s="3">
        <v>2364</v>
      </c>
      <c r="B2366" s="4" t="str">
        <f>"王邦包"</f>
        <v>王邦包</v>
      </c>
      <c r="C2366" s="4" t="s">
        <v>2165</v>
      </c>
      <c r="D2366" s="4" t="s">
        <v>2049</v>
      </c>
      <c r="E2366" s="6"/>
    </row>
    <row r="2367" spans="1:5" ht="24.75" customHeight="1">
      <c r="A2367" s="3">
        <v>2365</v>
      </c>
      <c r="B2367" s="4" t="str">
        <f>"吴清立"</f>
        <v>吴清立</v>
      </c>
      <c r="C2367" s="4" t="s">
        <v>2166</v>
      </c>
      <c r="D2367" s="4" t="s">
        <v>2049</v>
      </c>
      <c r="E2367" s="6"/>
    </row>
    <row r="2368" spans="1:5" ht="24.75" customHeight="1">
      <c r="A2368" s="3">
        <v>2366</v>
      </c>
      <c r="B2368" s="4" t="str">
        <f>"龙英"</f>
        <v>龙英</v>
      </c>
      <c r="C2368" s="4" t="s">
        <v>2167</v>
      </c>
      <c r="D2368" s="4" t="s">
        <v>2049</v>
      </c>
      <c r="E2368" s="6"/>
    </row>
    <row r="2369" spans="1:5" ht="24.75" customHeight="1">
      <c r="A2369" s="3">
        <v>2367</v>
      </c>
      <c r="B2369" s="4" t="str">
        <f>"罗明绿"</f>
        <v>罗明绿</v>
      </c>
      <c r="C2369" s="4" t="s">
        <v>1298</v>
      </c>
      <c r="D2369" s="4" t="s">
        <v>2049</v>
      </c>
      <c r="E2369" s="6"/>
    </row>
    <row r="2370" spans="1:5" ht="24.75" customHeight="1">
      <c r="A2370" s="3">
        <v>2368</v>
      </c>
      <c r="B2370" s="4" t="str">
        <f>"郑荃"</f>
        <v>郑荃</v>
      </c>
      <c r="C2370" s="4" t="s">
        <v>2168</v>
      </c>
      <c r="D2370" s="4" t="s">
        <v>2049</v>
      </c>
      <c r="E2370" s="6"/>
    </row>
    <row r="2371" spans="1:5" ht="24.75" customHeight="1">
      <c r="A2371" s="3">
        <v>2369</v>
      </c>
      <c r="B2371" s="4" t="str">
        <f>"王亚鹏"</f>
        <v>王亚鹏</v>
      </c>
      <c r="C2371" s="4" t="s">
        <v>2073</v>
      </c>
      <c r="D2371" s="4" t="s">
        <v>2049</v>
      </c>
      <c r="E2371" s="6"/>
    </row>
    <row r="2372" spans="1:5" ht="24.75" customHeight="1">
      <c r="A2372" s="3">
        <v>2370</v>
      </c>
      <c r="B2372" s="4" t="str">
        <f>"吉才勃"</f>
        <v>吉才勃</v>
      </c>
      <c r="C2372" s="4" t="s">
        <v>2169</v>
      </c>
      <c r="D2372" s="4" t="s">
        <v>2049</v>
      </c>
      <c r="E2372" s="6"/>
    </row>
    <row r="2373" spans="1:5" ht="24.75" customHeight="1">
      <c r="A2373" s="3">
        <v>2371</v>
      </c>
      <c r="B2373" s="4" t="str">
        <f>"邵婷婷"</f>
        <v>邵婷婷</v>
      </c>
      <c r="C2373" s="4" t="s">
        <v>2170</v>
      </c>
      <c r="D2373" s="4" t="s">
        <v>2049</v>
      </c>
      <c r="E2373" s="6"/>
    </row>
    <row r="2374" spans="1:5" ht="24.75" customHeight="1">
      <c r="A2374" s="3">
        <v>2372</v>
      </c>
      <c r="B2374" s="4" t="str">
        <f>"吴聪"</f>
        <v>吴聪</v>
      </c>
      <c r="C2374" s="4" t="s">
        <v>2171</v>
      </c>
      <c r="D2374" s="4" t="s">
        <v>2049</v>
      </c>
      <c r="E2374" s="6"/>
    </row>
    <row r="2375" spans="1:5" ht="24.75" customHeight="1">
      <c r="A2375" s="3">
        <v>2373</v>
      </c>
      <c r="B2375" s="4" t="str">
        <f>"纪定艳"</f>
        <v>纪定艳</v>
      </c>
      <c r="C2375" s="4" t="s">
        <v>2172</v>
      </c>
      <c r="D2375" s="4" t="s">
        <v>2049</v>
      </c>
      <c r="E2375" s="6"/>
    </row>
    <row r="2376" spans="1:5" ht="24.75" customHeight="1">
      <c r="A2376" s="3">
        <v>2374</v>
      </c>
      <c r="B2376" s="4" t="str">
        <f>"陈纪毅"</f>
        <v>陈纪毅</v>
      </c>
      <c r="C2376" s="4" t="s">
        <v>2173</v>
      </c>
      <c r="D2376" s="4" t="s">
        <v>2049</v>
      </c>
      <c r="E2376" s="6"/>
    </row>
    <row r="2377" spans="1:5" ht="24.75" customHeight="1">
      <c r="A2377" s="3">
        <v>2375</v>
      </c>
      <c r="B2377" s="4" t="str">
        <f>"王子芯"</f>
        <v>王子芯</v>
      </c>
      <c r="C2377" s="4" t="s">
        <v>984</v>
      </c>
      <c r="D2377" s="4" t="s">
        <v>2049</v>
      </c>
      <c r="E2377" s="6"/>
    </row>
    <row r="2378" spans="1:5" ht="24.75" customHeight="1">
      <c r="A2378" s="3">
        <v>2376</v>
      </c>
      <c r="B2378" s="4" t="str">
        <f>"李娜"</f>
        <v>李娜</v>
      </c>
      <c r="C2378" s="4" t="s">
        <v>2174</v>
      </c>
      <c r="D2378" s="4" t="s">
        <v>2049</v>
      </c>
      <c r="E2378" s="6"/>
    </row>
    <row r="2379" spans="1:5" ht="24.75" customHeight="1">
      <c r="A2379" s="3">
        <v>2377</v>
      </c>
      <c r="B2379" s="4" t="str">
        <f>"王兴波"</f>
        <v>王兴波</v>
      </c>
      <c r="C2379" s="4" t="s">
        <v>2175</v>
      </c>
      <c r="D2379" s="4" t="s">
        <v>2049</v>
      </c>
      <c r="E2379" s="6"/>
    </row>
    <row r="2380" spans="1:5" ht="24.75" customHeight="1">
      <c r="A2380" s="3">
        <v>2378</v>
      </c>
      <c r="B2380" s="4" t="str">
        <f>"胡旭东"</f>
        <v>胡旭东</v>
      </c>
      <c r="C2380" s="4" t="s">
        <v>2176</v>
      </c>
      <c r="D2380" s="4" t="s">
        <v>2049</v>
      </c>
      <c r="E2380" s="6"/>
    </row>
    <row r="2381" spans="1:5" ht="24.75" customHeight="1">
      <c r="A2381" s="3">
        <v>2379</v>
      </c>
      <c r="B2381" s="4" t="str">
        <f>"卢心怡"</f>
        <v>卢心怡</v>
      </c>
      <c r="C2381" s="4" t="s">
        <v>2177</v>
      </c>
      <c r="D2381" s="4" t="s">
        <v>2049</v>
      </c>
      <c r="E2381" s="6"/>
    </row>
    <row r="2382" spans="1:5" ht="24.75" customHeight="1">
      <c r="A2382" s="3">
        <v>2380</v>
      </c>
      <c r="B2382" s="4" t="str">
        <f>"宋露"</f>
        <v>宋露</v>
      </c>
      <c r="C2382" s="4" t="s">
        <v>2178</v>
      </c>
      <c r="D2382" s="4" t="s">
        <v>2049</v>
      </c>
      <c r="E2382" s="6"/>
    </row>
    <row r="2383" spans="1:5" ht="24.75" customHeight="1">
      <c r="A2383" s="3">
        <v>2381</v>
      </c>
      <c r="B2383" s="4" t="str">
        <f>"陈卓凡"</f>
        <v>陈卓凡</v>
      </c>
      <c r="C2383" s="4" t="s">
        <v>2179</v>
      </c>
      <c r="D2383" s="4" t="s">
        <v>2049</v>
      </c>
      <c r="E2383" s="6"/>
    </row>
    <row r="2384" spans="1:5" ht="24.75" customHeight="1">
      <c r="A2384" s="3">
        <v>2382</v>
      </c>
      <c r="B2384" s="4" t="str">
        <f>"黄元佳"</f>
        <v>黄元佳</v>
      </c>
      <c r="C2384" s="4" t="s">
        <v>2180</v>
      </c>
      <c r="D2384" s="4" t="s">
        <v>2049</v>
      </c>
      <c r="E2384" s="6"/>
    </row>
    <row r="2385" spans="1:5" ht="24.75" customHeight="1">
      <c r="A2385" s="3">
        <v>2383</v>
      </c>
      <c r="B2385" s="4" t="str">
        <f>"周彩虹"</f>
        <v>周彩虹</v>
      </c>
      <c r="C2385" s="4" t="s">
        <v>2181</v>
      </c>
      <c r="D2385" s="4" t="s">
        <v>2049</v>
      </c>
      <c r="E2385" s="6"/>
    </row>
    <row r="2386" spans="1:5" ht="24.75" customHeight="1">
      <c r="A2386" s="3">
        <v>2384</v>
      </c>
      <c r="B2386" s="4" t="str">
        <f>"李钊"</f>
        <v>李钊</v>
      </c>
      <c r="C2386" s="4" t="s">
        <v>2182</v>
      </c>
      <c r="D2386" s="4" t="s">
        <v>2049</v>
      </c>
      <c r="E2386" s="6"/>
    </row>
    <row r="2387" spans="1:5" ht="24.75" customHeight="1">
      <c r="A2387" s="3">
        <v>2385</v>
      </c>
      <c r="B2387" s="4" t="str">
        <f>"韩小秋"</f>
        <v>韩小秋</v>
      </c>
      <c r="C2387" s="4" t="s">
        <v>2183</v>
      </c>
      <c r="D2387" s="4" t="s">
        <v>2049</v>
      </c>
      <c r="E2387" s="6"/>
    </row>
    <row r="2388" spans="1:5" ht="24.75" customHeight="1">
      <c r="A2388" s="3">
        <v>2386</v>
      </c>
      <c r="B2388" s="4" t="str">
        <f>"蔡圣校"</f>
        <v>蔡圣校</v>
      </c>
      <c r="C2388" s="4" t="s">
        <v>2184</v>
      </c>
      <c r="D2388" s="4" t="s">
        <v>2049</v>
      </c>
      <c r="E2388" s="6"/>
    </row>
    <row r="2389" spans="1:5" ht="24.75" customHeight="1">
      <c r="A2389" s="3">
        <v>2387</v>
      </c>
      <c r="B2389" s="4" t="str">
        <f>"张二玲"</f>
        <v>张二玲</v>
      </c>
      <c r="C2389" s="4" t="s">
        <v>2185</v>
      </c>
      <c r="D2389" s="4" t="s">
        <v>2049</v>
      </c>
      <c r="E2389" s="6"/>
    </row>
    <row r="2390" spans="1:5" ht="24.75" customHeight="1">
      <c r="A2390" s="3">
        <v>2388</v>
      </c>
      <c r="B2390" s="4" t="str">
        <f>"孙晨"</f>
        <v>孙晨</v>
      </c>
      <c r="C2390" s="4" t="s">
        <v>2186</v>
      </c>
      <c r="D2390" s="4" t="s">
        <v>2049</v>
      </c>
      <c r="E2390" s="6"/>
    </row>
    <row r="2391" spans="1:5" ht="24.75" customHeight="1">
      <c r="A2391" s="3">
        <v>2389</v>
      </c>
      <c r="B2391" s="4" t="str">
        <f>"林婷"</f>
        <v>林婷</v>
      </c>
      <c r="C2391" s="4" t="s">
        <v>2187</v>
      </c>
      <c r="D2391" s="4" t="s">
        <v>2049</v>
      </c>
      <c r="E2391" s="6"/>
    </row>
    <row r="2392" spans="1:5" ht="24.75" customHeight="1">
      <c r="A2392" s="3">
        <v>2390</v>
      </c>
      <c r="B2392" s="4" t="str">
        <f>"蔡前晓"</f>
        <v>蔡前晓</v>
      </c>
      <c r="C2392" s="4" t="s">
        <v>2188</v>
      </c>
      <c r="D2392" s="4" t="s">
        <v>2049</v>
      </c>
      <c r="E2392" s="6"/>
    </row>
    <row r="2393" spans="1:5" ht="24.75" customHeight="1">
      <c r="A2393" s="3">
        <v>2391</v>
      </c>
      <c r="B2393" s="4" t="str">
        <f>"李辉宝"</f>
        <v>李辉宝</v>
      </c>
      <c r="C2393" s="4" t="s">
        <v>1723</v>
      </c>
      <c r="D2393" s="4" t="s">
        <v>2049</v>
      </c>
      <c r="E2393" s="6"/>
    </row>
    <row r="2394" spans="1:5" ht="24.75" customHeight="1">
      <c r="A2394" s="3">
        <v>2392</v>
      </c>
      <c r="B2394" s="4" t="str">
        <f>"黄娇丽"</f>
        <v>黄娇丽</v>
      </c>
      <c r="C2394" s="4" t="s">
        <v>2189</v>
      </c>
      <c r="D2394" s="4" t="s">
        <v>2049</v>
      </c>
      <c r="E2394" s="6"/>
    </row>
    <row r="2395" spans="1:5" ht="24.75" customHeight="1">
      <c r="A2395" s="3">
        <v>2393</v>
      </c>
      <c r="B2395" s="4" t="str">
        <f>"符永康"</f>
        <v>符永康</v>
      </c>
      <c r="C2395" s="4" t="s">
        <v>2190</v>
      </c>
      <c r="D2395" s="4" t="s">
        <v>2049</v>
      </c>
      <c r="E2395" s="6"/>
    </row>
    <row r="2396" spans="1:5" ht="24.75" customHeight="1">
      <c r="A2396" s="3">
        <v>2394</v>
      </c>
      <c r="B2396" s="4" t="str">
        <f>"黄小倩"</f>
        <v>黄小倩</v>
      </c>
      <c r="C2396" s="4" t="s">
        <v>2191</v>
      </c>
      <c r="D2396" s="4" t="s">
        <v>2049</v>
      </c>
      <c r="E2396" s="6"/>
    </row>
    <row r="2397" spans="1:5" ht="24.75" customHeight="1">
      <c r="A2397" s="3">
        <v>2395</v>
      </c>
      <c r="B2397" s="4" t="str">
        <f>"赵小倩"</f>
        <v>赵小倩</v>
      </c>
      <c r="C2397" s="4" t="s">
        <v>2192</v>
      </c>
      <c r="D2397" s="4" t="s">
        <v>2049</v>
      </c>
      <c r="E2397" s="6"/>
    </row>
    <row r="2398" spans="1:5" ht="24.75" customHeight="1">
      <c r="A2398" s="3">
        <v>2396</v>
      </c>
      <c r="B2398" s="4" t="str">
        <f>"李娇木"</f>
        <v>李娇木</v>
      </c>
      <c r="C2398" s="4" t="s">
        <v>1526</v>
      </c>
      <c r="D2398" s="4" t="s">
        <v>2049</v>
      </c>
      <c r="E2398" s="6"/>
    </row>
    <row r="2399" spans="1:5" ht="24.75" customHeight="1">
      <c r="A2399" s="3">
        <v>2397</v>
      </c>
      <c r="B2399" s="4" t="str">
        <f>"郑远云"</f>
        <v>郑远云</v>
      </c>
      <c r="C2399" s="4" t="s">
        <v>2193</v>
      </c>
      <c r="D2399" s="4" t="s">
        <v>2049</v>
      </c>
      <c r="E2399" s="6"/>
    </row>
    <row r="2400" spans="1:5" ht="24.75" customHeight="1">
      <c r="A2400" s="3">
        <v>2398</v>
      </c>
      <c r="B2400" s="4" t="str">
        <f>"陈思伽"</f>
        <v>陈思伽</v>
      </c>
      <c r="C2400" s="4" t="s">
        <v>2194</v>
      </c>
      <c r="D2400" s="4" t="s">
        <v>2049</v>
      </c>
      <c r="E2400" s="6"/>
    </row>
    <row r="2401" spans="1:5" ht="24.75" customHeight="1">
      <c r="A2401" s="3">
        <v>2399</v>
      </c>
      <c r="B2401" s="4" t="str">
        <f>"谢呈慧"</f>
        <v>谢呈慧</v>
      </c>
      <c r="C2401" s="4" t="s">
        <v>2195</v>
      </c>
      <c r="D2401" s="4" t="s">
        <v>2049</v>
      </c>
      <c r="E2401" s="6"/>
    </row>
    <row r="2402" spans="1:5" ht="24.75" customHeight="1">
      <c r="A2402" s="3">
        <v>2400</v>
      </c>
      <c r="B2402" s="4" t="str">
        <f>"陈华晓"</f>
        <v>陈华晓</v>
      </c>
      <c r="C2402" s="4" t="s">
        <v>2196</v>
      </c>
      <c r="D2402" s="4" t="s">
        <v>2049</v>
      </c>
      <c r="E2402" s="6"/>
    </row>
    <row r="2403" spans="1:5" ht="24.75" customHeight="1">
      <c r="A2403" s="3">
        <v>2401</v>
      </c>
      <c r="B2403" s="4" t="str">
        <f>"张小桦"</f>
        <v>张小桦</v>
      </c>
      <c r="C2403" s="4" t="s">
        <v>2197</v>
      </c>
      <c r="D2403" s="4" t="s">
        <v>2049</v>
      </c>
      <c r="E2403" s="6"/>
    </row>
    <row r="2404" spans="1:5" ht="24.75" customHeight="1">
      <c r="A2404" s="3">
        <v>2402</v>
      </c>
      <c r="B2404" s="4" t="str">
        <f>"罗捷"</f>
        <v>罗捷</v>
      </c>
      <c r="C2404" s="4" t="s">
        <v>2198</v>
      </c>
      <c r="D2404" s="4" t="s">
        <v>2049</v>
      </c>
      <c r="E2404" s="6"/>
    </row>
    <row r="2405" spans="1:5" ht="24.75" customHeight="1">
      <c r="A2405" s="3">
        <v>2403</v>
      </c>
      <c r="B2405" s="4" t="str">
        <f>"陈文悦"</f>
        <v>陈文悦</v>
      </c>
      <c r="C2405" s="4" t="s">
        <v>1709</v>
      </c>
      <c r="D2405" s="4" t="s">
        <v>2049</v>
      </c>
      <c r="E2405" s="6"/>
    </row>
    <row r="2406" spans="1:5" ht="24.75" customHeight="1">
      <c r="A2406" s="3">
        <v>2404</v>
      </c>
      <c r="B2406" s="4" t="str">
        <f>"郑传男"</f>
        <v>郑传男</v>
      </c>
      <c r="C2406" s="4" t="s">
        <v>2199</v>
      </c>
      <c r="D2406" s="4" t="s">
        <v>2049</v>
      </c>
      <c r="E2406" s="6"/>
    </row>
    <row r="2407" spans="1:5" ht="24.75" customHeight="1">
      <c r="A2407" s="3">
        <v>2405</v>
      </c>
      <c r="B2407" s="4" t="str">
        <f>"朱冲玉"</f>
        <v>朱冲玉</v>
      </c>
      <c r="C2407" s="4" t="s">
        <v>2200</v>
      </c>
      <c r="D2407" s="4" t="s">
        <v>2049</v>
      </c>
      <c r="E2407" s="6"/>
    </row>
    <row r="2408" spans="1:5" ht="24.75" customHeight="1">
      <c r="A2408" s="3">
        <v>2406</v>
      </c>
      <c r="B2408" s="4" t="str">
        <f>"蒙晓燕"</f>
        <v>蒙晓燕</v>
      </c>
      <c r="C2408" s="4" t="s">
        <v>2201</v>
      </c>
      <c r="D2408" s="4" t="s">
        <v>2049</v>
      </c>
      <c r="E2408" s="6"/>
    </row>
    <row r="2409" spans="1:5" ht="24.75" customHeight="1">
      <c r="A2409" s="3">
        <v>2407</v>
      </c>
      <c r="B2409" s="4" t="str">
        <f>"陈子健"</f>
        <v>陈子健</v>
      </c>
      <c r="C2409" s="4" t="s">
        <v>2202</v>
      </c>
      <c r="D2409" s="4" t="s">
        <v>2049</v>
      </c>
      <c r="E2409" s="6"/>
    </row>
    <row r="2410" spans="1:5" ht="24.75" customHeight="1">
      <c r="A2410" s="3">
        <v>2408</v>
      </c>
      <c r="B2410" s="4" t="str">
        <f>"纪绅纬"</f>
        <v>纪绅纬</v>
      </c>
      <c r="C2410" s="4" t="s">
        <v>2203</v>
      </c>
      <c r="D2410" s="4" t="s">
        <v>2049</v>
      </c>
      <c r="E2410" s="6"/>
    </row>
    <row r="2411" spans="1:5" ht="24.75" customHeight="1">
      <c r="A2411" s="3">
        <v>2409</v>
      </c>
      <c r="B2411" s="4" t="str">
        <f>"吴海翠"</f>
        <v>吴海翠</v>
      </c>
      <c r="C2411" s="4" t="s">
        <v>2204</v>
      </c>
      <c r="D2411" s="4" t="s">
        <v>2049</v>
      </c>
      <c r="E2411" s="6"/>
    </row>
    <row r="2412" spans="1:5" ht="24.75" customHeight="1">
      <c r="A2412" s="3">
        <v>2410</v>
      </c>
      <c r="B2412" s="4" t="str">
        <f>"杨英"</f>
        <v>杨英</v>
      </c>
      <c r="C2412" s="4" t="s">
        <v>2205</v>
      </c>
      <c r="D2412" s="4" t="s">
        <v>2049</v>
      </c>
      <c r="E2412" s="6"/>
    </row>
    <row r="2413" spans="1:5" ht="24.75" customHeight="1">
      <c r="A2413" s="3">
        <v>2411</v>
      </c>
      <c r="B2413" s="4" t="str">
        <f>"符舒静"</f>
        <v>符舒静</v>
      </c>
      <c r="C2413" s="4" t="s">
        <v>2206</v>
      </c>
      <c r="D2413" s="4" t="s">
        <v>2049</v>
      </c>
      <c r="E2413" s="6"/>
    </row>
    <row r="2414" spans="1:5" ht="24.75" customHeight="1">
      <c r="A2414" s="3">
        <v>2412</v>
      </c>
      <c r="B2414" s="4" t="str">
        <f>"王茹"</f>
        <v>王茹</v>
      </c>
      <c r="C2414" s="4" t="s">
        <v>2207</v>
      </c>
      <c r="D2414" s="4" t="s">
        <v>2049</v>
      </c>
      <c r="E2414" s="6"/>
    </row>
    <row r="2415" spans="1:5" ht="24.75" customHeight="1">
      <c r="A2415" s="3">
        <v>2413</v>
      </c>
      <c r="B2415" s="4" t="str">
        <f>"唐忠雅"</f>
        <v>唐忠雅</v>
      </c>
      <c r="C2415" s="4" t="s">
        <v>2208</v>
      </c>
      <c r="D2415" s="4" t="s">
        <v>2049</v>
      </c>
      <c r="E2415" s="6"/>
    </row>
    <row r="2416" spans="1:5" ht="24.75" customHeight="1">
      <c r="A2416" s="3">
        <v>2414</v>
      </c>
      <c r="B2416" s="4" t="str">
        <f>"陈海玉"</f>
        <v>陈海玉</v>
      </c>
      <c r="C2416" s="4" t="s">
        <v>2209</v>
      </c>
      <c r="D2416" s="4" t="s">
        <v>2049</v>
      </c>
      <c r="E2416" s="6"/>
    </row>
    <row r="2417" spans="1:5" ht="24.75" customHeight="1">
      <c r="A2417" s="3">
        <v>2415</v>
      </c>
      <c r="B2417" s="4" t="str">
        <f>"黎娇醉"</f>
        <v>黎娇醉</v>
      </c>
      <c r="C2417" s="4" t="s">
        <v>2210</v>
      </c>
      <c r="D2417" s="4" t="s">
        <v>2049</v>
      </c>
      <c r="E2417" s="6"/>
    </row>
    <row r="2418" spans="1:5" ht="24.75" customHeight="1">
      <c r="A2418" s="3">
        <v>2416</v>
      </c>
      <c r="B2418" s="4" t="str">
        <f>"欧值言"</f>
        <v>欧值言</v>
      </c>
      <c r="C2418" s="4" t="s">
        <v>1915</v>
      </c>
      <c r="D2418" s="4" t="s">
        <v>2049</v>
      </c>
      <c r="E2418" s="6"/>
    </row>
    <row r="2419" spans="1:5" ht="24.75" customHeight="1">
      <c r="A2419" s="3">
        <v>2417</v>
      </c>
      <c r="B2419" s="4" t="str">
        <f>"李洁"</f>
        <v>李洁</v>
      </c>
      <c r="C2419" s="4" t="s">
        <v>2211</v>
      </c>
      <c r="D2419" s="4" t="s">
        <v>2049</v>
      </c>
      <c r="E2419" s="6"/>
    </row>
    <row r="2420" spans="1:5" ht="24.75" customHeight="1">
      <c r="A2420" s="3">
        <v>2418</v>
      </c>
      <c r="B2420" s="4" t="str">
        <f>"陈积婷"</f>
        <v>陈积婷</v>
      </c>
      <c r="C2420" s="4" t="s">
        <v>2212</v>
      </c>
      <c r="D2420" s="4" t="s">
        <v>2213</v>
      </c>
      <c r="E2420" s="6"/>
    </row>
    <row r="2421" spans="1:5" ht="24.75" customHeight="1">
      <c r="A2421" s="3">
        <v>2419</v>
      </c>
      <c r="B2421" s="4" t="str">
        <f>"曾德阳"</f>
        <v>曾德阳</v>
      </c>
      <c r="C2421" s="4" t="s">
        <v>2214</v>
      </c>
      <c r="D2421" s="4" t="s">
        <v>2213</v>
      </c>
      <c r="E2421" s="6"/>
    </row>
    <row r="2422" spans="1:5" ht="24.75" customHeight="1">
      <c r="A2422" s="3">
        <v>2420</v>
      </c>
      <c r="B2422" s="4" t="str">
        <f>"陈南安"</f>
        <v>陈南安</v>
      </c>
      <c r="C2422" s="4" t="s">
        <v>2215</v>
      </c>
      <c r="D2422" s="4" t="s">
        <v>2213</v>
      </c>
      <c r="E2422" s="6"/>
    </row>
    <row r="2423" spans="1:5" ht="24.75" customHeight="1">
      <c r="A2423" s="3">
        <v>2421</v>
      </c>
      <c r="B2423" s="4" t="str">
        <f>"李林薇"</f>
        <v>李林薇</v>
      </c>
      <c r="C2423" s="4" t="s">
        <v>2216</v>
      </c>
      <c r="D2423" s="4" t="s">
        <v>2213</v>
      </c>
      <c r="E2423" s="6"/>
    </row>
    <row r="2424" spans="1:5" ht="24.75" customHeight="1">
      <c r="A2424" s="3">
        <v>2422</v>
      </c>
      <c r="B2424" s="4" t="str">
        <f>"翟跃虹"</f>
        <v>翟跃虹</v>
      </c>
      <c r="C2424" s="4" t="s">
        <v>2217</v>
      </c>
      <c r="D2424" s="4" t="s">
        <v>2213</v>
      </c>
      <c r="E2424" s="6"/>
    </row>
    <row r="2425" spans="1:5" ht="24.75" customHeight="1">
      <c r="A2425" s="3">
        <v>2423</v>
      </c>
      <c r="B2425" s="4" t="str">
        <f>"黄嘉诚"</f>
        <v>黄嘉诚</v>
      </c>
      <c r="C2425" s="4" t="s">
        <v>2218</v>
      </c>
      <c r="D2425" s="4" t="s">
        <v>2213</v>
      </c>
      <c r="E2425" s="6"/>
    </row>
    <row r="2426" spans="1:5" ht="24.75" customHeight="1">
      <c r="A2426" s="3">
        <v>2424</v>
      </c>
      <c r="B2426" s="4" t="str">
        <f>"符博霞"</f>
        <v>符博霞</v>
      </c>
      <c r="C2426" s="4" t="s">
        <v>2219</v>
      </c>
      <c r="D2426" s="4" t="s">
        <v>2213</v>
      </c>
      <c r="E2426" s="6"/>
    </row>
    <row r="2427" spans="1:5" ht="24.75" customHeight="1">
      <c r="A2427" s="3">
        <v>2425</v>
      </c>
      <c r="B2427" s="4" t="str">
        <f>"符小霞"</f>
        <v>符小霞</v>
      </c>
      <c r="C2427" s="4" t="s">
        <v>2220</v>
      </c>
      <c r="D2427" s="4" t="s">
        <v>2213</v>
      </c>
      <c r="E2427" s="6"/>
    </row>
    <row r="2428" spans="1:5" ht="24.75" customHeight="1">
      <c r="A2428" s="3">
        <v>2426</v>
      </c>
      <c r="B2428" s="4" t="str">
        <f>"王丹"</f>
        <v>王丹</v>
      </c>
      <c r="C2428" s="4" t="s">
        <v>2221</v>
      </c>
      <c r="D2428" s="4" t="s">
        <v>2213</v>
      </c>
      <c r="E2428" s="6"/>
    </row>
    <row r="2429" spans="1:5" ht="24.75" customHeight="1">
      <c r="A2429" s="3">
        <v>2427</v>
      </c>
      <c r="B2429" s="4" t="str">
        <f>"黄莹仪"</f>
        <v>黄莹仪</v>
      </c>
      <c r="C2429" s="4" t="s">
        <v>1956</v>
      </c>
      <c r="D2429" s="4" t="s">
        <v>2213</v>
      </c>
      <c r="E2429" s="6"/>
    </row>
    <row r="2430" spans="1:5" ht="24.75" customHeight="1">
      <c r="A2430" s="3">
        <v>2428</v>
      </c>
      <c r="B2430" s="4" t="str">
        <f>"胡墨蝶"</f>
        <v>胡墨蝶</v>
      </c>
      <c r="C2430" s="4" t="s">
        <v>2222</v>
      </c>
      <c r="D2430" s="4" t="s">
        <v>2213</v>
      </c>
      <c r="E2430" s="6"/>
    </row>
    <row r="2431" spans="1:5" ht="24.75" customHeight="1">
      <c r="A2431" s="3">
        <v>2429</v>
      </c>
      <c r="B2431" s="4" t="str">
        <f>"周悦"</f>
        <v>周悦</v>
      </c>
      <c r="C2431" s="4" t="s">
        <v>2223</v>
      </c>
      <c r="D2431" s="4" t="s">
        <v>2213</v>
      </c>
      <c r="E2431" s="6"/>
    </row>
    <row r="2432" spans="1:5" ht="24.75" customHeight="1">
      <c r="A2432" s="3">
        <v>2430</v>
      </c>
      <c r="B2432" s="4" t="str">
        <f>"吴文君"</f>
        <v>吴文君</v>
      </c>
      <c r="C2432" s="4" t="s">
        <v>1044</v>
      </c>
      <c r="D2432" s="4" t="s">
        <v>2213</v>
      </c>
      <c r="E2432" s="6"/>
    </row>
    <row r="2433" spans="1:5" ht="24.75" customHeight="1">
      <c r="A2433" s="3">
        <v>2431</v>
      </c>
      <c r="B2433" s="4" t="str">
        <f>"杨全鸿"</f>
        <v>杨全鸿</v>
      </c>
      <c r="C2433" s="4" t="s">
        <v>2224</v>
      </c>
      <c r="D2433" s="4" t="s">
        <v>2213</v>
      </c>
      <c r="E2433" s="6"/>
    </row>
    <row r="2434" spans="1:5" ht="24.75" customHeight="1">
      <c r="A2434" s="3">
        <v>2432</v>
      </c>
      <c r="B2434" s="4" t="str">
        <f>"黄丽蓉"</f>
        <v>黄丽蓉</v>
      </c>
      <c r="C2434" s="4" t="s">
        <v>2225</v>
      </c>
      <c r="D2434" s="4" t="s">
        <v>2213</v>
      </c>
      <c r="E2434" s="6"/>
    </row>
    <row r="2435" spans="1:5" ht="24.75" customHeight="1">
      <c r="A2435" s="3">
        <v>2433</v>
      </c>
      <c r="B2435" s="4" t="str">
        <f>"王静然"</f>
        <v>王静然</v>
      </c>
      <c r="C2435" s="4" t="s">
        <v>2226</v>
      </c>
      <c r="D2435" s="4" t="s">
        <v>2213</v>
      </c>
      <c r="E2435" s="6"/>
    </row>
    <row r="2436" spans="1:5" ht="24.75" customHeight="1">
      <c r="A2436" s="3">
        <v>2434</v>
      </c>
      <c r="B2436" s="4" t="str">
        <f>"邢丽芝"</f>
        <v>邢丽芝</v>
      </c>
      <c r="C2436" s="4" t="s">
        <v>2227</v>
      </c>
      <c r="D2436" s="4" t="s">
        <v>2213</v>
      </c>
      <c r="E2436" s="6"/>
    </row>
    <row r="2437" spans="1:5" ht="24.75" customHeight="1">
      <c r="A2437" s="3">
        <v>2435</v>
      </c>
      <c r="B2437" s="4" t="str">
        <f>"邢维丹"</f>
        <v>邢维丹</v>
      </c>
      <c r="C2437" s="4" t="s">
        <v>1259</v>
      </c>
      <c r="D2437" s="4" t="s">
        <v>2213</v>
      </c>
      <c r="E2437" s="6"/>
    </row>
    <row r="2438" spans="1:5" ht="24.75" customHeight="1">
      <c r="A2438" s="3">
        <v>2436</v>
      </c>
      <c r="B2438" s="4" t="str">
        <f>"高子涵"</f>
        <v>高子涵</v>
      </c>
      <c r="C2438" s="4" t="s">
        <v>2228</v>
      </c>
      <c r="D2438" s="4" t="s">
        <v>2213</v>
      </c>
      <c r="E2438" s="6"/>
    </row>
    <row r="2439" spans="1:5" ht="24.75" customHeight="1">
      <c r="A2439" s="3">
        <v>2437</v>
      </c>
      <c r="B2439" s="4" t="str">
        <f>"陈江梅"</f>
        <v>陈江梅</v>
      </c>
      <c r="C2439" s="4" t="s">
        <v>2229</v>
      </c>
      <c r="D2439" s="4" t="s">
        <v>2213</v>
      </c>
      <c r="E2439" s="6"/>
    </row>
    <row r="2440" spans="1:5" ht="24.75" customHeight="1">
      <c r="A2440" s="3">
        <v>2438</v>
      </c>
      <c r="B2440" s="4" t="str">
        <f>"王棉"</f>
        <v>王棉</v>
      </c>
      <c r="C2440" s="4" t="s">
        <v>2230</v>
      </c>
      <c r="D2440" s="4" t="s">
        <v>2213</v>
      </c>
      <c r="E2440" s="6"/>
    </row>
    <row r="2441" spans="1:5" ht="24.75" customHeight="1">
      <c r="A2441" s="3">
        <v>2439</v>
      </c>
      <c r="B2441" s="4" t="str">
        <f>"梁学仕"</f>
        <v>梁学仕</v>
      </c>
      <c r="C2441" s="4" t="s">
        <v>2231</v>
      </c>
      <c r="D2441" s="4" t="s">
        <v>2213</v>
      </c>
      <c r="E2441" s="6"/>
    </row>
    <row r="2442" spans="1:5" ht="24.75" customHeight="1">
      <c r="A2442" s="3">
        <v>2440</v>
      </c>
      <c r="B2442" s="4" t="str">
        <f>"李有琼"</f>
        <v>李有琼</v>
      </c>
      <c r="C2442" s="4" t="s">
        <v>2232</v>
      </c>
      <c r="D2442" s="4" t="s">
        <v>2213</v>
      </c>
      <c r="E2442" s="6"/>
    </row>
    <row r="2443" spans="1:5" ht="24.75" customHeight="1">
      <c r="A2443" s="3">
        <v>2441</v>
      </c>
      <c r="B2443" s="4" t="str">
        <f>"吴晶晶"</f>
        <v>吴晶晶</v>
      </c>
      <c r="C2443" s="4" t="s">
        <v>2233</v>
      </c>
      <c r="D2443" s="4" t="s">
        <v>2213</v>
      </c>
      <c r="E2443" s="6"/>
    </row>
    <row r="2444" spans="1:5" ht="24.75" customHeight="1">
      <c r="A2444" s="3">
        <v>2442</v>
      </c>
      <c r="B2444" s="4" t="str">
        <f>"肖智中"</f>
        <v>肖智中</v>
      </c>
      <c r="C2444" s="4" t="s">
        <v>2234</v>
      </c>
      <c r="D2444" s="4" t="s">
        <v>2213</v>
      </c>
      <c r="E2444" s="6"/>
    </row>
    <row r="2445" spans="1:5" ht="24.75" customHeight="1">
      <c r="A2445" s="3">
        <v>2443</v>
      </c>
      <c r="B2445" s="4" t="str">
        <f>"唐静"</f>
        <v>唐静</v>
      </c>
      <c r="C2445" s="4" t="s">
        <v>409</v>
      </c>
      <c r="D2445" s="4" t="s">
        <v>2213</v>
      </c>
      <c r="E2445" s="6"/>
    </row>
    <row r="2446" spans="1:5" ht="24.75" customHeight="1">
      <c r="A2446" s="3">
        <v>2444</v>
      </c>
      <c r="B2446" s="4" t="str">
        <f>"闵绮霜"</f>
        <v>闵绮霜</v>
      </c>
      <c r="C2446" s="4" t="s">
        <v>2235</v>
      </c>
      <c r="D2446" s="4" t="s">
        <v>2213</v>
      </c>
      <c r="E2446" s="6"/>
    </row>
    <row r="2447" spans="1:5" ht="24.75" customHeight="1">
      <c r="A2447" s="3">
        <v>2445</v>
      </c>
      <c r="B2447" s="4" t="str">
        <f>"龚建美"</f>
        <v>龚建美</v>
      </c>
      <c r="C2447" s="4" t="s">
        <v>2236</v>
      </c>
      <c r="D2447" s="4" t="s">
        <v>2213</v>
      </c>
      <c r="E2447" s="6"/>
    </row>
    <row r="2448" spans="1:5" ht="24.75" customHeight="1">
      <c r="A2448" s="3">
        <v>2446</v>
      </c>
      <c r="B2448" s="4" t="str">
        <f>"黄康雨"</f>
        <v>黄康雨</v>
      </c>
      <c r="C2448" s="4" t="s">
        <v>2237</v>
      </c>
      <c r="D2448" s="4" t="s">
        <v>2213</v>
      </c>
      <c r="E2448" s="6"/>
    </row>
    <row r="2449" spans="1:5" ht="24.75" customHeight="1">
      <c r="A2449" s="3">
        <v>2447</v>
      </c>
      <c r="B2449" s="4" t="str">
        <f>"卢朝仙"</f>
        <v>卢朝仙</v>
      </c>
      <c r="C2449" s="4" t="s">
        <v>2238</v>
      </c>
      <c r="D2449" s="4" t="s">
        <v>2213</v>
      </c>
      <c r="E2449" s="6"/>
    </row>
    <row r="2450" spans="1:5" ht="24.75" customHeight="1">
      <c r="A2450" s="3">
        <v>2448</v>
      </c>
      <c r="B2450" s="4" t="str">
        <f>"王伟萌"</f>
        <v>王伟萌</v>
      </c>
      <c r="C2450" s="4" t="s">
        <v>2239</v>
      </c>
      <c r="D2450" s="4" t="s">
        <v>2213</v>
      </c>
      <c r="E2450" s="6"/>
    </row>
    <row r="2451" spans="1:5" ht="24.75" customHeight="1">
      <c r="A2451" s="3">
        <v>2449</v>
      </c>
      <c r="B2451" s="4" t="str">
        <f>"陈燕芳"</f>
        <v>陈燕芳</v>
      </c>
      <c r="C2451" s="4" t="s">
        <v>2240</v>
      </c>
      <c r="D2451" s="4" t="s">
        <v>2213</v>
      </c>
      <c r="E2451" s="6"/>
    </row>
    <row r="2452" spans="1:5" ht="24.75" customHeight="1">
      <c r="A2452" s="3">
        <v>2450</v>
      </c>
      <c r="B2452" s="4" t="str">
        <f>"黎娇霞"</f>
        <v>黎娇霞</v>
      </c>
      <c r="C2452" s="4" t="s">
        <v>2241</v>
      </c>
      <c r="D2452" s="4" t="s">
        <v>2213</v>
      </c>
      <c r="E2452" s="6"/>
    </row>
    <row r="2453" spans="1:5" ht="24.75" customHeight="1">
      <c r="A2453" s="3">
        <v>2451</v>
      </c>
      <c r="B2453" s="4" t="str">
        <f>"叶晓敏"</f>
        <v>叶晓敏</v>
      </c>
      <c r="C2453" s="4" t="s">
        <v>2242</v>
      </c>
      <c r="D2453" s="4" t="s">
        <v>2213</v>
      </c>
      <c r="E2453" s="6"/>
    </row>
    <row r="2454" spans="1:5" ht="24.75" customHeight="1">
      <c r="A2454" s="3">
        <v>2452</v>
      </c>
      <c r="B2454" s="4" t="str">
        <f>"许靖婕"</f>
        <v>许靖婕</v>
      </c>
      <c r="C2454" s="4" t="s">
        <v>2243</v>
      </c>
      <c r="D2454" s="4" t="s">
        <v>2213</v>
      </c>
      <c r="E2454" s="6"/>
    </row>
    <row r="2455" spans="1:5" ht="24.75" customHeight="1">
      <c r="A2455" s="3">
        <v>2453</v>
      </c>
      <c r="B2455" s="4" t="str">
        <f>"王绥淦"</f>
        <v>王绥淦</v>
      </c>
      <c r="C2455" s="4" t="s">
        <v>1740</v>
      </c>
      <c r="D2455" s="4" t="s">
        <v>2213</v>
      </c>
      <c r="E2455" s="6"/>
    </row>
    <row r="2456" spans="1:5" ht="24.75" customHeight="1">
      <c r="A2456" s="3">
        <v>2454</v>
      </c>
      <c r="B2456" s="4" t="str">
        <f>"吉慧颖"</f>
        <v>吉慧颖</v>
      </c>
      <c r="C2456" s="4" t="s">
        <v>2244</v>
      </c>
      <c r="D2456" s="4" t="s">
        <v>2213</v>
      </c>
      <c r="E2456" s="6"/>
    </row>
    <row r="2457" spans="1:5" ht="24.75" customHeight="1">
      <c r="A2457" s="3">
        <v>2455</v>
      </c>
      <c r="B2457" s="4" t="str">
        <f>"陈晓宇"</f>
        <v>陈晓宇</v>
      </c>
      <c r="C2457" s="4" t="s">
        <v>2245</v>
      </c>
      <c r="D2457" s="4" t="s">
        <v>2213</v>
      </c>
      <c r="E2457" s="6"/>
    </row>
    <row r="2458" spans="1:5" ht="24.75" customHeight="1">
      <c r="A2458" s="3">
        <v>2456</v>
      </c>
      <c r="B2458" s="4" t="str">
        <f>"陈夏琴"</f>
        <v>陈夏琴</v>
      </c>
      <c r="C2458" s="4" t="s">
        <v>1265</v>
      </c>
      <c r="D2458" s="4" t="s">
        <v>2213</v>
      </c>
      <c r="E2458" s="6"/>
    </row>
    <row r="2459" spans="1:5" ht="24.75" customHeight="1">
      <c r="A2459" s="3">
        <v>2457</v>
      </c>
      <c r="B2459" s="4" t="str">
        <f>"吴雨虹"</f>
        <v>吴雨虹</v>
      </c>
      <c r="C2459" s="4" t="s">
        <v>1709</v>
      </c>
      <c r="D2459" s="4" t="s">
        <v>2213</v>
      </c>
      <c r="E2459" s="6"/>
    </row>
    <row r="2460" spans="1:5" ht="24.75" customHeight="1">
      <c r="A2460" s="3">
        <v>2458</v>
      </c>
      <c r="B2460" s="4" t="str">
        <f>"符小芬"</f>
        <v>符小芬</v>
      </c>
      <c r="C2460" s="4" t="s">
        <v>2246</v>
      </c>
      <c r="D2460" s="4" t="s">
        <v>2213</v>
      </c>
      <c r="E2460" s="6"/>
    </row>
    <row r="2461" spans="1:5" ht="24.75" customHeight="1">
      <c r="A2461" s="3">
        <v>2459</v>
      </c>
      <c r="B2461" s="4" t="str">
        <f>"杨婉儒"</f>
        <v>杨婉儒</v>
      </c>
      <c r="C2461" s="4" t="s">
        <v>2247</v>
      </c>
      <c r="D2461" s="4" t="s">
        <v>2213</v>
      </c>
      <c r="E2461" s="6"/>
    </row>
    <row r="2462" spans="1:5" ht="24.75" customHeight="1">
      <c r="A2462" s="3">
        <v>2460</v>
      </c>
      <c r="B2462" s="4" t="str">
        <f>"罗姿"</f>
        <v>罗姿</v>
      </c>
      <c r="C2462" s="4" t="s">
        <v>2248</v>
      </c>
      <c r="D2462" s="4" t="s">
        <v>2213</v>
      </c>
      <c r="E2462" s="6"/>
    </row>
    <row r="2463" spans="1:5" ht="24.75" customHeight="1">
      <c r="A2463" s="3">
        <v>2461</v>
      </c>
      <c r="B2463" s="4" t="str">
        <f>"张永欣"</f>
        <v>张永欣</v>
      </c>
      <c r="C2463" s="4" t="s">
        <v>2249</v>
      </c>
      <c r="D2463" s="4" t="s">
        <v>2213</v>
      </c>
      <c r="E2463" s="6"/>
    </row>
    <row r="2464" spans="1:5" ht="24.75" customHeight="1">
      <c r="A2464" s="3">
        <v>2462</v>
      </c>
      <c r="B2464" s="4" t="str">
        <f>"卓丛林"</f>
        <v>卓丛林</v>
      </c>
      <c r="C2464" s="4" t="s">
        <v>2077</v>
      </c>
      <c r="D2464" s="4" t="s">
        <v>2213</v>
      </c>
      <c r="E2464" s="6"/>
    </row>
    <row r="2465" spans="1:5" ht="24.75" customHeight="1">
      <c r="A2465" s="3">
        <v>2463</v>
      </c>
      <c r="B2465" s="4" t="str">
        <f>"黄慧"</f>
        <v>黄慧</v>
      </c>
      <c r="C2465" s="4" t="s">
        <v>2250</v>
      </c>
      <c r="D2465" s="4" t="s">
        <v>2213</v>
      </c>
      <c r="E2465" s="6"/>
    </row>
    <row r="2466" spans="1:5" ht="24.75" customHeight="1">
      <c r="A2466" s="3">
        <v>2464</v>
      </c>
      <c r="B2466" s="4" t="str">
        <f>"文云妃"</f>
        <v>文云妃</v>
      </c>
      <c r="C2466" s="4" t="s">
        <v>960</v>
      </c>
      <c r="D2466" s="4" t="s">
        <v>2213</v>
      </c>
      <c r="E2466" s="6"/>
    </row>
    <row r="2467" spans="1:5" ht="24.75" customHeight="1">
      <c r="A2467" s="3">
        <v>2465</v>
      </c>
      <c r="B2467" s="4" t="str">
        <f>"黄群"</f>
        <v>黄群</v>
      </c>
      <c r="C2467" s="4" t="s">
        <v>2251</v>
      </c>
      <c r="D2467" s="4" t="s">
        <v>2213</v>
      </c>
      <c r="E2467" s="6"/>
    </row>
    <row r="2468" spans="1:5" ht="24.75" customHeight="1">
      <c r="A2468" s="3">
        <v>2466</v>
      </c>
      <c r="B2468" s="4" t="str">
        <f>"王泽玉"</f>
        <v>王泽玉</v>
      </c>
      <c r="C2468" s="4" t="s">
        <v>2252</v>
      </c>
      <c r="D2468" s="4" t="s">
        <v>2213</v>
      </c>
      <c r="E2468" s="6"/>
    </row>
    <row r="2469" spans="1:5" ht="24.75" customHeight="1">
      <c r="A2469" s="3">
        <v>2467</v>
      </c>
      <c r="B2469" s="4" t="str">
        <f>"庞旭楠"</f>
        <v>庞旭楠</v>
      </c>
      <c r="C2469" s="4" t="s">
        <v>2210</v>
      </c>
      <c r="D2469" s="4" t="s">
        <v>2213</v>
      </c>
      <c r="E2469" s="6"/>
    </row>
    <row r="2470" spans="1:5" ht="24.75" customHeight="1">
      <c r="A2470" s="3">
        <v>2468</v>
      </c>
      <c r="B2470" s="4" t="str">
        <f>"王琨"</f>
        <v>王琨</v>
      </c>
      <c r="C2470" s="4" t="s">
        <v>2253</v>
      </c>
      <c r="D2470" s="4" t="s">
        <v>2213</v>
      </c>
      <c r="E2470" s="6"/>
    </row>
    <row r="2471" spans="1:5" ht="24.75" customHeight="1">
      <c r="A2471" s="3">
        <v>2469</v>
      </c>
      <c r="B2471" s="4" t="str">
        <f>"吴祝铭"</f>
        <v>吴祝铭</v>
      </c>
      <c r="C2471" s="4" t="s">
        <v>2254</v>
      </c>
      <c r="D2471" s="4" t="s">
        <v>2213</v>
      </c>
      <c r="E2471" s="6"/>
    </row>
    <row r="2472" spans="1:5" ht="24.75" customHeight="1">
      <c r="A2472" s="3">
        <v>2470</v>
      </c>
      <c r="B2472" s="4" t="str">
        <f>"董利俊"</f>
        <v>董利俊</v>
      </c>
      <c r="C2472" s="4" t="s">
        <v>2255</v>
      </c>
      <c r="D2472" s="4" t="s">
        <v>2213</v>
      </c>
      <c r="E2472" s="6"/>
    </row>
    <row r="2473" spans="1:5" ht="24.75" customHeight="1">
      <c r="A2473" s="3">
        <v>2471</v>
      </c>
      <c r="B2473" s="4" t="str">
        <f>"王红棉"</f>
        <v>王红棉</v>
      </c>
      <c r="C2473" s="4" t="s">
        <v>2256</v>
      </c>
      <c r="D2473" s="4" t="s">
        <v>2213</v>
      </c>
      <c r="E2473" s="6"/>
    </row>
    <row r="2474" spans="1:5" ht="24.75" customHeight="1">
      <c r="A2474" s="3">
        <v>2472</v>
      </c>
      <c r="B2474" s="4" t="str">
        <f>"李婧文"</f>
        <v>李婧文</v>
      </c>
      <c r="C2474" s="4" t="s">
        <v>2257</v>
      </c>
      <c r="D2474" s="4" t="s">
        <v>2213</v>
      </c>
      <c r="E2474" s="6"/>
    </row>
    <row r="2475" spans="1:5" ht="24.75" customHeight="1">
      <c r="A2475" s="3">
        <v>2473</v>
      </c>
      <c r="B2475" s="4" t="str">
        <f>"文巨明"</f>
        <v>文巨明</v>
      </c>
      <c r="C2475" s="4" t="s">
        <v>2258</v>
      </c>
      <c r="D2475" s="4" t="s">
        <v>2213</v>
      </c>
      <c r="E2475" s="6"/>
    </row>
    <row r="2476" spans="1:5" ht="24.75" customHeight="1">
      <c r="A2476" s="3">
        <v>2474</v>
      </c>
      <c r="B2476" s="4" t="str">
        <f>"吴湘琼"</f>
        <v>吴湘琼</v>
      </c>
      <c r="C2476" s="4" t="s">
        <v>2259</v>
      </c>
      <c r="D2476" s="4" t="s">
        <v>2213</v>
      </c>
      <c r="E2476" s="6"/>
    </row>
    <row r="2477" spans="1:5" ht="24.75" customHeight="1">
      <c r="A2477" s="3">
        <v>2475</v>
      </c>
      <c r="B2477" s="4" t="str">
        <f>"周练"</f>
        <v>周练</v>
      </c>
      <c r="C2477" s="4" t="s">
        <v>2260</v>
      </c>
      <c r="D2477" s="4" t="s">
        <v>2213</v>
      </c>
      <c r="E2477" s="6"/>
    </row>
    <row r="2478" spans="1:5" ht="24.75" customHeight="1">
      <c r="A2478" s="3">
        <v>2476</v>
      </c>
      <c r="B2478" s="4" t="str">
        <f>"高志群"</f>
        <v>高志群</v>
      </c>
      <c r="C2478" s="4" t="s">
        <v>2261</v>
      </c>
      <c r="D2478" s="4" t="s">
        <v>2213</v>
      </c>
      <c r="E2478" s="6"/>
    </row>
    <row r="2479" spans="1:5" ht="24.75" customHeight="1">
      <c r="A2479" s="3">
        <v>2477</v>
      </c>
      <c r="B2479" s="4" t="str">
        <f>"林佳璐"</f>
        <v>林佳璐</v>
      </c>
      <c r="C2479" s="4" t="s">
        <v>1501</v>
      </c>
      <c r="D2479" s="4" t="s">
        <v>2213</v>
      </c>
      <c r="E2479" s="6"/>
    </row>
    <row r="2480" spans="1:5" ht="24.75" customHeight="1">
      <c r="A2480" s="3">
        <v>2478</v>
      </c>
      <c r="B2480" s="4" t="str">
        <f>"林够够"</f>
        <v>林够够</v>
      </c>
      <c r="C2480" s="4" t="s">
        <v>2262</v>
      </c>
      <c r="D2480" s="4" t="s">
        <v>2213</v>
      </c>
      <c r="E2480" s="6"/>
    </row>
    <row r="2481" spans="1:5" ht="24.75" customHeight="1">
      <c r="A2481" s="3">
        <v>2479</v>
      </c>
      <c r="B2481" s="4" t="str">
        <f>"薛文娇"</f>
        <v>薛文娇</v>
      </c>
      <c r="C2481" s="4" t="s">
        <v>2263</v>
      </c>
      <c r="D2481" s="4" t="s">
        <v>2213</v>
      </c>
      <c r="E2481" s="6"/>
    </row>
    <row r="2482" spans="1:5" ht="24.75" customHeight="1">
      <c r="A2482" s="3">
        <v>2480</v>
      </c>
      <c r="B2482" s="4" t="str">
        <f>"左斌"</f>
        <v>左斌</v>
      </c>
      <c r="C2482" s="4" t="s">
        <v>2264</v>
      </c>
      <c r="D2482" s="4" t="s">
        <v>2213</v>
      </c>
      <c r="E2482" s="6"/>
    </row>
    <row r="2483" spans="1:5" ht="24.75" customHeight="1">
      <c r="A2483" s="3">
        <v>2481</v>
      </c>
      <c r="B2483" s="4" t="str">
        <f>"周婧"</f>
        <v>周婧</v>
      </c>
      <c r="C2483" s="4" t="s">
        <v>2265</v>
      </c>
      <c r="D2483" s="4" t="s">
        <v>2213</v>
      </c>
      <c r="E2483" s="6"/>
    </row>
    <row r="2484" spans="1:5" ht="24.75" customHeight="1">
      <c r="A2484" s="3">
        <v>2482</v>
      </c>
      <c r="B2484" s="4" t="str">
        <f>"薛钰莹"</f>
        <v>薛钰莹</v>
      </c>
      <c r="C2484" s="4" t="s">
        <v>2266</v>
      </c>
      <c r="D2484" s="4" t="s">
        <v>2213</v>
      </c>
      <c r="E2484" s="6"/>
    </row>
    <row r="2485" spans="1:5" ht="24.75" customHeight="1">
      <c r="A2485" s="3">
        <v>2483</v>
      </c>
      <c r="B2485" s="4" t="str">
        <f>"黄兴"</f>
        <v>黄兴</v>
      </c>
      <c r="C2485" s="4" t="s">
        <v>2267</v>
      </c>
      <c r="D2485" s="4" t="s">
        <v>2213</v>
      </c>
      <c r="E2485" s="6"/>
    </row>
    <row r="2486" spans="1:5" ht="24.75" customHeight="1">
      <c r="A2486" s="3">
        <v>2484</v>
      </c>
      <c r="B2486" s="4" t="str">
        <f>"郑玉球"</f>
        <v>郑玉球</v>
      </c>
      <c r="C2486" s="4" t="s">
        <v>2268</v>
      </c>
      <c r="D2486" s="4" t="s">
        <v>2213</v>
      </c>
      <c r="E2486" s="6"/>
    </row>
    <row r="2487" spans="1:5" ht="24.75" customHeight="1">
      <c r="A2487" s="3">
        <v>2485</v>
      </c>
      <c r="B2487" s="4" t="str">
        <f>"龙官梁"</f>
        <v>龙官梁</v>
      </c>
      <c r="C2487" s="4" t="s">
        <v>2269</v>
      </c>
      <c r="D2487" s="4" t="s">
        <v>2213</v>
      </c>
      <c r="E2487" s="6"/>
    </row>
    <row r="2488" spans="1:5" ht="24.75" customHeight="1">
      <c r="A2488" s="3">
        <v>2486</v>
      </c>
      <c r="B2488" s="4" t="str">
        <f>"黎昱杉"</f>
        <v>黎昱杉</v>
      </c>
      <c r="C2488" s="4" t="s">
        <v>2270</v>
      </c>
      <c r="D2488" s="4" t="s">
        <v>2213</v>
      </c>
      <c r="E2488" s="6"/>
    </row>
    <row r="2489" spans="1:5" ht="24.75" customHeight="1">
      <c r="A2489" s="3">
        <v>2487</v>
      </c>
      <c r="B2489" s="4" t="str">
        <f>"谢凤妹"</f>
        <v>谢凤妹</v>
      </c>
      <c r="C2489" s="4" t="s">
        <v>2271</v>
      </c>
      <c r="D2489" s="4" t="s">
        <v>2213</v>
      </c>
      <c r="E2489" s="6"/>
    </row>
    <row r="2490" spans="1:5" ht="24.75" customHeight="1">
      <c r="A2490" s="3">
        <v>2488</v>
      </c>
      <c r="B2490" s="4" t="str">
        <f>"王鲜鲜"</f>
        <v>王鲜鲜</v>
      </c>
      <c r="C2490" s="4" t="s">
        <v>2272</v>
      </c>
      <c r="D2490" s="4" t="s">
        <v>2213</v>
      </c>
      <c r="E2490" s="6"/>
    </row>
    <row r="2491" spans="1:5" ht="24.75" customHeight="1">
      <c r="A2491" s="3">
        <v>2489</v>
      </c>
      <c r="B2491" s="4" t="str">
        <f>"郑秋婷"</f>
        <v>郑秋婷</v>
      </c>
      <c r="C2491" s="4" t="s">
        <v>132</v>
      </c>
      <c r="D2491" s="4" t="s">
        <v>2213</v>
      </c>
      <c r="E2491" s="6"/>
    </row>
    <row r="2492" spans="1:5" ht="24.75" customHeight="1">
      <c r="A2492" s="3">
        <v>2490</v>
      </c>
      <c r="B2492" s="4" t="str">
        <f>"黄晓蕾"</f>
        <v>黄晓蕾</v>
      </c>
      <c r="C2492" s="4" t="s">
        <v>2266</v>
      </c>
      <c r="D2492" s="4" t="s">
        <v>2213</v>
      </c>
      <c r="E2492" s="6"/>
    </row>
    <row r="2493" spans="1:5" ht="24.75" customHeight="1">
      <c r="A2493" s="3">
        <v>2491</v>
      </c>
      <c r="B2493" s="4" t="str">
        <f>"林慧婷"</f>
        <v>林慧婷</v>
      </c>
      <c r="C2493" s="4" t="s">
        <v>2273</v>
      </c>
      <c r="D2493" s="4" t="s">
        <v>2213</v>
      </c>
      <c r="E2493" s="6"/>
    </row>
    <row r="2494" spans="1:5" ht="24.75" customHeight="1">
      <c r="A2494" s="3">
        <v>2492</v>
      </c>
      <c r="B2494" s="4" t="str">
        <f>"吴祥燕"</f>
        <v>吴祥燕</v>
      </c>
      <c r="C2494" s="4" t="s">
        <v>935</v>
      </c>
      <c r="D2494" s="4" t="s">
        <v>2213</v>
      </c>
      <c r="E2494" s="6"/>
    </row>
    <row r="2495" spans="1:5" ht="24.75" customHeight="1">
      <c r="A2495" s="3">
        <v>2493</v>
      </c>
      <c r="B2495" s="4" t="str">
        <f>"邱颖"</f>
        <v>邱颖</v>
      </c>
      <c r="C2495" s="4" t="s">
        <v>2274</v>
      </c>
      <c r="D2495" s="4" t="s">
        <v>2213</v>
      </c>
      <c r="E2495" s="6"/>
    </row>
    <row r="2496" spans="1:5" ht="24.75" customHeight="1">
      <c r="A2496" s="3">
        <v>2494</v>
      </c>
      <c r="B2496" s="4" t="str">
        <f>"董光秋"</f>
        <v>董光秋</v>
      </c>
      <c r="C2496" s="4" t="s">
        <v>2275</v>
      </c>
      <c r="D2496" s="4" t="s">
        <v>2213</v>
      </c>
      <c r="E2496" s="6"/>
    </row>
    <row r="2497" spans="1:5" ht="24.75" customHeight="1">
      <c r="A2497" s="3">
        <v>2495</v>
      </c>
      <c r="B2497" s="4" t="str">
        <f>"李雪芳"</f>
        <v>李雪芳</v>
      </c>
      <c r="C2497" s="4" t="s">
        <v>2276</v>
      </c>
      <c r="D2497" s="4" t="s">
        <v>2213</v>
      </c>
      <c r="E2497" s="6"/>
    </row>
    <row r="2498" spans="1:5" ht="24.75" customHeight="1">
      <c r="A2498" s="3">
        <v>2496</v>
      </c>
      <c r="B2498" s="4" t="str">
        <f>"许腾尹"</f>
        <v>许腾尹</v>
      </c>
      <c r="C2498" s="4" t="s">
        <v>2059</v>
      </c>
      <c r="D2498" s="4" t="s">
        <v>2213</v>
      </c>
      <c r="E2498" s="6"/>
    </row>
    <row r="2499" spans="1:5" ht="24.75" customHeight="1">
      <c r="A2499" s="3">
        <v>2497</v>
      </c>
      <c r="B2499" s="4" t="str">
        <f>"李颖"</f>
        <v>李颖</v>
      </c>
      <c r="C2499" s="4" t="s">
        <v>2277</v>
      </c>
      <c r="D2499" s="4" t="s">
        <v>2213</v>
      </c>
      <c r="E2499" s="6"/>
    </row>
    <row r="2500" spans="1:5" ht="24.75" customHeight="1">
      <c r="A2500" s="3">
        <v>2498</v>
      </c>
      <c r="B2500" s="4" t="str">
        <f>"陈艺瑾"</f>
        <v>陈艺瑾</v>
      </c>
      <c r="C2500" s="4" t="s">
        <v>2278</v>
      </c>
      <c r="D2500" s="4" t="s">
        <v>2213</v>
      </c>
      <c r="E2500" s="6"/>
    </row>
    <row r="2501" spans="1:5" ht="24.75" customHeight="1">
      <c r="A2501" s="3">
        <v>2499</v>
      </c>
      <c r="B2501" s="4" t="str">
        <f>"苏雅"</f>
        <v>苏雅</v>
      </c>
      <c r="C2501" s="4" t="s">
        <v>37</v>
      </c>
      <c r="D2501" s="4" t="s">
        <v>2213</v>
      </c>
      <c r="E2501" s="6"/>
    </row>
    <row r="2502" spans="1:5" ht="24.75" customHeight="1">
      <c r="A2502" s="3">
        <v>2500</v>
      </c>
      <c r="B2502" s="4" t="str">
        <f>"张秋来"</f>
        <v>张秋来</v>
      </c>
      <c r="C2502" s="4" t="s">
        <v>2279</v>
      </c>
      <c r="D2502" s="4" t="s">
        <v>2213</v>
      </c>
      <c r="E2502" s="6"/>
    </row>
    <row r="2503" spans="1:5" ht="24.75" customHeight="1">
      <c r="A2503" s="3">
        <v>2501</v>
      </c>
      <c r="B2503" s="4" t="str">
        <f>"胡紫静"</f>
        <v>胡紫静</v>
      </c>
      <c r="C2503" s="4" t="s">
        <v>2280</v>
      </c>
      <c r="D2503" s="4" t="s">
        <v>2213</v>
      </c>
      <c r="E2503" s="6"/>
    </row>
    <row r="2504" spans="1:5" ht="24.75" customHeight="1">
      <c r="A2504" s="3">
        <v>2502</v>
      </c>
      <c r="B2504" s="4" t="str">
        <f>"林天熙"</f>
        <v>林天熙</v>
      </c>
      <c r="C2504" s="4" t="s">
        <v>1855</v>
      </c>
      <c r="D2504" s="4" t="s">
        <v>2213</v>
      </c>
      <c r="E2504" s="6"/>
    </row>
    <row r="2505" spans="1:5" ht="24.75" customHeight="1">
      <c r="A2505" s="3">
        <v>2503</v>
      </c>
      <c r="B2505" s="4" t="str">
        <f>"李彦"</f>
        <v>李彦</v>
      </c>
      <c r="C2505" s="4" t="s">
        <v>2281</v>
      </c>
      <c r="D2505" s="4" t="s">
        <v>2213</v>
      </c>
      <c r="E2505" s="6"/>
    </row>
    <row r="2506" spans="1:5" ht="24.75" customHeight="1">
      <c r="A2506" s="3">
        <v>2504</v>
      </c>
      <c r="B2506" s="4" t="str">
        <f>"蒲饶威"</f>
        <v>蒲饶威</v>
      </c>
      <c r="C2506" s="4" t="s">
        <v>2282</v>
      </c>
      <c r="D2506" s="4" t="s">
        <v>2213</v>
      </c>
      <c r="E2506" s="6"/>
    </row>
    <row r="2507" spans="1:5" ht="24.75" customHeight="1">
      <c r="A2507" s="3">
        <v>2505</v>
      </c>
      <c r="B2507" s="4" t="str">
        <f>"陈霖霖"</f>
        <v>陈霖霖</v>
      </c>
      <c r="C2507" s="4" t="s">
        <v>2283</v>
      </c>
      <c r="D2507" s="4" t="s">
        <v>2213</v>
      </c>
      <c r="E2507" s="6"/>
    </row>
    <row r="2508" spans="1:5" ht="24.75" customHeight="1">
      <c r="A2508" s="3">
        <v>2506</v>
      </c>
      <c r="B2508" s="4" t="str">
        <f>"高婷婷"</f>
        <v>高婷婷</v>
      </c>
      <c r="C2508" s="4" t="s">
        <v>2284</v>
      </c>
      <c r="D2508" s="4" t="s">
        <v>2213</v>
      </c>
      <c r="E2508" s="6"/>
    </row>
    <row r="2509" spans="1:5" ht="24.75" customHeight="1">
      <c r="A2509" s="3">
        <v>2507</v>
      </c>
      <c r="B2509" s="4" t="str">
        <f>"莫靓乾"</f>
        <v>莫靓乾</v>
      </c>
      <c r="C2509" s="4" t="s">
        <v>2285</v>
      </c>
      <c r="D2509" s="4" t="s">
        <v>2213</v>
      </c>
      <c r="E2509" s="6"/>
    </row>
    <row r="2510" spans="1:5" ht="24.75" customHeight="1">
      <c r="A2510" s="3">
        <v>2508</v>
      </c>
      <c r="B2510" s="4" t="str">
        <f>"苏思思"</f>
        <v>苏思思</v>
      </c>
      <c r="C2510" s="4" t="s">
        <v>2286</v>
      </c>
      <c r="D2510" s="4" t="s">
        <v>2213</v>
      </c>
      <c r="E2510" s="6"/>
    </row>
    <row r="2511" spans="1:5" ht="24.75" customHeight="1">
      <c r="A2511" s="3">
        <v>2509</v>
      </c>
      <c r="B2511" s="4" t="str">
        <f>"豹华如"</f>
        <v>豹华如</v>
      </c>
      <c r="C2511" s="4" t="s">
        <v>2287</v>
      </c>
      <c r="D2511" s="4" t="s">
        <v>2213</v>
      </c>
      <c r="E2511" s="6"/>
    </row>
    <row r="2512" spans="1:5" ht="24.75" customHeight="1">
      <c r="A2512" s="3">
        <v>2510</v>
      </c>
      <c r="B2512" s="4" t="str">
        <f>"罗雪萍"</f>
        <v>罗雪萍</v>
      </c>
      <c r="C2512" s="4" t="s">
        <v>2288</v>
      </c>
      <c r="D2512" s="4" t="s">
        <v>2213</v>
      </c>
      <c r="E2512" s="6"/>
    </row>
    <row r="2513" spans="1:5" ht="24.75" customHeight="1">
      <c r="A2513" s="3">
        <v>2511</v>
      </c>
      <c r="B2513" s="4" t="str">
        <f>"苏珏"</f>
        <v>苏珏</v>
      </c>
      <c r="C2513" s="4" t="s">
        <v>2289</v>
      </c>
      <c r="D2513" s="4" t="s">
        <v>2213</v>
      </c>
      <c r="E2513" s="6"/>
    </row>
    <row r="2514" spans="1:5" ht="24.75" customHeight="1">
      <c r="A2514" s="3">
        <v>2512</v>
      </c>
      <c r="B2514" s="4" t="str">
        <f>"符睿琪"</f>
        <v>符睿琪</v>
      </c>
      <c r="C2514" s="4" t="s">
        <v>2290</v>
      </c>
      <c r="D2514" s="4" t="s">
        <v>2213</v>
      </c>
      <c r="E2514" s="6"/>
    </row>
    <row r="2515" spans="1:5" ht="24.75" customHeight="1">
      <c r="A2515" s="3">
        <v>2513</v>
      </c>
      <c r="B2515" s="4" t="str">
        <f>"吴林爱"</f>
        <v>吴林爱</v>
      </c>
      <c r="C2515" s="4" t="s">
        <v>1158</v>
      </c>
      <c r="D2515" s="4" t="s">
        <v>2213</v>
      </c>
      <c r="E2515" s="6"/>
    </row>
    <row r="2516" spans="1:5" ht="24.75" customHeight="1">
      <c r="A2516" s="3">
        <v>2514</v>
      </c>
      <c r="B2516" s="4" t="str">
        <f>"王晓倩"</f>
        <v>王晓倩</v>
      </c>
      <c r="C2516" s="4" t="s">
        <v>1452</v>
      </c>
      <c r="D2516" s="4" t="s">
        <v>2213</v>
      </c>
      <c r="E2516" s="6"/>
    </row>
    <row r="2517" spans="1:5" ht="24.75" customHeight="1">
      <c r="A2517" s="3">
        <v>2515</v>
      </c>
      <c r="B2517" s="4" t="str">
        <f>"王晓婷"</f>
        <v>王晓婷</v>
      </c>
      <c r="C2517" s="4" t="s">
        <v>2291</v>
      </c>
      <c r="D2517" s="4" t="s">
        <v>2213</v>
      </c>
      <c r="E2517" s="6"/>
    </row>
    <row r="2518" spans="1:5" ht="24.75" customHeight="1">
      <c r="A2518" s="3">
        <v>2516</v>
      </c>
      <c r="B2518" s="4" t="str">
        <f>"伍书瑶"</f>
        <v>伍书瑶</v>
      </c>
      <c r="C2518" s="4" t="s">
        <v>2292</v>
      </c>
      <c r="D2518" s="4" t="s">
        <v>2213</v>
      </c>
      <c r="E2518" s="6"/>
    </row>
    <row r="2519" spans="1:5" ht="24.75" customHeight="1">
      <c r="A2519" s="3">
        <v>2517</v>
      </c>
      <c r="B2519" s="4" t="str">
        <f>"羊奕"</f>
        <v>羊奕</v>
      </c>
      <c r="C2519" s="4" t="s">
        <v>2293</v>
      </c>
      <c r="D2519" s="4" t="s">
        <v>2213</v>
      </c>
      <c r="E2519" s="6"/>
    </row>
    <row r="2520" spans="1:5" ht="24.75" customHeight="1">
      <c r="A2520" s="3">
        <v>2518</v>
      </c>
      <c r="B2520" s="4" t="str">
        <f>"符叶荷"</f>
        <v>符叶荷</v>
      </c>
      <c r="C2520" s="4" t="s">
        <v>2294</v>
      </c>
      <c r="D2520" s="4" t="s">
        <v>2213</v>
      </c>
      <c r="E2520" s="6"/>
    </row>
    <row r="2521" spans="1:5" ht="24.75" customHeight="1">
      <c r="A2521" s="3">
        <v>2519</v>
      </c>
      <c r="B2521" s="4" t="str">
        <f>"陈思颖"</f>
        <v>陈思颖</v>
      </c>
      <c r="C2521" s="4" t="s">
        <v>1044</v>
      </c>
      <c r="D2521" s="4" t="s">
        <v>2213</v>
      </c>
      <c r="E2521" s="6"/>
    </row>
    <row r="2522" spans="1:5" ht="24.75" customHeight="1">
      <c r="A2522" s="3">
        <v>2520</v>
      </c>
      <c r="B2522" s="4" t="str">
        <f>"文秋巧"</f>
        <v>文秋巧</v>
      </c>
      <c r="C2522" s="4" t="s">
        <v>2295</v>
      </c>
      <c r="D2522" s="4" t="s">
        <v>2213</v>
      </c>
      <c r="E2522" s="6"/>
    </row>
    <row r="2523" spans="1:5" ht="24.75" customHeight="1">
      <c r="A2523" s="3">
        <v>2521</v>
      </c>
      <c r="B2523" s="4" t="str">
        <f>"王洁玉"</f>
        <v>王洁玉</v>
      </c>
      <c r="C2523" s="4" t="s">
        <v>2296</v>
      </c>
      <c r="D2523" s="4" t="s">
        <v>2213</v>
      </c>
      <c r="E2523" s="6"/>
    </row>
    <row r="2524" spans="1:5" ht="24.75" customHeight="1">
      <c r="A2524" s="3">
        <v>2522</v>
      </c>
      <c r="B2524" s="4" t="str">
        <f>"符小娟"</f>
        <v>符小娟</v>
      </c>
      <c r="C2524" s="4" t="s">
        <v>2297</v>
      </c>
      <c r="D2524" s="4" t="s">
        <v>2213</v>
      </c>
      <c r="E2524" s="6"/>
    </row>
    <row r="2525" spans="1:5" ht="24.75" customHeight="1">
      <c r="A2525" s="3">
        <v>2523</v>
      </c>
      <c r="B2525" s="4" t="str">
        <f>"高海瑾"</f>
        <v>高海瑾</v>
      </c>
      <c r="C2525" s="4" t="s">
        <v>2298</v>
      </c>
      <c r="D2525" s="4" t="s">
        <v>2213</v>
      </c>
      <c r="E2525" s="6"/>
    </row>
    <row r="2526" spans="1:5" ht="24.75" customHeight="1">
      <c r="A2526" s="3">
        <v>2524</v>
      </c>
      <c r="B2526" s="4" t="str">
        <f>"陈惠"</f>
        <v>陈惠</v>
      </c>
      <c r="C2526" s="4" t="s">
        <v>2299</v>
      </c>
      <c r="D2526" s="4" t="s">
        <v>2213</v>
      </c>
      <c r="E2526" s="6"/>
    </row>
    <row r="2527" spans="1:5" ht="24.75" customHeight="1">
      <c r="A2527" s="3">
        <v>2525</v>
      </c>
      <c r="B2527" s="4" t="str">
        <f>"周金霞"</f>
        <v>周金霞</v>
      </c>
      <c r="C2527" s="4" t="s">
        <v>2300</v>
      </c>
      <c r="D2527" s="4" t="s">
        <v>2213</v>
      </c>
      <c r="E2527" s="6"/>
    </row>
    <row r="2528" spans="1:5" ht="24.75" customHeight="1">
      <c r="A2528" s="3">
        <v>2526</v>
      </c>
      <c r="B2528" s="4" t="str">
        <f>"吉丽萍"</f>
        <v>吉丽萍</v>
      </c>
      <c r="C2528" s="4" t="s">
        <v>2301</v>
      </c>
      <c r="D2528" s="4" t="s">
        <v>2213</v>
      </c>
      <c r="E2528" s="6"/>
    </row>
    <row r="2529" spans="1:5" ht="24.75" customHeight="1">
      <c r="A2529" s="3">
        <v>2527</v>
      </c>
      <c r="B2529" s="4" t="str">
        <f>"符亚芬"</f>
        <v>符亚芬</v>
      </c>
      <c r="C2529" s="4" t="s">
        <v>2302</v>
      </c>
      <c r="D2529" s="4" t="s">
        <v>2213</v>
      </c>
      <c r="E2529" s="6"/>
    </row>
    <row r="2530" spans="1:5" ht="24.75" customHeight="1">
      <c r="A2530" s="3">
        <v>2528</v>
      </c>
      <c r="B2530" s="4" t="str">
        <f>"吴荣莹"</f>
        <v>吴荣莹</v>
      </c>
      <c r="C2530" s="4" t="s">
        <v>2303</v>
      </c>
      <c r="D2530" s="4" t="s">
        <v>2213</v>
      </c>
      <c r="E2530" s="6"/>
    </row>
    <row r="2531" spans="1:5" ht="24.75" customHeight="1">
      <c r="A2531" s="3">
        <v>2529</v>
      </c>
      <c r="B2531" s="4" t="str">
        <f>"钟立翠"</f>
        <v>钟立翠</v>
      </c>
      <c r="C2531" s="4" t="s">
        <v>2304</v>
      </c>
      <c r="D2531" s="4" t="s">
        <v>2213</v>
      </c>
      <c r="E2531" s="6"/>
    </row>
    <row r="2532" spans="1:5" ht="24.75" customHeight="1">
      <c r="A2532" s="3">
        <v>2530</v>
      </c>
      <c r="B2532" s="4" t="str">
        <f>"何紫珊"</f>
        <v>何紫珊</v>
      </c>
      <c r="C2532" s="4" t="s">
        <v>2305</v>
      </c>
      <c r="D2532" s="4" t="s">
        <v>2213</v>
      </c>
      <c r="E2532" s="6"/>
    </row>
    <row r="2533" spans="1:5" ht="24.75" customHeight="1">
      <c r="A2533" s="3">
        <v>2531</v>
      </c>
      <c r="B2533" s="4" t="str">
        <f>"苏珊"</f>
        <v>苏珊</v>
      </c>
      <c r="C2533" s="4" t="s">
        <v>2306</v>
      </c>
      <c r="D2533" s="4" t="s">
        <v>2213</v>
      </c>
      <c r="E2533" s="6"/>
    </row>
    <row r="2534" spans="1:5" ht="24.75" customHeight="1">
      <c r="A2534" s="3">
        <v>2532</v>
      </c>
      <c r="B2534" s="4" t="str">
        <f>"聂丽君"</f>
        <v>聂丽君</v>
      </c>
      <c r="C2534" s="4" t="s">
        <v>2307</v>
      </c>
      <c r="D2534" s="4" t="s">
        <v>2213</v>
      </c>
      <c r="E2534" s="6"/>
    </row>
    <row r="2535" spans="1:5" ht="24.75" customHeight="1">
      <c r="A2535" s="3">
        <v>2533</v>
      </c>
      <c r="B2535" s="4" t="str">
        <f>"邢育铭"</f>
        <v>邢育铭</v>
      </c>
      <c r="C2535" s="4" t="s">
        <v>1514</v>
      </c>
      <c r="D2535" s="4" t="s">
        <v>2213</v>
      </c>
      <c r="E2535" s="6"/>
    </row>
    <row r="2536" spans="1:5" ht="24.75" customHeight="1">
      <c r="A2536" s="3">
        <v>2534</v>
      </c>
      <c r="B2536" s="4" t="str">
        <f>"林莲"</f>
        <v>林莲</v>
      </c>
      <c r="C2536" s="4" t="s">
        <v>1491</v>
      </c>
      <c r="D2536" s="4" t="s">
        <v>2213</v>
      </c>
      <c r="E2536" s="6"/>
    </row>
    <row r="2537" spans="1:5" ht="24.75" customHeight="1">
      <c r="A2537" s="3">
        <v>2535</v>
      </c>
      <c r="B2537" s="4" t="str">
        <f>"蒲妹妹"</f>
        <v>蒲妹妹</v>
      </c>
      <c r="C2537" s="4" t="s">
        <v>381</v>
      </c>
      <c r="D2537" s="4" t="s">
        <v>2213</v>
      </c>
      <c r="E2537" s="6"/>
    </row>
    <row r="2538" spans="1:5" ht="24.75" customHeight="1">
      <c r="A2538" s="3">
        <v>2536</v>
      </c>
      <c r="B2538" s="4" t="str">
        <f>"韩莉"</f>
        <v>韩莉</v>
      </c>
      <c r="C2538" s="4" t="s">
        <v>2308</v>
      </c>
      <c r="D2538" s="4" t="s">
        <v>2213</v>
      </c>
      <c r="E2538" s="6"/>
    </row>
    <row r="2539" spans="1:5" ht="24.75" customHeight="1">
      <c r="A2539" s="3">
        <v>2537</v>
      </c>
      <c r="B2539" s="4" t="str">
        <f>"陈俏华"</f>
        <v>陈俏华</v>
      </c>
      <c r="C2539" s="4" t="s">
        <v>2309</v>
      </c>
      <c r="D2539" s="4" t="s">
        <v>2213</v>
      </c>
      <c r="E2539" s="6"/>
    </row>
    <row r="2540" spans="1:5" ht="24.75" customHeight="1">
      <c r="A2540" s="3">
        <v>2538</v>
      </c>
      <c r="B2540" s="4" t="str">
        <f>"杨文"</f>
        <v>杨文</v>
      </c>
      <c r="C2540" s="4" t="s">
        <v>2310</v>
      </c>
      <c r="D2540" s="4" t="s">
        <v>2213</v>
      </c>
      <c r="E2540" s="6"/>
    </row>
    <row r="2541" spans="1:5" ht="24.75" customHeight="1">
      <c r="A2541" s="3">
        <v>2539</v>
      </c>
      <c r="B2541" s="4" t="str">
        <f>"陈正翠"</f>
        <v>陈正翠</v>
      </c>
      <c r="C2541" s="4" t="s">
        <v>2311</v>
      </c>
      <c r="D2541" s="4" t="s">
        <v>2213</v>
      </c>
      <c r="E2541" s="6"/>
    </row>
    <row r="2542" spans="1:5" ht="24.75" customHeight="1">
      <c r="A2542" s="3">
        <v>2540</v>
      </c>
      <c r="B2542" s="4" t="str">
        <f>"陈颖"</f>
        <v>陈颖</v>
      </c>
      <c r="C2542" s="4" t="s">
        <v>2312</v>
      </c>
      <c r="D2542" s="4" t="s">
        <v>2213</v>
      </c>
      <c r="E2542" s="6"/>
    </row>
    <row r="2543" spans="1:5" ht="24.75" customHeight="1">
      <c r="A2543" s="3">
        <v>2541</v>
      </c>
      <c r="B2543" s="4" t="str">
        <f>"吴明"</f>
        <v>吴明</v>
      </c>
      <c r="C2543" s="4" t="s">
        <v>2313</v>
      </c>
      <c r="D2543" s="4" t="s">
        <v>2213</v>
      </c>
      <c r="E2543" s="6"/>
    </row>
    <row r="2544" spans="1:5" ht="24.75" customHeight="1">
      <c r="A2544" s="3">
        <v>2542</v>
      </c>
      <c r="B2544" s="4" t="str">
        <f>"黄晓菲"</f>
        <v>黄晓菲</v>
      </c>
      <c r="C2544" s="4" t="s">
        <v>2314</v>
      </c>
      <c r="D2544" s="4" t="s">
        <v>2213</v>
      </c>
      <c r="E2544" s="6"/>
    </row>
    <row r="2545" spans="1:5" ht="24.75" customHeight="1">
      <c r="A2545" s="3">
        <v>2543</v>
      </c>
      <c r="B2545" s="4" t="str">
        <f>"符雅萍"</f>
        <v>符雅萍</v>
      </c>
      <c r="C2545" s="4" t="s">
        <v>2315</v>
      </c>
      <c r="D2545" s="4" t="s">
        <v>2213</v>
      </c>
      <c r="E2545" s="6"/>
    </row>
    <row r="2546" spans="1:5" ht="24.75" customHeight="1">
      <c r="A2546" s="3">
        <v>2544</v>
      </c>
      <c r="B2546" s="4" t="str">
        <f>"谢康倩"</f>
        <v>谢康倩</v>
      </c>
      <c r="C2546" s="4" t="s">
        <v>2316</v>
      </c>
      <c r="D2546" s="4" t="s">
        <v>2213</v>
      </c>
      <c r="E2546" s="6"/>
    </row>
    <row r="2547" spans="1:5" ht="24.75" customHeight="1">
      <c r="A2547" s="3">
        <v>2545</v>
      </c>
      <c r="B2547" s="4" t="str">
        <f>"李博技"</f>
        <v>李博技</v>
      </c>
      <c r="C2547" s="4" t="s">
        <v>1925</v>
      </c>
      <c r="D2547" s="4" t="s">
        <v>2213</v>
      </c>
      <c r="E2547" s="6"/>
    </row>
    <row r="2548" spans="1:5" ht="24.75" customHeight="1">
      <c r="A2548" s="3">
        <v>2546</v>
      </c>
      <c r="B2548" s="4" t="str">
        <f>"陈雪娇"</f>
        <v>陈雪娇</v>
      </c>
      <c r="C2548" s="4" t="s">
        <v>1982</v>
      </c>
      <c r="D2548" s="4" t="s">
        <v>2213</v>
      </c>
      <c r="E2548" s="6"/>
    </row>
    <row r="2549" spans="1:5" ht="24.75" customHeight="1">
      <c r="A2549" s="3">
        <v>2547</v>
      </c>
      <c r="B2549" s="4" t="str">
        <f>"陆经木"</f>
        <v>陆经木</v>
      </c>
      <c r="C2549" s="4" t="s">
        <v>1329</v>
      </c>
      <c r="D2549" s="4" t="s">
        <v>2213</v>
      </c>
      <c r="E2549" s="6"/>
    </row>
    <row r="2550" spans="1:5" ht="24.75" customHeight="1">
      <c r="A2550" s="3">
        <v>2548</v>
      </c>
      <c r="B2550" s="4" t="str">
        <f>"金兆芹"</f>
        <v>金兆芹</v>
      </c>
      <c r="C2550" s="4" t="s">
        <v>2317</v>
      </c>
      <c r="D2550" s="4" t="s">
        <v>2213</v>
      </c>
      <c r="E2550" s="6"/>
    </row>
    <row r="2551" spans="1:5" ht="24.75" customHeight="1">
      <c r="A2551" s="3">
        <v>2549</v>
      </c>
      <c r="B2551" s="4" t="str">
        <f>"涂丽云"</f>
        <v>涂丽云</v>
      </c>
      <c r="C2551" s="4" t="s">
        <v>2318</v>
      </c>
      <c r="D2551" s="4" t="s">
        <v>2213</v>
      </c>
      <c r="E2551" s="6"/>
    </row>
    <row r="2552" spans="1:5" ht="24.75" customHeight="1">
      <c r="A2552" s="3">
        <v>2550</v>
      </c>
      <c r="B2552" s="4" t="str">
        <f>"陈静"</f>
        <v>陈静</v>
      </c>
      <c r="C2552" s="4" t="s">
        <v>2319</v>
      </c>
      <c r="D2552" s="4" t="s">
        <v>2213</v>
      </c>
      <c r="E2552" s="6"/>
    </row>
    <row r="2553" spans="1:5" ht="24.75" customHeight="1">
      <c r="A2553" s="3">
        <v>2551</v>
      </c>
      <c r="B2553" s="4" t="str">
        <f>"黄桦"</f>
        <v>黄桦</v>
      </c>
      <c r="C2553" s="4" t="s">
        <v>2320</v>
      </c>
      <c r="D2553" s="4" t="s">
        <v>2213</v>
      </c>
      <c r="E2553" s="6"/>
    </row>
    <row r="2554" spans="1:5" ht="24.75" customHeight="1">
      <c r="A2554" s="3">
        <v>2552</v>
      </c>
      <c r="B2554" s="4" t="str">
        <f>"王惠芬"</f>
        <v>王惠芬</v>
      </c>
      <c r="C2554" s="4" t="s">
        <v>2321</v>
      </c>
      <c r="D2554" s="4" t="s">
        <v>2213</v>
      </c>
      <c r="E2554" s="6"/>
    </row>
    <row r="2555" spans="1:5" ht="24.75" customHeight="1">
      <c r="A2555" s="3">
        <v>2553</v>
      </c>
      <c r="B2555" s="4" t="str">
        <f>"陈如"</f>
        <v>陈如</v>
      </c>
      <c r="C2555" s="4" t="s">
        <v>2322</v>
      </c>
      <c r="D2555" s="4" t="s">
        <v>2213</v>
      </c>
      <c r="E2555" s="6"/>
    </row>
    <row r="2556" spans="1:5" ht="24.75" customHeight="1">
      <c r="A2556" s="3">
        <v>2554</v>
      </c>
      <c r="B2556" s="4" t="str">
        <f>"吉红椰"</f>
        <v>吉红椰</v>
      </c>
      <c r="C2556" s="4" t="s">
        <v>2323</v>
      </c>
      <c r="D2556" s="4" t="s">
        <v>2213</v>
      </c>
      <c r="E2556" s="6"/>
    </row>
    <row r="2557" spans="1:5" ht="24.75" customHeight="1">
      <c r="A2557" s="3">
        <v>2555</v>
      </c>
      <c r="B2557" s="4" t="str">
        <f>"卢俏慧"</f>
        <v>卢俏慧</v>
      </c>
      <c r="C2557" s="4" t="s">
        <v>2324</v>
      </c>
      <c r="D2557" s="4" t="s">
        <v>2213</v>
      </c>
      <c r="E2557" s="6"/>
    </row>
    <row r="2558" spans="1:5" ht="24.75" customHeight="1">
      <c r="A2558" s="3">
        <v>2556</v>
      </c>
      <c r="B2558" s="4" t="str">
        <f>"王小婵"</f>
        <v>王小婵</v>
      </c>
      <c r="C2558" s="4" t="s">
        <v>1583</v>
      </c>
      <c r="D2558" s="4" t="s">
        <v>2213</v>
      </c>
      <c r="E2558" s="6"/>
    </row>
    <row r="2559" spans="1:5" ht="24.75" customHeight="1">
      <c r="A2559" s="3">
        <v>2557</v>
      </c>
      <c r="B2559" s="4" t="str">
        <f>"范馨键"</f>
        <v>范馨键</v>
      </c>
      <c r="C2559" s="4" t="s">
        <v>1595</v>
      </c>
      <c r="D2559" s="4" t="s">
        <v>2213</v>
      </c>
      <c r="E2559" s="6"/>
    </row>
    <row r="2560" spans="1:5" ht="24.75" customHeight="1">
      <c r="A2560" s="3">
        <v>2558</v>
      </c>
      <c r="B2560" s="4" t="str">
        <f>"林欣欣"</f>
        <v>林欣欣</v>
      </c>
      <c r="C2560" s="4" t="s">
        <v>2325</v>
      </c>
      <c r="D2560" s="4" t="s">
        <v>2213</v>
      </c>
      <c r="E2560" s="6"/>
    </row>
    <row r="2561" spans="1:5" ht="24.75" customHeight="1">
      <c r="A2561" s="3">
        <v>2559</v>
      </c>
      <c r="B2561" s="4" t="str">
        <f>"王莹"</f>
        <v>王莹</v>
      </c>
      <c r="C2561" s="4" t="s">
        <v>2326</v>
      </c>
      <c r="D2561" s="4" t="s">
        <v>2213</v>
      </c>
      <c r="E2561" s="6"/>
    </row>
    <row r="2562" spans="1:5" ht="24.75" customHeight="1">
      <c r="A2562" s="3">
        <v>2560</v>
      </c>
      <c r="B2562" s="4" t="str">
        <f>"郑叶芬"</f>
        <v>郑叶芬</v>
      </c>
      <c r="C2562" s="4" t="s">
        <v>2327</v>
      </c>
      <c r="D2562" s="4" t="s">
        <v>2213</v>
      </c>
      <c r="E2562" s="6"/>
    </row>
    <row r="2563" spans="1:5" ht="24.75" customHeight="1">
      <c r="A2563" s="3">
        <v>2561</v>
      </c>
      <c r="B2563" s="4" t="str">
        <f>"符海菁"</f>
        <v>符海菁</v>
      </c>
      <c r="C2563" s="4" t="s">
        <v>1391</v>
      </c>
      <c r="D2563" s="4" t="s">
        <v>2213</v>
      </c>
      <c r="E2563" s="6"/>
    </row>
    <row r="2564" spans="1:5" ht="24.75" customHeight="1">
      <c r="A2564" s="3">
        <v>2562</v>
      </c>
      <c r="B2564" s="4" t="str">
        <f>"羊位婧"</f>
        <v>羊位婧</v>
      </c>
      <c r="C2564" s="4" t="s">
        <v>2328</v>
      </c>
      <c r="D2564" s="4" t="s">
        <v>2213</v>
      </c>
      <c r="E2564" s="6"/>
    </row>
    <row r="2565" spans="1:5" ht="24.75" customHeight="1">
      <c r="A2565" s="3">
        <v>2563</v>
      </c>
      <c r="B2565" s="4" t="str">
        <f>"黄童童"</f>
        <v>黄童童</v>
      </c>
      <c r="C2565" s="4" t="s">
        <v>2329</v>
      </c>
      <c r="D2565" s="4" t="s">
        <v>2213</v>
      </c>
      <c r="E2565" s="6"/>
    </row>
    <row r="2566" spans="1:5" ht="24.75" customHeight="1">
      <c r="A2566" s="3">
        <v>2564</v>
      </c>
      <c r="B2566" s="4" t="str">
        <f>"王婕妤"</f>
        <v>王婕妤</v>
      </c>
      <c r="C2566" s="4" t="s">
        <v>2330</v>
      </c>
      <c r="D2566" s="4" t="s">
        <v>2213</v>
      </c>
      <c r="E2566" s="6"/>
    </row>
    <row r="2567" spans="1:5" ht="24.75" customHeight="1">
      <c r="A2567" s="3">
        <v>2565</v>
      </c>
      <c r="B2567" s="4" t="str">
        <f>"郑甜甜"</f>
        <v>郑甜甜</v>
      </c>
      <c r="C2567" s="4" t="s">
        <v>2331</v>
      </c>
      <c r="D2567" s="4" t="s">
        <v>2213</v>
      </c>
      <c r="E2567" s="6"/>
    </row>
    <row r="2568" spans="1:5" ht="24.75" customHeight="1">
      <c r="A2568" s="3">
        <v>2566</v>
      </c>
      <c r="B2568" s="4" t="str">
        <f>"叶云飞"</f>
        <v>叶云飞</v>
      </c>
      <c r="C2568" s="4" t="s">
        <v>2332</v>
      </c>
      <c r="D2568" s="4" t="s">
        <v>2213</v>
      </c>
      <c r="E2568" s="6"/>
    </row>
    <row r="2569" spans="1:5" ht="24.75" customHeight="1">
      <c r="A2569" s="3">
        <v>2567</v>
      </c>
      <c r="B2569" s="4" t="str">
        <f>"司徒慧敏"</f>
        <v>司徒慧敏</v>
      </c>
      <c r="C2569" s="4" t="s">
        <v>2333</v>
      </c>
      <c r="D2569" s="4" t="s">
        <v>2213</v>
      </c>
      <c r="E2569" s="6"/>
    </row>
    <row r="2570" spans="1:5" ht="24.75" customHeight="1">
      <c r="A2570" s="3">
        <v>2568</v>
      </c>
      <c r="B2570" s="4" t="str">
        <f>"陈美琼"</f>
        <v>陈美琼</v>
      </c>
      <c r="C2570" s="4" t="s">
        <v>2334</v>
      </c>
      <c r="D2570" s="4" t="s">
        <v>2213</v>
      </c>
      <c r="E2570" s="6"/>
    </row>
    <row r="2571" spans="1:5" ht="24.75" customHeight="1">
      <c r="A2571" s="3">
        <v>2569</v>
      </c>
      <c r="B2571" s="4" t="str">
        <f>"凌娜"</f>
        <v>凌娜</v>
      </c>
      <c r="C2571" s="4" t="s">
        <v>2335</v>
      </c>
      <c r="D2571" s="4" t="s">
        <v>2213</v>
      </c>
      <c r="E2571" s="6"/>
    </row>
    <row r="2572" spans="1:5" ht="24.75" customHeight="1">
      <c r="A2572" s="3">
        <v>2570</v>
      </c>
      <c r="B2572" s="4" t="str">
        <f>"吉春完"</f>
        <v>吉春完</v>
      </c>
      <c r="C2572" s="4" t="s">
        <v>1015</v>
      </c>
      <c r="D2572" s="4" t="s">
        <v>2213</v>
      </c>
      <c r="E2572" s="6"/>
    </row>
    <row r="2573" spans="1:5" ht="24.75" customHeight="1">
      <c r="A2573" s="3">
        <v>2571</v>
      </c>
      <c r="B2573" s="4" t="str">
        <f>"洪文妍"</f>
        <v>洪文妍</v>
      </c>
      <c r="C2573" s="4" t="s">
        <v>2336</v>
      </c>
      <c r="D2573" s="4" t="s">
        <v>2213</v>
      </c>
      <c r="E2573" s="6"/>
    </row>
    <row r="2574" spans="1:5" ht="24.75" customHeight="1">
      <c r="A2574" s="3">
        <v>2572</v>
      </c>
      <c r="B2574" s="4" t="str">
        <f>"吴英艳"</f>
        <v>吴英艳</v>
      </c>
      <c r="C2574" s="4" t="s">
        <v>2337</v>
      </c>
      <c r="D2574" s="4" t="s">
        <v>2213</v>
      </c>
      <c r="E2574" s="6"/>
    </row>
    <row r="2575" spans="1:5" ht="24.75" customHeight="1">
      <c r="A2575" s="3">
        <v>2573</v>
      </c>
      <c r="B2575" s="4" t="str">
        <f>"符馨尹"</f>
        <v>符馨尹</v>
      </c>
      <c r="C2575" s="4" t="s">
        <v>2338</v>
      </c>
      <c r="D2575" s="4" t="s">
        <v>2213</v>
      </c>
      <c r="E2575" s="6"/>
    </row>
    <row r="2576" spans="1:5" ht="24.75" customHeight="1">
      <c r="A2576" s="3">
        <v>2574</v>
      </c>
      <c r="B2576" s="4" t="str">
        <f>"黄天然"</f>
        <v>黄天然</v>
      </c>
      <c r="C2576" s="4" t="s">
        <v>2339</v>
      </c>
      <c r="D2576" s="4" t="s">
        <v>2213</v>
      </c>
      <c r="E2576" s="6"/>
    </row>
    <row r="2577" spans="1:5" ht="24.75" customHeight="1">
      <c r="A2577" s="3">
        <v>2575</v>
      </c>
      <c r="B2577" s="4" t="str">
        <f>"罗希特"</f>
        <v>罗希特</v>
      </c>
      <c r="C2577" s="4" t="s">
        <v>2340</v>
      </c>
      <c r="D2577" s="4" t="s">
        <v>2213</v>
      </c>
      <c r="E2577" s="6"/>
    </row>
    <row r="2578" spans="1:5" ht="24.75" customHeight="1">
      <c r="A2578" s="3">
        <v>2576</v>
      </c>
      <c r="B2578" s="4" t="str">
        <f>"张为"</f>
        <v>张为</v>
      </c>
      <c r="C2578" s="4" t="s">
        <v>2341</v>
      </c>
      <c r="D2578" s="4" t="s">
        <v>2213</v>
      </c>
      <c r="E2578" s="6"/>
    </row>
    <row r="2579" spans="1:5" ht="24.75" customHeight="1">
      <c r="A2579" s="3">
        <v>2577</v>
      </c>
      <c r="B2579" s="4" t="str">
        <f>"洪觉夏"</f>
        <v>洪觉夏</v>
      </c>
      <c r="C2579" s="4" t="s">
        <v>2342</v>
      </c>
      <c r="D2579" s="4" t="s">
        <v>2213</v>
      </c>
      <c r="E2579" s="6"/>
    </row>
    <row r="2580" spans="1:5" ht="24.75" customHeight="1">
      <c r="A2580" s="3">
        <v>2578</v>
      </c>
      <c r="B2580" s="4" t="str">
        <f>"符宠祝"</f>
        <v>符宠祝</v>
      </c>
      <c r="C2580" s="4" t="s">
        <v>2343</v>
      </c>
      <c r="D2580" s="4" t="s">
        <v>2213</v>
      </c>
      <c r="E2580" s="6"/>
    </row>
    <row r="2581" spans="1:5" ht="24.75" customHeight="1">
      <c r="A2581" s="3">
        <v>2579</v>
      </c>
      <c r="B2581" s="4" t="str">
        <f>"钟玲"</f>
        <v>钟玲</v>
      </c>
      <c r="C2581" s="4" t="s">
        <v>1889</v>
      </c>
      <c r="D2581" s="4" t="s">
        <v>2213</v>
      </c>
      <c r="E2581" s="6"/>
    </row>
    <row r="2582" spans="1:5" ht="24.75" customHeight="1">
      <c r="A2582" s="3">
        <v>2580</v>
      </c>
      <c r="B2582" s="4" t="str">
        <f>"廖雨柔"</f>
        <v>廖雨柔</v>
      </c>
      <c r="C2582" s="4" t="s">
        <v>2344</v>
      </c>
      <c r="D2582" s="4" t="s">
        <v>2213</v>
      </c>
      <c r="E2582" s="6"/>
    </row>
    <row r="2583" spans="1:5" ht="24.75" customHeight="1">
      <c r="A2583" s="3">
        <v>2581</v>
      </c>
      <c r="B2583" s="4" t="str">
        <f>"邓人榛"</f>
        <v>邓人榛</v>
      </c>
      <c r="C2583" s="4" t="s">
        <v>2345</v>
      </c>
      <c r="D2583" s="4" t="s">
        <v>2213</v>
      </c>
      <c r="E2583" s="6"/>
    </row>
    <row r="2584" spans="1:5" ht="24.75" customHeight="1">
      <c r="A2584" s="3">
        <v>2582</v>
      </c>
      <c r="B2584" s="4" t="str">
        <f>"陈小飞"</f>
        <v>陈小飞</v>
      </c>
      <c r="C2584" s="4" t="s">
        <v>60</v>
      </c>
      <c r="D2584" s="4" t="s">
        <v>2213</v>
      </c>
      <c r="E2584" s="6"/>
    </row>
    <row r="2585" spans="1:5" ht="24.75" customHeight="1">
      <c r="A2585" s="3">
        <v>2583</v>
      </c>
      <c r="B2585" s="4" t="str">
        <f>"王雪花"</f>
        <v>王雪花</v>
      </c>
      <c r="C2585" s="4" t="s">
        <v>2346</v>
      </c>
      <c r="D2585" s="4" t="s">
        <v>2213</v>
      </c>
      <c r="E2585" s="6"/>
    </row>
    <row r="2586" spans="1:5" ht="24.75" customHeight="1">
      <c r="A2586" s="3">
        <v>2584</v>
      </c>
      <c r="B2586" s="4" t="str">
        <f>"郭芳菊"</f>
        <v>郭芳菊</v>
      </c>
      <c r="C2586" s="4" t="s">
        <v>2347</v>
      </c>
      <c r="D2586" s="4" t="s">
        <v>2213</v>
      </c>
      <c r="E2586" s="6"/>
    </row>
    <row r="2587" spans="1:5" ht="24.75" customHeight="1">
      <c r="A2587" s="3">
        <v>2585</v>
      </c>
      <c r="B2587" s="4" t="str">
        <f>"李翼菊"</f>
        <v>李翼菊</v>
      </c>
      <c r="C2587" s="4" t="s">
        <v>2348</v>
      </c>
      <c r="D2587" s="4" t="s">
        <v>2213</v>
      </c>
      <c r="E2587" s="6"/>
    </row>
    <row r="2588" spans="1:5" ht="24.75" customHeight="1">
      <c r="A2588" s="3">
        <v>2586</v>
      </c>
      <c r="B2588" s="4" t="str">
        <f>"王清香"</f>
        <v>王清香</v>
      </c>
      <c r="C2588" s="4" t="s">
        <v>2349</v>
      </c>
      <c r="D2588" s="4" t="s">
        <v>2213</v>
      </c>
      <c r="E2588" s="6"/>
    </row>
    <row r="2589" spans="1:5" ht="24.75" customHeight="1">
      <c r="A2589" s="3">
        <v>2587</v>
      </c>
      <c r="B2589" s="4" t="str">
        <f>"李佳佳"</f>
        <v>李佳佳</v>
      </c>
      <c r="C2589" s="4" t="s">
        <v>2350</v>
      </c>
      <c r="D2589" s="4" t="s">
        <v>2213</v>
      </c>
      <c r="E2589" s="6"/>
    </row>
    <row r="2590" spans="1:5" ht="24.75" customHeight="1">
      <c r="A2590" s="3">
        <v>2588</v>
      </c>
      <c r="B2590" s="4" t="str">
        <f>"王夏颖"</f>
        <v>王夏颖</v>
      </c>
      <c r="C2590" s="4" t="s">
        <v>2351</v>
      </c>
      <c r="D2590" s="4" t="s">
        <v>2213</v>
      </c>
      <c r="E2590" s="6"/>
    </row>
    <row r="2591" spans="1:5" ht="24.75" customHeight="1">
      <c r="A2591" s="3">
        <v>2589</v>
      </c>
      <c r="B2591" s="4" t="str">
        <f>"梁凯杰"</f>
        <v>梁凯杰</v>
      </c>
      <c r="C2591" s="4" t="s">
        <v>2352</v>
      </c>
      <c r="D2591" s="4" t="s">
        <v>2213</v>
      </c>
      <c r="E2591" s="6"/>
    </row>
    <row r="2592" spans="1:5" ht="24.75" customHeight="1">
      <c r="A2592" s="3">
        <v>2590</v>
      </c>
      <c r="B2592" s="4" t="str">
        <f>"石颜玉"</f>
        <v>石颜玉</v>
      </c>
      <c r="C2592" s="4" t="s">
        <v>2353</v>
      </c>
      <c r="D2592" s="4" t="s">
        <v>2213</v>
      </c>
      <c r="E2592" s="6"/>
    </row>
    <row r="2593" spans="1:5" ht="24.75" customHeight="1">
      <c r="A2593" s="3">
        <v>2591</v>
      </c>
      <c r="B2593" s="4" t="str">
        <f>"董小雪"</f>
        <v>董小雪</v>
      </c>
      <c r="C2593" s="4" t="s">
        <v>2354</v>
      </c>
      <c r="D2593" s="4" t="s">
        <v>2213</v>
      </c>
      <c r="E2593" s="6"/>
    </row>
    <row r="2594" spans="1:5" ht="24.75" customHeight="1">
      <c r="A2594" s="3">
        <v>2592</v>
      </c>
      <c r="B2594" s="4" t="str">
        <f>"符小辣"</f>
        <v>符小辣</v>
      </c>
      <c r="C2594" s="4" t="s">
        <v>2355</v>
      </c>
      <c r="D2594" s="4" t="s">
        <v>2213</v>
      </c>
      <c r="E2594" s="6"/>
    </row>
    <row r="2595" spans="1:5" ht="24.75" customHeight="1">
      <c r="A2595" s="3">
        <v>2593</v>
      </c>
      <c r="B2595" s="4" t="str">
        <f>"李娇娜"</f>
        <v>李娇娜</v>
      </c>
      <c r="C2595" s="4" t="s">
        <v>2356</v>
      </c>
      <c r="D2595" s="4" t="s">
        <v>2213</v>
      </c>
      <c r="E2595" s="6"/>
    </row>
    <row r="2596" spans="1:5" ht="24.75" customHeight="1">
      <c r="A2596" s="3">
        <v>2594</v>
      </c>
      <c r="B2596" s="4" t="str">
        <f>"符绵泮"</f>
        <v>符绵泮</v>
      </c>
      <c r="C2596" s="4" t="s">
        <v>2357</v>
      </c>
      <c r="D2596" s="4" t="s">
        <v>2213</v>
      </c>
      <c r="E2596" s="6"/>
    </row>
    <row r="2597" spans="1:5" ht="24.75" customHeight="1">
      <c r="A2597" s="3">
        <v>2595</v>
      </c>
      <c r="B2597" s="4" t="str">
        <f>"王萌玉"</f>
        <v>王萌玉</v>
      </c>
      <c r="C2597" s="4" t="s">
        <v>2358</v>
      </c>
      <c r="D2597" s="4" t="s">
        <v>2213</v>
      </c>
      <c r="E2597" s="6"/>
    </row>
    <row r="2598" spans="1:5" ht="24.75" customHeight="1">
      <c r="A2598" s="3">
        <v>2596</v>
      </c>
      <c r="B2598" s="4" t="str">
        <f>"杨欣颖"</f>
        <v>杨欣颖</v>
      </c>
      <c r="C2598" s="4" t="s">
        <v>2359</v>
      </c>
      <c r="D2598" s="4" t="s">
        <v>2213</v>
      </c>
      <c r="E2598" s="6"/>
    </row>
    <row r="2599" spans="1:5" ht="24.75" customHeight="1">
      <c r="A2599" s="3">
        <v>2597</v>
      </c>
      <c r="B2599" s="4" t="str">
        <f>"曾小丽"</f>
        <v>曾小丽</v>
      </c>
      <c r="C2599" s="4" t="s">
        <v>2360</v>
      </c>
      <c r="D2599" s="4" t="s">
        <v>2213</v>
      </c>
      <c r="E2599" s="6"/>
    </row>
    <row r="2600" spans="1:5" ht="24.75" customHeight="1">
      <c r="A2600" s="3">
        <v>2598</v>
      </c>
      <c r="B2600" s="4" t="str">
        <f>"李晓声"</f>
        <v>李晓声</v>
      </c>
      <c r="C2600" s="4" t="s">
        <v>2361</v>
      </c>
      <c r="D2600" s="4" t="s">
        <v>2213</v>
      </c>
      <c r="E2600" s="6"/>
    </row>
    <row r="2601" spans="1:5" ht="24.75" customHeight="1">
      <c r="A2601" s="3">
        <v>2599</v>
      </c>
      <c r="B2601" s="4" t="str">
        <f>"吴婷"</f>
        <v>吴婷</v>
      </c>
      <c r="C2601" s="4" t="s">
        <v>1259</v>
      </c>
      <c r="D2601" s="4" t="s">
        <v>2213</v>
      </c>
      <c r="E2601" s="6"/>
    </row>
    <row r="2602" spans="1:5" ht="24.75" customHeight="1">
      <c r="A2602" s="3">
        <v>2600</v>
      </c>
      <c r="B2602" s="4" t="str">
        <f>"李廷波"</f>
        <v>李廷波</v>
      </c>
      <c r="C2602" s="4" t="s">
        <v>2362</v>
      </c>
      <c r="D2602" s="4" t="s">
        <v>2213</v>
      </c>
      <c r="E2602" s="6"/>
    </row>
    <row r="2603" spans="1:5" ht="24.75" customHeight="1">
      <c r="A2603" s="3">
        <v>2601</v>
      </c>
      <c r="B2603" s="4" t="str">
        <f>"吴彤靖"</f>
        <v>吴彤靖</v>
      </c>
      <c r="C2603" s="4" t="s">
        <v>2266</v>
      </c>
      <c r="D2603" s="4" t="s">
        <v>2213</v>
      </c>
      <c r="E2603" s="6"/>
    </row>
    <row r="2604" spans="1:5" ht="24.75" customHeight="1">
      <c r="A2604" s="3">
        <v>2602</v>
      </c>
      <c r="B2604" s="4" t="str">
        <f>"曾起超"</f>
        <v>曾起超</v>
      </c>
      <c r="C2604" s="4" t="s">
        <v>2363</v>
      </c>
      <c r="D2604" s="4" t="s">
        <v>2213</v>
      </c>
      <c r="E2604" s="6"/>
    </row>
    <row r="2605" spans="1:5" ht="24.75" customHeight="1">
      <c r="A2605" s="3">
        <v>2603</v>
      </c>
      <c r="B2605" s="4" t="str">
        <f>"符珏"</f>
        <v>符珏</v>
      </c>
      <c r="C2605" s="4" t="s">
        <v>845</v>
      </c>
      <c r="D2605" s="4" t="s">
        <v>2213</v>
      </c>
      <c r="E2605" s="6"/>
    </row>
    <row r="2606" spans="1:5" ht="24.75" customHeight="1">
      <c r="A2606" s="3">
        <v>2604</v>
      </c>
      <c r="B2606" s="4" t="str">
        <f>"王丽莹"</f>
        <v>王丽莹</v>
      </c>
      <c r="C2606" s="4" t="s">
        <v>2364</v>
      </c>
      <c r="D2606" s="4" t="s">
        <v>2213</v>
      </c>
      <c r="E2606" s="6"/>
    </row>
    <row r="2607" spans="1:5" ht="24.75" customHeight="1">
      <c r="A2607" s="3">
        <v>2605</v>
      </c>
      <c r="B2607" s="4" t="str">
        <f>"郭振莹"</f>
        <v>郭振莹</v>
      </c>
      <c r="C2607" s="4" t="s">
        <v>2365</v>
      </c>
      <c r="D2607" s="4" t="s">
        <v>2213</v>
      </c>
      <c r="E2607" s="6"/>
    </row>
    <row r="2608" spans="1:5" ht="24.75" customHeight="1">
      <c r="A2608" s="3">
        <v>2606</v>
      </c>
      <c r="B2608" s="4" t="str">
        <f>"吉训卿"</f>
        <v>吉训卿</v>
      </c>
      <c r="C2608" s="4" t="s">
        <v>2366</v>
      </c>
      <c r="D2608" s="4" t="s">
        <v>2213</v>
      </c>
      <c r="E2608" s="6"/>
    </row>
    <row r="2609" spans="1:5" ht="24.75" customHeight="1">
      <c r="A2609" s="3">
        <v>2607</v>
      </c>
      <c r="B2609" s="4" t="str">
        <f>"曾巧凌"</f>
        <v>曾巧凌</v>
      </c>
      <c r="C2609" s="4" t="s">
        <v>2367</v>
      </c>
      <c r="D2609" s="4" t="s">
        <v>2213</v>
      </c>
      <c r="E2609" s="6"/>
    </row>
    <row r="2610" spans="1:5" ht="24.75" customHeight="1">
      <c r="A2610" s="3">
        <v>2608</v>
      </c>
      <c r="B2610" s="4" t="str">
        <f>"王圣超"</f>
        <v>王圣超</v>
      </c>
      <c r="C2610" s="4" t="s">
        <v>2368</v>
      </c>
      <c r="D2610" s="4" t="s">
        <v>2213</v>
      </c>
      <c r="E2610" s="6"/>
    </row>
    <row r="2611" spans="1:5" ht="24.75" customHeight="1">
      <c r="A2611" s="3">
        <v>2609</v>
      </c>
      <c r="B2611" s="4" t="str">
        <f>"林昌莹"</f>
        <v>林昌莹</v>
      </c>
      <c r="C2611" s="4" t="s">
        <v>2369</v>
      </c>
      <c r="D2611" s="4" t="s">
        <v>2213</v>
      </c>
      <c r="E2611" s="6"/>
    </row>
    <row r="2612" spans="1:5" ht="24.75" customHeight="1">
      <c r="A2612" s="3">
        <v>2610</v>
      </c>
      <c r="B2612" s="4" t="str">
        <f>"王鑫花"</f>
        <v>王鑫花</v>
      </c>
      <c r="C2612" s="4" t="s">
        <v>389</v>
      </c>
      <c r="D2612" s="4" t="s">
        <v>2213</v>
      </c>
      <c r="E2612" s="6"/>
    </row>
    <row r="2613" spans="1:5" ht="24.75" customHeight="1">
      <c r="A2613" s="3">
        <v>2611</v>
      </c>
      <c r="B2613" s="4" t="str">
        <f>"梁静洁"</f>
        <v>梁静洁</v>
      </c>
      <c r="C2613" s="4" t="s">
        <v>2370</v>
      </c>
      <c r="D2613" s="4" t="s">
        <v>2213</v>
      </c>
      <c r="E2613" s="6"/>
    </row>
    <row r="2614" spans="1:5" ht="24.75" customHeight="1">
      <c r="A2614" s="3">
        <v>2612</v>
      </c>
      <c r="B2614" s="4" t="str">
        <f>"骆梓晴"</f>
        <v>骆梓晴</v>
      </c>
      <c r="C2614" s="4" t="s">
        <v>2371</v>
      </c>
      <c r="D2614" s="4" t="s">
        <v>2213</v>
      </c>
      <c r="E2614" s="6"/>
    </row>
    <row r="2615" spans="1:5" ht="24.75" customHeight="1">
      <c r="A2615" s="3">
        <v>2613</v>
      </c>
      <c r="B2615" s="4" t="str">
        <f>"符丁文"</f>
        <v>符丁文</v>
      </c>
      <c r="C2615" s="4" t="s">
        <v>2372</v>
      </c>
      <c r="D2615" s="4" t="s">
        <v>2213</v>
      </c>
      <c r="E2615" s="6"/>
    </row>
    <row r="2616" spans="1:5" ht="24.75" customHeight="1">
      <c r="A2616" s="3">
        <v>2614</v>
      </c>
      <c r="B2616" s="4" t="str">
        <f>"邝小飞"</f>
        <v>邝小飞</v>
      </c>
      <c r="C2616" s="4" t="s">
        <v>2373</v>
      </c>
      <c r="D2616" s="4" t="s">
        <v>2213</v>
      </c>
      <c r="E2616" s="6"/>
    </row>
    <row r="2617" spans="1:5" ht="24.75" customHeight="1">
      <c r="A2617" s="3">
        <v>2615</v>
      </c>
      <c r="B2617" s="4" t="str">
        <f>"王海珠"</f>
        <v>王海珠</v>
      </c>
      <c r="C2617" s="4" t="s">
        <v>2374</v>
      </c>
      <c r="D2617" s="4" t="s">
        <v>2213</v>
      </c>
      <c r="E2617" s="6"/>
    </row>
    <row r="2618" spans="1:5" ht="24.75" customHeight="1">
      <c r="A2618" s="3">
        <v>2616</v>
      </c>
      <c r="B2618" s="4" t="str">
        <f>"陈运"</f>
        <v>陈运</v>
      </c>
      <c r="C2618" s="4" t="s">
        <v>2375</v>
      </c>
      <c r="D2618" s="4" t="s">
        <v>2213</v>
      </c>
      <c r="E2618" s="6"/>
    </row>
    <row r="2619" spans="1:5" ht="24.75" customHeight="1">
      <c r="A2619" s="3">
        <v>2617</v>
      </c>
      <c r="B2619" s="4" t="str">
        <f>"黄晓莹"</f>
        <v>黄晓莹</v>
      </c>
      <c r="C2619" s="4" t="s">
        <v>2294</v>
      </c>
      <c r="D2619" s="4" t="s">
        <v>2213</v>
      </c>
      <c r="E2619" s="6"/>
    </row>
    <row r="2620" spans="1:5" ht="24.75" customHeight="1">
      <c r="A2620" s="3">
        <v>2618</v>
      </c>
      <c r="B2620" s="4" t="str">
        <f>"梁晨"</f>
        <v>梁晨</v>
      </c>
      <c r="C2620" s="4" t="s">
        <v>2376</v>
      </c>
      <c r="D2620" s="4" t="s">
        <v>2213</v>
      </c>
      <c r="E2620" s="6"/>
    </row>
    <row r="2621" spans="1:5" ht="24.75" customHeight="1">
      <c r="A2621" s="3">
        <v>2619</v>
      </c>
      <c r="B2621" s="4" t="str">
        <f>"郑琬盈"</f>
        <v>郑琬盈</v>
      </c>
      <c r="C2621" s="4" t="s">
        <v>2266</v>
      </c>
      <c r="D2621" s="4" t="s">
        <v>2213</v>
      </c>
      <c r="E2621" s="6"/>
    </row>
    <row r="2622" spans="1:5" ht="24.75" customHeight="1">
      <c r="A2622" s="3">
        <v>2620</v>
      </c>
      <c r="B2622" s="4" t="str">
        <f>"孙晓微"</f>
        <v>孙晓微</v>
      </c>
      <c r="C2622" s="4" t="s">
        <v>2377</v>
      </c>
      <c r="D2622" s="4" t="s">
        <v>2213</v>
      </c>
      <c r="E2622" s="6"/>
    </row>
    <row r="2623" spans="1:5" ht="24.75" customHeight="1">
      <c r="A2623" s="3">
        <v>2621</v>
      </c>
      <c r="B2623" s="4" t="str">
        <f>"符箕德"</f>
        <v>符箕德</v>
      </c>
      <c r="C2623" s="4" t="s">
        <v>2378</v>
      </c>
      <c r="D2623" s="4" t="s">
        <v>2213</v>
      </c>
      <c r="E2623" s="6"/>
    </row>
    <row r="2624" spans="1:5" ht="24.75" customHeight="1">
      <c r="A2624" s="3">
        <v>2622</v>
      </c>
      <c r="B2624" s="4" t="str">
        <f>"翁美玲"</f>
        <v>翁美玲</v>
      </c>
      <c r="C2624" s="4" t="s">
        <v>2379</v>
      </c>
      <c r="D2624" s="4" t="s">
        <v>2213</v>
      </c>
      <c r="E2624" s="6"/>
    </row>
    <row r="2625" spans="1:5" ht="24.75" customHeight="1">
      <c r="A2625" s="3">
        <v>2623</v>
      </c>
      <c r="B2625" s="4" t="str">
        <f>"石贞洁"</f>
        <v>石贞洁</v>
      </c>
      <c r="C2625" s="4" t="s">
        <v>2380</v>
      </c>
      <c r="D2625" s="4" t="s">
        <v>2213</v>
      </c>
      <c r="E2625" s="6"/>
    </row>
    <row r="2626" spans="1:5" ht="24.75" customHeight="1">
      <c r="A2626" s="3">
        <v>2624</v>
      </c>
      <c r="B2626" s="4" t="str">
        <f>"唐庆慧"</f>
        <v>唐庆慧</v>
      </c>
      <c r="C2626" s="4" t="s">
        <v>394</v>
      </c>
      <c r="D2626" s="4" t="s">
        <v>2213</v>
      </c>
      <c r="E2626" s="6"/>
    </row>
    <row r="2627" spans="1:5" ht="24.75" customHeight="1">
      <c r="A2627" s="3">
        <v>2625</v>
      </c>
      <c r="B2627" s="4" t="str">
        <f>"廖晨怡"</f>
        <v>廖晨怡</v>
      </c>
      <c r="C2627" s="4" t="s">
        <v>2381</v>
      </c>
      <c r="D2627" s="4" t="s">
        <v>2213</v>
      </c>
      <c r="E2627" s="6"/>
    </row>
    <row r="2628" spans="1:5" ht="24.75" customHeight="1">
      <c r="A2628" s="3">
        <v>2626</v>
      </c>
      <c r="B2628" s="4" t="str">
        <f>"徐慧"</f>
        <v>徐慧</v>
      </c>
      <c r="C2628" s="4" t="s">
        <v>2382</v>
      </c>
      <c r="D2628" s="4" t="s">
        <v>2213</v>
      </c>
      <c r="E2628" s="6"/>
    </row>
    <row r="2629" spans="1:5" ht="24.75" customHeight="1">
      <c r="A2629" s="3">
        <v>2627</v>
      </c>
      <c r="B2629" s="4" t="str">
        <f>"卓泉辉"</f>
        <v>卓泉辉</v>
      </c>
      <c r="C2629" s="4" t="s">
        <v>2383</v>
      </c>
      <c r="D2629" s="4" t="s">
        <v>2213</v>
      </c>
      <c r="E2629" s="6"/>
    </row>
    <row r="2630" spans="1:5" ht="24.75" customHeight="1">
      <c r="A2630" s="3">
        <v>2628</v>
      </c>
      <c r="B2630" s="4" t="str">
        <f>"林声妃"</f>
        <v>林声妃</v>
      </c>
      <c r="C2630" s="4" t="s">
        <v>2384</v>
      </c>
      <c r="D2630" s="4" t="s">
        <v>2213</v>
      </c>
      <c r="E2630" s="6"/>
    </row>
    <row r="2631" spans="1:5" ht="24.75" customHeight="1">
      <c r="A2631" s="3">
        <v>2629</v>
      </c>
      <c r="B2631" s="4" t="str">
        <f>"李喜兰"</f>
        <v>李喜兰</v>
      </c>
      <c r="C2631" s="4" t="s">
        <v>2385</v>
      </c>
      <c r="D2631" s="4" t="s">
        <v>2213</v>
      </c>
      <c r="E2631" s="6"/>
    </row>
    <row r="2632" spans="1:5" ht="24.75" customHeight="1">
      <c r="A2632" s="3">
        <v>2630</v>
      </c>
      <c r="B2632" s="4" t="str">
        <f>"林倩伊"</f>
        <v>林倩伊</v>
      </c>
      <c r="C2632" s="4" t="s">
        <v>2386</v>
      </c>
      <c r="D2632" s="4" t="s">
        <v>2213</v>
      </c>
      <c r="E2632" s="6"/>
    </row>
    <row r="2633" spans="1:5" ht="24.75" customHeight="1">
      <c r="A2633" s="3">
        <v>2631</v>
      </c>
      <c r="B2633" s="4" t="str">
        <f>"李云英"</f>
        <v>李云英</v>
      </c>
      <c r="C2633" s="4" t="s">
        <v>2387</v>
      </c>
      <c r="D2633" s="4" t="s">
        <v>2213</v>
      </c>
      <c r="E2633" s="6"/>
    </row>
    <row r="2634" spans="1:5" ht="24.75" customHeight="1">
      <c r="A2634" s="3">
        <v>2632</v>
      </c>
      <c r="B2634" s="4" t="str">
        <f>"吴碧江"</f>
        <v>吴碧江</v>
      </c>
      <c r="C2634" s="4" t="s">
        <v>30</v>
      </c>
      <c r="D2634" s="4" t="s">
        <v>2213</v>
      </c>
      <c r="E2634" s="6"/>
    </row>
    <row r="2635" spans="1:5" ht="24.75" customHeight="1">
      <c r="A2635" s="3">
        <v>2633</v>
      </c>
      <c r="B2635" s="4" t="str">
        <f>"邢小斐"</f>
        <v>邢小斐</v>
      </c>
      <c r="C2635" s="4" t="s">
        <v>17</v>
      </c>
      <c r="D2635" s="4" t="s">
        <v>2213</v>
      </c>
      <c r="E2635" s="6"/>
    </row>
    <row r="2636" spans="1:5" ht="24.75" customHeight="1">
      <c r="A2636" s="3">
        <v>2634</v>
      </c>
      <c r="B2636" s="4" t="str">
        <f>"李南欣"</f>
        <v>李南欣</v>
      </c>
      <c r="C2636" s="4" t="s">
        <v>179</v>
      </c>
      <c r="D2636" s="4" t="s">
        <v>2213</v>
      </c>
      <c r="E2636" s="6"/>
    </row>
    <row r="2637" spans="1:5" ht="24.75" customHeight="1">
      <c r="A2637" s="3">
        <v>2635</v>
      </c>
      <c r="B2637" s="4" t="str">
        <f>"黄家俊"</f>
        <v>黄家俊</v>
      </c>
      <c r="C2637" s="4" t="s">
        <v>1514</v>
      </c>
      <c r="D2637" s="4" t="s">
        <v>2213</v>
      </c>
      <c r="E2637" s="6"/>
    </row>
    <row r="2638" spans="1:5" ht="24.75" customHeight="1">
      <c r="A2638" s="3">
        <v>2636</v>
      </c>
      <c r="B2638" s="4" t="str">
        <f>"黄蓝琳"</f>
        <v>黄蓝琳</v>
      </c>
      <c r="C2638" s="4" t="s">
        <v>2388</v>
      </c>
      <c r="D2638" s="4" t="s">
        <v>2213</v>
      </c>
      <c r="E2638" s="6"/>
    </row>
    <row r="2639" spans="1:5" ht="24.75" customHeight="1">
      <c r="A2639" s="3">
        <v>2637</v>
      </c>
      <c r="B2639" s="4" t="str">
        <f>"李成炜"</f>
        <v>李成炜</v>
      </c>
      <c r="C2639" s="4" t="s">
        <v>2389</v>
      </c>
      <c r="D2639" s="4" t="s">
        <v>2213</v>
      </c>
      <c r="E2639" s="6"/>
    </row>
    <row r="2640" spans="1:5" ht="24.75" customHeight="1">
      <c r="A2640" s="3">
        <v>2638</v>
      </c>
      <c r="B2640" s="4" t="str">
        <f>"林珍妮"</f>
        <v>林珍妮</v>
      </c>
      <c r="C2640" s="4" t="s">
        <v>2390</v>
      </c>
      <c r="D2640" s="4" t="s">
        <v>2213</v>
      </c>
      <c r="E2640" s="6"/>
    </row>
    <row r="2641" spans="1:5" ht="24.75" customHeight="1">
      <c r="A2641" s="3">
        <v>2639</v>
      </c>
      <c r="B2641" s="4" t="str">
        <f>"余水茜"</f>
        <v>余水茜</v>
      </c>
      <c r="C2641" s="4" t="s">
        <v>2391</v>
      </c>
      <c r="D2641" s="4" t="s">
        <v>2213</v>
      </c>
      <c r="E2641" s="6"/>
    </row>
    <row r="2642" spans="1:5" ht="24.75" customHeight="1">
      <c r="A2642" s="3">
        <v>2640</v>
      </c>
      <c r="B2642" s="4" t="str">
        <f>"陈炯顺"</f>
        <v>陈炯顺</v>
      </c>
      <c r="C2642" s="4" t="s">
        <v>2392</v>
      </c>
      <c r="D2642" s="4" t="s">
        <v>2213</v>
      </c>
      <c r="E2642" s="6"/>
    </row>
    <row r="2643" spans="1:5" ht="24.75" customHeight="1">
      <c r="A2643" s="3">
        <v>2641</v>
      </c>
      <c r="B2643" s="4" t="str">
        <f>"杨馥源"</f>
        <v>杨馥源</v>
      </c>
      <c r="C2643" s="4" t="s">
        <v>2393</v>
      </c>
      <c r="D2643" s="4" t="s">
        <v>2213</v>
      </c>
      <c r="E2643" s="6"/>
    </row>
    <row r="2644" spans="1:5" ht="24.75" customHeight="1">
      <c r="A2644" s="3">
        <v>2642</v>
      </c>
      <c r="B2644" s="4" t="str">
        <f>"黎玘婧"</f>
        <v>黎玘婧</v>
      </c>
      <c r="C2644" s="4" t="s">
        <v>2394</v>
      </c>
      <c r="D2644" s="4" t="s">
        <v>2213</v>
      </c>
      <c r="E2644" s="6"/>
    </row>
    <row r="2645" spans="1:5" ht="24.75" customHeight="1">
      <c r="A2645" s="3">
        <v>2643</v>
      </c>
      <c r="B2645" s="4" t="str">
        <f>"邢丁尹"</f>
        <v>邢丁尹</v>
      </c>
      <c r="C2645" s="4" t="s">
        <v>2395</v>
      </c>
      <c r="D2645" s="4" t="s">
        <v>2213</v>
      </c>
      <c r="E2645" s="6"/>
    </row>
    <row r="2646" spans="1:5" ht="24.75" customHeight="1">
      <c r="A2646" s="3">
        <v>2644</v>
      </c>
      <c r="B2646" s="4" t="str">
        <f>"邓小昌"</f>
        <v>邓小昌</v>
      </c>
      <c r="C2646" s="4" t="s">
        <v>377</v>
      </c>
      <c r="D2646" s="4" t="s">
        <v>2213</v>
      </c>
      <c r="E2646" s="6"/>
    </row>
    <row r="2647" spans="1:5" ht="24.75" customHeight="1">
      <c r="A2647" s="3">
        <v>2645</v>
      </c>
      <c r="B2647" s="4" t="str">
        <f>"龙丁娇"</f>
        <v>龙丁娇</v>
      </c>
      <c r="C2647" s="4" t="s">
        <v>2151</v>
      </c>
      <c r="D2647" s="4" t="s">
        <v>2213</v>
      </c>
      <c r="E2647" s="6"/>
    </row>
    <row r="2648" spans="1:5" ht="24.75" customHeight="1">
      <c r="A2648" s="3">
        <v>2646</v>
      </c>
      <c r="B2648" s="4" t="str">
        <f>"陈佳美"</f>
        <v>陈佳美</v>
      </c>
      <c r="C2648" s="4" t="s">
        <v>1113</v>
      </c>
      <c r="D2648" s="4" t="s">
        <v>2213</v>
      </c>
      <c r="E2648" s="6"/>
    </row>
    <row r="2649" spans="1:5" ht="24.75" customHeight="1">
      <c r="A2649" s="3">
        <v>2647</v>
      </c>
      <c r="B2649" s="4" t="str">
        <f>"陈焜"</f>
        <v>陈焜</v>
      </c>
      <c r="C2649" s="4" t="s">
        <v>2396</v>
      </c>
      <c r="D2649" s="4" t="s">
        <v>2213</v>
      </c>
      <c r="E2649" s="6"/>
    </row>
    <row r="2650" spans="1:5" ht="24.75" customHeight="1">
      <c r="A2650" s="3">
        <v>2648</v>
      </c>
      <c r="B2650" s="4" t="str">
        <f>"詹美清"</f>
        <v>詹美清</v>
      </c>
      <c r="C2650" s="4" t="s">
        <v>2397</v>
      </c>
      <c r="D2650" s="4" t="s">
        <v>2213</v>
      </c>
      <c r="E2650" s="6"/>
    </row>
    <row r="2651" spans="1:5" ht="24.75" customHeight="1">
      <c r="A2651" s="3">
        <v>2649</v>
      </c>
      <c r="B2651" s="4" t="str">
        <f>"林冰花"</f>
        <v>林冰花</v>
      </c>
      <c r="C2651" s="4" t="s">
        <v>2398</v>
      </c>
      <c r="D2651" s="4" t="s">
        <v>2213</v>
      </c>
      <c r="E2651" s="6"/>
    </row>
    <row r="2652" spans="1:5" ht="24.75" customHeight="1">
      <c r="A2652" s="3">
        <v>2650</v>
      </c>
      <c r="B2652" s="4" t="str">
        <f>"赖群珺"</f>
        <v>赖群珺</v>
      </c>
      <c r="C2652" s="4" t="s">
        <v>290</v>
      </c>
      <c r="D2652" s="4" t="s">
        <v>2213</v>
      </c>
      <c r="E2652" s="6"/>
    </row>
    <row r="2653" spans="1:5" ht="24.75" customHeight="1">
      <c r="A2653" s="3">
        <v>2651</v>
      </c>
      <c r="B2653" s="4" t="str">
        <f>"王泷"</f>
        <v>王泷</v>
      </c>
      <c r="C2653" s="4" t="s">
        <v>2399</v>
      </c>
      <c r="D2653" s="4" t="s">
        <v>2213</v>
      </c>
      <c r="E2653" s="6"/>
    </row>
    <row r="2654" spans="1:5" ht="24.75" customHeight="1">
      <c r="A2654" s="3">
        <v>2652</v>
      </c>
      <c r="B2654" s="4" t="str">
        <f>"张熙宇"</f>
        <v>张熙宇</v>
      </c>
      <c r="C2654" s="4" t="s">
        <v>2400</v>
      </c>
      <c r="D2654" s="4" t="s">
        <v>2213</v>
      </c>
      <c r="E2654" s="6"/>
    </row>
    <row r="2655" spans="1:5" ht="24.75" customHeight="1">
      <c r="A2655" s="3">
        <v>2653</v>
      </c>
      <c r="B2655" s="4" t="str">
        <f>"刘龄鸿"</f>
        <v>刘龄鸿</v>
      </c>
      <c r="C2655" s="4" t="s">
        <v>2401</v>
      </c>
      <c r="D2655" s="4" t="s">
        <v>2213</v>
      </c>
      <c r="E2655" s="6"/>
    </row>
    <row r="2656" spans="1:5" ht="24.75" customHeight="1">
      <c r="A2656" s="3">
        <v>2654</v>
      </c>
      <c r="B2656" s="4" t="str">
        <f>"黄世豪"</f>
        <v>黄世豪</v>
      </c>
      <c r="C2656" s="4" t="s">
        <v>2402</v>
      </c>
      <c r="D2656" s="4" t="s">
        <v>2213</v>
      </c>
      <c r="E2656" s="6"/>
    </row>
    <row r="2657" spans="1:5" ht="24.75" customHeight="1">
      <c r="A2657" s="3">
        <v>2655</v>
      </c>
      <c r="B2657" s="4" t="str">
        <f>"林诗晨"</f>
        <v>林诗晨</v>
      </c>
      <c r="C2657" s="4" t="s">
        <v>2403</v>
      </c>
      <c r="D2657" s="4" t="s">
        <v>2213</v>
      </c>
      <c r="E2657" s="6"/>
    </row>
    <row r="2658" spans="1:5" ht="24.75" customHeight="1">
      <c r="A2658" s="3">
        <v>2656</v>
      </c>
      <c r="B2658" s="4" t="str">
        <f>"符永香"</f>
        <v>符永香</v>
      </c>
      <c r="C2658" s="4" t="s">
        <v>2404</v>
      </c>
      <c r="D2658" s="4" t="s">
        <v>2213</v>
      </c>
      <c r="E2658" s="6"/>
    </row>
    <row r="2659" spans="1:5" ht="24.75" customHeight="1">
      <c r="A2659" s="3">
        <v>2657</v>
      </c>
      <c r="B2659" s="4" t="str">
        <f>"冯秀萍"</f>
        <v>冯秀萍</v>
      </c>
      <c r="C2659" s="4" t="s">
        <v>2405</v>
      </c>
      <c r="D2659" s="4" t="s">
        <v>2213</v>
      </c>
      <c r="E2659" s="6"/>
    </row>
    <row r="2660" spans="1:5" ht="24.75" customHeight="1">
      <c r="A2660" s="3">
        <v>2658</v>
      </c>
      <c r="B2660" s="4" t="str">
        <f>"岳安琪"</f>
        <v>岳安琪</v>
      </c>
      <c r="C2660" s="4" t="s">
        <v>1500</v>
      </c>
      <c r="D2660" s="4" t="s">
        <v>2213</v>
      </c>
      <c r="E2660" s="6"/>
    </row>
    <row r="2661" spans="1:5" ht="24.75" customHeight="1">
      <c r="A2661" s="3">
        <v>2659</v>
      </c>
      <c r="B2661" s="4" t="str">
        <f>"杨联进"</f>
        <v>杨联进</v>
      </c>
      <c r="C2661" s="4" t="s">
        <v>2406</v>
      </c>
      <c r="D2661" s="4" t="s">
        <v>2213</v>
      </c>
      <c r="E2661" s="6"/>
    </row>
    <row r="2662" spans="1:5" ht="24.75" customHeight="1">
      <c r="A2662" s="3">
        <v>2660</v>
      </c>
      <c r="B2662" s="4" t="str">
        <f>"王和蕾"</f>
        <v>王和蕾</v>
      </c>
      <c r="C2662" s="4" t="s">
        <v>2407</v>
      </c>
      <c r="D2662" s="4" t="s">
        <v>2213</v>
      </c>
      <c r="E2662" s="6"/>
    </row>
    <row r="2663" spans="1:5" ht="24.75" customHeight="1">
      <c r="A2663" s="3">
        <v>2661</v>
      </c>
      <c r="B2663" s="4" t="str">
        <f>"莫家阳"</f>
        <v>莫家阳</v>
      </c>
      <c r="C2663" s="4" t="s">
        <v>2408</v>
      </c>
      <c r="D2663" s="4" t="s">
        <v>2213</v>
      </c>
      <c r="E2663" s="6"/>
    </row>
    <row r="2664" spans="1:5" ht="24.75" customHeight="1">
      <c r="A2664" s="3">
        <v>2662</v>
      </c>
      <c r="B2664" s="4" t="str">
        <f>"温尚槟"</f>
        <v>温尚槟</v>
      </c>
      <c r="C2664" s="4" t="s">
        <v>2409</v>
      </c>
      <c r="D2664" s="4" t="s">
        <v>2213</v>
      </c>
      <c r="E2664" s="6"/>
    </row>
    <row r="2665" spans="1:5" ht="24.75" customHeight="1">
      <c r="A2665" s="3">
        <v>2663</v>
      </c>
      <c r="B2665" s="4" t="str">
        <f>"唐蕊"</f>
        <v>唐蕊</v>
      </c>
      <c r="C2665" s="4" t="s">
        <v>2410</v>
      </c>
      <c r="D2665" s="4" t="s">
        <v>2213</v>
      </c>
      <c r="E2665" s="6"/>
    </row>
    <row r="2666" spans="1:5" ht="24.75" customHeight="1">
      <c r="A2666" s="3">
        <v>2664</v>
      </c>
      <c r="B2666" s="4" t="str">
        <f>"林艳"</f>
        <v>林艳</v>
      </c>
      <c r="C2666" s="4" t="s">
        <v>2411</v>
      </c>
      <c r="D2666" s="4" t="s">
        <v>2213</v>
      </c>
      <c r="E2666" s="6"/>
    </row>
    <row r="2667" spans="1:5" ht="24.75" customHeight="1">
      <c r="A2667" s="3">
        <v>2665</v>
      </c>
      <c r="B2667" s="4" t="str">
        <f>"王靖雲"</f>
        <v>王靖雲</v>
      </c>
      <c r="C2667" s="4" t="s">
        <v>2412</v>
      </c>
      <c r="D2667" s="4" t="s">
        <v>2213</v>
      </c>
      <c r="E2667" s="6"/>
    </row>
    <row r="2668" spans="1:5" ht="24.75" customHeight="1">
      <c r="A2668" s="3">
        <v>2666</v>
      </c>
      <c r="B2668" s="4" t="str">
        <f>"邓少明"</f>
        <v>邓少明</v>
      </c>
      <c r="C2668" s="4" t="s">
        <v>2413</v>
      </c>
      <c r="D2668" s="4" t="s">
        <v>2213</v>
      </c>
      <c r="E2668" s="6"/>
    </row>
    <row r="2669" spans="1:5" ht="24.75" customHeight="1">
      <c r="A2669" s="3">
        <v>2667</v>
      </c>
      <c r="B2669" s="4" t="str">
        <f>"许莉敏"</f>
        <v>许莉敏</v>
      </c>
      <c r="C2669" s="4" t="s">
        <v>179</v>
      </c>
      <c r="D2669" s="4" t="s">
        <v>2213</v>
      </c>
      <c r="E2669" s="6"/>
    </row>
    <row r="2670" spans="1:5" ht="24.75" customHeight="1">
      <c r="A2670" s="3">
        <v>2668</v>
      </c>
      <c r="B2670" s="4" t="str">
        <f>"王雨龙"</f>
        <v>王雨龙</v>
      </c>
      <c r="C2670" s="4" t="s">
        <v>2414</v>
      </c>
      <c r="D2670" s="4" t="s">
        <v>2213</v>
      </c>
      <c r="E2670" s="6"/>
    </row>
    <row r="2671" spans="1:5" ht="24.75" customHeight="1">
      <c r="A2671" s="3">
        <v>2669</v>
      </c>
      <c r="B2671" s="4" t="str">
        <f>"张洪炀"</f>
        <v>张洪炀</v>
      </c>
      <c r="C2671" s="4" t="s">
        <v>2415</v>
      </c>
      <c r="D2671" s="4" t="s">
        <v>2213</v>
      </c>
      <c r="E2671" s="6"/>
    </row>
    <row r="2672" spans="1:5" ht="24.75" customHeight="1">
      <c r="A2672" s="3">
        <v>2670</v>
      </c>
      <c r="B2672" s="4" t="str">
        <f>"李厚泽"</f>
        <v>李厚泽</v>
      </c>
      <c r="C2672" s="4" t="s">
        <v>2416</v>
      </c>
      <c r="D2672" s="4" t="s">
        <v>2213</v>
      </c>
      <c r="E2672" s="6"/>
    </row>
    <row r="2673" spans="1:5" ht="24.75" customHeight="1">
      <c r="A2673" s="3">
        <v>2671</v>
      </c>
      <c r="B2673" s="4" t="str">
        <f>"李碧芸"</f>
        <v>李碧芸</v>
      </c>
      <c r="C2673" s="4" t="s">
        <v>2417</v>
      </c>
      <c r="D2673" s="4" t="s">
        <v>2213</v>
      </c>
      <c r="E2673" s="6"/>
    </row>
    <row r="2674" spans="1:5" ht="24.75" customHeight="1">
      <c r="A2674" s="3">
        <v>2672</v>
      </c>
      <c r="B2674" s="4" t="str">
        <f>"陈燕布"</f>
        <v>陈燕布</v>
      </c>
      <c r="C2674" s="4" t="s">
        <v>2418</v>
      </c>
      <c r="D2674" s="4" t="s">
        <v>2213</v>
      </c>
      <c r="E2674" s="6"/>
    </row>
    <row r="2675" spans="1:5" ht="24.75" customHeight="1">
      <c r="A2675" s="3">
        <v>2673</v>
      </c>
      <c r="B2675" s="4" t="str">
        <f>"陈子齐"</f>
        <v>陈子齐</v>
      </c>
      <c r="C2675" s="4" t="s">
        <v>2419</v>
      </c>
      <c r="D2675" s="4" t="s">
        <v>2213</v>
      </c>
      <c r="E2675" s="6"/>
    </row>
    <row r="2676" spans="1:5" ht="24.75" customHeight="1">
      <c r="A2676" s="3">
        <v>2674</v>
      </c>
      <c r="B2676" s="4" t="str">
        <f>"王杰"</f>
        <v>王杰</v>
      </c>
      <c r="C2676" s="4" t="s">
        <v>2420</v>
      </c>
      <c r="D2676" s="4" t="s">
        <v>2213</v>
      </c>
      <c r="E2676" s="6"/>
    </row>
    <row r="2677" spans="1:5" ht="24.75" customHeight="1">
      <c r="A2677" s="3">
        <v>2675</v>
      </c>
      <c r="B2677" s="4" t="str">
        <f>"温正琼"</f>
        <v>温正琼</v>
      </c>
      <c r="C2677" s="4" t="s">
        <v>2421</v>
      </c>
      <c r="D2677" s="4" t="s">
        <v>2213</v>
      </c>
      <c r="E2677" s="6"/>
    </row>
    <row r="2678" spans="1:5" ht="24.75" customHeight="1">
      <c r="A2678" s="3">
        <v>2676</v>
      </c>
      <c r="B2678" s="4" t="str">
        <f>"黎隆茂"</f>
        <v>黎隆茂</v>
      </c>
      <c r="C2678" s="4" t="s">
        <v>1409</v>
      </c>
      <c r="D2678" s="4" t="s">
        <v>2213</v>
      </c>
      <c r="E2678" s="6"/>
    </row>
    <row r="2679" spans="1:5" ht="24.75" customHeight="1">
      <c r="A2679" s="3">
        <v>2677</v>
      </c>
      <c r="B2679" s="4" t="str">
        <f>"孙爱妃"</f>
        <v>孙爱妃</v>
      </c>
      <c r="C2679" s="4" t="s">
        <v>491</v>
      </c>
      <c r="D2679" s="4" t="s">
        <v>2213</v>
      </c>
      <c r="E2679" s="6"/>
    </row>
    <row r="2680" spans="1:5" ht="24.75" customHeight="1">
      <c r="A2680" s="3">
        <v>2678</v>
      </c>
      <c r="B2680" s="4" t="str">
        <f>"吕亚洁"</f>
        <v>吕亚洁</v>
      </c>
      <c r="C2680" s="4" t="s">
        <v>2422</v>
      </c>
      <c r="D2680" s="4" t="s">
        <v>2213</v>
      </c>
      <c r="E2680" s="6"/>
    </row>
    <row r="2681" spans="1:5" ht="24.75" customHeight="1">
      <c r="A2681" s="3">
        <v>2679</v>
      </c>
      <c r="B2681" s="4" t="str">
        <f>"刘思思"</f>
        <v>刘思思</v>
      </c>
      <c r="C2681" s="4" t="s">
        <v>2423</v>
      </c>
      <c r="D2681" s="4" t="s">
        <v>2213</v>
      </c>
      <c r="E2681" s="6"/>
    </row>
    <row r="2682" spans="1:5" ht="24.75" customHeight="1">
      <c r="A2682" s="3">
        <v>2680</v>
      </c>
      <c r="B2682" s="4" t="str">
        <f>"符岚紫"</f>
        <v>符岚紫</v>
      </c>
      <c r="C2682" s="4" t="s">
        <v>2424</v>
      </c>
      <c r="D2682" s="4" t="s">
        <v>2213</v>
      </c>
      <c r="E2682" s="6"/>
    </row>
    <row r="2683" spans="1:5" ht="24.75" customHeight="1">
      <c r="A2683" s="3">
        <v>2681</v>
      </c>
      <c r="B2683" s="4" t="str">
        <f>"符怡冲"</f>
        <v>符怡冲</v>
      </c>
      <c r="C2683" s="4" t="s">
        <v>2425</v>
      </c>
      <c r="D2683" s="4" t="s">
        <v>2213</v>
      </c>
      <c r="E2683" s="6"/>
    </row>
    <row r="2684" spans="1:5" ht="24.75" customHeight="1">
      <c r="A2684" s="3">
        <v>2682</v>
      </c>
      <c r="B2684" s="4" t="str">
        <f>"王晶晶"</f>
        <v>王晶晶</v>
      </c>
      <c r="C2684" s="4" t="s">
        <v>2426</v>
      </c>
      <c r="D2684" s="4" t="s">
        <v>2213</v>
      </c>
      <c r="E2684" s="6"/>
    </row>
    <row r="2685" spans="1:5" ht="24.75" customHeight="1">
      <c r="A2685" s="3">
        <v>2683</v>
      </c>
      <c r="B2685" s="4" t="str">
        <f>"郑容乔"</f>
        <v>郑容乔</v>
      </c>
      <c r="C2685" s="4" t="s">
        <v>1890</v>
      </c>
      <c r="D2685" s="4" t="s">
        <v>2213</v>
      </c>
      <c r="E2685" s="6"/>
    </row>
    <row r="2686" spans="1:5" ht="24.75" customHeight="1">
      <c r="A2686" s="3">
        <v>2684</v>
      </c>
      <c r="B2686" s="4" t="str">
        <f>"郑贞莹"</f>
        <v>郑贞莹</v>
      </c>
      <c r="C2686" s="4" t="s">
        <v>2427</v>
      </c>
      <c r="D2686" s="4" t="s">
        <v>2428</v>
      </c>
      <c r="E2686" s="6"/>
    </row>
    <row r="2687" spans="1:5" ht="24.75" customHeight="1">
      <c r="A2687" s="3">
        <v>2685</v>
      </c>
      <c r="B2687" s="4" t="str">
        <f>"王海燕"</f>
        <v>王海燕</v>
      </c>
      <c r="C2687" s="4" t="s">
        <v>2429</v>
      </c>
      <c r="D2687" s="4" t="s">
        <v>2428</v>
      </c>
      <c r="E2687" s="6"/>
    </row>
    <row r="2688" spans="1:5" ht="24.75" customHeight="1">
      <c r="A2688" s="3">
        <v>2686</v>
      </c>
      <c r="B2688" s="4" t="str">
        <f>"李兰"</f>
        <v>李兰</v>
      </c>
      <c r="C2688" s="4" t="s">
        <v>2430</v>
      </c>
      <c r="D2688" s="4" t="s">
        <v>2428</v>
      </c>
      <c r="E2688" s="6"/>
    </row>
    <row r="2689" spans="1:5" ht="24.75" customHeight="1">
      <c r="A2689" s="3">
        <v>2687</v>
      </c>
      <c r="B2689" s="4" t="str">
        <f>"董嬉娉"</f>
        <v>董嬉娉</v>
      </c>
      <c r="C2689" s="4" t="s">
        <v>946</v>
      </c>
      <c r="D2689" s="4" t="s">
        <v>2428</v>
      </c>
      <c r="E2689" s="6"/>
    </row>
    <row r="2690" spans="1:5" ht="24.75" customHeight="1">
      <c r="A2690" s="3">
        <v>2688</v>
      </c>
      <c r="B2690" s="4" t="str">
        <f>"李基娜"</f>
        <v>李基娜</v>
      </c>
      <c r="C2690" s="4" t="s">
        <v>2431</v>
      </c>
      <c r="D2690" s="4" t="s">
        <v>2428</v>
      </c>
      <c r="E2690" s="6"/>
    </row>
    <row r="2691" spans="1:5" ht="24.75" customHeight="1">
      <c r="A2691" s="3">
        <v>2689</v>
      </c>
      <c r="B2691" s="4" t="str">
        <f>"林海美"</f>
        <v>林海美</v>
      </c>
      <c r="C2691" s="4" t="s">
        <v>2432</v>
      </c>
      <c r="D2691" s="4" t="s">
        <v>2428</v>
      </c>
      <c r="E2691" s="6"/>
    </row>
    <row r="2692" spans="1:5" ht="24.75" customHeight="1">
      <c r="A2692" s="3">
        <v>2690</v>
      </c>
      <c r="B2692" s="4" t="str">
        <f>"龙倩倩"</f>
        <v>龙倩倩</v>
      </c>
      <c r="C2692" s="4" t="s">
        <v>135</v>
      </c>
      <c r="D2692" s="4" t="s">
        <v>2428</v>
      </c>
      <c r="E2692" s="6"/>
    </row>
    <row r="2693" spans="1:5" ht="24.75" customHeight="1">
      <c r="A2693" s="3">
        <v>2691</v>
      </c>
      <c r="B2693" s="4" t="str">
        <f>"符乐"</f>
        <v>符乐</v>
      </c>
      <c r="C2693" s="4" t="s">
        <v>2433</v>
      </c>
      <c r="D2693" s="4" t="s">
        <v>2428</v>
      </c>
      <c r="E2693" s="6"/>
    </row>
    <row r="2694" spans="1:5" ht="24.75" customHeight="1">
      <c r="A2694" s="3">
        <v>2692</v>
      </c>
      <c r="B2694" s="4" t="str">
        <f>"陈玉花"</f>
        <v>陈玉花</v>
      </c>
      <c r="C2694" s="4" t="s">
        <v>2434</v>
      </c>
      <c r="D2694" s="4" t="s">
        <v>2428</v>
      </c>
      <c r="E2694" s="6"/>
    </row>
    <row r="2695" spans="1:5" ht="24.75" customHeight="1">
      <c r="A2695" s="3">
        <v>2693</v>
      </c>
      <c r="B2695" s="4" t="str">
        <f>"吴丽"</f>
        <v>吴丽</v>
      </c>
      <c r="C2695" s="4" t="s">
        <v>2435</v>
      </c>
      <c r="D2695" s="4" t="s">
        <v>2428</v>
      </c>
      <c r="E2695" s="6"/>
    </row>
    <row r="2696" spans="1:5" ht="24.75" customHeight="1">
      <c r="A2696" s="3">
        <v>2694</v>
      </c>
      <c r="B2696" s="4" t="str">
        <f>"何颖"</f>
        <v>何颖</v>
      </c>
      <c r="C2696" s="4" t="s">
        <v>10</v>
      </c>
      <c r="D2696" s="4" t="s">
        <v>2428</v>
      </c>
      <c r="E2696" s="6"/>
    </row>
    <row r="2697" spans="1:5" ht="24.75" customHeight="1">
      <c r="A2697" s="3">
        <v>2695</v>
      </c>
      <c r="B2697" s="4" t="str">
        <f>"翁焕春"</f>
        <v>翁焕春</v>
      </c>
      <c r="C2697" s="4" t="s">
        <v>2436</v>
      </c>
      <c r="D2697" s="4" t="s">
        <v>2428</v>
      </c>
      <c r="E2697" s="6"/>
    </row>
    <row r="2698" spans="1:5" ht="24.75" customHeight="1">
      <c r="A2698" s="3">
        <v>2696</v>
      </c>
      <c r="B2698" s="4" t="str">
        <f>"吴昶瑾"</f>
        <v>吴昶瑾</v>
      </c>
      <c r="C2698" s="4" t="s">
        <v>2437</v>
      </c>
      <c r="D2698" s="4" t="s">
        <v>2428</v>
      </c>
      <c r="E2698" s="6"/>
    </row>
    <row r="2699" spans="1:5" ht="24.75" customHeight="1">
      <c r="A2699" s="3">
        <v>2697</v>
      </c>
      <c r="B2699" s="4" t="str">
        <f>"黄琬棉"</f>
        <v>黄琬棉</v>
      </c>
      <c r="C2699" s="4" t="s">
        <v>1098</v>
      </c>
      <c r="D2699" s="4" t="s">
        <v>2428</v>
      </c>
      <c r="E2699" s="6"/>
    </row>
    <row r="2700" spans="1:5" ht="24.75" customHeight="1">
      <c r="A2700" s="3">
        <v>2698</v>
      </c>
      <c r="B2700" s="4" t="str">
        <f>"林上月"</f>
        <v>林上月</v>
      </c>
      <c r="C2700" s="4" t="s">
        <v>2438</v>
      </c>
      <c r="D2700" s="4" t="s">
        <v>2428</v>
      </c>
      <c r="E2700" s="6"/>
    </row>
    <row r="2701" spans="1:5" ht="24.75" customHeight="1">
      <c r="A2701" s="3">
        <v>2699</v>
      </c>
      <c r="B2701" s="4" t="str">
        <f>"王彩丽"</f>
        <v>王彩丽</v>
      </c>
      <c r="C2701" s="4" t="s">
        <v>2439</v>
      </c>
      <c r="D2701" s="4" t="s">
        <v>2428</v>
      </c>
      <c r="E2701" s="6"/>
    </row>
    <row r="2702" spans="1:5" ht="24.75" customHeight="1">
      <c r="A2702" s="3">
        <v>2700</v>
      </c>
      <c r="B2702" s="4" t="str">
        <f>"邱垂慧"</f>
        <v>邱垂慧</v>
      </c>
      <c r="C2702" s="4" t="s">
        <v>2440</v>
      </c>
      <c r="D2702" s="4" t="s">
        <v>2428</v>
      </c>
      <c r="E2702" s="6"/>
    </row>
    <row r="2703" spans="1:5" ht="24.75" customHeight="1">
      <c r="A2703" s="3">
        <v>2701</v>
      </c>
      <c r="B2703" s="4" t="str">
        <f>"王梅妹"</f>
        <v>王梅妹</v>
      </c>
      <c r="C2703" s="4" t="s">
        <v>2441</v>
      </c>
      <c r="D2703" s="4" t="s">
        <v>2428</v>
      </c>
      <c r="E2703" s="6"/>
    </row>
    <row r="2704" spans="1:5" ht="24.75" customHeight="1">
      <c r="A2704" s="3">
        <v>2702</v>
      </c>
      <c r="B2704" s="4" t="str">
        <f>"吴春杨"</f>
        <v>吴春杨</v>
      </c>
      <c r="C2704" s="4" t="s">
        <v>2442</v>
      </c>
      <c r="D2704" s="4" t="s">
        <v>2428</v>
      </c>
      <c r="E2704" s="6"/>
    </row>
    <row r="2705" spans="1:5" ht="24.75" customHeight="1">
      <c r="A2705" s="3">
        <v>2703</v>
      </c>
      <c r="B2705" s="4" t="str">
        <f>"黄发玲"</f>
        <v>黄发玲</v>
      </c>
      <c r="C2705" s="4" t="s">
        <v>2443</v>
      </c>
      <c r="D2705" s="4" t="s">
        <v>2428</v>
      </c>
      <c r="E2705" s="6"/>
    </row>
    <row r="2706" spans="1:5" ht="24.75" customHeight="1">
      <c r="A2706" s="3">
        <v>2704</v>
      </c>
      <c r="B2706" s="4" t="str">
        <f>"向粤"</f>
        <v>向粤</v>
      </c>
      <c r="C2706" s="4" t="s">
        <v>2444</v>
      </c>
      <c r="D2706" s="4" t="s">
        <v>2428</v>
      </c>
      <c r="E2706" s="6"/>
    </row>
    <row r="2707" spans="1:5" ht="24.75" customHeight="1">
      <c r="A2707" s="3">
        <v>2705</v>
      </c>
      <c r="B2707" s="4" t="str">
        <f>"陈家蕊"</f>
        <v>陈家蕊</v>
      </c>
      <c r="C2707" s="4" t="s">
        <v>2445</v>
      </c>
      <c r="D2707" s="4" t="s">
        <v>2428</v>
      </c>
      <c r="E2707" s="6"/>
    </row>
    <row r="2708" spans="1:5" ht="24.75" customHeight="1">
      <c r="A2708" s="3">
        <v>2706</v>
      </c>
      <c r="B2708" s="4" t="str">
        <f>"李治静"</f>
        <v>李治静</v>
      </c>
      <c r="C2708" s="4" t="s">
        <v>2446</v>
      </c>
      <c r="D2708" s="4" t="s">
        <v>2428</v>
      </c>
      <c r="E2708" s="6"/>
    </row>
    <row r="2709" spans="1:5" ht="24.75" customHeight="1">
      <c r="A2709" s="3">
        <v>2707</v>
      </c>
      <c r="B2709" s="4" t="str">
        <f>"颜绮琳"</f>
        <v>颜绮琳</v>
      </c>
      <c r="C2709" s="4" t="s">
        <v>2197</v>
      </c>
      <c r="D2709" s="4" t="s">
        <v>2428</v>
      </c>
      <c r="E2709" s="6"/>
    </row>
    <row r="2710" spans="1:5" ht="24.75" customHeight="1">
      <c r="A2710" s="3">
        <v>2708</v>
      </c>
      <c r="B2710" s="4" t="str">
        <f>"叶宜文"</f>
        <v>叶宜文</v>
      </c>
      <c r="C2710" s="4" t="s">
        <v>2447</v>
      </c>
      <c r="D2710" s="4" t="s">
        <v>2428</v>
      </c>
      <c r="E2710" s="6"/>
    </row>
    <row r="2711" spans="1:5" ht="24.75" customHeight="1">
      <c r="A2711" s="3">
        <v>2709</v>
      </c>
      <c r="B2711" s="4" t="str">
        <f>"黄振平"</f>
        <v>黄振平</v>
      </c>
      <c r="C2711" s="4" t="s">
        <v>2448</v>
      </c>
      <c r="D2711" s="4" t="s">
        <v>2428</v>
      </c>
      <c r="E2711" s="6"/>
    </row>
    <row r="2712" spans="1:5" ht="24.75" customHeight="1">
      <c r="A2712" s="3">
        <v>2710</v>
      </c>
      <c r="B2712" s="4" t="str">
        <f>"符望"</f>
        <v>符望</v>
      </c>
      <c r="C2712" s="4" t="s">
        <v>2449</v>
      </c>
      <c r="D2712" s="4" t="s">
        <v>2428</v>
      </c>
      <c r="E2712" s="6"/>
    </row>
    <row r="2713" spans="1:5" ht="24.75" customHeight="1">
      <c r="A2713" s="3">
        <v>2711</v>
      </c>
      <c r="B2713" s="4" t="str">
        <f>"陶璇"</f>
        <v>陶璇</v>
      </c>
      <c r="C2713" s="4" t="s">
        <v>2450</v>
      </c>
      <c r="D2713" s="4" t="s">
        <v>2428</v>
      </c>
      <c r="E2713" s="6"/>
    </row>
    <row r="2714" spans="1:5" ht="24.75" customHeight="1">
      <c r="A2714" s="3">
        <v>2712</v>
      </c>
      <c r="B2714" s="4" t="str">
        <f>"刘春婷"</f>
        <v>刘春婷</v>
      </c>
      <c r="C2714" s="4" t="s">
        <v>2451</v>
      </c>
      <c r="D2714" s="4" t="s">
        <v>2428</v>
      </c>
      <c r="E2714" s="6"/>
    </row>
    <row r="2715" spans="1:5" ht="24.75" customHeight="1">
      <c r="A2715" s="3">
        <v>2713</v>
      </c>
      <c r="B2715" s="4" t="str">
        <f>"李娴"</f>
        <v>李娴</v>
      </c>
      <c r="C2715" s="4" t="s">
        <v>2452</v>
      </c>
      <c r="D2715" s="4" t="s">
        <v>2428</v>
      </c>
      <c r="E2715" s="6"/>
    </row>
    <row r="2716" spans="1:5" ht="24.75" customHeight="1">
      <c r="A2716" s="3">
        <v>2714</v>
      </c>
      <c r="B2716" s="4" t="str">
        <f>"黄晓丹"</f>
        <v>黄晓丹</v>
      </c>
      <c r="C2716" s="4" t="s">
        <v>2453</v>
      </c>
      <c r="D2716" s="4" t="s">
        <v>2428</v>
      </c>
      <c r="E2716" s="6"/>
    </row>
    <row r="2717" spans="1:5" ht="24.75" customHeight="1">
      <c r="A2717" s="3">
        <v>2715</v>
      </c>
      <c r="B2717" s="4" t="str">
        <f>"朱敏"</f>
        <v>朱敏</v>
      </c>
      <c r="C2717" s="4" t="s">
        <v>2454</v>
      </c>
      <c r="D2717" s="4" t="s">
        <v>2428</v>
      </c>
      <c r="E2717" s="6"/>
    </row>
    <row r="2718" spans="1:5" ht="24.75" customHeight="1">
      <c r="A2718" s="3">
        <v>2716</v>
      </c>
      <c r="B2718" s="4" t="str">
        <f>"李汝健"</f>
        <v>李汝健</v>
      </c>
      <c r="C2718" s="4" t="s">
        <v>2455</v>
      </c>
      <c r="D2718" s="4" t="s">
        <v>2428</v>
      </c>
      <c r="E2718" s="6"/>
    </row>
    <row r="2719" spans="1:5" ht="24.75" customHeight="1">
      <c r="A2719" s="3">
        <v>2717</v>
      </c>
      <c r="B2719" s="4" t="str">
        <f>"王妮"</f>
        <v>王妮</v>
      </c>
      <c r="C2719" s="4" t="s">
        <v>1539</v>
      </c>
      <c r="D2719" s="4" t="s">
        <v>2428</v>
      </c>
      <c r="E2719" s="6"/>
    </row>
    <row r="2720" spans="1:5" ht="24.75" customHeight="1">
      <c r="A2720" s="3">
        <v>2718</v>
      </c>
      <c r="B2720" s="4" t="str">
        <f>"彭泽亮"</f>
        <v>彭泽亮</v>
      </c>
      <c r="C2720" s="4" t="s">
        <v>2456</v>
      </c>
      <c r="D2720" s="4" t="s">
        <v>2428</v>
      </c>
      <c r="E2720" s="6"/>
    </row>
    <row r="2721" spans="1:5" ht="24.75" customHeight="1">
      <c r="A2721" s="3">
        <v>2719</v>
      </c>
      <c r="B2721" s="4" t="str">
        <f>"李菁"</f>
        <v>李菁</v>
      </c>
      <c r="C2721" s="4" t="s">
        <v>2457</v>
      </c>
      <c r="D2721" s="4" t="s">
        <v>2428</v>
      </c>
      <c r="E2721" s="6"/>
    </row>
    <row r="2722" spans="1:5" ht="24.75" customHeight="1">
      <c r="A2722" s="3">
        <v>2720</v>
      </c>
      <c r="B2722" s="4" t="str">
        <f>"王海运"</f>
        <v>王海运</v>
      </c>
      <c r="C2722" s="4" t="s">
        <v>2458</v>
      </c>
      <c r="D2722" s="4" t="s">
        <v>2428</v>
      </c>
      <c r="E2722" s="6"/>
    </row>
    <row r="2723" spans="1:5" ht="24.75" customHeight="1">
      <c r="A2723" s="3">
        <v>2721</v>
      </c>
      <c r="B2723" s="4" t="str">
        <f>"陈日乾"</f>
        <v>陈日乾</v>
      </c>
      <c r="C2723" s="4" t="s">
        <v>2459</v>
      </c>
      <c r="D2723" s="4" t="s">
        <v>2428</v>
      </c>
      <c r="E2723" s="6"/>
    </row>
    <row r="2724" spans="1:5" ht="24.75" customHeight="1">
      <c r="A2724" s="3">
        <v>2722</v>
      </c>
      <c r="B2724" s="4" t="str">
        <f>"谢佳言"</f>
        <v>谢佳言</v>
      </c>
      <c r="C2724" s="4" t="s">
        <v>2460</v>
      </c>
      <c r="D2724" s="4" t="s">
        <v>2428</v>
      </c>
      <c r="E2724" s="6"/>
    </row>
    <row r="2725" spans="1:5" ht="24.75" customHeight="1">
      <c r="A2725" s="3">
        <v>2723</v>
      </c>
      <c r="B2725" s="4" t="str">
        <f>"黎小蝶"</f>
        <v>黎小蝶</v>
      </c>
      <c r="C2725" s="4" t="s">
        <v>1327</v>
      </c>
      <c r="D2725" s="4" t="s">
        <v>2428</v>
      </c>
      <c r="E2725" s="6"/>
    </row>
    <row r="2726" spans="1:5" ht="24.75" customHeight="1">
      <c r="A2726" s="3">
        <v>2724</v>
      </c>
      <c r="B2726" s="4" t="str">
        <f>"丑银波"</f>
        <v>丑银波</v>
      </c>
      <c r="C2726" s="4" t="s">
        <v>2461</v>
      </c>
      <c r="D2726" s="4" t="s">
        <v>2428</v>
      </c>
      <c r="E2726" s="6"/>
    </row>
    <row r="2727" spans="1:5" ht="24.75" customHeight="1">
      <c r="A2727" s="3">
        <v>2725</v>
      </c>
      <c r="B2727" s="4" t="str">
        <f>"薛碧荷"</f>
        <v>薛碧荷</v>
      </c>
      <c r="C2727" s="4" t="s">
        <v>2462</v>
      </c>
      <c r="D2727" s="4" t="s">
        <v>2428</v>
      </c>
      <c r="E2727" s="6"/>
    </row>
    <row r="2728" spans="1:5" ht="24.75" customHeight="1">
      <c r="A2728" s="3">
        <v>2726</v>
      </c>
      <c r="B2728" s="4" t="str">
        <f>"许艳环"</f>
        <v>许艳环</v>
      </c>
      <c r="C2728" s="4" t="s">
        <v>2463</v>
      </c>
      <c r="D2728" s="4" t="s">
        <v>2428</v>
      </c>
      <c r="E2728" s="6"/>
    </row>
    <row r="2729" spans="1:5" ht="24.75" customHeight="1">
      <c r="A2729" s="3">
        <v>2727</v>
      </c>
      <c r="B2729" s="4" t="str">
        <f>"谢丽妹"</f>
        <v>谢丽妹</v>
      </c>
      <c r="C2729" s="4" t="s">
        <v>2464</v>
      </c>
      <c r="D2729" s="4" t="s">
        <v>2428</v>
      </c>
      <c r="E2729" s="6"/>
    </row>
    <row r="2730" spans="1:5" ht="24.75" customHeight="1">
      <c r="A2730" s="3">
        <v>2728</v>
      </c>
      <c r="B2730" s="4" t="str">
        <f>"占忠武"</f>
        <v>占忠武</v>
      </c>
      <c r="C2730" s="4" t="s">
        <v>2465</v>
      </c>
      <c r="D2730" s="4" t="s">
        <v>2428</v>
      </c>
      <c r="E2730" s="6"/>
    </row>
    <row r="2731" spans="1:5" ht="24.75" customHeight="1">
      <c r="A2731" s="3">
        <v>2729</v>
      </c>
      <c r="B2731" s="4" t="str">
        <f>"吴为旺"</f>
        <v>吴为旺</v>
      </c>
      <c r="C2731" s="4" t="s">
        <v>2466</v>
      </c>
      <c r="D2731" s="4" t="s">
        <v>2428</v>
      </c>
      <c r="E2731" s="6"/>
    </row>
    <row r="2732" spans="1:5" ht="24.75" customHeight="1">
      <c r="A2732" s="3">
        <v>2730</v>
      </c>
      <c r="B2732" s="4" t="str">
        <f>"李颖珏"</f>
        <v>李颖珏</v>
      </c>
      <c r="C2732" s="4" t="s">
        <v>2467</v>
      </c>
      <c r="D2732" s="4" t="s">
        <v>2428</v>
      </c>
      <c r="E2732" s="6"/>
    </row>
    <row r="2733" spans="1:5" ht="24.75" customHeight="1">
      <c r="A2733" s="3">
        <v>2731</v>
      </c>
      <c r="B2733" s="4" t="str">
        <f>"陈沐珊"</f>
        <v>陈沐珊</v>
      </c>
      <c r="C2733" s="4" t="s">
        <v>2468</v>
      </c>
      <c r="D2733" s="4" t="s">
        <v>2428</v>
      </c>
      <c r="E2733" s="6"/>
    </row>
    <row r="2734" spans="1:5" ht="24.75" customHeight="1">
      <c r="A2734" s="3">
        <v>2732</v>
      </c>
      <c r="B2734" s="4" t="str">
        <f>"陈文娜"</f>
        <v>陈文娜</v>
      </c>
      <c r="C2734" s="4" t="s">
        <v>2469</v>
      </c>
      <c r="D2734" s="4" t="s">
        <v>2428</v>
      </c>
      <c r="E2734" s="6"/>
    </row>
    <row r="2735" spans="1:5" ht="24.75" customHeight="1">
      <c r="A2735" s="3">
        <v>2733</v>
      </c>
      <c r="B2735" s="4" t="str">
        <f>"李明睿"</f>
        <v>李明睿</v>
      </c>
      <c r="C2735" s="4" t="s">
        <v>2470</v>
      </c>
      <c r="D2735" s="4" t="s">
        <v>2428</v>
      </c>
      <c r="E2735" s="6"/>
    </row>
    <row r="2736" spans="1:5" ht="24.75" customHeight="1">
      <c r="A2736" s="3">
        <v>2734</v>
      </c>
      <c r="B2736" s="4" t="str">
        <f>"黄晓芬"</f>
        <v>黄晓芬</v>
      </c>
      <c r="C2736" s="4" t="s">
        <v>2471</v>
      </c>
      <c r="D2736" s="4" t="s">
        <v>2428</v>
      </c>
      <c r="E2736" s="6"/>
    </row>
    <row r="2737" spans="1:5" ht="24.75" customHeight="1">
      <c r="A2737" s="3">
        <v>2735</v>
      </c>
      <c r="B2737" s="4" t="str">
        <f>"王立旭"</f>
        <v>王立旭</v>
      </c>
      <c r="C2737" s="4" t="s">
        <v>2472</v>
      </c>
      <c r="D2737" s="4" t="s">
        <v>2428</v>
      </c>
      <c r="E2737" s="6"/>
    </row>
    <row r="2738" spans="1:5" ht="24.75" customHeight="1">
      <c r="A2738" s="3">
        <v>2736</v>
      </c>
      <c r="B2738" s="4" t="str">
        <f>"鲁怡廷"</f>
        <v>鲁怡廷</v>
      </c>
      <c r="C2738" s="4" t="s">
        <v>2473</v>
      </c>
      <c r="D2738" s="4" t="s">
        <v>2428</v>
      </c>
      <c r="E2738" s="6"/>
    </row>
    <row r="2739" spans="1:5" ht="24.75" customHeight="1">
      <c r="A2739" s="3">
        <v>2737</v>
      </c>
      <c r="B2739" s="4" t="str">
        <f>"陈梅玲"</f>
        <v>陈梅玲</v>
      </c>
      <c r="C2739" s="4" t="s">
        <v>2474</v>
      </c>
      <c r="D2739" s="4" t="s">
        <v>2428</v>
      </c>
      <c r="E2739" s="6"/>
    </row>
    <row r="2740" spans="1:5" ht="24.75" customHeight="1">
      <c r="A2740" s="3">
        <v>2738</v>
      </c>
      <c r="B2740" s="4" t="str">
        <f>"钟林婷"</f>
        <v>钟林婷</v>
      </c>
      <c r="C2740" s="4" t="s">
        <v>2475</v>
      </c>
      <c r="D2740" s="4" t="s">
        <v>2428</v>
      </c>
      <c r="E2740" s="6"/>
    </row>
    <row r="2741" spans="1:5" ht="24.75" customHeight="1">
      <c r="A2741" s="3">
        <v>2739</v>
      </c>
      <c r="B2741" s="4" t="str">
        <f>"谭艳丽"</f>
        <v>谭艳丽</v>
      </c>
      <c r="C2741" s="4" t="s">
        <v>1046</v>
      </c>
      <c r="D2741" s="4" t="s">
        <v>2428</v>
      </c>
      <c r="E2741" s="6"/>
    </row>
    <row r="2742" spans="1:5" ht="24.75" customHeight="1">
      <c r="A2742" s="3">
        <v>2740</v>
      </c>
      <c r="B2742" s="4" t="str">
        <f>"赵明娇"</f>
        <v>赵明娇</v>
      </c>
      <c r="C2742" s="4" t="s">
        <v>2476</v>
      </c>
      <c r="D2742" s="4" t="s">
        <v>2428</v>
      </c>
      <c r="E2742" s="6"/>
    </row>
    <row r="2743" spans="1:5" ht="24.75" customHeight="1">
      <c r="A2743" s="3">
        <v>2741</v>
      </c>
      <c r="B2743" s="4" t="str">
        <f>"段泽花"</f>
        <v>段泽花</v>
      </c>
      <c r="C2743" s="4" t="s">
        <v>2477</v>
      </c>
      <c r="D2743" s="4" t="s">
        <v>2428</v>
      </c>
      <c r="E2743" s="6"/>
    </row>
    <row r="2744" spans="1:5" ht="24.75" customHeight="1">
      <c r="A2744" s="3">
        <v>2742</v>
      </c>
      <c r="B2744" s="4" t="str">
        <f>"林培培"</f>
        <v>林培培</v>
      </c>
      <c r="C2744" s="4" t="s">
        <v>2478</v>
      </c>
      <c r="D2744" s="4" t="s">
        <v>2428</v>
      </c>
      <c r="E2744" s="6"/>
    </row>
    <row r="2745" spans="1:5" ht="24.75" customHeight="1">
      <c r="A2745" s="3">
        <v>2743</v>
      </c>
      <c r="B2745" s="4" t="str">
        <f>"黎阳"</f>
        <v>黎阳</v>
      </c>
      <c r="C2745" s="4" t="s">
        <v>2479</v>
      </c>
      <c r="D2745" s="4" t="s">
        <v>2428</v>
      </c>
      <c r="E2745" s="6"/>
    </row>
    <row r="2746" spans="1:5" ht="24.75" customHeight="1">
      <c r="A2746" s="3">
        <v>2744</v>
      </c>
      <c r="B2746" s="4" t="str">
        <f>"李秋娟"</f>
        <v>李秋娟</v>
      </c>
      <c r="C2746" s="4" t="s">
        <v>1856</v>
      </c>
      <c r="D2746" s="4" t="s">
        <v>2428</v>
      </c>
      <c r="E2746" s="6"/>
    </row>
    <row r="2747" spans="1:5" ht="24.75" customHeight="1">
      <c r="A2747" s="3">
        <v>2745</v>
      </c>
      <c r="B2747" s="4" t="str">
        <f>"林正轩"</f>
        <v>林正轩</v>
      </c>
      <c r="C2747" s="4" t="s">
        <v>2480</v>
      </c>
      <c r="D2747" s="4" t="s">
        <v>2428</v>
      </c>
      <c r="E2747" s="6"/>
    </row>
    <row r="2748" spans="1:5" ht="24.75" customHeight="1">
      <c r="A2748" s="3">
        <v>2746</v>
      </c>
      <c r="B2748" s="4" t="str">
        <f>"陈美玲"</f>
        <v>陈美玲</v>
      </c>
      <c r="C2748" s="4" t="s">
        <v>2481</v>
      </c>
      <c r="D2748" s="4" t="s">
        <v>2428</v>
      </c>
      <c r="E2748" s="6"/>
    </row>
    <row r="2749" spans="1:5" ht="24.75" customHeight="1">
      <c r="A2749" s="3">
        <v>2747</v>
      </c>
      <c r="B2749" s="4" t="str">
        <f>"吴东杏"</f>
        <v>吴东杏</v>
      </c>
      <c r="C2749" s="4" t="s">
        <v>2482</v>
      </c>
      <c r="D2749" s="4" t="s">
        <v>2428</v>
      </c>
      <c r="E2749" s="6"/>
    </row>
    <row r="2750" spans="1:5" ht="24.75" customHeight="1">
      <c r="A2750" s="3">
        <v>2748</v>
      </c>
      <c r="B2750" s="4" t="str">
        <f>"王于清"</f>
        <v>王于清</v>
      </c>
      <c r="C2750" s="4" t="s">
        <v>2438</v>
      </c>
      <c r="D2750" s="4" t="s">
        <v>2428</v>
      </c>
      <c r="E2750" s="6"/>
    </row>
    <row r="2751" spans="1:5" ht="24.75" customHeight="1">
      <c r="A2751" s="3">
        <v>2749</v>
      </c>
      <c r="B2751" s="4" t="str">
        <f>"李蒙如"</f>
        <v>李蒙如</v>
      </c>
      <c r="C2751" s="4" t="s">
        <v>2483</v>
      </c>
      <c r="D2751" s="4" t="s">
        <v>2428</v>
      </c>
      <c r="E2751" s="6"/>
    </row>
    <row r="2752" spans="1:5" ht="24.75" customHeight="1">
      <c r="A2752" s="3">
        <v>2750</v>
      </c>
      <c r="B2752" s="4" t="str">
        <f>"李正娴"</f>
        <v>李正娴</v>
      </c>
      <c r="C2752" s="4" t="s">
        <v>2266</v>
      </c>
      <c r="D2752" s="4" t="s">
        <v>2428</v>
      </c>
      <c r="E2752" s="6"/>
    </row>
    <row r="2753" spans="1:5" ht="24.75" customHeight="1">
      <c r="A2753" s="3">
        <v>2751</v>
      </c>
      <c r="B2753" s="4" t="str">
        <f>"王乃馨"</f>
        <v>王乃馨</v>
      </c>
      <c r="C2753" s="4" t="s">
        <v>2484</v>
      </c>
      <c r="D2753" s="4" t="s">
        <v>2428</v>
      </c>
      <c r="E2753" s="6"/>
    </row>
    <row r="2754" spans="1:5" ht="24.75" customHeight="1">
      <c r="A2754" s="3">
        <v>2752</v>
      </c>
      <c r="B2754" s="4" t="str">
        <f>"沈家申"</f>
        <v>沈家申</v>
      </c>
      <c r="C2754" s="4" t="s">
        <v>2485</v>
      </c>
      <c r="D2754" s="4" t="s">
        <v>2428</v>
      </c>
      <c r="E2754" s="6"/>
    </row>
    <row r="2755" spans="1:5" ht="24.75" customHeight="1">
      <c r="A2755" s="3">
        <v>2753</v>
      </c>
      <c r="B2755" s="4" t="str">
        <f>"郑晓芸"</f>
        <v>郑晓芸</v>
      </c>
      <c r="C2755" s="4" t="s">
        <v>2486</v>
      </c>
      <c r="D2755" s="4" t="s">
        <v>2428</v>
      </c>
      <c r="E2755" s="6"/>
    </row>
    <row r="2756" spans="1:5" ht="24.75" customHeight="1">
      <c r="A2756" s="3">
        <v>2754</v>
      </c>
      <c r="B2756" s="4" t="str">
        <f>"符桐华"</f>
        <v>符桐华</v>
      </c>
      <c r="C2756" s="4" t="s">
        <v>2487</v>
      </c>
      <c r="D2756" s="4" t="s">
        <v>2428</v>
      </c>
      <c r="E2756" s="6"/>
    </row>
    <row r="2757" spans="1:5" ht="24.75" customHeight="1">
      <c r="A2757" s="3">
        <v>2755</v>
      </c>
      <c r="B2757" s="4" t="str">
        <f>"符佳佳"</f>
        <v>符佳佳</v>
      </c>
      <c r="C2757" s="4" t="s">
        <v>2488</v>
      </c>
      <c r="D2757" s="4" t="s">
        <v>2428</v>
      </c>
      <c r="E2757" s="6"/>
    </row>
    <row r="2758" spans="1:5" ht="24.75" customHeight="1">
      <c r="A2758" s="3">
        <v>2756</v>
      </c>
      <c r="B2758" s="4" t="str">
        <f>"陈玉娇"</f>
        <v>陈玉娇</v>
      </c>
      <c r="C2758" s="4" t="s">
        <v>2489</v>
      </c>
      <c r="D2758" s="4" t="s">
        <v>2428</v>
      </c>
      <c r="E2758" s="6"/>
    </row>
    <row r="2759" spans="1:5" ht="24.75" customHeight="1">
      <c r="A2759" s="3">
        <v>2757</v>
      </c>
      <c r="B2759" s="4" t="str">
        <f>"陈菲"</f>
        <v>陈菲</v>
      </c>
      <c r="C2759" s="4" t="s">
        <v>2490</v>
      </c>
      <c r="D2759" s="4" t="s">
        <v>2428</v>
      </c>
      <c r="E2759" s="6"/>
    </row>
    <row r="2760" spans="1:5" ht="24.75" customHeight="1">
      <c r="A2760" s="3">
        <v>2758</v>
      </c>
      <c r="B2760" s="4" t="str">
        <f>"李若男"</f>
        <v>李若男</v>
      </c>
      <c r="C2760" s="4" t="s">
        <v>2491</v>
      </c>
      <c r="D2760" s="4" t="s">
        <v>2428</v>
      </c>
      <c r="E2760" s="6"/>
    </row>
    <row r="2761" spans="1:5" ht="24.75" customHeight="1">
      <c r="A2761" s="3">
        <v>2759</v>
      </c>
      <c r="B2761" s="4" t="str">
        <f>"王莉婵"</f>
        <v>王莉婵</v>
      </c>
      <c r="C2761" s="4" t="s">
        <v>2492</v>
      </c>
      <c r="D2761" s="4" t="s">
        <v>2428</v>
      </c>
      <c r="E2761" s="6"/>
    </row>
    <row r="2762" spans="1:5" ht="24.75" customHeight="1">
      <c r="A2762" s="3">
        <v>2760</v>
      </c>
      <c r="B2762" s="4" t="str">
        <f>"徐菲"</f>
        <v>徐菲</v>
      </c>
      <c r="C2762" s="4" t="s">
        <v>2493</v>
      </c>
      <c r="D2762" s="4" t="s">
        <v>2428</v>
      </c>
      <c r="E2762" s="6"/>
    </row>
    <row r="2763" spans="1:5" ht="24.75" customHeight="1">
      <c r="A2763" s="3">
        <v>2761</v>
      </c>
      <c r="B2763" s="4" t="str">
        <f>"王安研"</f>
        <v>王安研</v>
      </c>
      <c r="C2763" s="4" t="s">
        <v>2494</v>
      </c>
      <c r="D2763" s="4" t="s">
        <v>2428</v>
      </c>
      <c r="E2763" s="6"/>
    </row>
    <row r="2764" spans="1:5" ht="24.75" customHeight="1">
      <c r="A2764" s="3">
        <v>2762</v>
      </c>
      <c r="B2764" s="4" t="str">
        <f>"许陈媚洁"</f>
        <v>许陈媚洁</v>
      </c>
      <c r="C2764" s="4" t="s">
        <v>2495</v>
      </c>
      <c r="D2764" s="4" t="s">
        <v>2428</v>
      </c>
      <c r="E2764" s="6"/>
    </row>
    <row r="2765" spans="1:5" ht="24.75" customHeight="1">
      <c r="A2765" s="3">
        <v>2763</v>
      </c>
      <c r="B2765" s="4" t="str">
        <f>"陈雅雯"</f>
        <v>陈雅雯</v>
      </c>
      <c r="C2765" s="4" t="s">
        <v>2496</v>
      </c>
      <c r="D2765" s="4" t="s">
        <v>2428</v>
      </c>
      <c r="E2765" s="6"/>
    </row>
    <row r="2766" spans="1:5" ht="24.75" customHeight="1">
      <c r="A2766" s="3">
        <v>2764</v>
      </c>
      <c r="B2766" s="4" t="str">
        <f>"李美坤"</f>
        <v>李美坤</v>
      </c>
      <c r="C2766" s="4" t="s">
        <v>1106</v>
      </c>
      <c r="D2766" s="4" t="s">
        <v>2428</v>
      </c>
      <c r="E2766" s="6"/>
    </row>
    <row r="2767" spans="1:5" ht="24.75" customHeight="1">
      <c r="A2767" s="3">
        <v>2765</v>
      </c>
      <c r="B2767" s="4" t="str">
        <f>"李丹"</f>
        <v>李丹</v>
      </c>
      <c r="C2767" s="4" t="s">
        <v>2497</v>
      </c>
      <c r="D2767" s="4" t="s">
        <v>2428</v>
      </c>
      <c r="E2767" s="6"/>
    </row>
    <row r="2768" spans="1:5" ht="24.75" customHeight="1">
      <c r="A2768" s="3">
        <v>2766</v>
      </c>
      <c r="B2768" s="4" t="str">
        <f>"文莉"</f>
        <v>文莉</v>
      </c>
      <c r="C2768" s="4" t="s">
        <v>2251</v>
      </c>
      <c r="D2768" s="4" t="s">
        <v>2428</v>
      </c>
      <c r="E2768" s="6"/>
    </row>
    <row r="2769" spans="1:5" ht="24.75" customHeight="1">
      <c r="A2769" s="3">
        <v>2767</v>
      </c>
      <c r="B2769" s="4" t="str">
        <f>"文登俊"</f>
        <v>文登俊</v>
      </c>
      <c r="C2769" s="4" t="s">
        <v>2498</v>
      </c>
      <c r="D2769" s="4" t="s">
        <v>2428</v>
      </c>
      <c r="E2769" s="6"/>
    </row>
    <row r="2770" spans="1:5" ht="24.75" customHeight="1">
      <c r="A2770" s="3">
        <v>2768</v>
      </c>
      <c r="B2770" s="4" t="str">
        <f>"李梦婉"</f>
        <v>李梦婉</v>
      </c>
      <c r="C2770" s="4" t="s">
        <v>2499</v>
      </c>
      <c r="D2770" s="4" t="s">
        <v>2428</v>
      </c>
      <c r="E2770" s="6"/>
    </row>
    <row r="2771" spans="1:5" ht="24.75" customHeight="1">
      <c r="A2771" s="3">
        <v>2769</v>
      </c>
      <c r="B2771" s="4" t="str">
        <f>"王艺澄"</f>
        <v>王艺澄</v>
      </c>
      <c r="C2771" s="4" t="s">
        <v>148</v>
      </c>
      <c r="D2771" s="4" t="s">
        <v>2428</v>
      </c>
      <c r="E2771" s="6"/>
    </row>
    <row r="2772" spans="1:5" ht="24.75" customHeight="1">
      <c r="A2772" s="3">
        <v>2770</v>
      </c>
      <c r="B2772" s="4" t="str">
        <f>"李衍涛"</f>
        <v>李衍涛</v>
      </c>
      <c r="C2772" s="4" t="s">
        <v>2500</v>
      </c>
      <c r="D2772" s="4" t="s">
        <v>2428</v>
      </c>
      <c r="E2772" s="6"/>
    </row>
    <row r="2773" spans="1:5" ht="24.75" customHeight="1">
      <c r="A2773" s="3">
        <v>2771</v>
      </c>
      <c r="B2773" s="4" t="str">
        <f>"王家明"</f>
        <v>王家明</v>
      </c>
      <c r="C2773" s="4" t="s">
        <v>2156</v>
      </c>
      <c r="D2773" s="4" t="s">
        <v>2428</v>
      </c>
      <c r="E2773" s="6"/>
    </row>
    <row r="2774" spans="1:5" ht="24.75" customHeight="1">
      <c r="A2774" s="3">
        <v>2772</v>
      </c>
      <c r="B2774" s="4" t="str">
        <f>"连心"</f>
        <v>连心</v>
      </c>
      <c r="C2774" s="4" t="s">
        <v>2501</v>
      </c>
      <c r="D2774" s="4" t="s">
        <v>2428</v>
      </c>
      <c r="E2774" s="6"/>
    </row>
    <row r="2775" spans="1:5" ht="24.75" customHeight="1">
      <c r="A2775" s="3">
        <v>2773</v>
      </c>
      <c r="B2775" s="4" t="str">
        <f>"董朝咪"</f>
        <v>董朝咪</v>
      </c>
      <c r="C2775" s="4" t="s">
        <v>1172</v>
      </c>
      <c r="D2775" s="4" t="s">
        <v>2428</v>
      </c>
      <c r="E2775" s="6"/>
    </row>
    <row r="2776" spans="1:5" ht="24.75" customHeight="1">
      <c r="A2776" s="3">
        <v>2774</v>
      </c>
      <c r="B2776" s="4" t="str">
        <f>"陈键"</f>
        <v>陈键</v>
      </c>
      <c r="C2776" s="4" t="s">
        <v>2502</v>
      </c>
      <c r="D2776" s="4" t="s">
        <v>2428</v>
      </c>
      <c r="E2776" s="6"/>
    </row>
    <row r="2777" spans="1:5" ht="24.75" customHeight="1">
      <c r="A2777" s="3">
        <v>2775</v>
      </c>
      <c r="B2777" s="4" t="str">
        <f>"邹晓丹"</f>
        <v>邹晓丹</v>
      </c>
      <c r="C2777" s="4" t="s">
        <v>1584</v>
      </c>
      <c r="D2777" s="4" t="s">
        <v>2428</v>
      </c>
      <c r="E2777" s="6"/>
    </row>
    <row r="2778" spans="1:5" ht="24.75" customHeight="1">
      <c r="A2778" s="3">
        <v>2776</v>
      </c>
      <c r="B2778" s="4" t="str">
        <f>"陈亚妹"</f>
        <v>陈亚妹</v>
      </c>
      <c r="C2778" s="4" t="s">
        <v>2503</v>
      </c>
      <c r="D2778" s="4" t="s">
        <v>2428</v>
      </c>
      <c r="E2778" s="6"/>
    </row>
    <row r="2779" spans="1:5" ht="24.75" customHeight="1">
      <c r="A2779" s="3">
        <v>2777</v>
      </c>
      <c r="B2779" s="4" t="str">
        <f>"薛婆丹"</f>
        <v>薛婆丹</v>
      </c>
      <c r="C2779" s="4" t="s">
        <v>2504</v>
      </c>
      <c r="D2779" s="4" t="s">
        <v>2428</v>
      </c>
      <c r="E2779" s="6"/>
    </row>
    <row r="2780" spans="1:5" ht="24.75" customHeight="1">
      <c r="A2780" s="3">
        <v>2778</v>
      </c>
      <c r="B2780" s="4" t="str">
        <f>"黄佳旺"</f>
        <v>黄佳旺</v>
      </c>
      <c r="C2780" s="4" t="s">
        <v>2505</v>
      </c>
      <c r="D2780" s="4" t="s">
        <v>2428</v>
      </c>
      <c r="E2780" s="6"/>
    </row>
    <row r="2781" spans="1:5" ht="24.75" customHeight="1">
      <c r="A2781" s="3">
        <v>2779</v>
      </c>
      <c r="B2781" s="4" t="str">
        <f>"邢虹"</f>
        <v>邢虹</v>
      </c>
      <c r="C2781" s="4" t="s">
        <v>2506</v>
      </c>
      <c r="D2781" s="4" t="s">
        <v>2428</v>
      </c>
      <c r="E2781" s="6"/>
    </row>
    <row r="2782" spans="1:5" ht="24.75" customHeight="1">
      <c r="A2782" s="3">
        <v>2780</v>
      </c>
      <c r="B2782" s="4" t="str">
        <f>"吴大贞"</f>
        <v>吴大贞</v>
      </c>
      <c r="C2782" s="4" t="s">
        <v>2507</v>
      </c>
      <c r="D2782" s="4" t="s">
        <v>2428</v>
      </c>
      <c r="E2782" s="6"/>
    </row>
    <row r="2783" spans="1:5" ht="24.75" customHeight="1">
      <c r="A2783" s="3">
        <v>2781</v>
      </c>
      <c r="B2783" s="4" t="str">
        <f>"王琪"</f>
        <v>王琪</v>
      </c>
      <c r="C2783" s="4" t="s">
        <v>2508</v>
      </c>
      <c r="D2783" s="4" t="s">
        <v>2428</v>
      </c>
      <c r="E2783" s="6"/>
    </row>
    <row r="2784" spans="1:5" ht="24.75" customHeight="1">
      <c r="A2784" s="3">
        <v>2782</v>
      </c>
      <c r="B2784" s="4" t="str">
        <f>"黎艳娜"</f>
        <v>黎艳娜</v>
      </c>
      <c r="C2784" s="4" t="s">
        <v>2509</v>
      </c>
      <c r="D2784" s="4" t="s">
        <v>2428</v>
      </c>
      <c r="E2784" s="6"/>
    </row>
    <row r="2785" spans="1:5" ht="24.75" customHeight="1">
      <c r="A2785" s="3">
        <v>2783</v>
      </c>
      <c r="B2785" s="4" t="str">
        <f>"潘小静"</f>
        <v>潘小静</v>
      </c>
      <c r="C2785" s="4" t="s">
        <v>606</v>
      </c>
      <c r="D2785" s="4" t="s">
        <v>2428</v>
      </c>
      <c r="E2785" s="6"/>
    </row>
    <row r="2786" spans="1:5" ht="24.75" customHeight="1">
      <c r="A2786" s="3">
        <v>2784</v>
      </c>
      <c r="B2786" s="4" t="str">
        <f>"符石云"</f>
        <v>符石云</v>
      </c>
      <c r="C2786" s="4" t="s">
        <v>2510</v>
      </c>
      <c r="D2786" s="4" t="s">
        <v>2428</v>
      </c>
      <c r="E2786" s="6"/>
    </row>
    <row r="2787" spans="1:5" ht="24.75" customHeight="1">
      <c r="A2787" s="3">
        <v>2785</v>
      </c>
      <c r="B2787" s="4" t="str">
        <f>"王堂丹"</f>
        <v>王堂丹</v>
      </c>
      <c r="C2787" s="4" t="s">
        <v>2511</v>
      </c>
      <c r="D2787" s="4" t="s">
        <v>2428</v>
      </c>
      <c r="E2787" s="6"/>
    </row>
    <row r="2788" spans="1:5" ht="24.75" customHeight="1">
      <c r="A2788" s="3">
        <v>2786</v>
      </c>
      <c r="B2788" s="4" t="str">
        <f>"陈娆琤"</f>
        <v>陈娆琤</v>
      </c>
      <c r="C2788" s="4" t="s">
        <v>545</v>
      </c>
      <c r="D2788" s="4" t="s">
        <v>2428</v>
      </c>
      <c r="E2788" s="6"/>
    </row>
    <row r="2789" spans="1:5" ht="24.75" customHeight="1">
      <c r="A2789" s="3">
        <v>2787</v>
      </c>
      <c r="B2789" s="4" t="str">
        <f>"李凯伦"</f>
        <v>李凯伦</v>
      </c>
      <c r="C2789" s="4" t="s">
        <v>2512</v>
      </c>
      <c r="D2789" s="4" t="s">
        <v>2428</v>
      </c>
      <c r="E2789" s="6"/>
    </row>
    <row r="2790" spans="1:5" ht="24.75" customHeight="1">
      <c r="A2790" s="3">
        <v>2788</v>
      </c>
      <c r="B2790" s="4" t="str">
        <f>"于进"</f>
        <v>于进</v>
      </c>
      <c r="C2790" s="4" t="s">
        <v>2513</v>
      </c>
      <c r="D2790" s="4" t="s">
        <v>2428</v>
      </c>
      <c r="E2790" s="6"/>
    </row>
    <row r="2791" spans="1:5" ht="24.75" customHeight="1">
      <c r="A2791" s="3">
        <v>2789</v>
      </c>
      <c r="B2791" s="4" t="str">
        <f>"符莹莹"</f>
        <v>符莹莹</v>
      </c>
      <c r="C2791" s="4" t="s">
        <v>1889</v>
      </c>
      <c r="D2791" s="4" t="s">
        <v>2428</v>
      </c>
      <c r="E2791" s="6"/>
    </row>
    <row r="2792" spans="1:5" ht="24.75" customHeight="1">
      <c r="A2792" s="3">
        <v>2790</v>
      </c>
      <c r="B2792" s="4" t="str">
        <f>"杨文君"</f>
        <v>杨文君</v>
      </c>
      <c r="C2792" s="4" t="s">
        <v>2514</v>
      </c>
      <c r="D2792" s="4" t="s">
        <v>2428</v>
      </c>
      <c r="E2792" s="6"/>
    </row>
    <row r="2793" spans="1:5" ht="24.75" customHeight="1">
      <c r="A2793" s="3">
        <v>2791</v>
      </c>
      <c r="B2793" s="4" t="str">
        <f>"吴燕阳"</f>
        <v>吴燕阳</v>
      </c>
      <c r="C2793" s="4" t="s">
        <v>2515</v>
      </c>
      <c r="D2793" s="4" t="s">
        <v>2428</v>
      </c>
      <c r="E2793" s="6"/>
    </row>
    <row r="2794" spans="1:5" ht="24.75" customHeight="1">
      <c r="A2794" s="3">
        <v>2792</v>
      </c>
      <c r="B2794" s="4" t="str">
        <f>"洪桂桃"</f>
        <v>洪桂桃</v>
      </c>
      <c r="C2794" s="4" t="s">
        <v>2516</v>
      </c>
      <c r="D2794" s="4" t="s">
        <v>2428</v>
      </c>
      <c r="E2794" s="6"/>
    </row>
    <row r="2795" spans="1:5" ht="24.75" customHeight="1">
      <c r="A2795" s="3">
        <v>2793</v>
      </c>
      <c r="B2795" s="4" t="str">
        <f>"黄培培"</f>
        <v>黄培培</v>
      </c>
      <c r="C2795" s="4" t="s">
        <v>2517</v>
      </c>
      <c r="D2795" s="4" t="s">
        <v>2428</v>
      </c>
      <c r="E2795" s="6"/>
    </row>
    <row r="2796" spans="1:5" ht="24.75" customHeight="1">
      <c r="A2796" s="3">
        <v>2794</v>
      </c>
      <c r="B2796" s="4" t="str">
        <f>"苏冰冰"</f>
        <v>苏冰冰</v>
      </c>
      <c r="C2796" s="4" t="s">
        <v>2518</v>
      </c>
      <c r="D2796" s="4" t="s">
        <v>2428</v>
      </c>
      <c r="E2796" s="6"/>
    </row>
    <row r="2797" spans="1:5" ht="24.75" customHeight="1">
      <c r="A2797" s="3">
        <v>2795</v>
      </c>
      <c r="B2797" s="4" t="str">
        <f>"何欣姿"</f>
        <v>何欣姿</v>
      </c>
      <c r="C2797" s="4" t="s">
        <v>234</v>
      </c>
      <c r="D2797" s="4" t="s">
        <v>2428</v>
      </c>
      <c r="E2797" s="6"/>
    </row>
    <row r="2798" spans="1:5" ht="24.75" customHeight="1">
      <c r="A2798" s="3">
        <v>2796</v>
      </c>
      <c r="B2798" s="4" t="str">
        <f>"高秀娟"</f>
        <v>高秀娟</v>
      </c>
      <c r="C2798" s="4" t="s">
        <v>2519</v>
      </c>
      <c r="D2798" s="4" t="s">
        <v>2428</v>
      </c>
      <c r="E2798" s="6"/>
    </row>
    <row r="2799" spans="1:5" ht="24.75" customHeight="1">
      <c r="A2799" s="3">
        <v>2797</v>
      </c>
      <c r="B2799" s="4" t="str">
        <f>"韦良宗"</f>
        <v>韦良宗</v>
      </c>
      <c r="C2799" s="4" t="s">
        <v>2520</v>
      </c>
      <c r="D2799" s="4" t="s">
        <v>2428</v>
      </c>
      <c r="E2799" s="6"/>
    </row>
    <row r="2800" spans="1:5" ht="24.75" customHeight="1">
      <c r="A2800" s="3">
        <v>2798</v>
      </c>
      <c r="B2800" s="4" t="str">
        <f>"叶保纯"</f>
        <v>叶保纯</v>
      </c>
      <c r="C2800" s="4" t="s">
        <v>2521</v>
      </c>
      <c r="D2800" s="4" t="s">
        <v>2428</v>
      </c>
      <c r="E2800" s="6"/>
    </row>
    <row r="2801" spans="1:5" ht="24.75" customHeight="1">
      <c r="A2801" s="3">
        <v>2799</v>
      </c>
      <c r="B2801" s="4" t="str">
        <f>"陈柏延"</f>
        <v>陈柏延</v>
      </c>
      <c r="C2801" s="4" t="s">
        <v>2522</v>
      </c>
      <c r="D2801" s="4" t="s">
        <v>2428</v>
      </c>
      <c r="E2801" s="6"/>
    </row>
    <row r="2802" spans="1:5" ht="24.75" customHeight="1">
      <c r="A2802" s="3">
        <v>2800</v>
      </c>
      <c r="B2802" s="4" t="str">
        <f>"陈惠菊"</f>
        <v>陈惠菊</v>
      </c>
      <c r="C2802" s="4" t="s">
        <v>2523</v>
      </c>
      <c r="D2802" s="4" t="s">
        <v>2428</v>
      </c>
      <c r="E2802" s="6"/>
    </row>
    <row r="2803" spans="1:5" ht="24.75" customHeight="1">
      <c r="A2803" s="3">
        <v>2801</v>
      </c>
      <c r="B2803" s="4" t="str">
        <f>"刘瑶"</f>
        <v>刘瑶</v>
      </c>
      <c r="C2803" s="4" t="s">
        <v>2524</v>
      </c>
      <c r="D2803" s="4" t="s">
        <v>2428</v>
      </c>
      <c r="E2803" s="6"/>
    </row>
    <row r="2804" spans="1:5" ht="24.75" customHeight="1">
      <c r="A2804" s="3">
        <v>2802</v>
      </c>
      <c r="B2804" s="4" t="str">
        <f>"蔡颜憶"</f>
        <v>蔡颜憶</v>
      </c>
      <c r="C2804" s="4" t="s">
        <v>2525</v>
      </c>
      <c r="D2804" s="4" t="s">
        <v>2428</v>
      </c>
      <c r="E2804" s="6"/>
    </row>
    <row r="2805" spans="1:5" ht="24.75" customHeight="1">
      <c r="A2805" s="3">
        <v>2803</v>
      </c>
      <c r="B2805" s="4" t="str">
        <f>"黄彦颖"</f>
        <v>黄彦颖</v>
      </c>
      <c r="C2805" s="4" t="s">
        <v>2526</v>
      </c>
      <c r="D2805" s="4" t="s">
        <v>2428</v>
      </c>
      <c r="E2805" s="6"/>
    </row>
    <row r="2806" spans="1:5" ht="24.75" customHeight="1">
      <c r="A2806" s="3">
        <v>2804</v>
      </c>
      <c r="B2806" s="4" t="str">
        <f>"谭子健"</f>
        <v>谭子健</v>
      </c>
      <c r="C2806" s="4" t="s">
        <v>2527</v>
      </c>
      <c r="D2806" s="4" t="s">
        <v>2428</v>
      </c>
      <c r="E2806" s="6"/>
    </row>
    <row r="2807" spans="1:5" ht="24.75" customHeight="1">
      <c r="A2807" s="3">
        <v>2805</v>
      </c>
      <c r="B2807" s="4" t="str">
        <f>"詹道龙"</f>
        <v>詹道龙</v>
      </c>
      <c r="C2807" s="4" t="s">
        <v>2528</v>
      </c>
      <c r="D2807" s="4" t="s">
        <v>2428</v>
      </c>
      <c r="E2807" s="6"/>
    </row>
    <row r="2808" spans="1:5" ht="24.75" customHeight="1">
      <c r="A2808" s="3">
        <v>2806</v>
      </c>
      <c r="B2808" s="4" t="str">
        <f>"羊瑞华"</f>
        <v>羊瑞华</v>
      </c>
      <c r="C2808" s="4" t="s">
        <v>2529</v>
      </c>
      <c r="D2808" s="4" t="s">
        <v>2428</v>
      </c>
      <c r="E2808" s="6"/>
    </row>
    <row r="2809" spans="1:5" ht="24.75" customHeight="1">
      <c r="A2809" s="3">
        <v>2807</v>
      </c>
      <c r="B2809" s="4" t="str">
        <f>"毛琬璆"</f>
        <v>毛琬璆</v>
      </c>
      <c r="C2809" s="4" t="s">
        <v>2530</v>
      </c>
      <c r="D2809" s="4" t="s">
        <v>2428</v>
      </c>
      <c r="E2809" s="6"/>
    </row>
    <row r="2810" spans="1:5" ht="24.75" customHeight="1">
      <c r="A2810" s="3">
        <v>2808</v>
      </c>
      <c r="B2810" s="4" t="str">
        <f>"颜雪霞"</f>
        <v>颜雪霞</v>
      </c>
      <c r="C2810" s="4" t="s">
        <v>430</v>
      </c>
      <c r="D2810" s="4" t="s">
        <v>2428</v>
      </c>
      <c r="E2810" s="6"/>
    </row>
    <row r="2811" spans="1:5" ht="24.75" customHeight="1">
      <c r="A2811" s="3">
        <v>2809</v>
      </c>
      <c r="B2811" s="4" t="str">
        <f>"黄薇"</f>
        <v>黄薇</v>
      </c>
      <c r="C2811" s="4" t="s">
        <v>2531</v>
      </c>
      <c r="D2811" s="4" t="s">
        <v>2428</v>
      </c>
      <c r="E2811" s="6"/>
    </row>
    <row r="2812" spans="1:5" ht="24.75" customHeight="1">
      <c r="A2812" s="3">
        <v>2810</v>
      </c>
      <c r="B2812" s="4" t="str">
        <f>"吴雅婧"</f>
        <v>吴雅婧</v>
      </c>
      <c r="C2812" s="4" t="s">
        <v>2532</v>
      </c>
      <c r="D2812" s="4" t="s">
        <v>2428</v>
      </c>
      <c r="E2812" s="6"/>
    </row>
    <row r="2813" spans="1:5" ht="24.75" customHeight="1">
      <c r="A2813" s="3">
        <v>2811</v>
      </c>
      <c r="B2813" s="4" t="str">
        <f>"郑安源"</f>
        <v>郑安源</v>
      </c>
      <c r="C2813" s="4" t="s">
        <v>2533</v>
      </c>
      <c r="D2813" s="4" t="s">
        <v>2428</v>
      </c>
      <c r="E2813" s="6"/>
    </row>
    <row r="2814" spans="1:5" ht="24.75" customHeight="1">
      <c r="A2814" s="3">
        <v>2812</v>
      </c>
      <c r="B2814" s="4" t="str">
        <f>"李芬"</f>
        <v>李芬</v>
      </c>
      <c r="C2814" s="4" t="s">
        <v>2534</v>
      </c>
      <c r="D2814" s="4" t="s">
        <v>2428</v>
      </c>
      <c r="E2814" s="6"/>
    </row>
    <row r="2815" spans="1:5" ht="24.75" customHeight="1">
      <c r="A2815" s="3">
        <v>2813</v>
      </c>
      <c r="B2815" s="4" t="str">
        <f>"胡耀炳"</f>
        <v>胡耀炳</v>
      </c>
      <c r="C2815" s="4" t="s">
        <v>2535</v>
      </c>
      <c r="D2815" s="4" t="s">
        <v>2428</v>
      </c>
      <c r="E2815" s="6"/>
    </row>
    <row r="2816" spans="1:5" ht="24.75" customHeight="1">
      <c r="A2816" s="3">
        <v>2814</v>
      </c>
      <c r="B2816" s="4" t="str">
        <f>"邱名岳"</f>
        <v>邱名岳</v>
      </c>
      <c r="C2816" s="4" t="s">
        <v>2536</v>
      </c>
      <c r="D2816" s="4" t="s">
        <v>2428</v>
      </c>
      <c r="E2816" s="6"/>
    </row>
    <row r="2817" spans="1:5" ht="24.75" customHeight="1">
      <c r="A2817" s="3">
        <v>2815</v>
      </c>
      <c r="B2817" s="4" t="str">
        <f>"詹宪哲"</f>
        <v>詹宪哲</v>
      </c>
      <c r="C2817" s="4" t="s">
        <v>2537</v>
      </c>
      <c r="D2817" s="4" t="s">
        <v>2428</v>
      </c>
      <c r="E2817" s="6"/>
    </row>
    <row r="2818" spans="1:5" ht="24.75" customHeight="1">
      <c r="A2818" s="3">
        <v>2816</v>
      </c>
      <c r="B2818" s="4" t="str">
        <f>"黄达鸣"</f>
        <v>黄达鸣</v>
      </c>
      <c r="C2818" s="4" t="s">
        <v>2538</v>
      </c>
      <c r="D2818" s="4" t="s">
        <v>2428</v>
      </c>
      <c r="E2818" s="6"/>
    </row>
    <row r="2819" spans="1:5" ht="24.75" customHeight="1">
      <c r="A2819" s="3">
        <v>2817</v>
      </c>
      <c r="B2819" s="4" t="str">
        <f>"王新晨"</f>
        <v>王新晨</v>
      </c>
      <c r="C2819" s="4" t="s">
        <v>2539</v>
      </c>
      <c r="D2819" s="4" t="s">
        <v>2428</v>
      </c>
      <c r="E2819" s="6"/>
    </row>
    <row r="2820" spans="1:5" ht="24.75" customHeight="1">
      <c r="A2820" s="3">
        <v>2818</v>
      </c>
      <c r="B2820" s="4" t="str">
        <f>"范佳佳"</f>
        <v>范佳佳</v>
      </c>
      <c r="C2820" s="4" t="s">
        <v>1096</v>
      </c>
      <c r="D2820" s="4" t="s">
        <v>2428</v>
      </c>
      <c r="E2820" s="6"/>
    </row>
    <row r="2821" spans="1:5" ht="24.75" customHeight="1">
      <c r="A2821" s="3">
        <v>2819</v>
      </c>
      <c r="B2821" s="4" t="str">
        <f>"王蕃仟"</f>
        <v>王蕃仟</v>
      </c>
      <c r="C2821" s="4" t="s">
        <v>2540</v>
      </c>
      <c r="D2821" s="4" t="s">
        <v>2428</v>
      </c>
      <c r="E2821" s="6"/>
    </row>
    <row r="2822" spans="1:5" ht="24.75" customHeight="1">
      <c r="A2822" s="3">
        <v>2820</v>
      </c>
      <c r="B2822" s="4" t="str">
        <f>"林佳萍"</f>
        <v>林佳萍</v>
      </c>
      <c r="C2822" s="4" t="s">
        <v>2541</v>
      </c>
      <c r="D2822" s="4" t="s">
        <v>2428</v>
      </c>
      <c r="E2822" s="6"/>
    </row>
    <row r="2823" spans="1:5" ht="24.75" customHeight="1">
      <c r="A2823" s="3">
        <v>2821</v>
      </c>
      <c r="B2823" s="4" t="str">
        <f>"陈芳"</f>
        <v>陈芳</v>
      </c>
      <c r="C2823" s="4" t="s">
        <v>2542</v>
      </c>
      <c r="D2823" s="4" t="s">
        <v>2428</v>
      </c>
      <c r="E2823" s="6"/>
    </row>
    <row r="2824" spans="1:5" ht="24.75" customHeight="1">
      <c r="A2824" s="3">
        <v>2822</v>
      </c>
      <c r="B2824" s="4" t="str">
        <f>"曾静"</f>
        <v>曾静</v>
      </c>
      <c r="C2824" s="4" t="s">
        <v>2543</v>
      </c>
      <c r="D2824" s="4" t="s">
        <v>2428</v>
      </c>
      <c r="E2824" s="6"/>
    </row>
    <row r="2825" spans="1:5" ht="24.75" customHeight="1">
      <c r="A2825" s="3">
        <v>2823</v>
      </c>
      <c r="B2825" s="4" t="str">
        <f>"王晓琪"</f>
        <v>王晓琪</v>
      </c>
      <c r="C2825" s="4" t="s">
        <v>2544</v>
      </c>
      <c r="D2825" s="4" t="s">
        <v>2428</v>
      </c>
      <c r="E2825" s="6"/>
    </row>
    <row r="2826" spans="1:5" ht="24.75" customHeight="1">
      <c r="A2826" s="3">
        <v>2824</v>
      </c>
      <c r="B2826" s="4" t="str">
        <f>"王来姑"</f>
        <v>王来姑</v>
      </c>
      <c r="C2826" s="4" t="s">
        <v>2545</v>
      </c>
      <c r="D2826" s="4" t="s">
        <v>2428</v>
      </c>
      <c r="E2826" s="6"/>
    </row>
    <row r="2827" spans="1:5" ht="24.75" customHeight="1">
      <c r="A2827" s="3">
        <v>2825</v>
      </c>
      <c r="B2827" s="4" t="str">
        <f>"李丹"</f>
        <v>李丹</v>
      </c>
      <c r="C2827" s="4" t="s">
        <v>2546</v>
      </c>
      <c r="D2827" s="4" t="s">
        <v>2428</v>
      </c>
      <c r="E2827" s="6"/>
    </row>
    <row r="2828" spans="1:5" ht="24.75" customHeight="1">
      <c r="A2828" s="3">
        <v>2826</v>
      </c>
      <c r="B2828" s="4" t="str">
        <f>"陈楚瑜"</f>
        <v>陈楚瑜</v>
      </c>
      <c r="C2828" s="4" t="s">
        <v>2266</v>
      </c>
      <c r="D2828" s="4" t="s">
        <v>2428</v>
      </c>
      <c r="E2828" s="6"/>
    </row>
    <row r="2829" spans="1:5" ht="24.75" customHeight="1">
      <c r="A2829" s="3">
        <v>2827</v>
      </c>
      <c r="B2829" s="4" t="str">
        <f>"岑婉仪"</f>
        <v>岑婉仪</v>
      </c>
      <c r="C2829" s="4" t="s">
        <v>290</v>
      </c>
      <c r="D2829" s="4" t="s">
        <v>2428</v>
      </c>
      <c r="E2829" s="6"/>
    </row>
    <row r="2830" spans="1:5" ht="24.75" customHeight="1">
      <c r="A2830" s="3">
        <v>2828</v>
      </c>
      <c r="B2830" s="4" t="str">
        <f>"邢维园"</f>
        <v>邢维园</v>
      </c>
      <c r="C2830" s="4" t="s">
        <v>2547</v>
      </c>
      <c r="D2830" s="4" t="s">
        <v>2428</v>
      </c>
      <c r="E2830" s="6"/>
    </row>
    <row r="2831" spans="1:5" ht="24.75" customHeight="1">
      <c r="A2831" s="3">
        <v>2829</v>
      </c>
      <c r="B2831" s="4" t="str">
        <f>"陈金玉"</f>
        <v>陈金玉</v>
      </c>
      <c r="C2831" s="4" t="s">
        <v>2548</v>
      </c>
      <c r="D2831" s="4" t="s">
        <v>2428</v>
      </c>
      <c r="E2831" s="6"/>
    </row>
    <row r="2832" spans="1:5" ht="24.75" customHeight="1">
      <c r="A2832" s="3">
        <v>2830</v>
      </c>
      <c r="B2832" s="4" t="str">
        <f>"王仪曼"</f>
        <v>王仪曼</v>
      </c>
      <c r="C2832" s="4" t="s">
        <v>2549</v>
      </c>
      <c r="D2832" s="4" t="s">
        <v>2428</v>
      </c>
      <c r="E2832" s="6"/>
    </row>
    <row r="2833" spans="1:5" ht="24.75" customHeight="1">
      <c r="A2833" s="3">
        <v>2831</v>
      </c>
      <c r="B2833" s="4" t="str">
        <f>"王可晶"</f>
        <v>王可晶</v>
      </c>
      <c r="C2833" s="4" t="s">
        <v>1070</v>
      </c>
      <c r="D2833" s="4" t="s">
        <v>2428</v>
      </c>
      <c r="E2833" s="6"/>
    </row>
    <row r="2834" spans="1:5" ht="24.75" customHeight="1">
      <c r="A2834" s="3">
        <v>2832</v>
      </c>
      <c r="B2834" s="4" t="str">
        <f>"盛昭涵"</f>
        <v>盛昭涵</v>
      </c>
      <c r="C2834" s="4" t="s">
        <v>54</v>
      </c>
      <c r="D2834" s="4" t="s">
        <v>2428</v>
      </c>
      <c r="E2834" s="6"/>
    </row>
    <row r="2835" spans="1:5" ht="24.75" customHeight="1">
      <c r="A2835" s="3">
        <v>2833</v>
      </c>
      <c r="B2835" s="4" t="str">
        <f>"文海玉"</f>
        <v>文海玉</v>
      </c>
      <c r="C2835" s="4" t="s">
        <v>2550</v>
      </c>
      <c r="D2835" s="4" t="s">
        <v>2428</v>
      </c>
      <c r="E2835" s="6"/>
    </row>
    <row r="2836" spans="1:5" ht="24.75" customHeight="1">
      <c r="A2836" s="3">
        <v>2834</v>
      </c>
      <c r="B2836" s="4" t="str">
        <f>"叶召琴"</f>
        <v>叶召琴</v>
      </c>
      <c r="C2836" s="4" t="s">
        <v>2551</v>
      </c>
      <c r="D2836" s="4" t="s">
        <v>2428</v>
      </c>
      <c r="E2836" s="6"/>
    </row>
    <row r="2837" spans="1:5" ht="24.75" customHeight="1">
      <c r="A2837" s="3">
        <v>2835</v>
      </c>
      <c r="B2837" s="4" t="str">
        <f>"卢彦宇"</f>
        <v>卢彦宇</v>
      </c>
      <c r="C2837" s="4" t="s">
        <v>2552</v>
      </c>
      <c r="D2837" s="4" t="s">
        <v>2428</v>
      </c>
      <c r="E2837" s="6"/>
    </row>
    <row r="2838" spans="1:5" ht="24.75" customHeight="1">
      <c r="A2838" s="3">
        <v>2836</v>
      </c>
      <c r="B2838" s="4" t="str">
        <f>"李美佳"</f>
        <v>李美佳</v>
      </c>
      <c r="C2838" s="4" t="s">
        <v>2553</v>
      </c>
      <c r="D2838" s="4" t="s">
        <v>2428</v>
      </c>
      <c r="E2838" s="6"/>
    </row>
    <row r="2839" spans="1:5" ht="24.75" customHeight="1">
      <c r="A2839" s="3">
        <v>2837</v>
      </c>
      <c r="B2839" s="4" t="str">
        <f>"符永康"</f>
        <v>符永康</v>
      </c>
      <c r="C2839" s="4" t="s">
        <v>2554</v>
      </c>
      <c r="D2839" s="4" t="s">
        <v>2428</v>
      </c>
      <c r="E2839" s="6"/>
    </row>
    <row r="2840" spans="1:5" ht="24.75" customHeight="1">
      <c r="A2840" s="3">
        <v>2838</v>
      </c>
      <c r="B2840" s="4" t="str">
        <f>"王家波"</f>
        <v>王家波</v>
      </c>
      <c r="C2840" s="4" t="s">
        <v>2555</v>
      </c>
      <c r="D2840" s="4" t="s">
        <v>2428</v>
      </c>
      <c r="E2840" s="6"/>
    </row>
    <row r="2841" spans="1:5" ht="24.75" customHeight="1">
      <c r="A2841" s="3">
        <v>2839</v>
      </c>
      <c r="B2841" s="4" t="str">
        <f>"夏耀武"</f>
        <v>夏耀武</v>
      </c>
      <c r="C2841" s="4" t="s">
        <v>2556</v>
      </c>
      <c r="D2841" s="4" t="s">
        <v>2428</v>
      </c>
      <c r="E2841" s="6"/>
    </row>
    <row r="2842" spans="1:5" ht="24.75" customHeight="1">
      <c r="A2842" s="3">
        <v>2840</v>
      </c>
      <c r="B2842" s="4" t="str">
        <f>"赵君萍"</f>
        <v>赵君萍</v>
      </c>
      <c r="C2842" s="4" t="s">
        <v>1104</v>
      </c>
      <c r="D2842" s="4" t="s">
        <v>2428</v>
      </c>
      <c r="E2842" s="6"/>
    </row>
    <row r="2843" spans="1:5" ht="24.75" customHeight="1">
      <c r="A2843" s="3">
        <v>2841</v>
      </c>
      <c r="B2843" s="4" t="str">
        <f>"陈经莉"</f>
        <v>陈经莉</v>
      </c>
      <c r="C2843" s="4" t="s">
        <v>2557</v>
      </c>
      <c r="D2843" s="4" t="s">
        <v>2428</v>
      </c>
      <c r="E2843" s="6"/>
    </row>
    <row r="2844" spans="1:5" ht="24.75" customHeight="1">
      <c r="A2844" s="3">
        <v>2842</v>
      </c>
      <c r="B2844" s="4" t="str">
        <f>"李家漪"</f>
        <v>李家漪</v>
      </c>
      <c r="C2844" s="4" t="s">
        <v>2558</v>
      </c>
      <c r="D2844" s="4" t="s">
        <v>2428</v>
      </c>
      <c r="E2844" s="6"/>
    </row>
    <row r="2845" spans="1:5" ht="24.75" customHeight="1">
      <c r="A2845" s="3">
        <v>2843</v>
      </c>
      <c r="B2845" s="4" t="str">
        <f>"俞思曼"</f>
        <v>俞思曼</v>
      </c>
      <c r="C2845" s="4" t="s">
        <v>2559</v>
      </c>
      <c r="D2845" s="4" t="s">
        <v>2428</v>
      </c>
      <c r="E2845" s="6"/>
    </row>
    <row r="2846" spans="1:5" ht="24.75" customHeight="1">
      <c r="A2846" s="3">
        <v>2844</v>
      </c>
      <c r="B2846" s="4" t="str">
        <f>"林婕"</f>
        <v>林婕</v>
      </c>
      <c r="C2846" s="4" t="s">
        <v>2560</v>
      </c>
      <c r="D2846" s="4" t="s">
        <v>2428</v>
      </c>
      <c r="E2846" s="6"/>
    </row>
    <row r="2847" spans="1:5" ht="24.75" customHeight="1">
      <c r="A2847" s="3">
        <v>2845</v>
      </c>
      <c r="B2847" s="4" t="str">
        <f>"黄小倩"</f>
        <v>黄小倩</v>
      </c>
      <c r="C2847" s="4" t="s">
        <v>2561</v>
      </c>
      <c r="D2847" s="4" t="s">
        <v>2428</v>
      </c>
      <c r="E2847" s="6"/>
    </row>
    <row r="2848" spans="1:5" ht="24.75" customHeight="1">
      <c r="A2848" s="3">
        <v>2846</v>
      </c>
      <c r="B2848" s="4" t="str">
        <f>"刘硕文"</f>
        <v>刘硕文</v>
      </c>
      <c r="C2848" s="4" t="s">
        <v>2562</v>
      </c>
      <c r="D2848" s="4" t="s">
        <v>2428</v>
      </c>
      <c r="E2848" s="6"/>
    </row>
    <row r="2849" spans="1:5" ht="24.75" customHeight="1">
      <c r="A2849" s="3">
        <v>2847</v>
      </c>
      <c r="B2849" s="4" t="str">
        <f>"潘泠伊"</f>
        <v>潘泠伊</v>
      </c>
      <c r="C2849" s="4" t="s">
        <v>2563</v>
      </c>
      <c r="D2849" s="4" t="s">
        <v>2428</v>
      </c>
      <c r="E2849" s="6"/>
    </row>
    <row r="2850" spans="1:5" ht="24.75" customHeight="1">
      <c r="A2850" s="3">
        <v>2848</v>
      </c>
      <c r="B2850" s="4" t="str">
        <f>"黄建铭"</f>
        <v>黄建铭</v>
      </c>
      <c r="C2850" s="4" t="s">
        <v>2267</v>
      </c>
      <c r="D2850" s="4" t="s">
        <v>2428</v>
      </c>
      <c r="E2850" s="6"/>
    </row>
    <row r="2851" spans="1:5" ht="24.75" customHeight="1">
      <c r="A2851" s="3">
        <v>2849</v>
      </c>
      <c r="B2851" s="4" t="str">
        <f>"符传彬"</f>
        <v>符传彬</v>
      </c>
      <c r="C2851" s="4" t="s">
        <v>2564</v>
      </c>
      <c r="D2851" s="4" t="s">
        <v>2428</v>
      </c>
      <c r="E2851" s="6"/>
    </row>
    <row r="2852" spans="1:5" ht="24.75" customHeight="1">
      <c r="A2852" s="3">
        <v>2850</v>
      </c>
      <c r="B2852" s="4" t="str">
        <f>"彭传倬"</f>
        <v>彭传倬</v>
      </c>
      <c r="C2852" s="4" t="s">
        <v>2455</v>
      </c>
      <c r="D2852" s="4" t="s">
        <v>2428</v>
      </c>
      <c r="E2852" s="6"/>
    </row>
    <row r="2853" spans="1:5" ht="24.75" customHeight="1">
      <c r="A2853" s="3">
        <v>2851</v>
      </c>
      <c r="B2853" s="4" t="str">
        <f>"陈炬中"</f>
        <v>陈炬中</v>
      </c>
      <c r="C2853" s="4" t="s">
        <v>2565</v>
      </c>
      <c r="D2853" s="4" t="s">
        <v>2428</v>
      </c>
      <c r="E2853" s="6"/>
    </row>
    <row r="2854" spans="1:5" ht="24.75" customHeight="1">
      <c r="A2854" s="3">
        <v>2852</v>
      </c>
      <c r="B2854" s="4" t="str">
        <f>"韦小念"</f>
        <v>韦小念</v>
      </c>
      <c r="C2854" s="4" t="s">
        <v>2566</v>
      </c>
      <c r="D2854" s="4" t="s">
        <v>2428</v>
      </c>
      <c r="E2854" s="6"/>
    </row>
    <row r="2855" spans="1:5" ht="24.75" customHeight="1">
      <c r="A2855" s="3">
        <v>2853</v>
      </c>
      <c r="B2855" s="4" t="str">
        <f>"王军"</f>
        <v>王军</v>
      </c>
      <c r="C2855" s="4" t="s">
        <v>2567</v>
      </c>
      <c r="D2855" s="4" t="s">
        <v>2428</v>
      </c>
      <c r="E2855" s="6"/>
    </row>
    <row r="2856" spans="1:5" ht="24.75" customHeight="1">
      <c r="A2856" s="3">
        <v>2854</v>
      </c>
      <c r="B2856" s="4" t="str">
        <f>"卢白雪"</f>
        <v>卢白雪</v>
      </c>
      <c r="C2856" s="4" t="s">
        <v>2568</v>
      </c>
      <c r="D2856" s="4" t="s">
        <v>2428</v>
      </c>
      <c r="E2856" s="6"/>
    </row>
    <row r="2857" spans="1:5" ht="24.75" customHeight="1">
      <c r="A2857" s="3">
        <v>2855</v>
      </c>
      <c r="B2857" s="4" t="str">
        <f>"王小妹"</f>
        <v>王小妹</v>
      </c>
      <c r="C2857" s="4" t="s">
        <v>2569</v>
      </c>
      <c r="D2857" s="4" t="s">
        <v>2428</v>
      </c>
      <c r="E2857" s="6"/>
    </row>
    <row r="2858" spans="1:5" ht="24.75" customHeight="1">
      <c r="A2858" s="3">
        <v>2856</v>
      </c>
      <c r="B2858" s="4" t="str">
        <f>"陈纯露"</f>
        <v>陈纯露</v>
      </c>
      <c r="C2858" s="4" t="s">
        <v>2570</v>
      </c>
      <c r="D2858" s="4" t="s">
        <v>2428</v>
      </c>
      <c r="E2858" s="6"/>
    </row>
    <row r="2859" spans="1:5" ht="24.75" customHeight="1">
      <c r="A2859" s="3">
        <v>2857</v>
      </c>
      <c r="B2859" s="4" t="str">
        <f>"崔道哲"</f>
        <v>崔道哲</v>
      </c>
      <c r="C2859" s="4" t="s">
        <v>1600</v>
      </c>
      <c r="D2859" s="4" t="s">
        <v>2428</v>
      </c>
      <c r="E2859" s="6"/>
    </row>
    <row r="2860" spans="1:5" ht="24.75" customHeight="1">
      <c r="A2860" s="3">
        <v>2858</v>
      </c>
      <c r="B2860" s="4" t="str">
        <f>"陈美娇"</f>
        <v>陈美娇</v>
      </c>
      <c r="C2860" s="4" t="s">
        <v>2571</v>
      </c>
      <c r="D2860" s="4" t="s">
        <v>2428</v>
      </c>
      <c r="E2860" s="6"/>
    </row>
    <row r="2861" spans="1:5" ht="24.75" customHeight="1">
      <c r="A2861" s="3">
        <v>2859</v>
      </c>
      <c r="B2861" s="4" t="str">
        <f>"叶翠林"</f>
        <v>叶翠林</v>
      </c>
      <c r="C2861" s="4" t="s">
        <v>2572</v>
      </c>
      <c r="D2861" s="4" t="s">
        <v>2428</v>
      </c>
      <c r="E2861" s="6"/>
    </row>
    <row r="2862" spans="1:5" ht="24.75" customHeight="1">
      <c r="A2862" s="3">
        <v>2860</v>
      </c>
      <c r="B2862" s="4" t="str">
        <f>"曾洁"</f>
        <v>曾洁</v>
      </c>
      <c r="C2862" s="4" t="s">
        <v>2573</v>
      </c>
      <c r="D2862" s="4" t="s">
        <v>2428</v>
      </c>
      <c r="E2862" s="6"/>
    </row>
    <row r="2863" spans="1:5" ht="24.75" customHeight="1">
      <c r="A2863" s="3">
        <v>2861</v>
      </c>
      <c r="B2863" s="4" t="str">
        <f>"麦根宁"</f>
        <v>麦根宁</v>
      </c>
      <c r="C2863" s="4" t="s">
        <v>2574</v>
      </c>
      <c r="D2863" s="4" t="s">
        <v>2428</v>
      </c>
      <c r="E2863" s="6"/>
    </row>
    <row r="2864" spans="1:5" ht="24.75" customHeight="1">
      <c r="A2864" s="3">
        <v>2862</v>
      </c>
      <c r="B2864" s="4" t="str">
        <f>"金秋莉"</f>
        <v>金秋莉</v>
      </c>
      <c r="C2864" s="4" t="s">
        <v>443</v>
      </c>
      <c r="D2864" s="4" t="s">
        <v>2428</v>
      </c>
      <c r="E2864" s="6"/>
    </row>
    <row r="2865" spans="1:5" ht="24.75" customHeight="1">
      <c r="A2865" s="3">
        <v>2863</v>
      </c>
      <c r="B2865" s="4" t="str">
        <f>"黄丽冰"</f>
        <v>黄丽冰</v>
      </c>
      <c r="C2865" s="4" t="s">
        <v>383</v>
      </c>
      <c r="D2865" s="4" t="s">
        <v>2428</v>
      </c>
      <c r="E2865" s="6"/>
    </row>
    <row r="2866" spans="1:5" ht="24.75" customHeight="1">
      <c r="A2866" s="3">
        <v>2864</v>
      </c>
      <c r="B2866" s="4" t="str">
        <f>"袁巧玲"</f>
        <v>袁巧玲</v>
      </c>
      <c r="C2866" s="4" t="s">
        <v>2575</v>
      </c>
      <c r="D2866" s="4" t="s">
        <v>2428</v>
      </c>
      <c r="E2866" s="6"/>
    </row>
    <row r="2867" spans="1:5" ht="24.75" customHeight="1">
      <c r="A2867" s="3">
        <v>2865</v>
      </c>
      <c r="B2867" s="4" t="str">
        <f>"姚颖"</f>
        <v>姚颖</v>
      </c>
      <c r="C2867" s="4" t="s">
        <v>2206</v>
      </c>
      <c r="D2867" s="4" t="s">
        <v>2428</v>
      </c>
      <c r="E2867" s="6"/>
    </row>
    <row r="2868" spans="1:5" ht="24.75" customHeight="1">
      <c r="A2868" s="3">
        <v>2866</v>
      </c>
      <c r="B2868" s="4" t="str">
        <f>"林琳"</f>
        <v>林琳</v>
      </c>
      <c r="C2868" s="4" t="s">
        <v>2576</v>
      </c>
      <c r="D2868" s="4" t="s">
        <v>2428</v>
      </c>
      <c r="E2868" s="6"/>
    </row>
    <row r="2869" spans="1:5" ht="24.75" customHeight="1">
      <c r="A2869" s="3">
        <v>2867</v>
      </c>
      <c r="B2869" s="4" t="str">
        <f>"李婷婷"</f>
        <v>李婷婷</v>
      </c>
      <c r="C2869" s="4" t="s">
        <v>2577</v>
      </c>
      <c r="D2869" s="4" t="s">
        <v>2428</v>
      </c>
      <c r="E2869" s="6"/>
    </row>
    <row r="2870" spans="1:5" ht="24.75" customHeight="1">
      <c r="A2870" s="3">
        <v>2868</v>
      </c>
      <c r="B2870" s="4" t="str">
        <f>"陈积强"</f>
        <v>陈积强</v>
      </c>
      <c r="C2870" s="4" t="s">
        <v>2578</v>
      </c>
      <c r="D2870" s="4" t="s">
        <v>2428</v>
      </c>
      <c r="E2870" s="6"/>
    </row>
    <row r="2871" spans="1:5" ht="24.75" customHeight="1">
      <c r="A2871" s="3">
        <v>2869</v>
      </c>
      <c r="B2871" s="4" t="str">
        <f>"黎博妍"</f>
        <v>黎博妍</v>
      </c>
      <c r="C2871" s="4" t="s">
        <v>2232</v>
      </c>
      <c r="D2871" s="4" t="s">
        <v>2428</v>
      </c>
      <c r="E2871" s="6"/>
    </row>
    <row r="2872" spans="1:5" ht="24.75" customHeight="1">
      <c r="A2872" s="3">
        <v>2870</v>
      </c>
      <c r="B2872" s="4" t="str">
        <f>"符玉婷"</f>
        <v>符玉婷</v>
      </c>
      <c r="C2872" s="4" t="s">
        <v>2579</v>
      </c>
      <c r="D2872" s="4" t="s">
        <v>2428</v>
      </c>
      <c r="E2872" s="6"/>
    </row>
    <row r="2873" spans="1:5" ht="24.75" customHeight="1">
      <c r="A2873" s="3">
        <v>2871</v>
      </c>
      <c r="B2873" s="4" t="str">
        <f>"陈昱旭"</f>
        <v>陈昱旭</v>
      </c>
      <c r="C2873" s="4" t="s">
        <v>2580</v>
      </c>
      <c r="D2873" s="4" t="s">
        <v>2428</v>
      </c>
      <c r="E2873" s="6"/>
    </row>
    <row r="2874" spans="1:5" ht="24.75" customHeight="1">
      <c r="A2874" s="3">
        <v>2872</v>
      </c>
      <c r="B2874" s="4" t="str">
        <f>"符华艳"</f>
        <v>符华艳</v>
      </c>
      <c r="C2874" s="4" t="s">
        <v>2581</v>
      </c>
      <c r="D2874" s="4" t="s">
        <v>2428</v>
      </c>
      <c r="E2874" s="6"/>
    </row>
    <row r="2875" spans="1:5" ht="24.75" customHeight="1">
      <c r="A2875" s="3">
        <v>2873</v>
      </c>
      <c r="B2875" s="4" t="str">
        <f>"苏美云"</f>
        <v>苏美云</v>
      </c>
      <c r="C2875" s="4" t="s">
        <v>2582</v>
      </c>
      <c r="D2875" s="4" t="s">
        <v>2428</v>
      </c>
      <c r="E2875" s="6"/>
    </row>
    <row r="2876" spans="1:5" ht="24.75" customHeight="1">
      <c r="A2876" s="3">
        <v>2874</v>
      </c>
      <c r="B2876" s="4" t="str">
        <f>"莫绣羽"</f>
        <v>莫绣羽</v>
      </c>
      <c r="C2876" s="4" t="s">
        <v>2583</v>
      </c>
      <c r="D2876" s="4" t="s">
        <v>2428</v>
      </c>
      <c r="E2876" s="6"/>
    </row>
    <row r="2877" spans="1:5" ht="24.75" customHeight="1">
      <c r="A2877" s="3">
        <v>2875</v>
      </c>
      <c r="B2877" s="4" t="str">
        <f>"林华祥"</f>
        <v>林华祥</v>
      </c>
      <c r="C2877" s="4" t="s">
        <v>1806</v>
      </c>
      <c r="D2877" s="4" t="s">
        <v>2428</v>
      </c>
      <c r="E2877" s="6"/>
    </row>
    <row r="2878" spans="1:5" ht="24.75" customHeight="1">
      <c r="A2878" s="3">
        <v>2876</v>
      </c>
      <c r="B2878" s="4" t="str">
        <f>"云永浩"</f>
        <v>云永浩</v>
      </c>
      <c r="C2878" s="4" t="s">
        <v>2584</v>
      </c>
      <c r="D2878" s="4" t="s">
        <v>2428</v>
      </c>
      <c r="E2878" s="6"/>
    </row>
    <row r="2879" spans="1:5" ht="24.75" customHeight="1">
      <c r="A2879" s="3">
        <v>2877</v>
      </c>
      <c r="B2879" s="4" t="str">
        <f>"陈大锦"</f>
        <v>陈大锦</v>
      </c>
      <c r="C2879" s="4" t="s">
        <v>2585</v>
      </c>
      <c r="D2879" s="4" t="s">
        <v>2428</v>
      </c>
      <c r="E2879" s="6"/>
    </row>
    <row r="2880" spans="1:5" ht="24.75" customHeight="1">
      <c r="A2880" s="3">
        <v>2878</v>
      </c>
      <c r="B2880" s="4" t="str">
        <f>"廖小燕"</f>
        <v>廖小燕</v>
      </c>
      <c r="C2880" s="4" t="s">
        <v>86</v>
      </c>
      <c r="D2880" s="4" t="s">
        <v>2428</v>
      </c>
      <c r="E2880" s="6"/>
    </row>
    <row r="2881" spans="1:5" ht="24.75" customHeight="1">
      <c r="A2881" s="3">
        <v>2879</v>
      </c>
      <c r="B2881" s="4" t="str">
        <f>"邱文君"</f>
        <v>邱文君</v>
      </c>
      <c r="C2881" s="4" t="s">
        <v>2586</v>
      </c>
      <c r="D2881" s="4" t="s">
        <v>2428</v>
      </c>
      <c r="E2881" s="6"/>
    </row>
    <row r="2882" spans="1:5" ht="24.75" customHeight="1">
      <c r="A2882" s="3">
        <v>2880</v>
      </c>
      <c r="B2882" s="4" t="str">
        <f>"曾小芳"</f>
        <v>曾小芳</v>
      </c>
      <c r="C2882" s="4" t="s">
        <v>2587</v>
      </c>
      <c r="D2882" s="4" t="s">
        <v>2428</v>
      </c>
      <c r="E2882" s="6"/>
    </row>
    <row r="2883" spans="1:5" ht="24.75" customHeight="1">
      <c r="A2883" s="3">
        <v>2881</v>
      </c>
      <c r="B2883" s="4" t="str">
        <f>"符晓丹"</f>
        <v>符晓丹</v>
      </c>
      <c r="C2883" s="4" t="s">
        <v>2588</v>
      </c>
      <c r="D2883" s="4" t="s">
        <v>2428</v>
      </c>
      <c r="E2883" s="6"/>
    </row>
    <row r="2884" spans="1:5" ht="24.75" customHeight="1">
      <c r="A2884" s="3">
        <v>2882</v>
      </c>
      <c r="B2884" s="4" t="str">
        <f>"吴颖"</f>
        <v>吴颖</v>
      </c>
      <c r="C2884" s="4" t="s">
        <v>2589</v>
      </c>
      <c r="D2884" s="4" t="s">
        <v>2428</v>
      </c>
      <c r="E2884" s="6"/>
    </row>
    <row r="2885" spans="1:5" ht="24.75" customHeight="1">
      <c r="A2885" s="3">
        <v>2883</v>
      </c>
      <c r="B2885" s="4" t="str">
        <f>"黄冬兰"</f>
        <v>黄冬兰</v>
      </c>
      <c r="C2885" s="4" t="s">
        <v>430</v>
      </c>
      <c r="D2885" s="4" t="s">
        <v>2428</v>
      </c>
      <c r="E2885" s="6"/>
    </row>
    <row r="2886" spans="1:5" ht="24.75" customHeight="1">
      <c r="A2886" s="3">
        <v>2884</v>
      </c>
      <c r="B2886" s="4" t="str">
        <f>"符前颖"</f>
        <v>符前颖</v>
      </c>
      <c r="C2886" s="4" t="s">
        <v>2590</v>
      </c>
      <c r="D2886" s="4" t="s">
        <v>2428</v>
      </c>
      <c r="E2886" s="6"/>
    </row>
    <row r="2887" spans="1:5" ht="24.75" customHeight="1">
      <c r="A2887" s="3">
        <v>2885</v>
      </c>
      <c r="B2887" s="4" t="str">
        <f>"龙籍媛"</f>
        <v>龙籍媛</v>
      </c>
      <c r="C2887" s="4" t="s">
        <v>2591</v>
      </c>
      <c r="D2887" s="4" t="s">
        <v>2428</v>
      </c>
      <c r="E2887" s="6"/>
    </row>
    <row r="2888" spans="1:5" ht="24.75" customHeight="1">
      <c r="A2888" s="3">
        <v>2886</v>
      </c>
      <c r="B2888" s="4" t="str">
        <f>"吴京奕"</f>
        <v>吴京奕</v>
      </c>
      <c r="C2888" s="4" t="s">
        <v>2592</v>
      </c>
      <c r="D2888" s="4" t="s">
        <v>2428</v>
      </c>
      <c r="E2888" s="6"/>
    </row>
    <row r="2889" spans="1:5" ht="24.75" customHeight="1">
      <c r="A2889" s="3">
        <v>2887</v>
      </c>
      <c r="B2889" s="4" t="str">
        <f>"陈霄"</f>
        <v>陈霄</v>
      </c>
      <c r="C2889" s="4" t="s">
        <v>2593</v>
      </c>
      <c r="D2889" s="4" t="s">
        <v>2428</v>
      </c>
      <c r="E2889" s="6"/>
    </row>
    <row r="2890" spans="1:5" ht="24.75" customHeight="1">
      <c r="A2890" s="3">
        <v>2888</v>
      </c>
      <c r="B2890" s="4" t="str">
        <f>"朱声泽"</f>
        <v>朱声泽</v>
      </c>
      <c r="C2890" s="4" t="s">
        <v>2594</v>
      </c>
      <c r="D2890" s="4" t="s">
        <v>2428</v>
      </c>
      <c r="E2890" s="6"/>
    </row>
    <row r="2891" spans="1:5" ht="24.75" customHeight="1">
      <c r="A2891" s="3">
        <v>2889</v>
      </c>
      <c r="B2891" s="4" t="str">
        <f>"李桂娟"</f>
        <v>李桂娟</v>
      </c>
      <c r="C2891" s="4" t="s">
        <v>2595</v>
      </c>
      <c r="D2891" s="4" t="s">
        <v>2428</v>
      </c>
      <c r="E2891" s="6"/>
    </row>
    <row r="2892" spans="1:5" ht="24.75" customHeight="1">
      <c r="A2892" s="3">
        <v>2890</v>
      </c>
      <c r="B2892" s="4" t="str">
        <f>"谭珏"</f>
        <v>谭珏</v>
      </c>
      <c r="C2892" s="4" t="s">
        <v>1709</v>
      </c>
      <c r="D2892" s="4" t="s">
        <v>2428</v>
      </c>
      <c r="E2892" s="6"/>
    </row>
    <row r="2893" spans="1:5" ht="24.75" customHeight="1">
      <c r="A2893" s="3">
        <v>2891</v>
      </c>
      <c r="B2893" s="4" t="str">
        <f>"周伟亮"</f>
        <v>周伟亮</v>
      </c>
      <c r="C2893" s="4" t="s">
        <v>1277</v>
      </c>
      <c r="D2893" s="4" t="s">
        <v>2428</v>
      </c>
      <c r="E2893" s="6"/>
    </row>
    <row r="2894" spans="1:5" ht="24.75" customHeight="1">
      <c r="A2894" s="3">
        <v>2892</v>
      </c>
      <c r="B2894" s="4" t="str">
        <f>"吴海政"</f>
        <v>吴海政</v>
      </c>
      <c r="C2894" s="4" t="s">
        <v>2596</v>
      </c>
      <c r="D2894" s="4" t="s">
        <v>2428</v>
      </c>
      <c r="E2894" s="6"/>
    </row>
    <row r="2895" spans="1:5" ht="24.75" customHeight="1">
      <c r="A2895" s="3">
        <v>2893</v>
      </c>
      <c r="B2895" s="4" t="str">
        <f>"卓泽海"</f>
        <v>卓泽海</v>
      </c>
      <c r="C2895" s="4" t="s">
        <v>2597</v>
      </c>
      <c r="D2895" s="4" t="s">
        <v>2428</v>
      </c>
      <c r="E2895" s="6"/>
    </row>
    <row r="2896" spans="1:5" ht="24.75" customHeight="1">
      <c r="A2896" s="3">
        <v>2894</v>
      </c>
      <c r="B2896" s="4" t="str">
        <f>"宋博文"</f>
        <v>宋博文</v>
      </c>
      <c r="C2896" s="4" t="s">
        <v>2598</v>
      </c>
      <c r="D2896" s="4" t="s">
        <v>2428</v>
      </c>
      <c r="E2896" s="6"/>
    </row>
    <row r="2897" spans="1:5" ht="24.75" customHeight="1">
      <c r="A2897" s="3">
        <v>2895</v>
      </c>
      <c r="B2897" s="4" t="str">
        <f>"李中帅"</f>
        <v>李中帅</v>
      </c>
      <c r="C2897" s="4" t="s">
        <v>1723</v>
      </c>
      <c r="D2897" s="4" t="s">
        <v>2428</v>
      </c>
      <c r="E2897" s="6"/>
    </row>
    <row r="2898" spans="1:5" ht="24.75" customHeight="1">
      <c r="A2898" s="3">
        <v>2896</v>
      </c>
      <c r="B2898" s="4" t="str">
        <f>"苏娴"</f>
        <v>苏娴</v>
      </c>
      <c r="C2898" s="4" t="s">
        <v>2599</v>
      </c>
      <c r="D2898" s="4" t="s">
        <v>2428</v>
      </c>
      <c r="E2898" s="6"/>
    </row>
    <row r="2899" spans="1:5" ht="24.75" customHeight="1">
      <c r="A2899" s="3">
        <v>2897</v>
      </c>
      <c r="B2899" s="4" t="str">
        <f>"徐木交"</f>
        <v>徐木交</v>
      </c>
      <c r="C2899" s="4" t="s">
        <v>2600</v>
      </c>
      <c r="D2899" s="4" t="s">
        <v>2428</v>
      </c>
      <c r="E2899" s="6"/>
    </row>
    <row r="2900" spans="1:5" ht="24.75" customHeight="1">
      <c r="A2900" s="3">
        <v>2898</v>
      </c>
      <c r="B2900" s="4" t="str">
        <f>"陈媛媛"</f>
        <v>陈媛媛</v>
      </c>
      <c r="C2900" s="4" t="s">
        <v>2601</v>
      </c>
      <c r="D2900" s="4" t="s">
        <v>2428</v>
      </c>
      <c r="E2900" s="6"/>
    </row>
    <row r="2901" spans="1:5" ht="24.75" customHeight="1">
      <c r="A2901" s="3">
        <v>2899</v>
      </c>
      <c r="B2901" s="4" t="str">
        <f>"郑莉彬"</f>
        <v>郑莉彬</v>
      </c>
      <c r="C2901" s="4" t="s">
        <v>2602</v>
      </c>
      <c r="D2901" s="4" t="s">
        <v>2428</v>
      </c>
      <c r="E2901" s="6"/>
    </row>
    <row r="2902" spans="1:5" ht="24.75" customHeight="1">
      <c r="A2902" s="3">
        <v>2900</v>
      </c>
      <c r="B2902" s="4" t="str">
        <f>"黄琼莹"</f>
        <v>黄琼莹</v>
      </c>
      <c r="C2902" s="4" t="s">
        <v>634</v>
      </c>
      <c r="D2902" s="4" t="s">
        <v>2428</v>
      </c>
      <c r="E2902" s="6"/>
    </row>
    <row r="2903" spans="1:5" ht="24.75" customHeight="1">
      <c r="A2903" s="3">
        <v>2901</v>
      </c>
      <c r="B2903" s="4" t="str">
        <f>"陈佳敏"</f>
        <v>陈佳敏</v>
      </c>
      <c r="C2903" s="4" t="s">
        <v>2603</v>
      </c>
      <c r="D2903" s="4" t="s">
        <v>2428</v>
      </c>
      <c r="E2903" s="6"/>
    </row>
    <row r="2904" spans="1:5" ht="24.75" customHeight="1">
      <c r="A2904" s="3">
        <v>2902</v>
      </c>
      <c r="B2904" s="4" t="str">
        <f>"覃茜婕"</f>
        <v>覃茜婕</v>
      </c>
      <c r="C2904" s="4" t="s">
        <v>2604</v>
      </c>
      <c r="D2904" s="4" t="s">
        <v>2428</v>
      </c>
      <c r="E2904" s="6"/>
    </row>
    <row r="2905" spans="1:5" ht="24.75" customHeight="1">
      <c r="A2905" s="3">
        <v>2903</v>
      </c>
      <c r="B2905" s="4" t="str">
        <f>"高玲菊"</f>
        <v>高玲菊</v>
      </c>
      <c r="C2905" s="4" t="s">
        <v>2605</v>
      </c>
      <c r="D2905" s="4" t="s">
        <v>2428</v>
      </c>
      <c r="E2905" s="6"/>
    </row>
    <row r="2906" spans="1:5" ht="24.75" customHeight="1">
      <c r="A2906" s="3">
        <v>2904</v>
      </c>
      <c r="B2906" s="4" t="str">
        <f>"杨文建"</f>
        <v>杨文建</v>
      </c>
      <c r="C2906" s="4" t="s">
        <v>2606</v>
      </c>
      <c r="D2906" s="4" t="s">
        <v>2428</v>
      </c>
      <c r="E2906" s="6"/>
    </row>
    <row r="2907" spans="1:5" ht="24.75" customHeight="1">
      <c r="A2907" s="3">
        <v>2905</v>
      </c>
      <c r="B2907" s="4" t="str">
        <f>"陈晓"</f>
        <v>陈晓</v>
      </c>
      <c r="C2907" s="4" t="s">
        <v>2607</v>
      </c>
      <c r="D2907" s="4" t="s">
        <v>2428</v>
      </c>
      <c r="E2907" s="6"/>
    </row>
    <row r="2908" spans="1:5" ht="24.75" customHeight="1">
      <c r="A2908" s="3">
        <v>2906</v>
      </c>
      <c r="B2908" s="4" t="str">
        <f>"吴慧妍"</f>
        <v>吴慧妍</v>
      </c>
      <c r="C2908" s="4" t="s">
        <v>2608</v>
      </c>
      <c r="D2908" s="4" t="s">
        <v>2428</v>
      </c>
      <c r="E2908" s="6"/>
    </row>
    <row r="2909" spans="1:5" ht="24.75" customHeight="1">
      <c r="A2909" s="3">
        <v>2907</v>
      </c>
      <c r="B2909" s="4" t="str">
        <f>"刘彩红"</f>
        <v>刘彩红</v>
      </c>
      <c r="C2909" s="4" t="s">
        <v>2609</v>
      </c>
      <c r="D2909" s="4" t="s">
        <v>2428</v>
      </c>
      <c r="E2909" s="6"/>
    </row>
    <row r="2910" spans="1:5" ht="24.75" customHeight="1">
      <c r="A2910" s="3">
        <v>2908</v>
      </c>
      <c r="B2910" s="4" t="str">
        <f>"岑学健"</f>
        <v>岑学健</v>
      </c>
      <c r="C2910" s="4" t="s">
        <v>1602</v>
      </c>
      <c r="D2910" s="4" t="s">
        <v>2428</v>
      </c>
      <c r="E2910" s="6"/>
    </row>
    <row r="2911" spans="1:5" ht="24.75" customHeight="1">
      <c r="A2911" s="3">
        <v>2909</v>
      </c>
      <c r="B2911" s="4" t="str">
        <f>"陈秋平"</f>
        <v>陈秋平</v>
      </c>
      <c r="C2911" s="4" t="s">
        <v>2610</v>
      </c>
      <c r="D2911" s="4" t="s">
        <v>2428</v>
      </c>
      <c r="E2911" s="6"/>
    </row>
    <row r="2912" spans="1:5" ht="24.75" customHeight="1">
      <c r="A2912" s="3">
        <v>2910</v>
      </c>
      <c r="B2912" s="4" t="str">
        <f>"王淑莺"</f>
        <v>王淑莺</v>
      </c>
      <c r="C2912" s="4" t="s">
        <v>2611</v>
      </c>
      <c r="D2912" s="4" t="s">
        <v>2428</v>
      </c>
      <c r="E2912" s="6"/>
    </row>
    <row r="2913" spans="1:5" ht="24.75" customHeight="1">
      <c r="A2913" s="3">
        <v>2911</v>
      </c>
      <c r="B2913" s="4" t="str">
        <f>"陈上平"</f>
        <v>陈上平</v>
      </c>
      <c r="C2913" s="4" t="s">
        <v>2612</v>
      </c>
      <c r="D2913" s="4" t="s">
        <v>2428</v>
      </c>
      <c r="E2913" s="6"/>
    </row>
    <row r="2914" spans="1:5" ht="24.75" customHeight="1">
      <c r="A2914" s="3">
        <v>2912</v>
      </c>
      <c r="B2914" s="4" t="str">
        <f>"张晶晶"</f>
        <v>张晶晶</v>
      </c>
      <c r="C2914" s="4" t="s">
        <v>2613</v>
      </c>
      <c r="D2914" s="4" t="s">
        <v>2428</v>
      </c>
      <c r="E2914" s="6"/>
    </row>
    <row r="2915" spans="1:5" ht="24.75" customHeight="1">
      <c r="A2915" s="3">
        <v>2913</v>
      </c>
      <c r="B2915" s="4" t="str">
        <f>"王颢颖"</f>
        <v>王颢颖</v>
      </c>
      <c r="C2915" s="4" t="s">
        <v>2614</v>
      </c>
      <c r="D2915" s="4" t="s">
        <v>2428</v>
      </c>
      <c r="E2915" s="6"/>
    </row>
    <row r="2916" spans="1:5" ht="24.75" customHeight="1">
      <c r="A2916" s="3">
        <v>2914</v>
      </c>
      <c r="B2916" s="4" t="str">
        <f>"陈百烨"</f>
        <v>陈百烨</v>
      </c>
      <c r="C2916" s="4" t="s">
        <v>2615</v>
      </c>
      <c r="D2916" s="4" t="s">
        <v>2428</v>
      </c>
      <c r="E2916" s="6"/>
    </row>
    <row r="2917" spans="1:5" ht="24.75" customHeight="1">
      <c r="A2917" s="3">
        <v>2915</v>
      </c>
      <c r="B2917" s="4" t="str">
        <f>"符传钦"</f>
        <v>符传钦</v>
      </c>
      <c r="C2917" s="4" t="s">
        <v>2616</v>
      </c>
      <c r="D2917" s="4" t="s">
        <v>2428</v>
      </c>
      <c r="E2917" s="6"/>
    </row>
    <row r="2918" spans="1:5" ht="24.75" customHeight="1">
      <c r="A2918" s="3">
        <v>2916</v>
      </c>
      <c r="B2918" s="4" t="str">
        <f>"张家振"</f>
        <v>张家振</v>
      </c>
      <c r="C2918" s="4" t="s">
        <v>2617</v>
      </c>
      <c r="D2918" s="4" t="s">
        <v>2428</v>
      </c>
      <c r="E2918" s="6"/>
    </row>
    <row r="2919" spans="1:5" ht="24.75" customHeight="1">
      <c r="A2919" s="3">
        <v>2917</v>
      </c>
      <c r="B2919" s="4" t="str">
        <f>"姚瑶"</f>
        <v>姚瑶</v>
      </c>
      <c r="C2919" s="4" t="s">
        <v>2618</v>
      </c>
      <c r="D2919" s="4" t="s">
        <v>2428</v>
      </c>
      <c r="E2919" s="6"/>
    </row>
    <row r="2920" spans="1:5" ht="24.75" customHeight="1">
      <c r="A2920" s="3">
        <v>2918</v>
      </c>
      <c r="B2920" s="4" t="str">
        <f>"黄春椰"</f>
        <v>黄春椰</v>
      </c>
      <c r="C2920" s="4" t="s">
        <v>2619</v>
      </c>
      <c r="D2920" s="4" t="s">
        <v>2428</v>
      </c>
      <c r="E2920" s="6"/>
    </row>
    <row r="2921" spans="1:5" ht="24.75" customHeight="1">
      <c r="A2921" s="3">
        <v>2919</v>
      </c>
      <c r="B2921" s="4" t="str">
        <f>"陈世婷"</f>
        <v>陈世婷</v>
      </c>
      <c r="C2921" s="4" t="s">
        <v>2620</v>
      </c>
      <c r="D2921" s="4" t="s">
        <v>2428</v>
      </c>
      <c r="E2921" s="6"/>
    </row>
    <row r="2922" spans="1:5" ht="24.75" customHeight="1">
      <c r="A2922" s="3">
        <v>2920</v>
      </c>
      <c r="B2922" s="4" t="str">
        <f>"潘蔚蔚"</f>
        <v>潘蔚蔚</v>
      </c>
      <c r="C2922" s="4" t="s">
        <v>2621</v>
      </c>
      <c r="D2922" s="4" t="s">
        <v>2428</v>
      </c>
      <c r="E2922" s="6"/>
    </row>
    <row r="2923" spans="1:5" ht="24.75" customHeight="1">
      <c r="A2923" s="3">
        <v>2921</v>
      </c>
      <c r="B2923" s="4" t="str">
        <f>"徐振翔"</f>
        <v>徐振翔</v>
      </c>
      <c r="C2923" s="4" t="s">
        <v>1656</v>
      </c>
      <c r="D2923" s="4" t="s">
        <v>2428</v>
      </c>
      <c r="E2923" s="6"/>
    </row>
    <row r="2924" spans="1:5" ht="24.75" customHeight="1">
      <c r="A2924" s="3">
        <v>2922</v>
      </c>
      <c r="B2924" s="4" t="str">
        <f>"潘燕冰"</f>
        <v>潘燕冰</v>
      </c>
      <c r="C2924" s="4" t="s">
        <v>2622</v>
      </c>
      <c r="D2924" s="4" t="s">
        <v>2428</v>
      </c>
      <c r="E2924" s="6"/>
    </row>
    <row r="2925" spans="1:5" ht="24.75" customHeight="1">
      <c r="A2925" s="3">
        <v>2923</v>
      </c>
      <c r="B2925" s="4" t="str">
        <f>"郑启策"</f>
        <v>郑启策</v>
      </c>
      <c r="C2925" s="4" t="s">
        <v>2623</v>
      </c>
      <c r="D2925" s="4" t="s">
        <v>2428</v>
      </c>
      <c r="E2925" s="6"/>
    </row>
    <row r="2926" spans="1:5" ht="24.75" customHeight="1">
      <c r="A2926" s="3">
        <v>2924</v>
      </c>
      <c r="B2926" s="4" t="str">
        <f>"崔秋红"</f>
        <v>崔秋红</v>
      </c>
      <c r="C2926" s="4" t="s">
        <v>2624</v>
      </c>
      <c r="D2926" s="4" t="s">
        <v>2428</v>
      </c>
      <c r="E2926" s="6"/>
    </row>
    <row r="2927" spans="1:5" ht="24.75" customHeight="1">
      <c r="A2927" s="3">
        <v>2925</v>
      </c>
      <c r="B2927" s="4" t="str">
        <f>"陈明"</f>
        <v>陈明</v>
      </c>
      <c r="C2927" s="4" t="s">
        <v>2625</v>
      </c>
      <c r="D2927" s="4" t="s">
        <v>2428</v>
      </c>
      <c r="E2927" s="6"/>
    </row>
    <row r="2928" spans="1:5" ht="24.75" customHeight="1">
      <c r="A2928" s="3">
        <v>2926</v>
      </c>
      <c r="B2928" s="4" t="str">
        <f>"王地宝"</f>
        <v>王地宝</v>
      </c>
      <c r="C2928" s="4" t="s">
        <v>2626</v>
      </c>
      <c r="D2928" s="4" t="s">
        <v>2428</v>
      </c>
      <c r="E2928" s="6"/>
    </row>
    <row r="2929" spans="1:5" ht="24.75" customHeight="1">
      <c r="A2929" s="3">
        <v>2927</v>
      </c>
      <c r="B2929" s="4" t="str">
        <f>"王钦"</f>
        <v>王钦</v>
      </c>
      <c r="C2929" s="4" t="s">
        <v>2627</v>
      </c>
      <c r="D2929" s="4" t="s">
        <v>2428</v>
      </c>
      <c r="E2929" s="6"/>
    </row>
    <row r="2930" spans="1:5" ht="24.75" customHeight="1">
      <c r="A2930" s="3">
        <v>2928</v>
      </c>
      <c r="B2930" s="4" t="str">
        <f>"陈东"</f>
        <v>陈东</v>
      </c>
      <c r="C2930" s="4" t="s">
        <v>2628</v>
      </c>
      <c r="D2930" s="4" t="s">
        <v>2428</v>
      </c>
      <c r="E2930" s="6"/>
    </row>
    <row r="2931" spans="1:5" ht="24.75" customHeight="1">
      <c r="A2931" s="3">
        <v>2929</v>
      </c>
      <c r="B2931" s="4" t="str">
        <f>"黄金美"</f>
        <v>黄金美</v>
      </c>
      <c r="C2931" s="4" t="s">
        <v>517</v>
      </c>
      <c r="D2931" s="4" t="s">
        <v>2428</v>
      </c>
      <c r="E2931" s="6"/>
    </row>
    <row r="2932" spans="1:5" ht="24.75" customHeight="1">
      <c r="A2932" s="3">
        <v>2930</v>
      </c>
      <c r="B2932" s="4" t="str">
        <f>"冯子森"</f>
        <v>冯子森</v>
      </c>
      <c r="C2932" s="4" t="s">
        <v>2629</v>
      </c>
      <c r="D2932" s="4" t="s">
        <v>2428</v>
      </c>
      <c r="E2932" s="6"/>
    </row>
    <row r="2933" spans="1:5" ht="24.75" customHeight="1">
      <c r="A2933" s="3">
        <v>2931</v>
      </c>
      <c r="B2933" s="4" t="str">
        <f>"王明锋"</f>
        <v>王明锋</v>
      </c>
      <c r="C2933" s="4" t="s">
        <v>2630</v>
      </c>
      <c r="D2933" s="4" t="s">
        <v>2428</v>
      </c>
      <c r="E2933" s="6"/>
    </row>
    <row r="2934" spans="1:5" ht="24.75" customHeight="1">
      <c r="A2934" s="3">
        <v>2932</v>
      </c>
      <c r="B2934" s="4" t="str">
        <f>"何姗珊"</f>
        <v>何姗珊</v>
      </c>
      <c r="C2934" s="4" t="s">
        <v>2266</v>
      </c>
      <c r="D2934" s="4" t="s">
        <v>2428</v>
      </c>
      <c r="E2934" s="6"/>
    </row>
    <row r="2935" spans="1:5" ht="24.75" customHeight="1">
      <c r="A2935" s="3">
        <v>2933</v>
      </c>
      <c r="B2935" s="4" t="str">
        <f>"王彩芳"</f>
        <v>王彩芳</v>
      </c>
      <c r="C2935" s="4" t="s">
        <v>2631</v>
      </c>
      <c r="D2935" s="4" t="s">
        <v>2428</v>
      </c>
      <c r="E2935" s="6"/>
    </row>
    <row r="2936" spans="1:5" ht="24.75" customHeight="1">
      <c r="A2936" s="3">
        <v>2934</v>
      </c>
      <c r="B2936" s="4" t="str">
        <f>"林玲"</f>
        <v>林玲</v>
      </c>
      <c r="C2936" s="4" t="s">
        <v>2632</v>
      </c>
      <c r="D2936" s="4" t="s">
        <v>2428</v>
      </c>
      <c r="E2936" s="6"/>
    </row>
    <row r="2937" spans="1:5" ht="24.75" customHeight="1">
      <c r="A2937" s="3">
        <v>2935</v>
      </c>
      <c r="B2937" s="4" t="str">
        <f>"陈帅"</f>
        <v>陈帅</v>
      </c>
      <c r="C2937" s="4" t="s">
        <v>2633</v>
      </c>
      <c r="D2937" s="4" t="s">
        <v>2428</v>
      </c>
      <c r="E2937" s="6"/>
    </row>
    <row r="2938" spans="1:5" ht="24.75" customHeight="1">
      <c r="A2938" s="3">
        <v>2936</v>
      </c>
      <c r="B2938" s="4" t="str">
        <f>"符天恋"</f>
        <v>符天恋</v>
      </c>
      <c r="C2938" s="4" t="s">
        <v>1298</v>
      </c>
      <c r="D2938" s="4" t="s">
        <v>2428</v>
      </c>
      <c r="E2938" s="6"/>
    </row>
    <row r="2939" spans="1:5" ht="24.75" customHeight="1">
      <c r="A2939" s="3">
        <v>2937</v>
      </c>
      <c r="B2939" s="4" t="str">
        <f>"凌娴"</f>
        <v>凌娴</v>
      </c>
      <c r="C2939" s="4" t="s">
        <v>2634</v>
      </c>
      <c r="D2939" s="4" t="s">
        <v>2428</v>
      </c>
      <c r="E2939" s="6"/>
    </row>
    <row r="2940" spans="1:5" ht="24.75" customHeight="1">
      <c r="A2940" s="3">
        <v>2938</v>
      </c>
      <c r="B2940" s="4" t="str">
        <f>"周春艳"</f>
        <v>周春艳</v>
      </c>
      <c r="C2940" s="4" t="s">
        <v>2635</v>
      </c>
      <c r="D2940" s="4" t="s">
        <v>2428</v>
      </c>
      <c r="E2940" s="6"/>
    </row>
    <row r="2941" spans="1:5" ht="24.75" customHeight="1">
      <c r="A2941" s="3">
        <v>2939</v>
      </c>
      <c r="B2941" s="4" t="str">
        <f>"陈兰玉"</f>
        <v>陈兰玉</v>
      </c>
      <c r="C2941" s="4" t="s">
        <v>2636</v>
      </c>
      <c r="D2941" s="4" t="s">
        <v>2428</v>
      </c>
      <c r="E2941" s="6"/>
    </row>
    <row r="2942" spans="1:5" ht="24.75" customHeight="1">
      <c r="A2942" s="3">
        <v>2940</v>
      </c>
      <c r="B2942" s="4" t="str">
        <f>"韩谢英"</f>
        <v>韩谢英</v>
      </c>
      <c r="C2942" s="4" t="s">
        <v>2637</v>
      </c>
      <c r="D2942" s="4" t="s">
        <v>2428</v>
      </c>
      <c r="E2942" s="6"/>
    </row>
    <row r="2943" spans="1:5" ht="24.75" customHeight="1">
      <c r="A2943" s="3">
        <v>2941</v>
      </c>
      <c r="B2943" s="4" t="str">
        <f>"黄淑娴"</f>
        <v>黄淑娴</v>
      </c>
      <c r="C2943" s="4" t="s">
        <v>728</v>
      </c>
      <c r="D2943" s="4" t="s">
        <v>2428</v>
      </c>
      <c r="E2943" s="6"/>
    </row>
    <row r="2944" spans="1:5" ht="24.75" customHeight="1">
      <c r="A2944" s="3">
        <v>2942</v>
      </c>
      <c r="B2944" s="4" t="str">
        <f>"熊章胜"</f>
        <v>熊章胜</v>
      </c>
      <c r="C2944" s="4" t="s">
        <v>2638</v>
      </c>
      <c r="D2944" s="4" t="s">
        <v>2428</v>
      </c>
      <c r="E2944" s="6"/>
    </row>
    <row r="2945" spans="1:5" ht="24.75" customHeight="1">
      <c r="A2945" s="3">
        <v>2943</v>
      </c>
      <c r="B2945" s="4" t="str">
        <f>"万江慧"</f>
        <v>万江慧</v>
      </c>
      <c r="C2945" s="4" t="s">
        <v>2639</v>
      </c>
      <c r="D2945" s="4" t="s">
        <v>2428</v>
      </c>
      <c r="E2945" s="6"/>
    </row>
    <row r="2946" spans="1:5" ht="24.75" customHeight="1">
      <c r="A2946" s="3">
        <v>2944</v>
      </c>
      <c r="B2946" s="4" t="str">
        <f>"陈觉雨"</f>
        <v>陈觉雨</v>
      </c>
      <c r="C2946" s="4" t="s">
        <v>2640</v>
      </c>
      <c r="D2946" s="4" t="s">
        <v>2428</v>
      </c>
      <c r="E2946" s="6"/>
    </row>
    <row r="2947" spans="1:5" ht="24.75" customHeight="1">
      <c r="A2947" s="3">
        <v>2945</v>
      </c>
      <c r="B2947" s="4" t="str">
        <f>"谢梅珠"</f>
        <v>谢梅珠</v>
      </c>
      <c r="C2947" s="4" t="s">
        <v>833</v>
      </c>
      <c r="D2947" s="4" t="s">
        <v>2428</v>
      </c>
      <c r="E2947" s="6"/>
    </row>
    <row r="2948" spans="1:5" ht="24.75" customHeight="1">
      <c r="A2948" s="3">
        <v>2946</v>
      </c>
      <c r="B2948" s="4" t="str">
        <f>"符珊珊"</f>
        <v>符珊珊</v>
      </c>
      <c r="C2948" s="4" t="s">
        <v>2641</v>
      </c>
      <c r="D2948" s="4" t="s">
        <v>2428</v>
      </c>
      <c r="E2948" s="6"/>
    </row>
    <row r="2949" spans="1:5" ht="24.75" customHeight="1">
      <c r="A2949" s="3">
        <v>2947</v>
      </c>
      <c r="B2949" s="4" t="str">
        <f>"杨小慧"</f>
        <v>杨小慧</v>
      </c>
      <c r="C2949" s="4" t="s">
        <v>2642</v>
      </c>
      <c r="D2949" s="4" t="s">
        <v>2428</v>
      </c>
      <c r="E2949" s="6"/>
    </row>
    <row r="2950" spans="1:5" ht="24.75" customHeight="1">
      <c r="A2950" s="3">
        <v>2948</v>
      </c>
      <c r="B2950" s="4" t="str">
        <f>"许小静"</f>
        <v>许小静</v>
      </c>
      <c r="C2950" s="4" t="s">
        <v>2643</v>
      </c>
      <c r="D2950" s="4" t="s">
        <v>2428</v>
      </c>
      <c r="E2950" s="6"/>
    </row>
    <row r="2951" spans="1:5" ht="24.75" customHeight="1">
      <c r="A2951" s="3">
        <v>2949</v>
      </c>
      <c r="B2951" s="4" t="str">
        <f>"颜妹燕"</f>
        <v>颜妹燕</v>
      </c>
      <c r="C2951" s="4" t="s">
        <v>2644</v>
      </c>
      <c r="D2951" s="4" t="s">
        <v>2428</v>
      </c>
      <c r="E2951" s="6"/>
    </row>
    <row r="2952" spans="1:5" ht="24.75" customHeight="1">
      <c r="A2952" s="3">
        <v>2950</v>
      </c>
      <c r="B2952" s="4" t="str">
        <f>"郭美娜"</f>
        <v>郭美娜</v>
      </c>
      <c r="C2952" s="4" t="s">
        <v>2645</v>
      </c>
      <c r="D2952" s="4" t="s">
        <v>2428</v>
      </c>
      <c r="E2952" s="6"/>
    </row>
    <row r="2953" spans="1:5" ht="24.75" customHeight="1">
      <c r="A2953" s="3">
        <v>2951</v>
      </c>
      <c r="B2953" s="4" t="str">
        <f>"吴冬梅"</f>
        <v>吴冬梅</v>
      </c>
      <c r="C2953" s="4" t="s">
        <v>2646</v>
      </c>
      <c r="D2953" s="4" t="s">
        <v>2428</v>
      </c>
      <c r="E2953" s="6"/>
    </row>
    <row r="2954" spans="1:5" ht="24.75" customHeight="1">
      <c r="A2954" s="3">
        <v>2952</v>
      </c>
      <c r="B2954" s="4" t="str">
        <f>"高玉玉"</f>
        <v>高玉玉</v>
      </c>
      <c r="C2954" s="4" t="s">
        <v>2647</v>
      </c>
      <c r="D2954" s="4" t="s">
        <v>2428</v>
      </c>
      <c r="E2954" s="6"/>
    </row>
    <row r="2955" spans="1:5" ht="24.75" customHeight="1">
      <c r="A2955" s="3">
        <v>2953</v>
      </c>
      <c r="B2955" s="4" t="str">
        <f>"廖丽娜"</f>
        <v>廖丽娜</v>
      </c>
      <c r="C2955" s="4" t="s">
        <v>2648</v>
      </c>
      <c r="D2955" s="4" t="s">
        <v>2428</v>
      </c>
      <c r="E2955" s="6"/>
    </row>
    <row r="2956" spans="1:5" ht="24.75" customHeight="1">
      <c r="A2956" s="3">
        <v>2954</v>
      </c>
      <c r="B2956" s="4" t="str">
        <f>"殷礼报"</f>
        <v>殷礼报</v>
      </c>
      <c r="C2956" s="4" t="s">
        <v>2649</v>
      </c>
      <c r="D2956" s="4" t="s">
        <v>2428</v>
      </c>
      <c r="E2956" s="6"/>
    </row>
    <row r="2957" spans="1:5" ht="24.75" customHeight="1">
      <c r="A2957" s="3">
        <v>2955</v>
      </c>
      <c r="B2957" s="4" t="str">
        <f>"戴甘霆"</f>
        <v>戴甘霆</v>
      </c>
      <c r="C2957" s="4" t="s">
        <v>2650</v>
      </c>
      <c r="D2957" s="4" t="s">
        <v>2428</v>
      </c>
      <c r="E2957" s="6"/>
    </row>
    <row r="2958" spans="1:5" ht="24.75" customHeight="1">
      <c r="A2958" s="3">
        <v>2956</v>
      </c>
      <c r="B2958" s="4" t="str">
        <f>"喻畅"</f>
        <v>喻畅</v>
      </c>
      <c r="C2958" s="4" t="s">
        <v>2651</v>
      </c>
      <c r="D2958" s="4" t="s">
        <v>2428</v>
      </c>
      <c r="E2958" s="6"/>
    </row>
    <row r="2959" spans="1:5" ht="24.75" customHeight="1">
      <c r="A2959" s="3">
        <v>2957</v>
      </c>
      <c r="B2959" s="4" t="str">
        <f>"莫慧陈"</f>
        <v>莫慧陈</v>
      </c>
      <c r="C2959" s="4" t="s">
        <v>2652</v>
      </c>
      <c r="D2959" s="4" t="s">
        <v>2428</v>
      </c>
      <c r="E2959" s="6"/>
    </row>
    <row r="2960" spans="1:5" ht="24.75" customHeight="1">
      <c r="A2960" s="3">
        <v>2958</v>
      </c>
      <c r="B2960" s="4" t="str">
        <f>"祁锐"</f>
        <v>祁锐</v>
      </c>
      <c r="C2960" s="4" t="s">
        <v>2653</v>
      </c>
      <c r="D2960" s="4" t="s">
        <v>2428</v>
      </c>
      <c r="E2960" s="6"/>
    </row>
    <row r="2961" spans="1:5" ht="24.75" customHeight="1">
      <c r="A2961" s="3">
        <v>2959</v>
      </c>
      <c r="B2961" s="4" t="str">
        <f>"林于顺"</f>
        <v>林于顺</v>
      </c>
      <c r="C2961" s="4" t="s">
        <v>2654</v>
      </c>
      <c r="D2961" s="4" t="s">
        <v>2428</v>
      </c>
      <c r="E2961" s="6"/>
    </row>
    <row r="2962" spans="1:5" ht="24.75" customHeight="1">
      <c r="A2962" s="3">
        <v>2960</v>
      </c>
      <c r="B2962" s="4" t="str">
        <f>"曹玉"</f>
        <v>曹玉</v>
      </c>
      <c r="C2962" s="4" t="s">
        <v>2655</v>
      </c>
      <c r="D2962" s="4" t="s">
        <v>2428</v>
      </c>
      <c r="E2962" s="6"/>
    </row>
    <row r="2963" spans="1:5" ht="24.75" customHeight="1">
      <c r="A2963" s="3">
        <v>2961</v>
      </c>
      <c r="B2963" s="4" t="str">
        <f>"陈宇澄"</f>
        <v>陈宇澄</v>
      </c>
      <c r="C2963" s="4" t="s">
        <v>2347</v>
      </c>
      <c r="D2963" s="4" t="s">
        <v>2428</v>
      </c>
      <c r="E2963" s="6"/>
    </row>
    <row r="2964" spans="1:5" ht="24.75" customHeight="1">
      <c r="A2964" s="3">
        <v>2962</v>
      </c>
      <c r="B2964" s="4" t="str">
        <f>"吴挺玲"</f>
        <v>吴挺玲</v>
      </c>
      <c r="C2964" s="4" t="s">
        <v>2656</v>
      </c>
      <c r="D2964" s="4" t="s">
        <v>2428</v>
      </c>
      <c r="E2964" s="6"/>
    </row>
    <row r="2965" spans="1:5" ht="24.75" customHeight="1">
      <c r="A2965" s="3">
        <v>2963</v>
      </c>
      <c r="B2965" s="4" t="str">
        <f>"陈密斯"</f>
        <v>陈密斯</v>
      </c>
      <c r="C2965" s="4" t="s">
        <v>2657</v>
      </c>
      <c r="D2965" s="4" t="s">
        <v>2428</v>
      </c>
      <c r="E2965" s="6"/>
    </row>
    <row r="2966" spans="1:5" ht="24.75" customHeight="1">
      <c r="A2966" s="3">
        <v>2964</v>
      </c>
      <c r="B2966" s="4" t="str">
        <f>"林玉珠"</f>
        <v>林玉珠</v>
      </c>
      <c r="C2966" s="4" t="s">
        <v>1121</v>
      </c>
      <c r="D2966" s="4" t="s">
        <v>2428</v>
      </c>
      <c r="E2966" s="6"/>
    </row>
    <row r="2967" spans="1:5" ht="24.75" customHeight="1">
      <c r="A2967" s="3">
        <v>2965</v>
      </c>
      <c r="B2967" s="4" t="str">
        <f>"王冰"</f>
        <v>王冰</v>
      </c>
      <c r="C2967" s="4" t="s">
        <v>2658</v>
      </c>
      <c r="D2967" s="4" t="s">
        <v>2428</v>
      </c>
      <c r="E2967" s="6"/>
    </row>
    <row r="2968" spans="1:5" ht="24.75" customHeight="1">
      <c r="A2968" s="3">
        <v>2966</v>
      </c>
      <c r="B2968" s="4" t="str">
        <f>"王纾纳"</f>
        <v>王纾纳</v>
      </c>
      <c r="C2968" s="4" t="s">
        <v>2659</v>
      </c>
      <c r="D2968" s="4" t="s">
        <v>2428</v>
      </c>
      <c r="E2968" s="6"/>
    </row>
    <row r="2969" spans="1:5" ht="24.75" customHeight="1">
      <c r="A2969" s="3">
        <v>2967</v>
      </c>
      <c r="B2969" s="4" t="str">
        <f>"肖佳佳"</f>
        <v>肖佳佳</v>
      </c>
      <c r="C2969" s="4" t="s">
        <v>2660</v>
      </c>
      <c r="D2969" s="4" t="s">
        <v>2428</v>
      </c>
      <c r="E2969" s="6"/>
    </row>
    <row r="2970" spans="1:5" ht="24.75" customHeight="1">
      <c r="A2970" s="3">
        <v>2968</v>
      </c>
      <c r="B2970" s="4" t="str">
        <f>"王小露"</f>
        <v>王小露</v>
      </c>
      <c r="C2970" s="4" t="s">
        <v>2661</v>
      </c>
      <c r="D2970" s="4" t="s">
        <v>2428</v>
      </c>
      <c r="E2970" s="6"/>
    </row>
    <row r="2971" spans="1:5" ht="24.75" customHeight="1">
      <c r="A2971" s="3">
        <v>2969</v>
      </c>
      <c r="B2971" s="4" t="str">
        <f>"邢莉莉"</f>
        <v>邢莉莉</v>
      </c>
      <c r="C2971" s="4" t="s">
        <v>147</v>
      </c>
      <c r="D2971" s="4" t="s">
        <v>2428</v>
      </c>
      <c r="E2971" s="6"/>
    </row>
    <row r="2972" spans="1:5" ht="24.75" customHeight="1">
      <c r="A2972" s="3">
        <v>2970</v>
      </c>
      <c r="B2972" s="4" t="str">
        <f>"许亚能"</f>
        <v>许亚能</v>
      </c>
      <c r="C2972" s="4" t="s">
        <v>2662</v>
      </c>
      <c r="D2972" s="4" t="s">
        <v>2428</v>
      </c>
      <c r="E2972" s="6"/>
    </row>
    <row r="2973" spans="1:5" ht="24.75" customHeight="1">
      <c r="A2973" s="3">
        <v>2971</v>
      </c>
      <c r="B2973" s="4" t="str">
        <f>"王开戌"</f>
        <v>王开戌</v>
      </c>
      <c r="C2973" s="4" t="s">
        <v>2663</v>
      </c>
      <c r="D2973" s="4" t="s">
        <v>2428</v>
      </c>
      <c r="E2973" s="6"/>
    </row>
    <row r="2974" spans="1:5" ht="24.75" customHeight="1">
      <c r="A2974" s="3">
        <v>2972</v>
      </c>
      <c r="B2974" s="4" t="str">
        <f>"刘桃育"</f>
        <v>刘桃育</v>
      </c>
      <c r="C2974" s="4" t="s">
        <v>558</v>
      </c>
      <c r="D2974" s="4" t="s">
        <v>2428</v>
      </c>
      <c r="E2974" s="6"/>
    </row>
    <row r="2975" spans="1:5" ht="24.75" customHeight="1">
      <c r="A2975" s="3">
        <v>2973</v>
      </c>
      <c r="B2975" s="4" t="str">
        <f>"欧莉娜"</f>
        <v>欧莉娜</v>
      </c>
      <c r="C2975" s="4" t="s">
        <v>636</v>
      </c>
      <c r="D2975" s="4" t="s">
        <v>2428</v>
      </c>
      <c r="E2975" s="6"/>
    </row>
    <row r="2976" spans="1:5" ht="24.75" customHeight="1">
      <c r="A2976" s="3">
        <v>2974</v>
      </c>
      <c r="B2976" s="4" t="str">
        <f>"潘滟"</f>
        <v>潘滟</v>
      </c>
      <c r="C2976" s="4" t="s">
        <v>2151</v>
      </c>
      <c r="D2976" s="4" t="s">
        <v>2428</v>
      </c>
      <c r="E2976" s="6"/>
    </row>
    <row r="2977" spans="1:5" ht="24.75" customHeight="1">
      <c r="A2977" s="3">
        <v>2975</v>
      </c>
      <c r="B2977" s="4" t="str">
        <f>"吉丽香"</f>
        <v>吉丽香</v>
      </c>
      <c r="C2977" s="4" t="s">
        <v>2664</v>
      </c>
      <c r="D2977" s="4" t="s">
        <v>2428</v>
      </c>
      <c r="E2977" s="6"/>
    </row>
    <row r="2978" spans="1:5" ht="24.75" customHeight="1">
      <c r="A2978" s="3">
        <v>2976</v>
      </c>
      <c r="B2978" s="4" t="str">
        <f>"彭进"</f>
        <v>彭进</v>
      </c>
      <c r="C2978" s="4" t="s">
        <v>2665</v>
      </c>
      <c r="D2978" s="4" t="s">
        <v>2428</v>
      </c>
      <c r="E2978" s="6"/>
    </row>
    <row r="2979" spans="1:5" ht="24.75" customHeight="1">
      <c r="A2979" s="3">
        <v>2977</v>
      </c>
      <c r="B2979" s="4" t="str">
        <f>"吴晓莹"</f>
        <v>吴晓莹</v>
      </c>
      <c r="C2979" s="4" t="s">
        <v>2666</v>
      </c>
      <c r="D2979" s="4" t="s">
        <v>2428</v>
      </c>
      <c r="E2979" s="6"/>
    </row>
    <row r="2980" spans="1:5" ht="24.75" customHeight="1">
      <c r="A2980" s="3">
        <v>2978</v>
      </c>
      <c r="B2980" s="4" t="str">
        <f>"符永栋"</f>
        <v>符永栋</v>
      </c>
      <c r="C2980" s="4" t="s">
        <v>2667</v>
      </c>
      <c r="D2980" s="4" t="s">
        <v>2428</v>
      </c>
      <c r="E2980" s="6"/>
    </row>
    <row r="2981" spans="1:5" ht="24.75" customHeight="1">
      <c r="A2981" s="3">
        <v>2979</v>
      </c>
      <c r="B2981" s="4" t="str">
        <f>"何其梁"</f>
        <v>何其梁</v>
      </c>
      <c r="C2981" s="4" t="s">
        <v>2668</v>
      </c>
      <c r="D2981" s="4" t="s">
        <v>2428</v>
      </c>
      <c r="E2981" s="6"/>
    </row>
    <row r="2982" spans="1:5" ht="24.75" customHeight="1">
      <c r="A2982" s="3">
        <v>2980</v>
      </c>
      <c r="B2982" s="4" t="str">
        <f>"黄静"</f>
        <v>黄静</v>
      </c>
      <c r="C2982" s="4" t="s">
        <v>545</v>
      </c>
      <c r="D2982" s="4" t="s">
        <v>2428</v>
      </c>
      <c r="E2982" s="6"/>
    </row>
    <row r="2983" spans="1:5" ht="24.75" customHeight="1">
      <c r="A2983" s="3">
        <v>2981</v>
      </c>
      <c r="B2983" s="4" t="str">
        <f>"林海梅"</f>
        <v>林海梅</v>
      </c>
      <c r="C2983" s="4" t="s">
        <v>2669</v>
      </c>
      <c r="D2983" s="4" t="s">
        <v>2428</v>
      </c>
      <c r="E2983" s="6"/>
    </row>
    <row r="2984" spans="1:5" ht="24.75" customHeight="1">
      <c r="A2984" s="3">
        <v>2982</v>
      </c>
      <c r="B2984" s="4" t="str">
        <f>"闫语"</f>
        <v>闫语</v>
      </c>
      <c r="C2984" s="4" t="s">
        <v>2670</v>
      </c>
      <c r="D2984" s="4" t="s">
        <v>2428</v>
      </c>
      <c r="E2984" s="6"/>
    </row>
    <row r="2985" spans="1:5" ht="24.75" customHeight="1">
      <c r="A2985" s="3">
        <v>2983</v>
      </c>
      <c r="B2985" s="4" t="str">
        <f>"周月桃"</f>
        <v>周月桃</v>
      </c>
      <c r="C2985" s="4" t="s">
        <v>2671</v>
      </c>
      <c r="D2985" s="4" t="s">
        <v>2428</v>
      </c>
      <c r="E2985" s="6"/>
    </row>
    <row r="2986" spans="1:5" ht="24.75" customHeight="1">
      <c r="A2986" s="3">
        <v>2984</v>
      </c>
      <c r="B2986" s="4" t="str">
        <f>"邢孔业"</f>
        <v>邢孔业</v>
      </c>
      <c r="C2986" s="4" t="s">
        <v>1279</v>
      </c>
      <c r="D2986" s="4" t="s">
        <v>2428</v>
      </c>
      <c r="E2986" s="6"/>
    </row>
    <row r="2987" spans="1:5" ht="24.75" customHeight="1">
      <c r="A2987" s="3">
        <v>2985</v>
      </c>
      <c r="B2987" s="4" t="str">
        <f>"刘珊虹"</f>
        <v>刘珊虹</v>
      </c>
      <c r="C2987" s="4" t="s">
        <v>2050</v>
      </c>
      <c r="D2987" s="4" t="s">
        <v>2428</v>
      </c>
      <c r="E2987" s="6"/>
    </row>
    <row r="2988" spans="1:5" ht="24.75" customHeight="1">
      <c r="A2988" s="3">
        <v>2986</v>
      </c>
      <c r="B2988" s="4" t="str">
        <f>"王玲"</f>
        <v>王玲</v>
      </c>
      <c r="C2988" s="4" t="s">
        <v>2672</v>
      </c>
      <c r="D2988" s="4" t="s">
        <v>2428</v>
      </c>
      <c r="E2988" s="6"/>
    </row>
    <row r="2989" spans="1:5" ht="24.75" customHeight="1">
      <c r="A2989" s="3">
        <v>2987</v>
      </c>
      <c r="B2989" s="4" t="str">
        <f>"郑敏"</f>
        <v>郑敏</v>
      </c>
      <c r="C2989" s="4" t="s">
        <v>2305</v>
      </c>
      <c r="D2989" s="4" t="s">
        <v>2428</v>
      </c>
      <c r="E2989" s="6"/>
    </row>
    <row r="2990" spans="1:5" ht="24.75" customHeight="1">
      <c r="A2990" s="3">
        <v>2988</v>
      </c>
      <c r="B2990" s="4" t="str">
        <f>"邓力豪"</f>
        <v>邓力豪</v>
      </c>
      <c r="C2990" s="4" t="s">
        <v>2015</v>
      </c>
      <c r="D2990" s="4" t="s">
        <v>2428</v>
      </c>
      <c r="E2990" s="6"/>
    </row>
    <row r="2991" spans="1:5" ht="24.75" customHeight="1">
      <c r="A2991" s="3">
        <v>2989</v>
      </c>
      <c r="B2991" s="4" t="str">
        <f>"吴祖毓"</f>
        <v>吴祖毓</v>
      </c>
      <c r="C2991" s="4" t="s">
        <v>2673</v>
      </c>
      <c r="D2991" s="4" t="s">
        <v>2428</v>
      </c>
      <c r="E2991" s="6"/>
    </row>
    <row r="2992" spans="1:5" ht="24.75" customHeight="1">
      <c r="A2992" s="3">
        <v>2990</v>
      </c>
      <c r="B2992" s="4" t="str">
        <f>"李姗姗"</f>
        <v>李姗姗</v>
      </c>
      <c r="C2992" s="4" t="s">
        <v>2674</v>
      </c>
      <c r="D2992" s="4" t="s">
        <v>2428</v>
      </c>
      <c r="E2992" s="6"/>
    </row>
    <row r="2993" spans="1:5" ht="24.75" customHeight="1">
      <c r="A2993" s="3">
        <v>2991</v>
      </c>
      <c r="B2993" s="4" t="str">
        <f>"陈珏葶"</f>
        <v>陈珏葶</v>
      </c>
      <c r="C2993" s="4" t="s">
        <v>2051</v>
      </c>
      <c r="D2993" s="4" t="s">
        <v>2428</v>
      </c>
      <c r="E2993" s="6"/>
    </row>
    <row r="2994" spans="1:5" ht="24.75" customHeight="1">
      <c r="A2994" s="3">
        <v>2992</v>
      </c>
      <c r="B2994" s="4" t="str">
        <f>"甘昌灏"</f>
        <v>甘昌灏</v>
      </c>
      <c r="C2994" s="4" t="s">
        <v>2675</v>
      </c>
      <c r="D2994" s="4" t="s">
        <v>2428</v>
      </c>
      <c r="E2994" s="6"/>
    </row>
    <row r="2995" spans="1:5" ht="24.75" customHeight="1">
      <c r="A2995" s="3">
        <v>2993</v>
      </c>
      <c r="B2995" s="4" t="str">
        <f>"陈晓凌"</f>
        <v>陈晓凌</v>
      </c>
      <c r="C2995" s="4" t="s">
        <v>2676</v>
      </c>
      <c r="D2995" s="4" t="s">
        <v>2428</v>
      </c>
      <c r="E2995" s="6"/>
    </row>
    <row r="2996" spans="1:5" ht="24.75" customHeight="1">
      <c r="A2996" s="3">
        <v>2994</v>
      </c>
      <c r="B2996" s="4" t="str">
        <f>"杜齐重"</f>
        <v>杜齐重</v>
      </c>
      <c r="C2996" s="4" t="s">
        <v>2677</v>
      </c>
      <c r="D2996" s="4" t="s">
        <v>2428</v>
      </c>
      <c r="E2996" s="6"/>
    </row>
    <row r="2997" spans="1:5" ht="24.75" customHeight="1">
      <c r="A2997" s="3">
        <v>2995</v>
      </c>
      <c r="B2997" s="4" t="str">
        <f>"吴国琦"</f>
        <v>吴国琦</v>
      </c>
      <c r="C2997" s="4" t="s">
        <v>2061</v>
      </c>
      <c r="D2997" s="4" t="s">
        <v>2428</v>
      </c>
      <c r="E2997" s="6"/>
    </row>
    <row r="2998" spans="1:5" ht="24.75" customHeight="1">
      <c r="A2998" s="3">
        <v>2996</v>
      </c>
      <c r="B2998" s="4" t="str">
        <f>"周陈芃"</f>
        <v>周陈芃</v>
      </c>
      <c r="C2998" s="4" t="s">
        <v>2678</v>
      </c>
      <c r="D2998" s="4" t="s">
        <v>2428</v>
      </c>
      <c r="E2998" s="6"/>
    </row>
    <row r="2999" spans="1:5" ht="24.75" customHeight="1">
      <c r="A2999" s="3">
        <v>2997</v>
      </c>
      <c r="B2999" s="4" t="str">
        <f>"李丽娜"</f>
        <v>李丽娜</v>
      </c>
      <c r="C2999" s="4" t="s">
        <v>2679</v>
      </c>
      <c r="D2999" s="4" t="s">
        <v>2428</v>
      </c>
      <c r="E2999" s="6"/>
    </row>
    <row r="3000" spans="1:5" ht="24.75" customHeight="1">
      <c r="A3000" s="3">
        <v>2998</v>
      </c>
      <c r="B3000" s="4" t="str">
        <f>"李夏精"</f>
        <v>李夏精</v>
      </c>
      <c r="C3000" s="4" t="s">
        <v>2680</v>
      </c>
      <c r="D3000" s="4" t="s">
        <v>2428</v>
      </c>
      <c r="E3000" s="6"/>
    </row>
    <row r="3001" spans="1:5" ht="24.75" customHeight="1">
      <c r="A3001" s="3">
        <v>2999</v>
      </c>
      <c r="B3001" s="4" t="str">
        <f>"陈章慧"</f>
        <v>陈章慧</v>
      </c>
      <c r="C3001" s="4" t="s">
        <v>2681</v>
      </c>
      <c r="D3001" s="4" t="s">
        <v>2428</v>
      </c>
      <c r="E3001" s="6"/>
    </row>
    <row r="3002" spans="1:5" ht="24.75" customHeight="1">
      <c r="A3002" s="3">
        <v>3000</v>
      </c>
      <c r="B3002" s="4" t="str">
        <f>"周瑞媛"</f>
        <v>周瑞媛</v>
      </c>
      <c r="C3002" s="4" t="s">
        <v>2682</v>
      </c>
      <c r="D3002" s="4" t="s">
        <v>2428</v>
      </c>
      <c r="E3002" s="6"/>
    </row>
    <row r="3003" spans="1:5" ht="24.75" customHeight="1">
      <c r="A3003" s="3">
        <v>3001</v>
      </c>
      <c r="B3003" s="4" t="str">
        <f>"吴彦霏"</f>
        <v>吴彦霏</v>
      </c>
      <c r="C3003" s="4" t="s">
        <v>2683</v>
      </c>
      <c r="D3003" s="4" t="s">
        <v>2428</v>
      </c>
      <c r="E3003" s="6"/>
    </row>
    <row r="3004" spans="1:5" ht="24.75" customHeight="1">
      <c r="A3004" s="3">
        <v>3002</v>
      </c>
      <c r="B3004" s="4" t="str">
        <f>"邢增秋"</f>
        <v>邢增秋</v>
      </c>
      <c r="C3004" s="4" t="s">
        <v>2684</v>
      </c>
      <c r="D3004" s="4" t="s">
        <v>2428</v>
      </c>
      <c r="E3004" s="6"/>
    </row>
    <row r="3005" spans="1:5" ht="24.75" customHeight="1">
      <c r="A3005" s="3">
        <v>3003</v>
      </c>
      <c r="B3005" s="4" t="str">
        <f>"赵成兰"</f>
        <v>赵成兰</v>
      </c>
      <c r="C3005" s="4" t="s">
        <v>2685</v>
      </c>
      <c r="D3005" s="4" t="s">
        <v>2428</v>
      </c>
      <c r="E3005" s="6"/>
    </row>
    <row r="3006" spans="1:5" ht="24.75" customHeight="1">
      <c r="A3006" s="3">
        <v>3004</v>
      </c>
      <c r="B3006" s="4" t="str">
        <f>"李萍萍"</f>
        <v>李萍萍</v>
      </c>
      <c r="C3006" s="4" t="s">
        <v>2686</v>
      </c>
      <c r="D3006" s="4" t="s">
        <v>2428</v>
      </c>
      <c r="E3006" s="6"/>
    </row>
    <row r="3007" spans="1:5" ht="24.75" customHeight="1">
      <c r="A3007" s="3">
        <v>3005</v>
      </c>
      <c r="B3007" s="4" t="str">
        <f>"符爱月"</f>
        <v>符爱月</v>
      </c>
      <c r="C3007" s="4" t="s">
        <v>2687</v>
      </c>
      <c r="D3007" s="4" t="s">
        <v>2428</v>
      </c>
      <c r="E3007" s="6"/>
    </row>
    <row r="3008" spans="1:5" ht="24.75" customHeight="1">
      <c r="A3008" s="3">
        <v>3006</v>
      </c>
      <c r="B3008" s="4" t="str">
        <f>"黄小萌"</f>
        <v>黄小萌</v>
      </c>
      <c r="C3008" s="4" t="s">
        <v>2688</v>
      </c>
      <c r="D3008" s="4" t="s">
        <v>2428</v>
      </c>
      <c r="E3008" s="6"/>
    </row>
    <row r="3009" spans="1:5" ht="24.75" customHeight="1">
      <c r="A3009" s="3">
        <v>3007</v>
      </c>
      <c r="B3009" s="4" t="str">
        <f>"任洲"</f>
        <v>任洲</v>
      </c>
      <c r="C3009" s="4" t="s">
        <v>2689</v>
      </c>
      <c r="D3009" s="4" t="s">
        <v>2428</v>
      </c>
      <c r="E3009" s="6"/>
    </row>
    <row r="3010" spans="1:5" ht="24.75" customHeight="1">
      <c r="A3010" s="3">
        <v>3008</v>
      </c>
      <c r="B3010" s="4" t="str">
        <f>"王康锦"</f>
        <v>王康锦</v>
      </c>
      <c r="C3010" s="4" t="s">
        <v>2690</v>
      </c>
      <c r="D3010" s="4" t="s">
        <v>2428</v>
      </c>
      <c r="E3010" s="6"/>
    </row>
    <row r="3011" spans="1:5" ht="24.75" customHeight="1">
      <c r="A3011" s="3">
        <v>3009</v>
      </c>
      <c r="B3011" s="4" t="str">
        <f>"卓小娜"</f>
        <v>卓小娜</v>
      </c>
      <c r="C3011" s="4" t="s">
        <v>2691</v>
      </c>
      <c r="D3011" s="4" t="s">
        <v>2428</v>
      </c>
      <c r="E3011" s="6"/>
    </row>
    <row r="3012" spans="1:5" ht="24.75" customHeight="1">
      <c r="A3012" s="3">
        <v>3010</v>
      </c>
      <c r="B3012" s="4" t="str">
        <f>"高彩晶"</f>
        <v>高彩晶</v>
      </c>
      <c r="C3012" s="4" t="s">
        <v>2048</v>
      </c>
      <c r="D3012" s="4" t="s">
        <v>2428</v>
      </c>
      <c r="E3012" s="6"/>
    </row>
    <row r="3013" spans="1:5" ht="24.75" customHeight="1">
      <c r="A3013" s="3">
        <v>3011</v>
      </c>
      <c r="B3013" s="4" t="str">
        <f>"陈曼瑜"</f>
        <v>陈曼瑜</v>
      </c>
      <c r="C3013" s="4" t="s">
        <v>2692</v>
      </c>
      <c r="D3013" s="4" t="s">
        <v>2428</v>
      </c>
      <c r="E3013" s="6"/>
    </row>
    <row r="3014" spans="1:5" ht="24.75" customHeight="1">
      <c r="A3014" s="3">
        <v>3012</v>
      </c>
      <c r="B3014" s="4" t="str">
        <f>"王紫涵"</f>
        <v>王紫涵</v>
      </c>
      <c r="C3014" s="4" t="s">
        <v>2693</v>
      </c>
      <c r="D3014" s="4" t="s">
        <v>2428</v>
      </c>
      <c r="E3014" s="6"/>
    </row>
    <row r="3015" spans="1:5" ht="24.75" customHeight="1">
      <c r="A3015" s="3">
        <v>3013</v>
      </c>
      <c r="B3015" s="4" t="str">
        <f>"周冰"</f>
        <v>周冰</v>
      </c>
      <c r="C3015" s="4" t="s">
        <v>2694</v>
      </c>
      <c r="D3015" s="4" t="s">
        <v>2428</v>
      </c>
      <c r="E3015" s="6"/>
    </row>
    <row r="3016" spans="1:5" ht="24.75" customHeight="1">
      <c r="A3016" s="3">
        <v>3014</v>
      </c>
      <c r="B3016" s="4" t="str">
        <f>"朱家祥"</f>
        <v>朱家祥</v>
      </c>
      <c r="C3016" s="4" t="s">
        <v>2695</v>
      </c>
      <c r="D3016" s="4" t="s">
        <v>2428</v>
      </c>
      <c r="E3016" s="6"/>
    </row>
    <row r="3017" spans="1:5" ht="24.75" customHeight="1">
      <c r="A3017" s="3">
        <v>3015</v>
      </c>
      <c r="B3017" s="4" t="str">
        <f>"梁倪铭"</f>
        <v>梁倪铭</v>
      </c>
      <c r="C3017" s="4" t="s">
        <v>1290</v>
      </c>
      <c r="D3017" s="4" t="s">
        <v>2428</v>
      </c>
      <c r="E3017" s="6"/>
    </row>
    <row r="3018" spans="1:5" ht="24.75" customHeight="1">
      <c r="A3018" s="3">
        <v>3016</v>
      </c>
      <c r="B3018" s="4" t="str">
        <f>"王美嘉"</f>
        <v>王美嘉</v>
      </c>
      <c r="C3018" s="4" t="s">
        <v>2696</v>
      </c>
      <c r="D3018" s="4" t="s">
        <v>2428</v>
      </c>
      <c r="E3018" s="6"/>
    </row>
    <row r="3019" spans="1:5" ht="24.75" customHeight="1">
      <c r="A3019" s="3">
        <v>3017</v>
      </c>
      <c r="B3019" s="4" t="str">
        <f>"全琪环"</f>
        <v>全琪环</v>
      </c>
      <c r="C3019" s="4" t="s">
        <v>2697</v>
      </c>
      <c r="D3019" s="4" t="s">
        <v>2428</v>
      </c>
      <c r="E3019" s="6"/>
    </row>
    <row r="3020" spans="1:5" ht="24.75" customHeight="1">
      <c r="A3020" s="3">
        <v>3018</v>
      </c>
      <c r="B3020" s="4" t="str">
        <f>"张晋豪"</f>
        <v>张晋豪</v>
      </c>
      <c r="C3020" s="4" t="s">
        <v>2698</v>
      </c>
      <c r="D3020" s="4" t="s">
        <v>2428</v>
      </c>
      <c r="E3020" s="6"/>
    </row>
    <row r="3021" spans="1:5" ht="24.75" customHeight="1">
      <c r="A3021" s="3">
        <v>3019</v>
      </c>
      <c r="B3021" s="4" t="str">
        <f>"陈德军"</f>
        <v>陈德军</v>
      </c>
      <c r="C3021" s="4" t="s">
        <v>2699</v>
      </c>
      <c r="D3021" s="4" t="s">
        <v>2428</v>
      </c>
      <c r="E3021" s="6"/>
    </row>
    <row r="3022" spans="1:5" ht="24.75" customHeight="1">
      <c r="A3022" s="3">
        <v>3020</v>
      </c>
      <c r="B3022" s="4" t="str">
        <f>"符妹劲"</f>
        <v>符妹劲</v>
      </c>
      <c r="C3022" s="4" t="s">
        <v>2685</v>
      </c>
      <c r="D3022" s="4" t="s">
        <v>2428</v>
      </c>
      <c r="E3022" s="6"/>
    </row>
    <row r="3023" spans="1:5" ht="24.75" customHeight="1">
      <c r="A3023" s="3">
        <v>3021</v>
      </c>
      <c r="B3023" s="4" t="str">
        <f>"陈婉瑜"</f>
        <v>陈婉瑜</v>
      </c>
      <c r="C3023" s="4" t="s">
        <v>2700</v>
      </c>
      <c r="D3023" s="4" t="s">
        <v>2428</v>
      </c>
      <c r="E3023" s="6"/>
    </row>
    <row r="3024" spans="1:5" ht="24.75" customHeight="1">
      <c r="A3024" s="3">
        <v>3022</v>
      </c>
      <c r="B3024" s="4" t="str">
        <f>"杨仁恒"</f>
        <v>杨仁恒</v>
      </c>
      <c r="C3024" s="4" t="s">
        <v>2701</v>
      </c>
      <c r="D3024" s="4" t="s">
        <v>2428</v>
      </c>
      <c r="E3024" s="6"/>
    </row>
    <row r="3025" spans="1:5" ht="24.75" customHeight="1">
      <c r="A3025" s="3">
        <v>3023</v>
      </c>
      <c r="B3025" s="4" t="str">
        <f>"施昌良"</f>
        <v>施昌良</v>
      </c>
      <c r="C3025" s="4" t="s">
        <v>2702</v>
      </c>
      <c r="D3025" s="4" t="s">
        <v>2428</v>
      </c>
      <c r="E3025" s="6"/>
    </row>
    <row r="3026" spans="1:5" ht="24.75" customHeight="1">
      <c r="A3026" s="3">
        <v>3024</v>
      </c>
      <c r="B3026" s="4" t="str">
        <f>"陈大卫"</f>
        <v>陈大卫</v>
      </c>
      <c r="C3026" s="4" t="s">
        <v>2703</v>
      </c>
      <c r="D3026" s="4" t="s">
        <v>2428</v>
      </c>
      <c r="E3026" s="6"/>
    </row>
    <row r="3027" spans="1:5" ht="24.75" customHeight="1">
      <c r="A3027" s="3">
        <v>3025</v>
      </c>
      <c r="B3027" s="4" t="str">
        <f>"祁新龙"</f>
        <v>祁新龙</v>
      </c>
      <c r="C3027" s="4" t="s">
        <v>2704</v>
      </c>
      <c r="D3027" s="4" t="s">
        <v>2428</v>
      </c>
      <c r="E3027" s="6"/>
    </row>
    <row r="3028" spans="1:5" ht="24.75" customHeight="1">
      <c r="A3028" s="3">
        <v>3026</v>
      </c>
      <c r="B3028" s="4" t="str">
        <f>"徐斯桦"</f>
        <v>徐斯桦</v>
      </c>
      <c r="C3028" s="4" t="s">
        <v>2705</v>
      </c>
      <c r="D3028" s="4" t="s">
        <v>2428</v>
      </c>
      <c r="E3028" s="6"/>
    </row>
    <row r="3029" spans="1:5" ht="24.75" customHeight="1">
      <c r="A3029" s="3">
        <v>3027</v>
      </c>
      <c r="B3029" s="4" t="str">
        <f>"林克彬"</f>
        <v>林克彬</v>
      </c>
      <c r="C3029" s="4" t="s">
        <v>2706</v>
      </c>
      <c r="D3029" s="4" t="s">
        <v>2428</v>
      </c>
      <c r="E3029" s="6"/>
    </row>
    <row r="3030" spans="1:5" ht="24.75" customHeight="1">
      <c r="A3030" s="3">
        <v>3028</v>
      </c>
      <c r="B3030" s="4" t="str">
        <f>"王燕萍"</f>
        <v>王燕萍</v>
      </c>
      <c r="C3030" s="4" t="s">
        <v>2707</v>
      </c>
      <c r="D3030" s="4" t="s">
        <v>2428</v>
      </c>
      <c r="E3030" s="6"/>
    </row>
    <row r="3031" spans="1:5" ht="24.75" customHeight="1">
      <c r="A3031" s="3">
        <v>3029</v>
      </c>
      <c r="B3031" s="4" t="str">
        <f>"梁春桃"</f>
        <v>梁春桃</v>
      </c>
      <c r="C3031" s="4" t="s">
        <v>2708</v>
      </c>
      <c r="D3031" s="4" t="s">
        <v>2428</v>
      </c>
      <c r="E3031" s="6"/>
    </row>
    <row r="3032" spans="1:5" ht="24.75" customHeight="1">
      <c r="A3032" s="3">
        <v>3030</v>
      </c>
      <c r="B3032" s="4" t="str">
        <f>"吴倩兰"</f>
        <v>吴倩兰</v>
      </c>
      <c r="C3032" s="4" t="s">
        <v>302</v>
      </c>
      <c r="D3032" s="4" t="s">
        <v>2428</v>
      </c>
      <c r="E3032" s="6"/>
    </row>
    <row r="3033" spans="1:5" ht="24.75" customHeight="1">
      <c r="A3033" s="3">
        <v>3031</v>
      </c>
      <c r="B3033" s="4" t="str">
        <f>"麦兆文"</f>
        <v>麦兆文</v>
      </c>
      <c r="C3033" s="4" t="s">
        <v>2709</v>
      </c>
      <c r="D3033" s="4" t="s">
        <v>2428</v>
      </c>
      <c r="E3033" s="6"/>
    </row>
    <row r="3034" spans="1:5" ht="24.75" customHeight="1">
      <c r="A3034" s="3">
        <v>3032</v>
      </c>
      <c r="B3034" s="4" t="str">
        <f>"黄英玲"</f>
        <v>黄英玲</v>
      </c>
      <c r="C3034" s="4" t="s">
        <v>2710</v>
      </c>
      <c r="D3034" s="4" t="s">
        <v>2428</v>
      </c>
      <c r="E3034" s="6"/>
    </row>
    <row r="3035" spans="1:5" ht="24.75" customHeight="1">
      <c r="A3035" s="3">
        <v>3033</v>
      </c>
      <c r="B3035" s="4" t="str">
        <f>"邱帅"</f>
        <v>邱帅</v>
      </c>
      <c r="C3035" s="4" t="s">
        <v>2711</v>
      </c>
      <c r="D3035" s="4" t="s">
        <v>2428</v>
      </c>
      <c r="E3035" s="6"/>
    </row>
    <row r="3036" spans="1:5" ht="24.75" customHeight="1">
      <c r="A3036" s="3">
        <v>3034</v>
      </c>
      <c r="B3036" s="4" t="str">
        <f>"杨杏"</f>
        <v>杨杏</v>
      </c>
      <c r="C3036" s="4" t="s">
        <v>2712</v>
      </c>
      <c r="D3036" s="4" t="s">
        <v>2428</v>
      </c>
      <c r="E3036" s="6"/>
    </row>
    <row r="3037" spans="1:5" ht="24.75" customHeight="1">
      <c r="A3037" s="3">
        <v>3035</v>
      </c>
      <c r="B3037" s="4" t="str">
        <f>"黄慧"</f>
        <v>黄慧</v>
      </c>
      <c r="C3037" s="4" t="s">
        <v>2713</v>
      </c>
      <c r="D3037" s="4" t="s">
        <v>2428</v>
      </c>
      <c r="E3037" s="6"/>
    </row>
    <row r="3038" spans="1:5" ht="24.75" customHeight="1">
      <c r="A3038" s="3">
        <v>3036</v>
      </c>
      <c r="B3038" s="4" t="str">
        <f>"彭怡"</f>
        <v>彭怡</v>
      </c>
      <c r="C3038" s="4" t="s">
        <v>2714</v>
      </c>
      <c r="D3038" s="4" t="s">
        <v>2428</v>
      </c>
      <c r="E3038" s="6"/>
    </row>
    <row r="3039" spans="1:5" ht="24.75" customHeight="1">
      <c r="A3039" s="3">
        <v>3037</v>
      </c>
      <c r="B3039" s="4" t="str">
        <f>"郑梁锦"</f>
        <v>郑梁锦</v>
      </c>
      <c r="C3039" s="4" t="s">
        <v>2001</v>
      </c>
      <c r="D3039" s="4" t="s">
        <v>2428</v>
      </c>
      <c r="E3039" s="6"/>
    </row>
    <row r="3040" spans="1:5" ht="24.75" customHeight="1">
      <c r="A3040" s="3">
        <v>3038</v>
      </c>
      <c r="B3040" s="4" t="str">
        <f>"庞慧怡"</f>
        <v>庞慧怡</v>
      </c>
      <c r="C3040" s="4" t="s">
        <v>2715</v>
      </c>
      <c r="D3040" s="4" t="s">
        <v>2428</v>
      </c>
      <c r="E3040" s="6"/>
    </row>
    <row r="3041" spans="1:5" ht="24.75" customHeight="1">
      <c r="A3041" s="3">
        <v>3039</v>
      </c>
      <c r="B3041" s="4" t="str">
        <f>"周春喜"</f>
        <v>周春喜</v>
      </c>
      <c r="C3041" s="4" t="s">
        <v>2716</v>
      </c>
      <c r="D3041" s="4" t="s">
        <v>2428</v>
      </c>
      <c r="E3041" s="6"/>
    </row>
    <row r="3042" spans="1:5" ht="24.75" customHeight="1">
      <c r="A3042" s="3">
        <v>3040</v>
      </c>
      <c r="B3042" s="4" t="str">
        <f>"陈精"</f>
        <v>陈精</v>
      </c>
      <c r="C3042" s="4" t="s">
        <v>2717</v>
      </c>
      <c r="D3042" s="4" t="s">
        <v>2428</v>
      </c>
      <c r="E3042" s="6"/>
    </row>
    <row r="3043" spans="1:5" ht="24.75" customHeight="1">
      <c r="A3043" s="3">
        <v>3041</v>
      </c>
      <c r="B3043" s="4" t="str">
        <f>"王彩蓉"</f>
        <v>王彩蓉</v>
      </c>
      <c r="C3043" s="4" t="s">
        <v>2718</v>
      </c>
      <c r="D3043" s="4" t="s">
        <v>2428</v>
      </c>
      <c r="E3043" s="6"/>
    </row>
    <row r="3044" spans="1:5" ht="24.75" customHeight="1">
      <c r="A3044" s="3">
        <v>3042</v>
      </c>
      <c r="B3044" s="4" t="str">
        <f>"陈月"</f>
        <v>陈月</v>
      </c>
      <c r="C3044" s="4" t="s">
        <v>2719</v>
      </c>
      <c r="D3044" s="4" t="s">
        <v>2428</v>
      </c>
      <c r="E3044" s="6"/>
    </row>
    <row r="3045" spans="1:5" ht="24.75" customHeight="1">
      <c r="A3045" s="3">
        <v>3043</v>
      </c>
      <c r="B3045" s="4" t="str">
        <f>"李彦霏"</f>
        <v>李彦霏</v>
      </c>
      <c r="C3045" s="4" t="s">
        <v>2720</v>
      </c>
      <c r="D3045" s="4" t="s">
        <v>2428</v>
      </c>
      <c r="E3045" s="6"/>
    </row>
    <row r="3046" spans="1:5" ht="24.75" customHeight="1">
      <c r="A3046" s="3">
        <v>3044</v>
      </c>
      <c r="B3046" s="4" t="str">
        <f>"唐达"</f>
        <v>唐达</v>
      </c>
      <c r="C3046" s="4" t="s">
        <v>2721</v>
      </c>
      <c r="D3046" s="4" t="s">
        <v>2428</v>
      </c>
      <c r="E3046" s="6"/>
    </row>
    <row r="3047" spans="1:5" ht="24.75" customHeight="1">
      <c r="A3047" s="3">
        <v>3045</v>
      </c>
      <c r="B3047" s="4" t="str">
        <f>"刘珊珊"</f>
        <v>刘珊珊</v>
      </c>
      <c r="C3047" s="4" t="s">
        <v>2722</v>
      </c>
      <c r="D3047" s="4" t="s">
        <v>2428</v>
      </c>
      <c r="E3047" s="6"/>
    </row>
    <row r="3048" spans="1:5" ht="24.75" customHeight="1">
      <c r="A3048" s="3">
        <v>3046</v>
      </c>
      <c r="B3048" s="4" t="str">
        <f>"陆宣后"</f>
        <v>陆宣后</v>
      </c>
      <c r="C3048" s="4" t="s">
        <v>2723</v>
      </c>
      <c r="D3048" s="4" t="s">
        <v>2428</v>
      </c>
      <c r="E3048" s="6"/>
    </row>
    <row r="3049" spans="1:5" ht="24.75" customHeight="1">
      <c r="A3049" s="3">
        <v>3047</v>
      </c>
      <c r="B3049" s="4" t="str">
        <f>"周白荟"</f>
        <v>周白荟</v>
      </c>
      <c r="C3049" s="4" t="s">
        <v>2724</v>
      </c>
      <c r="D3049" s="4" t="s">
        <v>2428</v>
      </c>
      <c r="E3049" s="6"/>
    </row>
    <row r="3050" spans="1:5" ht="24.75" customHeight="1">
      <c r="A3050" s="3">
        <v>3048</v>
      </c>
      <c r="B3050" s="4" t="str">
        <f>"王朝杨"</f>
        <v>王朝杨</v>
      </c>
      <c r="C3050" s="4" t="s">
        <v>2725</v>
      </c>
      <c r="D3050" s="4" t="s">
        <v>2428</v>
      </c>
      <c r="E3050" s="6"/>
    </row>
    <row r="3051" spans="1:5" ht="24.75" customHeight="1">
      <c r="A3051" s="3">
        <v>3049</v>
      </c>
      <c r="B3051" s="4" t="str">
        <f>"吴莹"</f>
        <v>吴莹</v>
      </c>
      <c r="C3051" s="4" t="s">
        <v>2700</v>
      </c>
      <c r="D3051" s="4" t="s">
        <v>2428</v>
      </c>
      <c r="E3051" s="6"/>
    </row>
    <row r="3052" spans="1:5" ht="24.75" customHeight="1">
      <c r="A3052" s="3">
        <v>3050</v>
      </c>
      <c r="B3052" s="4" t="str">
        <f>"王惠"</f>
        <v>王惠</v>
      </c>
      <c r="C3052" s="4" t="s">
        <v>2410</v>
      </c>
      <c r="D3052" s="4" t="s">
        <v>2428</v>
      </c>
      <c r="E3052" s="6"/>
    </row>
    <row r="3053" spans="1:5" ht="24.75" customHeight="1">
      <c r="A3053" s="3">
        <v>3051</v>
      </c>
      <c r="B3053" s="4" t="str">
        <f>"林慧敏"</f>
        <v>林慧敏</v>
      </c>
      <c r="C3053" s="4" t="s">
        <v>2726</v>
      </c>
      <c r="D3053" s="4" t="s">
        <v>2428</v>
      </c>
      <c r="E3053" s="6"/>
    </row>
    <row r="3054" spans="1:5" ht="24.75" customHeight="1">
      <c r="A3054" s="3">
        <v>3052</v>
      </c>
      <c r="B3054" s="4" t="str">
        <f>"王金银"</f>
        <v>王金银</v>
      </c>
      <c r="C3054" s="4" t="s">
        <v>2727</v>
      </c>
      <c r="D3054" s="4" t="s">
        <v>2428</v>
      </c>
      <c r="E3054" s="6"/>
    </row>
    <row r="3055" spans="1:5" ht="24.75" customHeight="1">
      <c r="A3055" s="3">
        <v>3053</v>
      </c>
      <c r="B3055" s="4" t="str">
        <f>"王微霞"</f>
        <v>王微霞</v>
      </c>
      <c r="C3055" s="4" t="s">
        <v>2728</v>
      </c>
      <c r="D3055" s="4" t="s">
        <v>2428</v>
      </c>
      <c r="E3055" s="6"/>
    </row>
    <row r="3056" spans="1:5" ht="24.75" customHeight="1">
      <c r="A3056" s="3">
        <v>3054</v>
      </c>
      <c r="B3056" s="4" t="str">
        <f>"林诗远"</f>
        <v>林诗远</v>
      </c>
      <c r="C3056" s="4" t="s">
        <v>2729</v>
      </c>
      <c r="D3056" s="4" t="s">
        <v>2428</v>
      </c>
      <c r="E3056" s="6"/>
    </row>
    <row r="3057" spans="1:5" ht="24.75" customHeight="1">
      <c r="A3057" s="3">
        <v>3055</v>
      </c>
      <c r="B3057" s="4" t="str">
        <f>"吴秋霜"</f>
        <v>吴秋霜</v>
      </c>
      <c r="C3057" s="4" t="s">
        <v>2730</v>
      </c>
      <c r="D3057" s="4" t="s">
        <v>2428</v>
      </c>
      <c r="E3057" s="6"/>
    </row>
    <row r="3058" spans="1:5" ht="24.75" customHeight="1">
      <c r="A3058" s="3">
        <v>3056</v>
      </c>
      <c r="B3058" s="4" t="str">
        <f>"刘汉丽"</f>
        <v>刘汉丽</v>
      </c>
      <c r="C3058" s="4" t="s">
        <v>2731</v>
      </c>
      <c r="D3058" s="4" t="s">
        <v>2428</v>
      </c>
      <c r="E3058" s="6"/>
    </row>
    <row r="3059" spans="1:5" ht="24.75" customHeight="1">
      <c r="A3059" s="3">
        <v>3057</v>
      </c>
      <c r="B3059" s="4" t="str">
        <f>"孙瑞文"</f>
        <v>孙瑞文</v>
      </c>
      <c r="C3059" s="4" t="s">
        <v>2732</v>
      </c>
      <c r="D3059" s="4" t="s">
        <v>2428</v>
      </c>
      <c r="E3059" s="6"/>
    </row>
    <row r="3060" spans="1:5" ht="24.75" customHeight="1">
      <c r="A3060" s="3">
        <v>3058</v>
      </c>
      <c r="B3060" s="4" t="str">
        <f>"王坤"</f>
        <v>王坤</v>
      </c>
      <c r="C3060" s="4" t="s">
        <v>2733</v>
      </c>
      <c r="D3060" s="4" t="s">
        <v>2428</v>
      </c>
      <c r="E3060" s="6"/>
    </row>
    <row r="3061" spans="1:5" ht="24.75" customHeight="1">
      <c r="A3061" s="3">
        <v>3059</v>
      </c>
      <c r="B3061" s="4" t="str">
        <f>"许敏"</f>
        <v>许敏</v>
      </c>
      <c r="C3061" s="4" t="s">
        <v>2734</v>
      </c>
      <c r="D3061" s="4" t="s">
        <v>2428</v>
      </c>
      <c r="E3061" s="6"/>
    </row>
    <row r="3062" spans="1:5" ht="24.75" customHeight="1">
      <c r="A3062" s="3">
        <v>3060</v>
      </c>
      <c r="B3062" s="4" t="str">
        <f>"王慧"</f>
        <v>王慧</v>
      </c>
      <c r="C3062" s="4" t="s">
        <v>2735</v>
      </c>
      <c r="D3062" s="4" t="s">
        <v>2428</v>
      </c>
      <c r="E3062" s="6"/>
    </row>
    <row r="3063" spans="1:5" ht="24.75" customHeight="1">
      <c r="A3063" s="3">
        <v>3061</v>
      </c>
      <c r="B3063" s="4" t="str">
        <f>"曹瑶靖"</f>
        <v>曹瑶靖</v>
      </c>
      <c r="C3063" s="4" t="s">
        <v>2736</v>
      </c>
      <c r="D3063" s="4" t="s">
        <v>2428</v>
      </c>
      <c r="E3063" s="6"/>
    </row>
    <row r="3064" spans="1:5" ht="24.75" customHeight="1">
      <c r="A3064" s="3">
        <v>3062</v>
      </c>
      <c r="B3064" s="4" t="str">
        <f>"叶经鑫"</f>
        <v>叶经鑫</v>
      </c>
      <c r="C3064" s="4" t="s">
        <v>2737</v>
      </c>
      <c r="D3064" s="4" t="s">
        <v>2428</v>
      </c>
      <c r="E3064" s="6"/>
    </row>
    <row r="3065" spans="1:5" ht="24.75" customHeight="1">
      <c r="A3065" s="3">
        <v>3063</v>
      </c>
      <c r="B3065" s="4" t="str">
        <f>"林良缘"</f>
        <v>林良缘</v>
      </c>
      <c r="C3065" s="4" t="s">
        <v>2738</v>
      </c>
      <c r="D3065" s="4" t="s">
        <v>2428</v>
      </c>
      <c r="E3065" s="6"/>
    </row>
    <row r="3066" spans="1:5" ht="24.75" customHeight="1">
      <c r="A3066" s="3">
        <v>3064</v>
      </c>
      <c r="B3066" s="4" t="str">
        <f>"李应兴"</f>
        <v>李应兴</v>
      </c>
      <c r="C3066" s="4" t="s">
        <v>2739</v>
      </c>
      <c r="D3066" s="4" t="s">
        <v>2428</v>
      </c>
      <c r="E3066" s="6"/>
    </row>
    <row r="3067" spans="1:5" ht="24.75" customHeight="1">
      <c r="A3067" s="3">
        <v>3065</v>
      </c>
      <c r="B3067" s="4" t="str">
        <f>"盛皓然"</f>
        <v>盛皓然</v>
      </c>
      <c r="C3067" s="4" t="s">
        <v>2740</v>
      </c>
      <c r="D3067" s="4" t="s">
        <v>2428</v>
      </c>
      <c r="E3067" s="6"/>
    </row>
    <row r="3068" spans="1:5" ht="24.75" customHeight="1">
      <c r="A3068" s="3">
        <v>3066</v>
      </c>
      <c r="B3068" s="4" t="str">
        <f>"陈丽婉"</f>
        <v>陈丽婉</v>
      </c>
      <c r="C3068" s="4" t="s">
        <v>2741</v>
      </c>
      <c r="D3068" s="4" t="s">
        <v>2428</v>
      </c>
      <c r="E3068" s="6"/>
    </row>
    <row r="3069" spans="1:5" ht="24.75" customHeight="1">
      <c r="A3069" s="3">
        <v>3067</v>
      </c>
      <c r="B3069" s="4" t="str">
        <f>"陈子妞"</f>
        <v>陈子妞</v>
      </c>
      <c r="C3069" s="4" t="s">
        <v>2742</v>
      </c>
      <c r="D3069" s="4" t="s">
        <v>2428</v>
      </c>
      <c r="E3069" s="6"/>
    </row>
    <row r="3070" spans="1:5" ht="24.75" customHeight="1">
      <c r="A3070" s="3">
        <v>3068</v>
      </c>
      <c r="B3070" s="4" t="str">
        <f>"黎维荣"</f>
        <v>黎维荣</v>
      </c>
      <c r="C3070" s="4" t="s">
        <v>2743</v>
      </c>
      <c r="D3070" s="4" t="s">
        <v>2428</v>
      </c>
      <c r="E3070" s="6"/>
    </row>
    <row r="3071" spans="1:5" ht="24.75" customHeight="1">
      <c r="A3071" s="3">
        <v>3069</v>
      </c>
      <c r="B3071" s="4" t="str">
        <f>"刘佳琪"</f>
        <v>刘佳琪</v>
      </c>
      <c r="C3071" s="4" t="s">
        <v>2744</v>
      </c>
      <c r="D3071" s="4" t="s">
        <v>2428</v>
      </c>
      <c r="E3071" s="6"/>
    </row>
    <row r="3072" spans="1:5" ht="24.75" customHeight="1">
      <c r="A3072" s="3">
        <v>3070</v>
      </c>
      <c r="B3072" s="4" t="str">
        <f>"符传帅"</f>
        <v>符传帅</v>
      </c>
      <c r="C3072" s="4" t="s">
        <v>2745</v>
      </c>
      <c r="D3072" s="4" t="s">
        <v>2428</v>
      </c>
      <c r="E3072" s="6"/>
    </row>
    <row r="3073" spans="1:5" ht="24.75" customHeight="1">
      <c r="A3073" s="3">
        <v>3071</v>
      </c>
      <c r="B3073" s="4" t="str">
        <f>"陈泽草"</f>
        <v>陈泽草</v>
      </c>
      <c r="C3073" s="4" t="s">
        <v>2746</v>
      </c>
      <c r="D3073" s="4" t="s">
        <v>2428</v>
      </c>
      <c r="E3073" s="6"/>
    </row>
    <row r="3074" spans="1:5" ht="24.75" customHeight="1">
      <c r="A3074" s="3">
        <v>3072</v>
      </c>
      <c r="B3074" s="4" t="str">
        <f>"李燕萍"</f>
        <v>李燕萍</v>
      </c>
      <c r="C3074" s="4" t="s">
        <v>274</v>
      </c>
      <c r="D3074" s="4" t="s">
        <v>2428</v>
      </c>
      <c r="E3074" s="6"/>
    </row>
    <row r="3075" spans="1:5" ht="24.75" customHeight="1">
      <c r="A3075" s="3">
        <v>3073</v>
      </c>
      <c r="B3075" s="4" t="str">
        <f>"苏儿"</f>
        <v>苏儿</v>
      </c>
      <c r="C3075" s="4" t="s">
        <v>82</v>
      </c>
      <c r="D3075" s="4" t="s">
        <v>2428</v>
      </c>
      <c r="E3075" s="6"/>
    </row>
    <row r="3076" spans="1:5" ht="24.75" customHeight="1">
      <c r="A3076" s="3">
        <v>3074</v>
      </c>
      <c r="B3076" s="4" t="str">
        <f>"李芃欣"</f>
        <v>李芃欣</v>
      </c>
      <c r="C3076" s="4" t="s">
        <v>2747</v>
      </c>
      <c r="D3076" s="4" t="s">
        <v>2428</v>
      </c>
      <c r="E3076" s="6"/>
    </row>
    <row r="3077" spans="1:5" ht="24.75" customHeight="1">
      <c r="A3077" s="3">
        <v>3075</v>
      </c>
      <c r="B3077" s="4" t="str">
        <f>"黄琼娇"</f>
        <v>黄琼娇</v>
      </c>
      <c r="C3077" s="4" t="s">
        <v>2748</v>
      </c>
      <c r="D3077" s="4" t="s">
        <v>2428</v>
      </c>
      <c r="E3077" s="6"/>
    </row>
    <row r="3078" spans="1:5" ht="24.75" customHeight="1">
      <c r="A3078" s="3">
        <v>3076</v>
      </c>
      <c r="B3078" s="4" t="str">
        <f>"符小怡"</f>
        <v>符小怡</v>
      </c>
      <c r="C3078" s="4" t="s">
        <v>2749</v>
      </c>
      <c r="D3078" s="4" t="s">
        <v>2428</v>
      </c>
      <c r="E3078" s="6"/>
    </row>
    <row r="3079" spans="1:5" ht="24.75" customHeight="1">
      <c r="A3079" s="3">
        <v>3077</v>
      </c>
      <c r="B3079" s="4" t="str">
        <f>"林俊"</f>
        <v>林俊</v>
      </c>
      <c r="C3079" s="4" t="s">
        <v>2750</v>
      </c>
      <c r="D3079" s="4" t="s">
        <v>2428</v>
      </c>
      <c r="E3079" s="6"/>
    </row>
    <row r="3080" spans="1:5" ht="24.75" customHeight="1">
      <c r="A3080" s="3">
        <v>3078</v>
      </c>
      <c r="B3080" s="4" t="str">
        <f>"黄小雪"</f>
        <v>黄小雪</v>
      </c>
      <c r="C3080" s="4" t="s">
        <v>2751</v>
      </c>
      <c r="D3080" s="4" t="s">
        <v>2428</v>
      </c>
      <c r="E3080" s="6"/>
    </row>
    <row r="3081" spans="1:5" ht="24.75" customHeight="1">
      <c r="A3081" s="3">
        <v>3079</v>
      </c>
      <c r="B3081" s="4" t="str">
        <f>"李慧珠"</f>
        <v>李慧珠</v>
      </c>
      <c r="C3081" s="4" t="s">
        <v>2752</v>
      </c>
      <c r="D3081" s="4" t="s">
        <v>2428</v>
      </c>
      <c r="E3081" s="6"/>
    </row>
    <row r="3082" spans="1:5" ht="24.75" customHeight="1">
      <c r="A3082" s="3">
        <v>3080</v>
      </c>
      <c r="B3082" s="4" t="str">
        <f>"张慧丹"</f>
        <v>张慧丹</v>
      </c>
      <c r="C3082" s="4" t="s">
        <v>765</v>
      </c>
      <c r="D3082" s="4" t="s">
        <v>2428</v>
      </c>
      <c r="E3082" s="6"/>
    </row>
    <row r="3083" spans="1:5" ht="24.75" customHeight="1">
      <c r="A3083" s="3">
        <v>3081</v>
      </c>
      <c r="B3083" s="4" t="str">
        <f>"符怡漫"</f>
        <v>符怡漫</v>
      </c>
      <c r="C3083" s="4" t="s">
        <v>2579</v>
      </c>
      <c r="D3083" s="4" t="s">
        <v>2428</v>
      </c>
      <c r="E3083" s="6"/>
    </row>
    <row r="3084" spans="1:5" ht="24.75" customHeight="1">
      <c r="A3084" s="3">
        <v>3082</v>
      </c>
      <c r="B3084" s="4" t="str">
        <f>"黄桂"</f>
        <v>黄桂</v>
      </c>
      <c r="C3084" s="4" t="s">
        <v>2753</v>
      </c>
      <c r="D3084" s="4" t="s">
        <v>2428</v>
      </c>
      <c r="E3084" s="6"/>
    </row>
    <row r="3085" spans="1:5" ht="24.75" customHeight="1">
      <c r="A3085" s="3">
        <v>3083</v>
      </c>
      <c r="B3085" s="4" t="str">
        <f>"梁杨柳"</f>
        <v>梁杨柳</v>
      </c>
      <c r="C3085" s="4" t="s">
        <v>2754</v>
      </c>
      <c r="D3085" s="4" t="s">
        <v>2428</v>
      </c>
      <c r="E3085" s="6"/>
    </row>
    <row r="3086" spans="1:5" ht="24.75" customHeight="1">
      <c r="A3086" s="3">
        <v>3084</v>
      </c>
      <c r="B3086" s="4" t="str">
        <f>"陈婷婷"</f>
        <v>陈婷婷</v>
      </c>
      <c r="C3086" s="4" t="s">
        <v>1265</v>
      </c>
      <c r="D3086" s="4" t="s">
        <v>2428</v>
      </c>
      <c r="E3086" s="6"/>
    </row>
    <row r="3087" spans="1:5" ht="24.75" customHeight="1">
      <c r="A3087" s="3">
        <v>3085</v>
      </c>
      <c r="B3087" s="4" t="str">
        <f>"符玉珍"</f>
        <v>符玉珍</v>
      </c>
      <c r="C3087" s="4" t="s">
        <v>2755</v>
      </c>
      <c r="D3087" s="4" t="s">
        <v>2428</v>
      </c>
      <c r="E3087" s="6"/>
    </row>
    <row r="3088" spans="1:5" ht="24.75" customHeight="1">
      <c r="A3088" s="3">
        <v>3086</v>
      </c>
      <c r="B3088" s="4" t="str">
        <f>"陈淑姗"</f>
        <v>陈淑姗</v>
      </c>
      <c r="C3088" s="4" t="s">
        <v>2756</v>
      </c>
      <c r="D3088" s="4" t="s">
        <v>2428</v>
      </c>
      <c r="E3088" s="6"/>
    </row>
    <row r="3089" spans="1:5" ht="24.75" customHeight="1">
      <c r="A3089" s="3">
        <v>3087</v>
      </c>
      <c r="B3089" s="4" t="str">
        <f>"吴泊儒"</f>
        <v>吴泊儒</v>
      </c>
      <c r="C3089" s="4" t="s">
        <v>2757</v>
      </c>
      <c r="D3089" s="4" t="s">
        <v>2428</v>
      </c>
      <c r="E3089" s="6"/>
    </row>
    <row r="3090" spans="1:5" ht="24.75" customHeight="1">
      <c r="A3090" s="3">
        <v>3088</v>
      </c>
      <c r="B3090" s="4" t="str">
        <f>"陈子柔"</f>
        <v>陈子柔</v>
      </c>
      <c r="C3090" s="4" t="s">
        <v>2758</v>
      </c>
      <c r="D3090" s="4" t="s">
        <v>2428</v>
      </c>
      <c r="E3090" s="6"/>
    </row>
    <row r="3091" spans="1:5" ht="24.75" customHeight="1">
      <c r="A3091" s="3">
        <v>3089</v>
      </c>
      <c r="B3091" s="4" t="str">
        <f>"杨茹"</f>
        <v>杨茹</v>
      </c>
      <c r="C3091" s="4" t="s">
        <v>2759</v>
      </c>
      <c r="D3091" s="4" t="s">
        <v>2428</v>
      </c>
      <c r="E3091" s="6"/>
    </row>
    <row r="3092" spans="1:5" ht="24.75" customHeight="1">
      <c r="A3092" s="3">
        <v>3090</v>
      </c>
      <c r="B3092" s="4" t="str">
        <f>"李泉珍"</f>
        <v>李泉珍</v>
      </c>
      <c r="C3092" s="4" t="s">
        <v>392</v>
      </c>
      <c r="D3092" s="4" t="s">
        <v>2428</v>
      </c>
      <c r="E3092" s="6"/>
    </row>
    <row r="3093" spans="1:5" ht="24.75" customHeight="1">
      <c r="A3093" s="3">
        <v>3091</v>
      </c>
      <c r="B3093" s="4" t="str">
        <f>"翁良乙"</f>
        <v>翁良乙</v>
      </c>
      <c r="C3093" s="4" t="s">
        <v>2760</v>
      </c>
      <c r="D3093" s="4" t="s">
        <v>2428</v>
      </c>
      <c r="E3093" s="6"/>
    </row>
    <row r="3094" spans="1:5" ht="24.75" customHeight="1">
      <c r="A3094" s="3">
        <v>3092</v>
      </c>
      <c r="B3094" s="4" t="str">
        <f>"陈婕"</f>
        <v>陈婕</v>
      </c>
      <c r="C3094" s="4" t="s">
        <v>1288</v>
      </c>
      <c r="D3094" s="4" t="s">
        <v>2428</v>
      </c>
      <c r="E3094" s="6"/>
    </row>
    <row r="3095" spans="1:5" ht="24.75" customHeight="1">
      <c r="A3095" s="3">
        <v>3093</v>
      </c>
      <c r="B3095" s="4" t="str">
        <f>"朱艺莹"</f>
        <v>朱艺莹</v>
      </c>
      <c r="C3095" s="4" t="s">
        <v>2761</v>
      </c>
      <c r="D3095" s="4" t="s">
        <v>2428</v>
      </c>
      <c r="E3095" s="6"/>
    </row>
    <row r="3096" spans="1:5" ht="24.75" customHeight="1">
      <c r="A3096" s="3">
        <v>3094</v>
      </c>
      <c r="B3096" s="4" t="str">
        <f>"黄昌岷"</f>
        <v>黄昌岷</v>
      </c>
      <c r="C3096" s="4" t="s">
        <v>2762</v>
      </c>
      <c r="D3096" s="4" t="s">
        <v>2428</v>
      </c>
      <c r="E3096" s="6"/>
    </row>
    <row r="3097" spans="1:5" ht="24.75" customHeight="1">
      <c r="A3097" s="3">
        <v>3095</v>
      </c>
      <c r="B3097" s="4" t="str">
        <f>"周佳佳"</f>
        <v>周佳佳</v>
      </c>
      <c r="C3097" s="4" t="s">
        <v>2591</v>
      </c>
      <c r="D3097" s="4" t="s">
        <v>2428</v>
      </c>
      <c r="E3097" s="6"/>
    </row>
    <row r="3098" spans="1:5" ht="24.75" customHeight="1">
      <c r="A3098" s="3">
        <v>3096</v>
      </c>
      <c r="B3098" s="4" t="str">
        <f>"王浪"</f>
        <v>王浪</v>
      </c>
      <c r="C3098" s="4" t="s">
        <v>2763</v>
      </c>
      <c r="D3098" s="4" t="s">
        <v>2428</v>
      </c>
      <c r="E3098" s="6"/>
    </row>
    <row r="3099" spans="1:5" ht="24.75" customHeight="1">
      <c r="A3099" s="3">
        <v>3097</v>
      </c>
      <c r="B3099" s="4" t="str">
        <f>"陈晓颖"</f>
        <v>陈晓颖</v>
      </c>
      <c r="C3099" s="4" t="s">
        <v>2764</v>
      </c>
      <c r="D3099" s="4" t="s">
        <v>2428</v>
      </c>
      <c r="E3099" s="6"/>
    </row>
    <row r="3100" spans="1:5" ht="24.75" customHeight="1">
      <c r="A3100" s="3">
        <v>3098</v>
      </c>
      <c r="B3100" s="4" t="str">
        <f>"吴丹虹"</f>
        <v>吴丹虹</v>
      </c>
      <c r="C3100" s="4" t="s">
        <v>2765</v>
      </c>
      <c r="D3100" s="4" t="s">
        <v>2428</v>
      </c>
      <c r="E3100" s="6"/>
    </row>
    <row r="3101" spans="1:5" ht="24.75" customHeight="1">
      <c r="A3101" s="3">
        <v>3099</v>
      </c>
      <c r="B3101" s="4" t="str">
        <f>"步思良"</f>
        <v>步思良</v>
      </c>
      <c r="C3101" s="4" t="s">
        <v>2766</v>
      </c>
      <c r="D3101" s="4" t="s">
        <v>2428</v>
      </c>
      <c r="E3101" s="6"/>
    </row>
    <row r="3102" spans="1:5" ht="24.75" customHeight="1">
      <c r="A3102" s="3">
        <v>3100</v>
      </c>
      <c r="B3102" s="4" t="str">
        <f>"黄俊敏"</f>
        <v>黄俊敏</v>
      </c>
      <c r="C3102" s="4" t="s">
        <v>123</v>
      </c>
      <c r="D3102" s="4" t="s">
        <v>2428</v>
      </c>
      <c r="E3102" s="6"/>
    </row>
    <row r="3103" spans="1:5" ht="24.75" customHeight="1">
      <c r="A3103" s="3">
        <v>3101</v>
      </c>
      <c r="B3103" s="4" t="str">
        <f>"叶一铄"</f>
        <v>叶一铄</v>
      </c>
      <c r="C3103" s="4" t="s">
        <v>2767</v>
      </c>
      <c r="D3103" s="4" t="s">
        <v>2428</v>
      </c>
      <c r="E3103" s="6"/>
    </row>
    <row r="3104" spans="1:5" ht="24.75" customHeight="1">
      <c r="A3104" s="3">
        <v>3102</v>
      </c>
      <c r="B3104" s="4" t="str">
        <f>"许晓云"</f>
        <v>许晓云</v>
      </c>
      <c r="C3104" s="4" t="s">
        <v>2768</v>
      </c>
      <c r="D3104" s="4" t="s">
        <v>2428</v>
      </c>
      <c r="E3104" s="6"/>
    </row>
    <row r="3105" spans="1:5" ht="24.75" customHeight="1">
      <c r="A3105" s="3">
        <v>3103</v>
      </c>
      <c r="B3105" s="4" t="str">
        <f>"周妹妹"</f>
        <v>周妹妹</v>
      </c>
      <c r="C3105" s="4" t="s">
        <v>2769</v>
      </c>
      <c r="D3105" s="4" t="s">
        <v>2428</v>
      </c>
      <c r="E3105" s="6"/>
    </row>
    <row r="3106" spans="1:5" ht="24.75" customHeight="1">
      <c r="A3106" s="3">
        <v>3104</v>
      </c>
      <c r="B3106" s="4" t="str">
        <f>"陈均建"</f>
        <v>陈均建</v>
      </c>
      <c r="C3106" s="4" t="s">
        <v>2770</v>
      </c>
      <c r="D3106" s="4" t="s">
        <v>2428</v>
      </c>
      <c r="E3106" s="6"/>
    </row>
    <row r="3107" spans="1:5" ht="24.75" customHeight="1">
      <c r="A3107" s="3">
        <v>3105</v>
      </c>
      <c r="B3107" s="4" t="str">
        <f>"王兴瑞"</f>
        <v>王兴瑞</v>
      </c>
      <c r="C3107" s="4" t="s">
        <v>2771</v>
      </c>
      <c r="D3107" s="4" t="s">
        <v>2428</v>
      </c>
      <c r="E3107" s="6"/>
    </row>
    <row r="3108" spans="1:5" ht="24.75" customHeight="1">
      <c r="A3108" s="3">
        <v>3106</v>
      </c>
      <c r="B3108" s="4" t="str">
        <f>"陈滢"</f>
        <v>陈滢</v>
      </c>
      <c r="C3108" s="4" t="s">
        <v>2772</v>
      </c>
      <c r="D3108" s="4" t="s">
        <v>2428</v>
      </c>
      <c r="E3108" s="6"/>
    </row>
    <row r="3109" spans="1:5" ht="24.75" customHeight="1">
      <c r="A3109" s="3">
        <v>3107</v>
      </c>
      <c r="B3109" s="4" t="str">
        <f>"伍敏敏"</f>
        <v>伍敏敏</v>
      </c>
      <c r="C3109" s="4" t="s">
        <v>2773</v>
      </c>
      <c r="D3109" s="4" t="s">
        <v>2428</v>
      </c>
      <c r="E3109" s="6"/>
    </row>
    <row r="3110" spans="1:5" ht="24.75" customHeight="1">
      <c r="A3110" s="3">
        <v>3108</v>
      </c>
      <c r="B3110" s="4" t="str">
        <f>"张嫣然"</f>
        <v>张嫣然</v>
      </c>
      <c r="C3110" s="4" t="s">
        <v>2774</v>
      </c>
      <c r="D3110" s="4" t="s">
        <v>2428</v>
      </c>
      <c r="E3110" s="6"/>
    </row>
    <row r="3111" spans="1:5" ht="24.75" customHeight="1">
      <c r="A3111" s="3">
        <v>3109</v>
      </c>
      <c r="B3111" s="4" t="str">
        <f>"张云雪"</f>
        <v>张云雪</v>
      </c>
      <c r="C3111" s="4" t="s">
        <v>1051</v>
      </c>
      <c r="D3111" s="4" t="s">
        <v>2428</v>
      </c>
      <c r="E3111" s="6"/>
    </row>
    <row r="3112" spans="1:5" ht="24.75" customHeight="1">
      <c r="A3112" s="3">
        <v>3110</v>
      </c>
      <c r="B3112" s="4" t="str">
        <f>"李诗萱"</f>
        <v>李诗萱</v>
      </c>
      <c r="C3112" s="4" t="s">
        <v>148</v>
      </c>
      <c r="D3112" s="4" t="s">
        <v>2428</v>
      </c>
      <c r="E3112" s="6"/>
    </row>
    <row r="3113" spans="1:5" ht="24.75" customHeight="1">
      <c r="A3113" s="3">
        <v>3111</v>
      </c>
      <c r="B3113" s="4" t="str">
        <f>"郭绍远"</f>
        <v>郭绍远</v>
      </c>
      <c r="C3113" s="4" t="s">
        <v>2775</v>
      </c>
      <c r="D3113" s="4" t="s">
        <v>2428</v>
      </c>
      <c r="E3113" s="6"/>
    </row>
    <row r="3114" spans="1:5" ht="24.75" customHeight="1">
      <c r="A3114" s="3">
        <v>3112</v>
      </c>
      <c r="B3114" s="4" t="str">
        <f>"杨欣怡"</f>
        <v>杨欣怡</v>
      </c>
      <c r="C3114" s="4" t="s">
        <v>2316</v>
      </c>
      <c r="D3114" s="4" t="s">
        <v>2428</v>
      </c>
      <c r="E3114" s="6"/>
    </row>
    <row r="3115" spans="1:5" ht="24.75" customHeight="1">
      <c r="A3115" s="3">
        <v>3113</v>
      </c>
      <c r="B3115" s="4" t="str">
        <f>"刘谢睿"</f>
        <v>刘谢睿</v>
      </c>
      <c r="C3115" s="4" t="s">
        <v>2776</v>
      </c>
      <c r="D3115" s="4" t="s">
        <v>2428</v>
      </c>
      <c r="E3115" s="6"/>
    </row>
    <row r="3116" spans="1:5" ht="24.75" customHeight="1">
      <c r="A3116" s="3">
        <v>3114</v>
      </c>
      <c r="B3116" s="4" t="str">
        <f>"莫乃"</f>
        <v>莫乃</v>
      </c>
      <c r="C3116" s="4" t="s">
        <v>2777</v>
      </c>
      <c r="D3116" s="4" t="s">
        <v>2428</v>
      </c>
      <c r="E3116" s="6"/>
    </row>
    <row r="3117" spans="1:5" ht="24.75" customHeight="1">
      <c r="A3117" s="3">
        <v>3115</v>
      </c>
      <c r="B3117" s="4" t="str">
        <f>"余燕"</f>
        <v>余燕</v>
      </c>
      <c r="C3117" s="4" t="s">
        <v>2778</v>
      </c>
      <c r="D3117" s="4" t="s">
        <v>2428</v>
      </c>
      <c r="E3117" s="6"/>
    </row>
    <row r="3118" spans="1:5" ht="24.75" customHeight="1">
      <c r="A3118" s="3">
        <v>3116</v>
      </c>
      <c r="B3118" s="4" t="str">
        <f>"黄婧梅"</f>
        <v>黄婧梅</v>
      </c>
      <c r="C3118" s="4" t="s">
        <v>2779</v>
      </c>
      <c r="D3118" s="4" t="s">
        <v>2428</v>
      </c>
      <c r="E3118" s="6"/>
    </row>
    <row r="3119" spans="1:5" ht="24.75" customHeight="1">
      <c r="A3119" s="3">
        <v>3117</v>
      </c>
      <c r="B3119" s="4" t="str">
        <f>"李军花"</f>
        <v>李军花</v>
      </c>
      <c r="C3119" s="4" t="s">
        <v>2780</v>
      </c>
      <c r="D3119" s="4" t="s">
        <v>2428</v>
      </c>
      <c r="E3119" s="6"/>
    </row>
    <row r="3120" spans="1:5" ht="24.75" customHeight="1">
      <c r="A3120" s="3">
        <v>3118</v>
      </c>
      <c r="B3120" s="4" t="str">
        <f>"严庆国"</f>
        <v>严庆国</v>
      </c>
      <c r="C3120" s="4" t="s">
        <v>2617</v>
      </c>
      <c r="D3120" s="4" t="s">
        <v>2428</v>
      </c>
      <c r="E3120" s="6"/>
    </row>
    <row r="3121" spans="1:5" ht="24.75" customHeight="1">
      <c r="A3121" s="3">
        <v>3119</v>
      </c>
      <c r="B3121" s="4" t="str">
        <f>"吴秋颜"</f>
        <v>吴秋颜</v>
      </c>
      <c r="C3121" s="4" t="s">
        <v>2781</v>
      </c>
      <c r="D3121" s="4" t="s">
        <v>2428</v>
      </c>
      <c r="E3121" s="6"/>
    </row>
    <row r="3122" spans="1:5" ht="24.75" customHeight="1">
      <c r="A3122" s="3">
        <v>3120</v>
      </c>
      <c r="B3122" s="4" t="str">
        <f>"童纪元"</f>
        <v>童纪元</v>
      </c>
      <c r="C3122" s="4" t="s">
        <v>2782</v>
      </c>
      <c r="D3122" s="4" t="s">
        <v>2428</v>
      </c>
      <c r="E3122" s="6"/>
    </row>
    <row r="3123" spans="1:5" ht="24.75" customHeight="1">
      <c r="A3123" s="3">
        <v>3121</v>
      </c>
      <c r="B3123" s="4" t="str">
        <f>"刘咪"</f>
        <v>刘咪</v>
      </c>
      <c r="C3123" s="4" t="s">
        <v>2783</v>
      </c>
      <c r="D3123" s="4" t="s">
        <v>2428</v>
      </c>
      <c r="E3123" s="6"/>
    </row>
    <row r="3124" spans="1:5" ht="24.75" customHeight="1">
      <c r="A3124" s="3">
        <v>3122</v>
      </c>
      <c r="B3124" s="4" t="str">
        <f>"林玲玲"</f>
        <v>林玲玲</v>
      </c>
      <c r="C3124" s="4" t="s">
        <v>2784</v>
      </c>
      <c r="D3124" s="4" t="s">
        <v>2428</v>
      </c>
      <c r="E3124" s="6"/>
    </row>
    <row r="3125" spans="1:5" ht="24.75" customHeight="1">
      <c r="A3125" s="3">
        <v>3123</v>
      </c>
      <c r="B3125" s="4" t="str">
        <f>"林国庚"</f>
        <v>林国庚</v>
      </c>
      <c r="C3125" s="4" t="s">
        <v>2785</v>
      </c>
      <c r="D3125" s="4" t="s">
        <v>2428</v>
      </c>
      <c r="E3125" s="6"/>
    </row>
    <row r="3126" spans="1:5" ht="24.75" customHeight="1">
      <c r="A3126" s="3">
        <v>3124</v>
      </c>
      <c r="B3126" s="4" t="str">
        <f>"崔庭彬"</f>
        <v>崔庭彬</v>
      </c>
      <c r="C3126" s="4" t="s">
        <v>2786</v>
      </c>
      <c r="D3126" s="4" t="s">
        <v>2428</v>
      </c>
      <c r="E3126" s="6"/>
    </row>
    <row r="3127" spans="1:5" ht="24.75" customHeight="1">
      <c r="A3127" s="3">
        <v>3125</v>
      </c>
      <c r="B3127" s="4" t="str">
        <f>"吉美净"</f>
        <v>吉美净</v>
      </c>
      <c r="C3127" s="4" t="s">
        <v>2787</v>
      </c>
      <c r="D3127" s="4" t="s">
        <v>2428</v>
      </c>
      <c r="E3127" s="6"/>
    </row>
    <row r="3128" spans="1:5" ht="24.75" customHeight="1">
      <c r="A3128" s="3">
        <v>3126</v>
      </c>
      <c r="B3128" s="4" t="str">
        <f>"唐玉娟"</f>
        <v>唐玉娟</v>
      </c>
      <c r="C3128" s="4" t="s">
        <v>2788</v>
      </c>
      <c r="D3128" s="4" t="s">
        <v>2428</v>
      </c>
      <c r="E3128" s="6"/>
    </row>
    <row r="3129" spans="1:5" ht="24.75" customHeight="1">
      <c r="A3129" s="3">
        <v>3127</v>
      </c>
      <c r="B3129" s="4" t="str">
        <f>"王程俊"</f>
        <v>王程俊</v>
      </c>
      <c r="C3129" s="4" t="s">
        <v>2789</v>
      </c>
      <c r="D3129" s="4" t="s">
        <v>2428</v>
      </c>
      <c r="E3129" s="6"/>
    </row>
    <row r="3130" spans="1:5" ht="24.75" customHeight="1">
      <c r="A3130" s="3">
        <v>3128</v>
      </c>
      <c r="B3130" s="4" t="str">
        <f>"叶媛"</f>
        <v>叶媛</v>
      </c>
      <c r="C3130" s="4" t="s">
        <v>871</v>
      </c>
      <c r="D3130" s="4" t="s">
        <v>2428</v>
      </c>
      <c r="E3130" s="6"/>
    </row>
    <row r="3131" spans="1:5" ht="24.75" customHeight="1">
      <c r="A3131" s="3">
        <v>3129</v>
      </c>
      <c r="B3131" s="4" t="str">
        <f>"黄金苗"</f>
        <v>黄金苗</v>
      </c>
      <c r="C3131" s="4" t="s">
        <v>2790</v>
      </c>
      <c r="D3131" s="4" t="s">
        <v>2428</v>
      </c>
      <c r="E3131" s="6"/>
    </row>
    <row r="3132" spans="1:5" ht="24.75" customHeight="1">
      <c r="A3132" s="3">
        <v>3130</v>
      </c>
      <c r="B3132" s="4" t="str">
        <f>"黄彤"</f>
        <v>黄彤</v>
      </c>
      <c r="C3132" s="4" t="s">
        <v>2643</v>
      </c>
      <c r="D3132" s="4" t="s">
        <v>2428</v>
      </c>
      <c r="E3132" s="6"/>
    </row>
    <row r="3133" spans="1:5" ht="24.75" customHeight="1">
      <c r="A3133" s="3">
        <v>3131</v>
      </c>
      <c r="B3133" s="4" t="str">
        <f>"赵春燕"</f>
        <v>赵春燕</v>
      </c>
      <c r="C3133" s="4" t="s">
        <v>2791</v>
      </c>
      <c r="D3133" s="4" t="s">
        <v>2428</v>
      </c>
      <c r="E3133" s="6"/>
    </row>
    <row r="3134" spans="1:5" ht="24.75" customHeight="1">
      <c r="A3134" s="3">
        <v>3132</v>
      </c>
      <c r="B3134" s="4" t="str">
        <f>"吴维妃"</f>
        <v>吴维妃</v>
      </c>
      <c r="C3134" s="4" t="s">
        <v>2792</v>
      </c>
      <c r="D3134" s="4" t="s">
        <v>2428</v>
      </c>
      <c r="E3134" s="6"/>
    </row>
    <row r="3135" spans="1:5" ht="24.75" customHeight="1">
      <c r="A3135" s="3">
        <v>3133</v>
      </c>
      <c r="B3135" s="4" t="str">
        <f>"唐唐"</f>
        <v>唐唐</v>
      </c>
      <c r="C3135" s="4" t="s">
        <v>2793</v>
      </c>
      <c r="D3135" s="4" t="s">
        <v>2428</v>
      </c>
      <c r="E3135" s="6"/>
    </row>
    <row r="3136" spans="1:5" ht="24.75" customHeight="1">
      <c r="A3136" s="3">
        <v>3134</v>
      </c>
      <c r="B3136" s="4" t="str">
        <f>"邢俊宇"</f>
        <v>邢俊宇</v>
      </c>
      <c r="C3136" s="4" t="s">
        <v>2794</v>
      </c>
      <c r="D3136" s="4" t="s">
        <v>2428</v>
      </c>
      <c r="E3136" s="6"/>
    </row>
    <row r="3137" spans="1:5" ht="24.75" customHeight="1">
      <c r="A3137" s="3">
        <v>3135</v>
      </c>
      <c r="B3137" s="4" t="str">
        <f>"李兴"</f>
        <v>李兴</v>
      </c>
      <c r="C3137" s="4" t="s">
        <v>2795</v>
      </c>
      <c r="D3137" s="4" t="s">
        <v>2428</v>
      </c>
      <c r="E3137" s="6"/>
    </row>
    <row r="3138" spans="1:5" ht="24.75" customHeight="1">
      <c r="A3138" s="3">
        <v>3136</v>
      </c>
      <c r="B3138" s="4" t="str">
        <f>"朱振汉"</f>
        <v>朱振汉</v>
      </c>
      <c r="C3138" s="4" t="s">
        <v>2796</v>
      </c>
      <c r="D3138" s="4" t="s">
        <v>2428</v>
      </c>
      <c r="E3138" s="6"/>
    </row>
    <row r="3139" spans="1:5" ht="24.75" customHeight="1">
      <c r="A3139" s="3">
        <v>3137</v>
      </c>
      <c r="B3139" s="4" t="str">
        <f>"陈芝伊"</f>
        <v>陈芝伊</v>
      </c>
      <c r="C3139" s="4" t="s">
        <v>2510</v>
      </c>
      <c r="D3139" s="4" t="s">
        <v>2428</v>
      </c>
      <c r="E3139" s="6"/>
    </row>
    <row r="3140" spans="1:5" ht="24.75" customHeight="1">
      <c r="A3140" s="3">
        <v>3138</v>
      </c>
      <c r="B3140" s="4" t="str">
        <f>"黄秀荣"</f>
        <v>黄秀荣</v>
      </c>
      <c r="C3140" s="4" t="s">
        <v>2797</v>
      </c>
      <c r="D3140" s="4" t="s">
        <v>2428</v>
      </c>
      <c r="E3140" s="6"/>
    </row>
    <row r="3141" spans="1:5" ht="24.75" customHeight="1">
      <c r="A3141" s="3">
        <v>3139</v>
      </c>
      <c r="B3141" s="4" t="str">
        <f>"冯乃泉"</f>
        <v>冯乃泉</v>
      </c>
      <c r="C3141" s="4" t="s">
        <v>2798</v>
      </c>
      <c r="D3141" s="4" t="s">
        <v>2428</v>
      </c>
      <c r="E3141" s="6"/>
    </row>
    <row r="3142" spans="1:5" ht="24.75" customHeight="1">
      <c r="A3142" s="3">
        <v>3140</v>
      </c>
      <c r="B3142" s="4" t="str">
        <f>"吴建爱"</f>
        <v>吴建爱</v>
      </c>
      <c r="C3142" s="4" t="s">
        <v>1389</v>
      </c>
      <c r="D3142" s="4" t="s">
        <v>2428</v>
      </c>
      <c r="E3142" s="6"/>
    </row>
    <row r="3143" spans="1:5" ht="24.75" customHeight="1">
      <c r="A3143" s="3">
        <v>3141</v>
      </c>
      <c r="B3143" s="4" t="str">
        <f>"罗冲"</f>
        <v>罗冲</v>
      </c>
      <c r="C3143" s="4" t="s">
        <v>2799</v>
      </c>
      <c r="D3143" s="4" t="s">
        <v>2428</v>
      </c>
      <c r="E3143" s="6"/>
    </row>
    <row r="3144" spans="1:5" ht="24.75" customHeight="1">
      <c r="A3144" s="3">
        <v>3142</v>
      </c>
      <c r="B3144" s="4" t="str">
        <f>"陈秋妹"</f>
        <v>陈秋妹</v>
      </c>
      <c r="C3144" s="4" t="s">
        <v>518</v>
      </c>
      <c r="D3144" s="4" t="s">
        <v>2428</v>
      </c>
      <c r="E3144" s="6"/>
    </row>
    <row r="3145" spans="1:5" ht="24.75" customHeight="1">
      <c r="A3145" s="3">
        <v>3143</v>
      </c>
      <c r="B3145" s="4" t="str">
        <f>"杜蕾"</f>
        <v>杜蕾</v>
      </c>
      <c r="C3145" s="4" t="s">
        <v>2800</v>
      </c>
      <c r="D3145" s="4" t="s">
        <v>2428</v>
      </c>
      <c r="E3145" s="6"/>
    </row>
    <row r="3146" spans="1:5" ht="24.75" customHeight="1">
      <c r="A3146" s="3">
        <v>3144</v>
      </c>
      <c r="B3146" s="4" t="str">
        <f>"王文颖"</f>
        <v>王文颖</v>
      </c>
      <c r="C3146" s="4" t="s">
        <v>2801</v>
      </c>
      <c r="D3146" s="4" t="s">
        <v>2428</v>
      </c>
      <c r="E3146" s="6"/>
    </row>
    <row r="3147" spans="1:5" ht="24.75" customHeight="1">
      <c r="A3147" s="3">
        <v>3145</v>
      </c>
      <c r="B3147" s="4" t="str">
        <f>"王清景"</f>
        <v>王清景</v>
      </c>
      <c r="C3147" s="4" t="s">
        <v>2802</v>
      </c>
      <c r="D3147" s="4" t="s">
        <v>2428</v>
      </c>
      <c r="E3147" s="6"/>
    </row>
    <row r="3148" spans="1:5" ht="24.75" customHeight="1">
      <c r="A3148" s="3">
        <v>3146</v>
      </c>
      <c r="B3148" s="4" t="str">
        <f>"张圆梦"</f>
        <v>张圆梦</v>
      </c>
      <c r="C3148" s="4" t="s">
        <v>2803</v>
      </c>
      <c r="D3148" s="4" t="s">
        <v>2428</v>
      </c>
      <c r="E3148" s="6"/>
    </row>
    <row r="3149" spans="1:5" ht="24.75" customHeight="1">
      <c r="A3149" s="3">
        <v>3147</v>
      </c>
      <c r="B3149" s="4" t="str">
        <f>"吴祖威"</f>
        <v>吴祖威</v>
      </c>
      <c r="C3149" s="4" t="s">
        <v>2804</v>
      </c>
      <c r="D3149" s="4" t="s">
        <v>2428</v>
      </c>
      <c r="E3149" s="6"/>
    </row>
    <row r="3150" spans="1:5" ht="24.75" customHeight="1">
      <c r="A3150" s="3">
        <v>3148</v>
      </c>
      <c r="B3150" s="4" t="str">
        <f>"黄彬洵"</f>
        <v>黄彬洵</v>
      </c>
      <c r="C3150" s="4" t="s">
        <v>2805</v>
      </c>
      <c r="D3150" s="4" t="s">
        <v>2428</v>
      </c>
      <c r="E3150" s="6"/>
    </row>
    <row r="3151" spans="1:5" ht="24.75" customHeight="1">
      <c r="A3151" s="3">
        <v>3149</v>
      </c>
      <c r="B3151" s="4" t="str">
        <f>"王大育"</f>
        <v>王大育</v>
      </c>
      <c r="C3151" s="4" t="s">
        <v>2806</v>
      </c>
      <c r="D3151" s="4" t="s">
        <v>2428</v>
      </c>
      <c r="E3151" s="6"/>
    </row>
    <row r="3152" spans="1:5" ht="24.75" customHeight="1">
      <c r="A3152" s="3">
        <v>3150</v>
      </c>
      <c r="B3152" s="4" t="str">
        <f>"林泽冰"</f>
        <v>林泽冰</v>
      </c>
      <c r="C3152" s="4" t="s">
        <v>2807</v>
      </c>
      <c r="D3152" s="4" t="s">
        <v>2428</v>
      </c>
      <c r="E3152" s="6"/>
    </row>
    <row r="3153" spans="1:5" ht="24.75" customHeight="1">
      <c r="A3153" s="3">
        <v>3151</v>
      </c>
      <c r="B3153" s="4" t="str">
        <f>"郑晓娟"</f>
        <v>郑晓娟</v>
      </c>
      <c r="C3153" s="4" t="s">
        <v>2808</v>
      </c>
      <c r="D3153" s="4" t="s">
        <v>2428</v>
      </c>
      <c r="E3153" s="6"/>
    </row>
    <row r="3154" spans="1:5" ht="24.75" customHeight="1">
      <c r="A3154" s="3">
        <v>3152</v>
      </c>
      <c r="B3154" s="4" t="str">
        <f>"许思思"</f>
        <v>许思思</v>
      </c>
      <c r="C3154" s="4" t="s">
        <v>2656</v>
      </c>
      <c r="D3154" s="4" t="s">
        <v>2428</v>
      </c>
      <c r="E3154" s="6"/>
    </row>
    <row r="3155" spans="1:5" ht="24.75" customHeight="1">
      <c r="A3155" s="3">
        <v>3153</v>
      </c>
      <c r="B3155" s="4" t="str">
        <f>"黎丁女"</f>
        <v>黎丁女</v>
      </c>
      <c r="C3155" s="4" t="s">
        <v>1051</v>
      </c>
      <c r="D3155" s="4" t="s">
        <v>2428</v>
      </c>
      <c r="E3155" s="6"/>
    </row>
    <row r="3156" spans="1:5" ht="24.75" customHeight="1">
      <c r="A3156" s="3">
        <v>3154</v>
      </c>
      <c r="B3156" s="4" t="str">
        <f>"钟语嫣"</f>
        <v>钟语嫣</v>
      </c>
      <c r="C3156" s="4" t="s">
        <v>2809</v>
      </c>
      <c r="D3156" s="4" t="s">
        <v>2428</v>
      </c>
      <c r="E3156" s="6"/>
    </row>
    <row r="3157" spans="1:5" ht="24.75" customHeight="1">
      <c r="A3157" s="3">
        <v>3155</v>
      </c>
      <c r="B3157" s="4" t="str">
        <f>"吴高禄"</f>
        <v>吴高禄</v>
      </c>
      <c r="C3157" s="4" t="s">
        <v>2810</v>
      </c>
      <c r="D3157" s="4" t="s">
        <v>2428</v>
      </c>
      <c r="E3157" s="6"/>
    </row>
    <row r="3158" spans="1:5" ht="24.75" customHeight="1">
      <c r="A3158" s="3">
        <v>3156</v>
      </c>
      <c r="B3158" s="4" t="str">
        <f>"陈番女"</f>
        <v>陈番女</v>
      </c>
      <c r="C3158" s="4" t="s">
        <v>2811</v>
      </c>
      <c r="D3158" s="4" t="s">
        <v>2428</v>
      </c>
      <c r="E3158" s="6"/>
    </row>
    <row r="3159" spans="1:5" ht="24.75" customHeight="1">
      <c r="A3159" s="3">
        <v>3157</v>
      </c>
      <c r="B3159" s="4" t="str">
        <f>"程鑫"</f>
        <v>程鑫</v>
      </c>
      <c r="C3159" s="4" t="s">
        <v>2812</v>
      </c>
      <c r="D3159" s="4" t="s">
        <v>2428</v>
      </c>
      <c r="E3159" s="6"/>
    </row>
    <row r="3160" spans="1:5" ht="24.75" customHeight="1">
      <c r="A3160" s="3">
        <v>3158</v>
      </c>
      <c r="B3160" s="4" t="str">
        <f>"罗新懿"</f>
        <v>罗新懿</v>
      </c>
      <c r="C3160" s="4" t="s">
        <v>2813</v>
      </c>
      <c r="D3160" s="4" t="s">
        <v>2428</v>
      </c>
      <c r="E3160" s="6"/>
    </row>
    <row r="3161" spans="1:5" ht="24.75" customHeight="1">
      <c r="A3161" s="3">
        <v>3159</v>
      </c>
      <c r="B3161" s="4" t="str">
        <f>"唐发敏"</f>
        <v>唐发敏</v>
      </c>
      <c r="C3161" s="4" t="s">
        <v>2814</v>
      </c>
      <c r="D3161" s="4" t="s">
        <v>2428</v>
      </c>
      <c r="E3161" s="6"/>
    </row>
    <row r="3162" spans="1:5" ht="24.75" customHeight="1">
      <c r="A3162" s="3">
        <v>3160</v>
      </c>
      <c r="B3162" s="4" t="str">
        <f>"陈善牡"</f>
        <v>陈善牡</v>
      </c>
      <c r="C3162" s="4" t="s">
        <v>1118</v>
      </c>
      <c r="D3162" s="4" t="s">
        <v>2428</v>
      </c>
      <c r="E3162" s="6"/>
    </row>
    <row r="3163" spans="1:5" ht="24.75" customHeight="1">
      <c r="A3163" s="3">
        <v>3161</v>
      </c>
      <c r="B3163" s="4" t="str">
        <f>"黄小吟"</f>
        <v>黄小吟</v>
      </c>
      <c r="C3163" s="4" t="s">
        <v>2815</v>
      </c>
      <c r="D3163" s="4" t="s">
        <v>2428</v>
      </c>
      <c r="E3163" s="6"/>
    </row>
    <row r="3164" spans="1:5" ht="24.75" customHeight="1">
      <c r="A3164" s="3">
        <v>3162</v>
      </c>
      <c r="B3164" s="4" t="str">
        <f>"李华芳"</f>
        <v>李华芳</v>
      </c>
      <c r="C3164" s="4" t="s">
        <v>2579</v>
      </c>
      <c r="D3164" s="4" t="s">
        <v>2428</v>
      </c>
      <c r="E3164" s="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2023-08-17T19:38:49Z</dcterms:created>
  <dcterms:modified xsi:type="dcterms:W3CDTF">2023-08-18T18:18:45Z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0EA5177FD33141468BEC95EA7EE0A4B4_13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