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<sst xmlns="http://schemas.openxmlformats.org/spreadsheetml/2006/main" count="309" uniqueCount="17">
  <si>
    <r>
      <t>附件</t>
    </r>
    <r>
      <rPr>
        <sz val="14"/>
        <rFont val="Times New Roman"/>
        <family val="1"/>
      </rPr>
      <t>1</t>
    </r>
  </si>
  <si>
    <r>
      <rPr>
        <sz val="20"/>
        <rFont val="方正小标宋简体"/>
        <family val="4"/>
      </rPr>
      <t>公安县事业单位</t>
    </r>
    <r>
      <rPr>
        <sz val="20"/>
        <rFont val="Times New Roman"/>
        <family val="1"/>
      </rPr>
      <t>2023</t>
    </r>
    <r>
      <rPr>
        <sz val="20"/>
        <rFont val="方正小标宋简体"/>
        <family val="4"/>
      </rPr>
      <t>年第二批人才引进笔试成绩</t>
    </r>
  </si>
  <si>
    <r>
      <rPr>
        <sz val="11"/>
        <color indexed="8"/>
        <rFont val="黑体"/>
        <family val="3"/>
      </rPr>
      <t>序号</t>
    </r>
  </si>
  <si>
    <r>
      <rPr>
        <sz val="11"/>
        <color indexed="8"/>
        <rFont val="黑体"/>
        <family val="3"/>
      </rPr>
      <t>姓名</t>
    </r>
  </si>
  <si>
    <r>
      <rPr>
        <sz val="11"/>
        <color indexed="8"/>
        <rFont val="黑体"/>
        <family val="3"/>
      </rPr>
      <t>性别</t>
    </r>
  </si>
  <si>
    <r>
      <rPr>
        <sz val="11"/>
        <color indexed="8"/>
        <rFont val="黑体"/>
        <family val="3"/>
      </rPr>
      <t>岗位代码</t>
    </r>
  </si>
  <si>
    <r>
      <rPr>
        <sz val="11"/>
        <color indexed="8"/>
        <rFont val="黑体"/>
        <family val="3"/>
      </rPr>
      <t>岗位名称</t>
    </r>
  </si>
  <si>
    <r>
      <rPr>
        <sz val="11"/>
        <color indexed="8"/>
        <rFont val="黑体"/>
        <family val="3"/>
      </rPr>
      <t>准考证号</t>
    </r>
  </si>
  <si>
    <r>
      <rPr>
        <sz val="11"/>
        <color indexed="8"/>
        <rFont val="黑体"/>
        <family val="3"/>
      </rPr>
      <t>笔试成绩</t>
    </r>
  </si>
  <si>
    <r>
      <rPr>
        <sz val="11"/>
        <color indexed="8"/>
        <rFont val="黑体"/>
        <family val="3"/>
      </rPr>
      <t>排名</t>
    </r>
  </si>
  <si>
    <r>
      <rPr>
        <sz val="11"/>
        <color indexed="8"/>
        <rFont val="黑体"/>
        <family val="3"/>
      </rPr>
      <t>备注</t>
    </r>
  </si>
  <si>
    <r>
      <rPr>
        <sz val="11"/>
        <color indexed="8"/>
        <rFont val="黑体"/>
        <family val="3"/>
      </rPr>
      <t>是否入围测试</t>
    </r>
  </si>
  <si>
    <r>
      <rPr>
        <sz val="10"/>
        <color indexed="8"/>
        <rFont val="宋体"/>
        <family val="0"/>
      </rPr>
      <t>财务管理</t>
    </r>
  </si>
  <si>
    <t/>
  </si>
  <si>
    <t>入围</t>
  </si>
  <si>
    <t>/</t>
  </si>
  <si>
    <r>
      <rPr>
        <sz val="10"/>
        <color indexed="8"/>
        <rFont val="宋体"/>
        <family val="0"/>
      </rPr>
      <t>缺考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</si>
</sst>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4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sz val="14"/>
      <name val="黑体"/>
      <family val="3"/>
    </font>
    <font>
      <sz val="2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4"/>
      <name val="Times New Roman"/>
      <family val="1"/>
    </font>
    <font>
      <sz val="20"/>
      <name val="方正小标宋简体"/>
      <family val="4"/>
    </font>
    <font>
      <sz val="11"/>
      <color indexed="8"/>
      <name val="黑体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4" applyNumberFormat="0" applyAlignment="0" applyProtection="0"/>
    <xf numFmtId="0" fontId="41" fillId="4" borderId="5" applyNumberFormat="0" applyAlignment="0" applyProtection="0"/>
    <xf numFmtId="0" fontId="42" fillId="4" borderId="4" applyNumberFormat="0" applyAlignment="0" applyProtection="0"/>
    <xf numFmtId="0" fontId="43" fillId="5" borderId="6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49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176" fontId="52" fillId="0" borderId="9" xfId="0" applyNumberFormat="1" applyFont="1" applyFill="1" applyBorder="1" applyAlignment="1">
      <alignment horizontal="center" vertical="center"/>
    </xf>
    <xf numFmtId="177" fontId="52" fillId="0" borderId="10" xfId="0" applyNumberFormat="1" applyFont="1" applyFill="1" applyBorder="1" applyAlignment="1" applyProtection="1">
      <alignment horizontal="center" vertical="center"/>
      <protection/>
    </xf>
    <xf numFmtId="0" fontId="51" fillId="0" borderId="9" xfId="0" applyFont="1" applyFill="1" applyBorder="1" applyAlignment="1">
      <alignment horizontal="center" vertical="center" wrapText="1"/>
    </xf>
    <xf numFmtId="177" fontId="52" fillId="0" borderId="9" xfId="0" applyNumberFormat="1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26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</dxf>
    <dxf>
      <border>
        <top style="thin">
          <color theme="4"/>
        </top>
      </border>
    </dxf>
    <dxf>
      <border>
        <top style="thin">
          <color theme="4"/>
        </top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8_Accent1" defaultPivotStyle="PivotStylePreset2_Accent1">
    <tableStyle name="TableStylePreset8_Accent1 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2"/>
  <sheetViews>
    <sheetView tabSelected="1" zoomScaleSheetLayoutView="100" workbookViewId="0" topLeftCell="A1">
      <selection activeCell="N7" sqref="N7"/>
    </sheetView>
  </sheetViews>
  <sheetFormatPr defaultColWidth="9.00390625" defaultRowHeight="14.25"/>
  <cols>
    <col min="1" max="2" width="9.00390625" style="3" customWidth="1"/>
    <col min="3" max="3" width="6.75390625" style="3" customWidth="1"/>
    <col min="4" max="5" width="9.00390625" style="3" customWidth="1"/>
    <col min="6" max="6" width="13.50390625" style="3" customWidth="1"/>
    <col min="7" max="16384" width="9.00390625" style="3" customWidth="1"/>
  </cols>
  <sheetData>
    <row r="1" ht="24.75" customHeight="1">
      <c r="A1" s="4" t="s">
        <v>0</v>
      </c>
    </row>
    <row r="2" spans="1:10" ht="39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s="1" customFormat="1" ht="30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10" t="s">
        <v>11</v>
      </c>
    </row>
    <row r="4" spans="1:10" s="2" customFormat="1" ht="19.5" customHeight="1">
      <c r="A4" s="7">
        <v>1</v>
      </c>
      <c r="B4" s="7" t="str">
        <f>"符骊珠"</f>
        <v>符骊珠</v>
      </c>
      <c r="C4" s="7" t="str">
        <f aca="true" t="shared" si="0" ref="C4:C7">"女"</f>
        <v>女</v>
      </c>
      <c r="D4" s="7" t="str">
        <f aca="true" t="shared" si="1" ref="D4:D46">"20302"</f>
        <v>20302</v>
      </c>
      <c r="E4" s="7" t="s">
        <v>12</v>
      </c>
      <c r="F4" s="7">
        <v>23081200122</v>
      </c>
      <c r="G4" s="8">
        <v>85.4</v>
      </c>
      <c r="H4" s="9">
        <v>1</v>
      </c>
      <c r="I4" s="11" t="s">
        <v>13</v>
      </c>
      <c r="J4" s="12" t="s">
        <v>14</v>
      </c>
    </row>
    <row r="5" spans="1:10" s="2" customFormat="1" ht="19.5" customHeight="1">
      <c r="A5" s="7">
        <v>2</v>
      </c>
      <c r="B5" s="7" t="str">
        <f>"夏添"</f>
        <v>夏添</v>
      </c>
      <c r="C5" s="7" t="str">
        <f>"男"</f>
        <v>男</v>
      </c>
      <c r="D5" s="7" t="str">
        <f t="shared" si="1"/>
        <v>20302</v>
      </c>
      <c r="E5" s="7" t="s">
        <v>12</v>
      </c>
      <c r="F5" s="7">
        <v>23081200112</v>
      </c>
      <c r="G5" s="8">
        <v>84.3</v>
      </c>
      <c r="H5" s="9">
        <v>2</v>
      </c>
      <c r="I5" s="11" t="s">
        <v>13</v>
      </c>
      <c r="J5" s="12" t="s">
        <v>14</v>
      </c>
    </row>
    <row r="6" spans="1:10" s="2" customFormat="1" ht="19.5" customHeight="1">
      <c r="A6" s="7">
        <v>3</v>
      </c>
      <c r="B6" s="7" t="str">
        <f>"翦影"</f>
        <v>翦影</v>
      </c>
      <c r="C6" s="7" t="str">
        <f t="shared" si="0"/>
        <v>女</v>
      </c>
      <c r="D6" s="7" t="str">
        <f t="shared" si="1"/>
        <v>20302</v>
      </c>
      <c r="E6" s="7" t="s">
        <v>12</v>
      </c>
      <c r="F6" s="7">
        <v>23081200118</v>
      </c>
      <c r="G6" s="8">
        <v>83.6</v>
      </c>
      <c r="H6" s="9">
        <v>3</v>
      </c>
      <c r="I6" s="11" t="s">
        <v>13</v>
      </c>
      <c r="J6" s="12" t="s">
        <v>14</v>
      </c>
    </row>
    <row r="7" spans="1:10" s="2" customFormat="1" ht="19.5" customHeight="1">
      <c r="A7" s="7">
        <v>4</v>
      </c>
      <c r="B7" s="7" t="str">
        <f>"李文慧"</f>
        <v>李文慧</v>
      </c>
      <c r="C7" s="7" t="str">
        <f t="shared" si="0"/>
        <v>女</v>
      </c>
      <c r="D7" s="7" t="str">
        <f t="shared" si="1"/>
        <v>20302</v>
      </c>
      <c r="E7" s="7" t="s">
        <v>12</v>
      </c>
      <c r="F7" s="7">
        <v>23081200208</v>
      </c>
      <c r="G7" s="8">
        <v>83.4</v>
      </c>
      <c r="H7" s="9">
        <v>4</v>
      </c>
      <c r="I7" s="11" t="s">
        <v>13</v>
      </c>
      <c r="J7" s="12" t="s">
        <v>14</v>
      </c>
    </row>
    <row r="8" spans="1:10" s="2" customFormat="1" ht="19.5" customHeight="1">
      <c r="A8" s="7">
        <v>5</v>
      </c>
      <c r="B8" s="7" t="str">
        <f>"方晏清"</f>
        <v>方晏清</v>
      </c>
      <c r="C8" s="7" t="str">
        <f>"男"</f>
        <v>男</v>
      </c>
      <c r="D8" s="7" t="str">
        <f t="shared" si="1"/>
        <v>20302</v>
      </c>
      <c r="E8" s="7" t="s">
        <v>12</v>
      </c>
      <c r="F8" s="7">
        <v>23081200129</v>
      </c>
      <c r="G8" s="8">
        <v>83.2</v>
      </c>
      <c r="H8" s="9">
        <v>5</v>
      </c>
      <c r="I8" s="11" t="s">
        <v>13</v>
      </c>
      <c r="J8" s="12" t="s">
        <v>14</v>
      </c>
    </row>
    <row r="9" spans="1:10" s="2" customFormat="1" ht="19.5" customHeight="1">
      <c r="A9" s="7">
        <v>6</v>
      </c>
      <c r="B9" s="7" t="str">
        <f>"赵冬玲"</f>
        <v>赵冬玲</v>
      </c>
      <c r="C9" s="7" t="str">
        <f aca="true" t="shared" si="2" ref="C9:C11">"女"</f>
        <v>女</v>
      </c>
      <c r="D9" s="7" t="str">
        <f t="shared" si="1"/>
        <v>20302</v>
      </c>
      <c r="E9" s="7" t="s">
        <v>12</v>
      </c>
      <c r="F9" s="7">
        <v>23081200207</v>
      </c>
      <c r="G9" s="8">
        <v>83.1</v>
      </c>
      <c r="H9" s="9">
        <v>6</v>
      </c>
      <c r="I9" s="11" t="s">
        <v>13</v>
      </c>
      <c r="J9" s="12" t="s">
        <v>14</v>
      </c>
    </row>
    <row r="10" spans="1:10" s="2" customFormat="1" ht="19.5" customHeight="1">
      <c r="A10" s="7">
        <v>7</v>
      </c>
      <c r="B10" s="7" t="str">
        <f>"黄梅玲"</f>
        <v>黄梅玲</v>
      </c>
      <c r="C10" s="7" t="str">
        <f t="shared" si="2"/>
        <v>女</v>
      </c>
      <c r="D10" s="7" t="str">
        <f t="shared" si="1"/>
        <v>20302</v>
      </c>
      <c r="E10" s="7" t="s">
        <v>12</v>
      </c>
      <c r="F10" s="7">
        <v>23081200211</v>
      </c>
      <c r="G10" s="8">
        <v>82.9</v>
      </c>
      <c r="H10" s="9">
        <v>7</v>
      </c>
      <c r="I10" s="11" t="s">
        <v>13</v>
      </c>
      <c r="J10" s="12" t="s">
        <v>14</v>
      </c>
    </row>
    <row r="11" spans="1:10" s="2" customFormat="1" ht="19.5" customHeight="1">
      <c r="A11" s="7">
        <v>8</v>
      </c>
      <c r="B11" s="7" t="str">
        <f>"张亦"</f>
        <v>张亦</v>
      </c>
      <c r="C11" s="7" t="str">
        <f t="shared" si="2"/>
        <v>女</v>
      </c>
      <c r="D11" s="7" t="str">
        <f t="shared" si="1"/>
        <v>20302</v>
      </c>
      <c r="E11" s="7" t="s">
        <v>12</v>
      </c>
      <c r="F11" s="7">
        <v>23081200210</v>
      </c>
      <c r="G11" s="8">
        <v>82.7</v>
      </c>
      <c r="H11" s="9">
        <v>8</v>
      </c>
      <c r="I11" s="11" t="s">
        <v>13</v>
      </c>
      <c r="J11" s="12" t="s">
        <v>14</v>
      </c>
    </row>
    <row r="12" spans="1:10" s="2" customFormat="1" ht="19.5" customHeight="1">
      <c r="A12" s="7">
        <v>9</v>
      </c>
      <c r="B12" s="7" t="str">
        <f>"余曾志"</f>
        <v>余曾志</v>
      </c>
      <c r="C12" s="7" t="str">
        <f>"男"</f>
        <v>男</v>
      </c>
      <c r="D12" s="7" t="str">
        <f t="shared" si="1"/>
        <v>20302</v>
      </c>
      <c r="E12" s="7" t="s">
        <v>12</v>
      </c>
      <c r="F12" s="7">
        <v>23081200119</v>
      </c>
      <c r="G12" s="8">
        <v>82.6</v>
      </c>
      <c r="H12" s="9">
        <v>9</v>
      </c>
      <c r="I12" s="11" t="s">
        <v>13</v>
      </c>
      <c r="J12" s="12" t="s">
        <v>14</v>
      </c>
    </row>
    <row r="13" spans="1:10" s="2" customFormat="1" ht="19.5" customHeight="1">
      <c r="A13" s="7">
        <v>10</v>
      </c>
      <c r="B13" s="7" t="str">
        <f>"李可"</f>
        <v>李可</v>
      </c>
      <c r="C13" s="7" t="str">
        <f aca="true" t="shared" si="3" ref="C13:C15">"女"</f>
        <v>女</v>
      </c>
      <c r="D13" s="7" t="str">
        <f t="shared" si="1"/>
        <v>20302</v>
      </c>
      <c r="E13" s="7" t="s">
        <v>12</v>
      </c>
      <c r="F13" s="7">
        <v>23081200109</v>
      </c>
      <c r="G13" s="8">
        <v>82.1</v>
      </c>
      <c r="H13" s="9">
        <v>10</v>
      </c>
      <c r="I13" s="11" t="s">
        <v>13</v>
      </c>
      <c r="J13" s="12" t="s">
        <v>14</v>
      </c>
    </row>
    <row r="14" spans="1:10" s="2" customFormat="1" ht="19.5" customHeight="1">
      <c r="A14" s="7">
        <v>11</v>
      </c>
      <c r="B14" s="7" t="str">
        <f>"邓琦琪"</f>
        <v>邓琦琪</v>
      </c>
      <c r="C14" s="7" t="str">
        <f t="shared" si="3"/>
        <v>女</v>
      </c>
      <c r="D14" s="7" t="str">
        <f t="shared" si="1"/>
        <v>20302</v>
      </c>
      <c r="E14" s="7" t="s">
        <v>12</v>
      </c>
      <c r="F14" s="7">
        <v>23081200202</v>
      </c>
      <c r="G14" s="8">
        <v>82.1</v>
      </c>
      <c r="H14" s="9">
        <v>10</v>
      </c>
      <c r="I14" s="11" t="s">
        <v>13</v>
      </c>
      <c r="J14" s="12" t="s">
        <v>14</v>
      </c>
    </row>
    <row r="15" spans="1:10" s="2" customFormat="1" ht="19.5" customHeight="1">
      <c r="A15" s="7">
        <v>12</v>
      </c>
      <c r="B15" s="7" t="str">
        <f>"韩婷"</f>
        <v>韩婷</v>
      </c>
      <c r="C15" s="7" t="str">
        <f t="shared" si="3"/>
        <v>女</v>
      </c>
      <c r="D15" s="7" t="str">
        <f t="shared" si="1"/>
        <v>20302</v>
      </c>
      <c r="E15" s="7" t="s">
        <v>12</v>
      </c>
      <c r="F15" s="7">
        <v>23081200103</v>
      </c>
      <c r="G15" s="8">
        <v>82</v>
      </c>
      <c r="H15" s="9">
        <v>12</v>
      </c>
      <c r="I15" s="11" t="s">
        <v>13</v>
      </c>
      <c r="J15" s="12" t="s">
        <v>14</v>
      </c>
    </row>
    <row r="16" spans="1:10" s="2" customFormat="1" ht="19.5" customHeight="1">
      <c r="A16" s="7">
        <v>13</v>
      </c>
      <c r="B16" s="7" t="str">
        <f>"李珏冕"</f>
        <v>李珏冕</v>
      </c>
      <c r="C16" s="7" t="str">
        <f aca="true" t="shared" si="4" ref="C16:C20">"男"</f>
        <v>男</v>
      </c>
      <c r="D16" s="7" t="str">
        <f t="shared" si="1"/>
        <v>20302</v>
      </c>
      <c r="E16" s="7" t="s">
        <v>12</v>
      </c>
      <c r="F16" s="7">
        <v>23081200209</v>
      </c>
      <c r="G16" s="8">
        <v>82</v>
      </c>
      <c r="H16" s="9">
        <v>12</v>
      </c>
      <c r="I16" s="11" t="s">
        <v>13</v>
      </c>
      <c r="J16" s="12" t="s">
        <v>14</v>
      </c>
    </row>
    <row r="17" spans="1:10" s="2" customFormat="1" ht="19.5" customHeight="1">
      <c r="A17" s="7">
        <v>14</v>
      </c>
      <c r="B17" s="7" t="str">
        <f>"吴晓艳"</f>
        <v>吴晓艳</v>
      </c>
      <c r="C17" s="7" t="str">
        <f aca="true" t="shared" si="5" ref="C17:C27">"女"</f>
        <v>女</v>
      </c>
      <c r="D17" s="7" t="str">
        <f t="shared" si="1"/>
        <v>20302</v>
      </c>
      <c r="E17" s="7" t="s">
        <v>12</v>
      </c>
      <c r="F17" s="7">
        <v>23081200201</v>
      </c>
      <c r="G17" s="8">
        <v>81.9</v>
      </c>
      <c r="H17" s="9">
        <v>14</v>
      </c>
      <c r="I17" s="11" t="s">
        <v>13</v>
      </c>
      <c r="J17" s="12" t="s">
        <v>14</v>
      </c>
    </row>
    <row r="18" spans="1:10" s="2" customFormat="1" ht="19.5" customHeight="1">
      <c r="A18" s="7">
        <v>15</v>
      </c>
      <c r="B18" s="7" t="str">
        <f>"陈杨飏"</f>
        <v>陈杨飏</v>
      </c>
      <c r="C18" s="7" t="str">
        <f t="shared" si="5"/>
        <v>女</v>
      </c>
      <c r="D18" s="7" t="str">
        <f t="shared" si="1"/>
        <v>20302</v>
      </c>
      <c r="E18" s="7" t="s">
        <v>12</v>
      </c>
      <c r="F18" s="7">
        <v>23081200130</v>
      </c>
      <c r="G18" s="8">
        <v>80.7</v>
      </c>
      <c r="H18" s="9">
        <v>15</v>
      </c>
      <c r="I18" s="11" t="s">
        <v>13</v>
      </c>
      <c r="J18" s="12" t="s">
        <v>14</v>
      </c>
    </row>
    <row r="19" spans="1:10" s="2" customFormat="1" ht="19.5" customHeight="1">
      <c r="A19" s="7">
        <v>16</v>
      </c>
      <c r="B19" s="7" t="str">
        <f>"徐明睿"</f>
        <v>徐明睿</v>
      </c>
      <c r="C19" s="7" t="str">
        <f t="shared" si="4"/>
        <v>男</v>
      </c>
      <c r="D19" s="7" t="str">
        <f t="shared" si="1"/>
        <v>20302</v>
      </c>
      <c r="E19" s="7" t="s">
        <v>12</v>
      </c>
      <c r="F19" s="7">
        <v>23081200206</v>
      </c>
      <c r="G19" s="8">
        <v>80.4</v>
      </c>
      <c r="H19" s="9">
        <v>16</v>
      </c>
      <c r="I19" s="11" t="s">
        <v>13</v>
      </c>
      <c r="J19" s="12" t="s">
        <v>14</v>
      </c>
    </row>
    <row r="20" spans="1:10" s="2" customFormat="1" ht="19.5" customHeight="1">
      <c r="A20" s="7">
        <v>17</v>
      </c>
      <c r="B20" s="7" t="str">
        <f>"高榕蔚"</f>
        <v>高榕蔚</v>
      </c>
      <c r="C20" s="7" t="str">
        <f t="shared" si="4"/>
        <v>男</v>
      </c>
      <c r="D20" s="7" t="str">
        <f t="shared" si="1"/>
        <v>20302</v>
      </c>
      <c r="E20" s="7" t="s">
        <v>12</v>
      </c>
      <c r="F20" s="7">
        <v>23081200126</v>
      </c>
      <c r="G20" s="8">
        <v>80.3</v>
      </c>
      <c r="H20" s="9">
        <v>17</v>
      </c>
      <c r="I20" s="11" t="s">
        <v>13</v>
      </c>
      <c r="J20" s="12" t="s">
        <v>14</v>
      </c>
    </row>
    <row r="21" spans="1:10" s="2" customFormat="1" ht="19.5" customHeight="1">
      <c r="A21" s="7">
        <v>18</v>
      </c>
      <c r="B21" s="7" t="str">
        <f>"贺玉茹"</f>
        <v>贺玉茹</v>
      </c>
      <c r="C21" s="7" t="str">
        <f t="shared" si="5"/>
        <v>女</v>
      </c>
      <c r="D21" s="7" t="str">
        <f t="shared" si="1"/>
        <v>20302</v>
      </c>
      <c r="E21" s="7" t="s">
        <v>12</v>
      </c>
      <c r="F21" s="7">
        <v>23081200203</v>
      </c>
      <c r="G21" s="8">
        <v>79.6</v>
      </c>
      <c r="H21" s="9">
        <v>18</v>
      </c>
      <c r="I21" s="11" t="s">
        <v>13</v>
      </c>
      <c r="J21" s="12" t="s">
        <v>14</v>
      </c>
    </row>
    <row r="22" spans="1:10" s="2" customFormat="1" ht="19.5" customHeight="1">
      <c r="A22" s="7">
        <v>19</v>
      </c>
      <c r="B22" s="7" t="str">
        <f>"柯琪琪"</f>
        <v>柯琪琪</v>
      </c>
      <c r="C22" s="7" t="str">
        <f t="shared" si="5"/>
        <v>女</v>
      </c>
      <c r="D22" s="7" t="str">
        <f t="shared" si="1"/>
        <v>20302</v>
      </c>
      <c r="E22" s="7" t="s">
        <v>12</v>
      </c>
      <c r="F22" s="7">
        <v>23081200212</v>
      </c>
      <c r="G22" s="8">
        <v>79.6</v>
      </c>
      <c r="H22" s="9">
        <v>18</v>
      </c>
      <c r="I22" s="11" t="s">
        <v>13</v>
      </c>
      <c r="J22" s="12" t="s">
        <v>14</v>
      </c>
    </row>
    <row r="23" spans="1:10" s="2" customFormat="1" ht="19.5" customHeight="1">
      <c r="A23" s="7">
        <v>20</v>
      </c>
      <c r="B23" s="7" t="str">
        <f>"孟峻樊"</f>
        <v>孟峻樊</v>
      </c>
      <c r="C23" s="7" t="str">
        <f t="shared" si="5"/>
        <v>女</v>
      </c>
      <c r="D23" s="7" t="str">
        <f t="shared" si="1"/>
        <v>20302</v>
      </c>
      <c r="E23" s="7" t="s">
        <v>12</v>
      </c>
      <c r="F23" s="7">
        <v>23081200105</v>
      </c>
      <c r="G23" s="8">
        <v>79.5</v>
      </c>
      <c r="H23" s="9">
        <v>20</v>
      </c>
      <c r="I23" s="11" t="s">
        <v>13</v>
      </c>
      <c r="J23" s="7" t="s">
        <v>15</v>
      </c>
    </row>
    <row r="24" spans="1:10" s="2" customFormat="1" ht="19.5" customHeight="1">
      <c r="A24" s="7">
        <v>21</v>
      </c>
      <c r="B24" s="7" t="str">
        <f>"曹越"</f>
        <v>曹越</v>
      </c>
      <c r="C24" s="7" t="str">
        <f t="shared" si="5"/>
        <v>女</v>
      </c>
      <c r="D24" s="7" t="str">
        <f t="shared" si="1"/>
        <v>20302</v>
      </c>
      <c r="E24" s="7" t="s">
        <v>12</v>
      </c>
      <c r="F24" s="7">
        <v>23081200113</v>
      </c>
      <c r="G24" s="8">
        <v>78.9</v>
      </c>
      <c r="H24" s="9">
        <v>21</v>
      </c>
      <c r="I24" s="11" t="s">
        <v>13</v>
      </c>
      <c r="J24" s="7" t="s">
        <v>15</v>
      </c>
    </row>
    <row r="25" spans="1:10" s="2" customFormat="1" ht="19.5" customHeight="1">
      <c r="A25" s="7">
        <v>22</v>
      </c>
      <c r="B25" s="7" t="str">
        <f>"杨硕"</f>
        <v>杨硕</v>
      </c>
      <c r="C25" s="7" t="str">
        <f t="shared" si="5"/>
        <v>女</v>
      </c>
      <c r="D25" s="7" t="str">
        <f t="shared" si="1"/>
        <v>20302</v>
      </c>
      <c r="E25" s="7" t="s">
        <v>12</v>
      </c>
      <c r="F25" s="7">
        <v>23081200115</v>
      </c>
      <c r="G25" s="8">
        <v>77.7</v>
      </c>
      <c r="H25" s="9">
        <v>22</v>
      </c>
      <c r="I25" s="11" t="s">
        <v>13</v>
      </c>
      <c r="J25" s="7" t="s">
        <v>15</v>
      </c>
    </row>
    <row r="26" spans="1:10" s="2" customFormat="1" ht="19.5" customHeight="1">
      <c r="A26" s="7">
        <v>23</v>
      </c>
      <c r="B26" s="7" t="str">
        <f>"关娇娇"</f>
        <v>关娇娇</v>
      </c>
      <c r="C26" s="7" t="str">
        <f t="shared" si="5"/>
        <v>女</v>
      </c>
      <c r="D26" s="7" t="str">
        <f t="shared" si="1"/>
        <v>20302</v>
      </c>
      <c r="E26" s="7" t="s">
        <v>12</v>
      </c>
      <c r="F26" s="7">
        <v>23081200117</v>
      </c>
      <c r="G26" s="8">
        <v>76.8</v>
      </c>
      <c r="H26" s="9">
        <v>23</v>
      </c>
      <c r="I26" s="11" t="s">
        <v>13</v>
      </c>
      <c r="J26" s="7" t="s">
        <v>15</v>
      </c>
    </row>
    <row r="27" spans="1:10" s="2" customFormat="1" ht="19.5" customHeight="1">
      <c r="A27" s="7">
        <v>24</v>
      </c>
      <c r="B27" s="7" t="str">
        <f>"王梦圆"</f>
        <v>王梦圆</v>
      </c>
      <c r="C27" s="7" t="str">
        <f t="shared" si="5"/>
        <v>女</v>
      </c>
      <c r="D27" s="7" t="str">
        <f t="shared" si="1"/>
        <v>20302</v>
      </c>
      <c r="E27" s="7" t="s">
        <v>12</v>
      </c>
      <c r="F27" s="7">
        <v>23081200102</v>
      </c>
      <c r="G27" s="8">
        <v>76.4</v>
      </c>
      <c r="H27" s="9">
        <v>24</v>
      </c>
      <c r="I27" s="11" t="s">
        <v>13</v>
      </c>
      <c r="J27" s="7" t="s">
        <v>15</v>
      </c>
    </row>
    <row r="28" spans="1:10" s="2" customFormat="1" ht="19.5" customHeight="1">
      <c r="A28" s="7">
        <v>25</v>
      </c>
      <c r="B28" s="7" t="str">
        <f>"吴玉涛"</f>
        <v>吴玉涛</v>
      </c>
      <c r="C28" s="7" t="str">
        <f>"男"</f>
        <v>男</v>
      </c>
      <c r="D28" s="7" t="str">
        <f t="shared" si="1"/>
        <v>20302</v>
      </c>
      <c r="E28" s="7" t="s">
        <v>12</v>
      </c>
      <c r="F28" s="7">
        <v>23081200120</v>
      </c>
      <c r="G28" s="8">
        <v>75.6</v>
      </c>
      <c r="H28" s="9">
        <v>25</v>
      </c>
      <c r="I28" s="11" t="s">
        <v>13</v>
      </c>
      <c r="J28" s="7" t="s">
        <v>15</v>
      </c>
    </row>
    <row r="29" spans="1:10" s="2" customFormat="1" ht="19.5" customHeight="1">
      <c r="A29" s="7">
        <v>26</v>
      </c>
      <c r="B29" s="7" t="str">
        <f>"胡可艺"</f>
        <v>胡可艺</v>
      </c>
      <c r="C29" s="7" t="str">
        <f aca="true" t="shared" si="6" ref="C29:C32">"女"</f>
        <v>女</v>
      </c>
      <c r="D29" s="7" t="str">
        <f t="shared" si="1"/>
        <v>20302</v>
      </c>
      <c r="E29" s="7" t="s">
        <v>12</v>
      </c>
      <c r="F29" s="7">
        <v>23081200127</v>
      </c>
      <c r="G29" s="8">
        <v>75.3</v>
      </c>
      <c r="H29" s="9">
        <v>26</v>
      </c>
      <c r="I29" s="11" t="s">
        <v>13</v>
      </c>
      <c r="J29" s="7" t="s">
        <v>15</v>
      </c>
    </row>
    <row r="30" spans="1:10" s="2" customFormat="1" ht="19.5" customHeight="1">
      <c r="A30" s="7">
        <v>27</v>
      </c>
      <c r="B30" s="7" t="str">
        <f>"陈正文"</f>
        <v>陈正文</v>
      </c>
      <c r="C30" s="7" t="str">
        <f t="shared" si="6"/>
        <v>女</v>
      </c>
      <c r="D30" s="7" t="str">
        <f t="shared" si="1"/>
        <v>20302</v>
      </c>
      <c r="E30" s="7" t="s">
        <v>12</v>
      </c>
      <c r="F30" s="7">
        <v>23081200106</v>
      </c>
      <c r="G30" s="8">
        <v>75.1</v>
      </c>
      <c r="H30" s="9">
        <v>27</v>
      </c>
      <c r="I30" s="11" t="s">
        <v>13</v>
      </c>
      <c r="J30" s="7" t="s">
        <v>15</v>
      </c>
    </row>
    <row r="31" spans="1:10" s="2" customFormat="1" ht="19.5" customHeight="1">
      <c r="A31" s="7">
        <v>28</v>
      </c>
      <c r="B31" s="7" t="str">
        <f>"刘静"</f>
        <v>刘静</v>
      </c>
      <c r="C31" s="7" t="str">
        <f t="shared" si="6"/>
        <v>女</v>
      </c>
      <c r="D31" s="7" t="str">
        <f t="shared" si="1"/>
        <v>20302</v>
      </c>
      <c r="E31" s="7" t="s">
        <v>12</v>
      </c>
      <c r="F31" s="7">
        <v>23081200111</v>
      </c>
      <c r="G31" s="8">
        <v>74.5</v>
      </c>
      <c r="H31" s="9">
        <v>28</v>
      </c>
      <c r="I31" s="11" t="s">
        <v>13</v>
      </c>
      <c r="J31" s="7" t="s">
        <v>15</v>
      </c>
    </row>
    <row r="32" spans="1:10" s="2" customFormat="1" ht="19.5" customHeight="1">
      <c r="A32" s="7">
        <v>29</v>
      </c>
      <c r="B32" s="7" t="str">
        <f>"向蕗尧"</f>
        <v>向蕗尧</v>
      </c>
      <c r="C32" s="7" t="str">
        <f t="shared" si="6"/>
        <v>女</v>
      </c>
      <c r="D32" s="7" t="str">
        <f t="shared" si="1"/>
        <v>20302</v>
      </c>
      <c r="E32" s="7" t="s">
        <v>12</v>
      </c>
      <c r="F32" s="7">
        <v>23081200101</v>
      </c>
      <c r="G32" s="8">
        <v>74.3</v>
      </c>
      <c r="H32" s="9">
        <v>29</v>
      </c>
      <c r="I32" s="11" t="s">
        <v>13</v>
      </c>
      <c r="J32" s="7" t="s">
        <v>15</v>
      </c>
    </row>
    <row r="33" spans="1:10" s="2" customFormat="1" ht="19.5" customHeight="1">
      <c r="A33" s="7">
        <v>30</v>
      </c>
      <c r="B33" s="7" t="str">
        <f>"汪天雄"</f>
        <v>汪天雄</v>
      </c>
      <c r="C33" s="7" t="str">
        <f>"男"</f>
        <v>男</v>
      </c>
      <c r="D33" s="7" t="str">
        <f t="shared" si="1"/>
        <v>20302</v>
      </c>
      <c r="E33" s="7" t="s">
        <v>12</v>
      </c>
      <c r="F33" s="7">
        <v>23081200114</v>
      </c>
      <c r="G33" s="8">
        <v>74</v>
      </c>
      <c r="H33" s="9">
        <v>30</v>
      </c>
      <c r="I33" s="11" t="s">
        <v>13</v>
      </c>
      <c r="J33" s="7" t="s">
        <v>15</v>
      </c>
    </row>
    <row r="34" spans="1:10" s="2" customFormat="1" ht="19.5" customHeight="1">
      <c r="A34" s="7">
        <v>31</v>
      </c>
      <c r="B34" s="7" t="str">
        <f>"程秋月"</f>
        <v>程秋月</v>
      </c>
      <c r="C34" s="7" t="str">
        <f aca="true" t="shared" si="7" ref="C34:C38">"女"</f>
        <v>女</v>
      </c>
      <c r="D34" s="7" t="str">
        <f t="shared" si="1"/>
        <v>20302</v>
      </c>
      <c r="E34" s="7" t="s">
        <v>12</v>
      </c>
      <c r="F34" s="7">
        <v>23081200107</v>
      </c>
      <c r="G34" s="8">
        <v>73.7</v>
      </c>
      <c r="H34" s="9">
        <v>31</v>
      </c>
      <c r="I34" s="11" t="s">
        <v>13</v>
      </c>
      <c r="J34" s="7" t="s">
        <v>15</v>
      </c>
    </row>
    <row r="35" spans="1:10" s="2" customFormat="1" ht="19.5" customHeight="1">
      <c r="A35" s="7">
        <v>32</v>
      </c>
      <c r="B35" s="7" t="str">
        <f>"胡亚萌"</f>
        <v>胡亚萌</v>
      </c>
      <c r="C35" s="7" t="str">
        <f t="shared" si="7"/>
        <v>女</v>
      </c>
      <c r="D35" s="7" t="str">
        <f t="shared" si="1"/>
        <v>20302</v>
      </c>
      <c r="E35" s="7" t="s">
        <v>12</v>
      </c>
      <c r="F35" s="7">
        <v>23081200204</v>
      </c>
      <c r="G35" s="8">
        <v>73.1</v>
      </c>
      <c r="H35" s="9">
        <v>32</v>
      </c>
      <c r="I35" s="11" t="s">
        <v>13</v>
      </c>
      <c r="J35" s="7" t="s">
        <v>15</v>
      </c>
    </row>
    <row r="36" spans="1:10" s="2" customFormat="1" ht="19.5" customHeight="1">
      <c r="A36" s="7">
        <v>33</v>
      </c>
      <c r="B36" s="7" t="str">
        <f>"吴雅苇"</f>
        <v>吴雅苇</v>
      </c>
      <c r="C36" s="7" t="str">
        <f t="shared" si="7"/>
        <v>女</v>
      </c>
      <c r="D36" s="7" t="str">
        <f t="shared" si="1"/>
        <v>20302</v>
      </c>
      <c r="E36" s="7" t="s">
        <v>12</v>
      </c>
      <c r="F36" s="7">
        <v>23081200205</v>
      </c>
      <c r="G36" s="8">
        <v>72.9</v>
      </c>
      <c r="H36" s="9">
        <v>33</v>
      </c>
      <c r="I36" s="11" t="s">
        <v>13</v>
      </c>
      <c r="J36" s="7" t="s">
        <v>15</v>
      </c>
    </row>
    <row r="37" spans="1:10" s="2" customFormat="1" ht="19.5" customHeight="1">
      <c r="A37" s="7">
        <v>34</v>
      </c>
      <c r="B37" s="7" t="str">
        <f>"李堉立"</f>
        <v>李堉立</v>
      </c>
      <c r="C37" s="7" t="str">
        <f t="shared" si="7"/>
        <v>女</v>
      </c>
      <c r="D37" s="7" t="str">
        <f t="shared" si="1"/>
        <v>20302</v>
      </c>
      <c r="E37" s="7" t="s">
        <v>12</v>
      </c>
      <c r="F37" s="7">
        <v>23081200121</v>
      </c>
      <c r="G37" s="8">
        <v>71.3</v>
      </c>
      <c r="H37" s="9">
        <v>34</v>
      </c>
      <c r="I37" s="11" t="s">
        <v>13</v>
      </c>
      <c r="J37" s="7" t="s">
        <v>15</v>
      </c>
    </row>
    <row r="38" spans="1:10" s="2" customFormat="1" ht="19.5" customHeight="1">
      <c r="A38" s="7">
        <v>35</v>
      </c>
      <c r="B38" s="7" t="str">
        <f>"杨玉坪"</f>
        <v>杨玉坪</v>
      </c>
      <c r="C38" s="7" t="str">
        <f t="shared" si="7"/>
        <v>女</v>
      </c>
      <c r="D38" s="7" t="str">
        <f t="shared" si="1"/>
        <v>20302</v>
      </c>
      <c r="E38" s="7" t="s">
        <v>12</v>
      </c>
      <c r="F38" s="7">
        <v>23081200116</v>
      </c>
      <c r="G38" s="8">
        <v>71</v>
      </c>
      <c r="H38" s="9">
        <v>35</v>
      </c>
      <c r="I38" s="11" t="s">
        <v>13</v>
      </c>
      <c r="J38" s="7" t="s">
        <v>15</v>
      </c>
    </row>
    <row r="39" spans="1:10" s="2" customFormat="1" ht="19.5" customHeight="1">
      <c r="A39" s="7">
        <v>36</v>
      </c>
      <c r="B39" s="7" t="str">
        <f>"曾恒远"</f>
        <v>曾恒远</v>
      </c>
      <c r="C39" s="7" t="str">
        <f aca="true" t="shared" si="8" ref="C39:C42">"男"</f>
        <v>男</v>
      </c>
      <c r="D39" s="7" t="str">
        <f t="shared" si="1"/>
        <v>20302</v>
      </c>
      <c r="E39" s="7" t="s">
        <v>12</v>
      </c>
      <c r="F39" s="7">
        <v>23081200124</v>
      </c>
      <c r="G39" s="8">
        <v>70.7</v>
      </c>
      <c r="H39" s="9">
        <v>36</v>
      </c>
      <c r="I39" s="11" t="s">
        <v>13</v>
      </c>
      <c r="J39" s="7" t="s">
        <v>15</v>
      </c>
    </row>
    <row r="40" spans="1:10" s="2" customFormat="1" ht="19.5" customHeight="1">
      <c r="A40" s="7">
        <v>37</v>
      </c>
      <c r="B40" s="7" t="str">
        <f>"苏丽雅"</f>
        <v>苏丽雅</v>
      </c>
      <c r="C40" s="7" t="str">
        <f aca="true" t="shared" si="9" ref="C40:C45">"女"</f>
        <v>女</v>
      </c>
      <c r="D40" s="7" t="str">
        <f t="shared" si="1"/>
        <v>20302</v>
      </c>
      <c r="E40" s="7" t="s">
        <v>12</v>
      </c>
      <c r="F40" s="7">
        <v>23081200213</v>
      </c>
      <c r="G40" s="8">
        <v>67.6</v>
      </c>
      <c r="H40" s="9">
        <v>37</v>
      </c>
      <c r="I40" s="11" t="s">
        <v>13</v>
      </c>
      <c r="J40" s="7" t="s">
        <v>15</v>
      </c>
    </row>
    <row r="41" spans="1:10" s="2" customFormat="1" ht="19.5" customHeight="1">
      <c r="A41" s="7">
        <v>38</v>
      </c>
      <c r="B41" s="7" t="str">
        <f>"陈思琦"</f>
        <v>陈思琦</v>
      </c>
      <c r="C41" s="7" t="str">
        <f t="shared" si="8"/>
        <v>男</v>
      </c>
      <c r="D41" s="7" t="str">
        <f t="shared" si="1"/>
        <v>20302</v>
      </c>
      <c r="E41" s="7" t="s">
        <v>12</v>
      </c>
      <c r="F41" s="7">
        <v>23081200108</v>
      </c>
      <c r="G41" s="8">
        <v>66</v>
      </c>
      <c r="H41" s="9">
        <v>38</v>
      </c>
      <c r="I41" s="11" t="s">
        <v>13</v>
      </c>
      <c r="J41" s="7" t="s">
        <v>15</v>
      </c>
    </row>
    <row r="42" spans="1:10" s="2" customFormat="1" ht="19.5" customHeight="1">
      <c r="A42" s="7">
        <v>39</v>
      </c>
      <c r="B42" s="7" t="str">
        <f>"李奎"</f>
        <v>李奎</v>
      </c>
      <c r="C42" s="7" t="str">
        <f t="shared" si="8"/>
        <v>男</v>
      </c>
      <c r="D42" s="7" t="str">
        <f t="shared" si="1"/>
        <v>20302</v>
      </c>
      <c r="E42" s="7" t="s">
        <v>12</v>
      </c>
      <c r="F42" s="7">
        <v>23081200104</v>
      </c>
      <c r="G42" s="8">
        <v>0</v>
      </c>
      <c r="H42" s="9">
        <v>39</v>
      </c>
      <c r="I42" s="11" t="s">
        <v>16</v>
      </c>
      <c r="J42" s="7" t="s">
        <v>15</v>
      </c>
    </row>
    <row r="43" spans="1:10" s="2" customFormat="1" ht="19.5" customHeight="1">
      <c r="A43" s="7">
        <v>40</v>
      </c>
      <c r="B43" s="7" t="str">
        <f>"石瑾瑾"</f>
        <v>石瑾瑾</v>
      </c>
      <c r="C43" s="7" t="str">
        <f t="shared" si="9"/>
        <v>女</v>
      </c>
      <c r="D43" s="7" t="str">
        <f t="shared" si="1"/>
        <v>20302</v>
      </c>
      <c r="E43" s="7" t="s">
        <v>12</v>
      </c>
      <c r="F43" s="7">
        <v>23081200110</v>
      </c>
      <c r="G43" s="8">
        <v>0</v>
      </c>
      <c r="H43" s="9">
        <v>39</v>
      </c>
      <c r="I43" s="11" t="s">
        <v>16</v>
      </c>
      <c r="J43" s="7" t="s">
        <v>15</v>
      </c>
    </row>
    <row r="44" spans="1:10" s="2" customFormat="1" ht="19.5" customHeight="1">
      <c r="A44" s="7">
        <v>41</v>
      </c>
      <c r="B44" s="7" t="str">
        <f>"陈可"</f>
        <v>陈可</v>
      </c>
      <c r="C44" s="7" t="str">
        <f t="shared" si="9"/>
        <v>女</v>
      </c>
      <c r="D44" s="7" t="str">
        <f t="shared" si="1"/>
        <v>20302</v>
      </c>
      <c r="E44" s="7" t="s">
        <v>12</v>
      </c>
      <c r="F44" s="7">
        <v>23081200123</v>
      </c>
      <c r="G44" s="8">
        <v>0</v>
      </c>
      <c r="H44" s="9">
        <v>39</v>
      </c>
      <c r="I44" s="11" t="s">
        <v>16</v>
      </c>
      <c r="J44" s="7" t="s">
        <v>15</v>
      </c>
    </row>
    <row r="45" spans="1:10" s="2" customFormat="1" ht="19.5" customHeight="1">
      <c r="A45" s="7">
        <v>42</v>
      </c>
      <c r="B45" s="7" t="str">
        <f>"杨乐"</f>
        <v>杨乐</v>
      </c>
      <c r="C45" s="7" t="str">
        <f t="shared" si="9"/>
        <v>女</v>
      </c>
      <c r="D45" s="7" t="str">
        <f t="shared" si="1"/>
        <v>20302</v>
      </c>
      <c r="E45" s="7" t="s">
        <v>12</v>
      </c>
      <c r="F45" s="7">
        <v>23081200125</v>
      </c>
      <c r="G45" s="8">
        <v>0</v>
      </c>
      <c r="H45" s="9">
        <v>39</v>
      </c>
      <c r="I45" s="11" t="s">
        <v>16</v>
      </c>
      <c r="J45" s="7" t="s">
        <v>15</v>
      </c>
    </row>
    <row r="46" spans="1:10" s="2" customFormat="1" ht="19.5" customHeight="1">
      <c r="A46" s="7">
        <v>43</v>
      </c>
      <c r="B46" s="7" t="str">
        <f>"胡景峰"</f>
        <v>胡景峰</v>
      </c>
      <c r="C46" s="7" t="str">
        <f>"男"</f>
        <v>男</v>
      </c>
      <c r="D46" s="7" t="str">
        <f t="shared" si="1"/>
        <v>20302</v>
      </c>
      <c r="E46" s="7" t="s">
        <v>12</v>
      </c>
      <c r="F46" s="7">
        <v>23081200128</v>
      </c>
      <c r="G46" s="8">
        <v>0</v>
      </c>
      <c r="H46" s="9">
        <v>39</v>
      </c>
      <c r="I46" s="11" t="s">
        <v>16</v>
      </c>
      <c r="J46" s="7" t="s">
        <v>15</v>
      </c>
    </row>
    <row r="47" spans="1:10" s="2" customFormat="1" ht="19.5" customHeight="1">
      <c r="A47" s="7">
        <v>44</v>
      </c>
      <c r="B47" s="7" t="str">
        <f>"严剑桥"</f>
        <v>严剑桥</v>
      </c>
      <c r="C47" s="7" t="str">
        <f aca="true" t="shared" si="10" ref="C47:C52">"女"</f>
        <v>女</v>
      </c>
      <c r="D47" s="7" t="str">
        <f aca="true" t="shared" si="11" ref="D47:D102">"20303"</f>
        <v>20303</v>
      </c>
      <c r="E47" s="7" t="s">
        <v>12</v>
      </c>
      <c r="F47" s="7">
        <v>23081200404</v>
      </c>
      <c r="G47" s="8">
        <v>84.5</v>
      </c>
      <c r="H47" s="9">
        <v>1</v>
      </c>
      <c r="I47" s="11" t="s">
        <v>13</v>
      </c>
      <c r="J47" s="12" t="s">
        <v>14</v>
      </c>
    </row>
    <row r="48" spans="1:10" s="2" customFormat="1" ht="19.5" customHeight="1">
      <c r="A48" s="7">
        <v>45</v>
      </c>
      <c r="B48" s="7" t="str">
        <f>"张景怡"</f>
        <v>张景怡</v>
      </c>
      <c r="C48" s="7" t="str">
        <f t="shared" si="10"/>
        <v>女</v>
      </c>
      <c r="D48" s="7" t="str">
        <f t="shared" si="11"/>
        <v>20303</v>
      </c>
      <c r="E48" s="7" t="s">
        <v>12</v>
      </c>
      <c r="F48" s="7">
        <v>23081200219</v>
      </c>
      <c r="G48" s="8">
        <v>81.5</v>
      </c>
      <c r="H48" s="9">
        <v>2</v>
      </c>
      <c r="I48" s="11" t="s">
        <v>13</v>
      </c>
      <c r="J48" s="12" t="s">
        <v>14</v>
      </c>
    </row>
    <row r="49" spans="1:10" s="2" customFormat="1" ht="19.5" customHeight="1">
      <c r="A49" s="7">
        <v>46</v>
      </c>
      <c r="B49" s="7" t="str">
        <f>"汪迪"</f>
        <v>汪迪</v>
      </c>
      <c r="C49" s="7" t="str">
        <f t="shared" si="10"/>
        <v>女</v>
      </c>
      <c r="D49" s="7" t="str">
        <f t="shared" si="11"/>
        <v>20303</v>
      </c>
      <c r="E49" s="7" t="s">
        <v>12</v>
      </c>
      <c r="F49" s="7">
        <v>23081200304</v>
      </c>
      <c r="G49" s="8">
        <v>80.6</v>
      </c>
      <c r="H49" s="9">
        <v>3</v>
      </c>
      <c r="I49" s="11" t="s">
        <v>13</v>
      </c>
      <c r="J49" s="12" t="s">
        <v>14</v>
      </c>
    </row>
    <row r="50" spans="1:10" s="2" customFormat="1" ht="19.5" customHeight="1">
      <c r="A50" s="7">
        <v>47</v>
      </c>
      <c r="B50" s="7" t="str">
        <f>"杨梓桐"</f>
        <v>杨梓桐</v>
      </c>
      <c r="C50" s="7" t="str">
        <f t="shared" si="10"/>
        <v>女</v>
      </c>
      <c r="D50" s="7" t="str">
        <f t="shared" si="11"/>
        <v>20303</v>
      </c>
      <c r="E50" s="7" t="s">
        <v>12</v>
      </c>
      <c r="F50" s="7">
        <v>23081200409</v>
      </c>
      <c r="G50" s="8">
        <v>80.4</v>
      </c>
      <c r="H50" s="9">
        <v>4</v>
      </c>
      <c r="I50" s="11" t="s">
        <v>13</v>
      </c>
      <c r="J50" s="12" t="s">
        <v>14</v>
      </c>
    </row>
    <row r="51" spans="1:10" s="2" customFormat="1" ht="19.5" customHeight="1">
      <c r="A51" s="7">
        <v>48</v>
      </c>
      <c r="B51" s="7" t="str">
        <f>"庄光阳"</f>
        <v>庄光阳</v>
      </c>
      <c r="C51" s="7" t="str">
        <f t="shared" si="10"/>
        <v>女</v>
      </c>
      <c r="D51" s="7" t="str">
        <f t="shared" si="11"/>
        <v>20303</v>
      </c>
      <c r="E51" s="7" t="s">
        <v>12</v>
      </c>
      <c r="F51" s="7">
        <v>23081200226</v>
      </c>
      <c r="G51" s="8">
        <v>79.9</v>
      </c>
      <c r="H51" s="9">
        <v>5</v>
      </c>
      <c r="I51" s="11" t="s">
        <v>13</v>
      </c>
      <c r="J51" s="12" t="s">
        <v>14</v>
      </c>
    </row>
    <row r="52" spans="1:10" s="2" customFormat="1" ht="19.5" customHeight="1">
      <c r="A52" s="7">
        <v>49</v>
      </c>
      <c r="B52" s="7" t="str">
        <f>"谭娟"</f>
        <v>谭娟</v>
      </c>
      <c r="C52" s="7" t="str">
        <f t="shared" si="10"/>
        <v>女</v>
      </c>
      <c r="D52" s="7" t="str">
        <f t="shared" si="11"/>
        <v>20303</v>
      </c>
      <c r="E52" s="7" t="s">
        <v>12</v>
      </c>
      <c r="F52" s="7">
        <v>23081200316</v>
      </c>
      <c r="G52" s="8">
        <v>79.5</v>
      </c>
      <c r="H52" s="9">
        <v>6</v>
      </c>
      <c r="I52" s="11" t="s">
        <v>13</v>
      </c>
      <c r="J52" s="12" t="s">
        <v>14</v>
      </c>
    </row>
    <row r="53" spans="1:10" s="2" customFormat="1" ht="19.5" customHeight="1">
      <c r="A53" s="7">
        <v>50</v>
      </c>
      <c r="B53" s="7" t="str">
        <f>"许金宋"</f>
        <v>许金宋</v>
      </c>
      <c r="C53" s="7" t="str">
        <f>"男"</f>
        <v>男</v>
      </c>
      <c r="D53" s="7" t="str">
        <f t="shared" si="11"/>
        <v>20303</v>
      </c>
      <c r="E53" s="7" t="s">
        <v>12</v>
      </c>
      <c r="F53" s="7">
        <v>23081200230</v>
      </c>
      <c r="G53" s="8">
        <v>78.7</v>
      </c>
      <c r="H53" s="9">
        <v>7</v>
      </c>
      <c r="I53" s="11" t="s">
        <v>13</v>
      </c>
      <c r="J53" s="12" t="s">
        <v>14</v>
      </c>
    </row>
    <row r="54" spans="1:10" s="2" customFormat="1" ht="19.5" customHeight="1">
      <c r="A54" s="7">
        <v>51</v>
      </c>
      <c r="B54" s="7" t="str">
        <f>"刘喜莲"</f>
        <v>刘喜莲</v>
      </c>
      <c r="C54" s="7" t="str">
        <f aca="true" t="shared" si="12" ref="C54:C59">"女"</f>
        <v>女</v>
      </c>
      <c r="D54" s="7" t="str">
        <f t="shared" si="11"/>
        <v>20303</v>
      </c>
      <c r="E54" s="7" t="s">
        <v>12</v>
      </c>
      <c r="F54" s="7">
        <v>23081200322</v>
      </c>
      <c r="G54" s="8">
        <v>78.5</v>
      </c>
      <c r="H54" s="9">
        <v>8</v>
      </c>
      <c r="I54" s="11" t="s">
        <v>13</v>
      </c>
      <c r="J54" s="12" t="s">
        <v>14</v>
      </c>
    </row>
    <row r="55" spans="1:10" s="2" customFormat="1" ht="19.5" customHeight="1">
      <c r="A55" s="7">
        <v>52</v>
      </c>
      <c r="B55" s="7" t="str">
        <f>"魏晓健"</f>
        <v>魏晓健</v>
      </c>
      <c r="C55" s="7" t="str">
        <f t="shared" si="12"/>
        <v>女</v>
      </c>
      <c r="D55" s="7" t="str">
        <f t="shared" si="11"/>
        <v>20303</v>
      </c>
      <c r="E55" s="7" t="s">
        <v>12</v>
      </c>
      <c r="F55" s="7">
        <v>23081200224</v>
      </c>
      <c r="G55" s="8">
        <v>78.3</v>
      </c>
      <c r="H55" s="9">
        <v>9</v>
      </c>
      <c r="I55" s="11" t="s">
        <v>13</v>
      </c>
      <c r="J55" s="12" t="s">
        <v>14</v>
      </c>
    </row>
    <row r="56" spans="1:10" s="2" customFormat="1" ht="19.5" customHeight="1">
      <c r="A56" s="7">
        <v>53</v>
      </c>
      <c r="B56" s="7" t="str">
        <f>"胡煜桥"</f>
        <v>胡煜桥</v>
      </c>
      <c r="C56" s="7" t="str">
        <f t="shared" si="12"/>
        <v>女</v>
      </c>
      <c r="D56" s="7" t="str">
        <f t="shared" si="11"/>
        <v>20303</v>
      </c>
      <c r="E56" s="7" t="s">
        <v>12</v>
      </c>
      <c r="F56" s="7">
        <v>23081200327</v>
      </c>
      <c r="G56" s="8">
        <v>78.3</v>
      </c>
      <c r="H56" s="9">
        <v>9</v>
      </c>
      <c r="I56" s="11" t="s">
        <v>13</v>
      </c>
      <c r="J56" s="12" t="s">
        <v>14</v>
      </c>
    </row>
    <row r="57" spans="1:10" s="2" customFormat="1" ht="19.5" customHeight="1">
      <c r="A57" s="7">
        <v>54</v>
      </c>
      <c r="B57" s="7" t="str">
        <f>"李瑞林"</f>
        <v>李瑞林</v>
      </c>
      <c r="C57" s="7" t="str">
        <f t="shared" si="12"/>
        <v>女</v>
      </c>
      <c r="D57" s="7" t="str">
        <f t="shared" si="11"/>
        <v>20303</v>
      </c>
      <c r="E57" s="7" t="s">
        <v>12</v>
      </c>
      <c r="F57" s="7">
        <v>23081200309</v>
      </c>
      <c r="G57" s="8">
        <v>77.7</v>
      </c>
      <c r="H57" s="9">
        <v>11</v>
      </c>
      <c r="I57" s="11" t="s">
        <v>13</v>
      </c>
      <c r="J57" s="12" t="s">
        <v>14</v>
      </c>
    </row>
    <row r="58" spans="1:10" s="2" customFormat="1" ht="19.5" customHeight="1">
      <c r="A58" s="7">
        <v>55</v>
      </c>
      <c r="B58" s="7" t="str">
        <f>"江诗月"</f>
        <v>江诗月</v>
      </c>
      <c r="C58" s="7" t="str">
        <f t="shared" si="12"/>
        <v>女</v>
      </c>
      <c r="D58" s="7" t="str">
        <f t="shared" si="11"/>
        <v>20303</v>
      </c>
      <c r="E58" s="7" t="s">
        <v>12</v>
      </c>
      <c r="F58" s="7">
        <v>23081200317</v>
      </c>
      <c r="G58" s="8">
        <v>77.7</v>
      </c>
      <c r="H58" s="9">
        <v>11</v>
      </c>
      <c r="I58" s="11" t="s">
        <v>13</v>
      </c>
      <c r="J58" s="12" t="s">
        <v>14</v>
      </c>
    </row>
    <row r="59" spans="1:10" s="2" customFormat="1" ht="19.5" customHeight="1">
      <c r="A59" s="7">
        <v>56</v>
      </c>
      <c r="B59" s="7" t="str">
        <f>"蔡伟"</f>
        <v>蔡伟</v>
      </c>
      <c r="C59" s="7" t="str">
        <f t="shared" si="12"/>
        <v>女</v>
      </c>
      <c r="D59" s="7" t="str">
        <f t="shared" si="11"/>
        <v>20303</v>
      </c>
      <c r="E59" s="7" t="s">
        <v>12</v>
      </c>
      <c r="F59" s="7">
        <v>23081200320</v>
      </c>
      <c r="G59" s="8">
        <v>77.5</v>
      </c>
      <c r="H59" s="9">
        <v>13</v>
      </c>
      <c r="I59" s="11" t="s">
        <v>13</v>
      </c>
      <c r="J59" s="12" t="s">
        <v>14</v>
      </c>
    </row>
    <row r="60" spans="1:10" s="2" customFormat="1" ht="19.5" customHeight="1">
      <c r="A60" s="7">
        <v>57</v>
      </c>
      <c r="B60" s="7" t="str">
        <f>"夏晨烊"</f>
        <v>夏晨烊</v>
      </c>
      <c r="C60" s="7" t="str">
        <f>"男"</f>
        <v>男</v>
      </c>
      <c r="D60" s="7" t="str">
        <f t="shared" si="11"/>
        <v>20303</v>
      </c>
      <c r="E60" s="7" t="s">
        <v>12</v>
      </c>
      <c r="F60" s="7">
        <v>23081200301</v>
      </c>
      <c r="G60" s="8">
        <v>77.4</v>
      </c>
      <c r="H60" s="9">
        <v>14</v>
      </c>
      <c r="I60" s="11" t="s">
        <v>13</v>
      </c>
      <c r="J60" s="12" t="s">
        <v>14</v>
      </c>
    </row>
    <row r="61" spans="1:10" s="2" customFormat="1" ht="19.5" customHeight="1">
      <c r="A61" s="7">
        <v>58</v>
      </c>
      <c r="B61" s="7" t="str">
        <f>"马俊"</f>
        <v>马俊</v>
      </c>
      <c r="C61" s="7" t="str">
        <f aca="true" t="shared" si="13" ref="C61:C65">"女"</f>
        <v>女</v>
      </c>
      <c r="D61" s="7" t="str">
        <f t="shared" si="11"/>
        <v>20303</v>
      </c>
      <c r="E61" s="7" t="s">
        <v>12</v>
      </c>
      <c r="F61" s="7">
        <v>23081200314</v>
      </c>
      <c r="G61" s="8">
        <v>77.4</v>
      </c>
      <c r="H61" s="9">
        <v>14</v>
      </c>
      <c r="I61" s="11" t="s">
        <v>13</v>
      </c>
      <c r="J61" s="12" t="s">
        <v>14</v>
      </c>
    </row>
    <row r="62" spans="1:10" s="2" customFormat="1" ht="19.5" customHeight="1">
      <c r="A62" s="7">
        <v>59</v>
      </c>
      <c r="B62" s="7" t="str">
        <f>"吴洁"</f>
        <v>吴洁</v>
      </c>
      <c r="C62" s="7" t="str">
        <f t="shared" si="13"/>
        <v>女</v>
      </c>
      <c r="D62" s="7" t="str">
        <f t="shared" si="11"/>
        <v>20303</v>
      </c>
      <c r="E62" s="7" t="s">
        <v>12</v>
      </c>
      <c r="F62" s="7">
        <v>23081200308</v>
      </c>
      <c r="G62" s="8">
        <v>76.7</v>
      </c>
      <c r="H62" s="9">
        <v>16</v>
      </c>
      <c r="I62" s="11" t="s">
        <v>13</v>
      </c>
      <c r="J62" s="7" t="s">
        <v>15</v>
      </c>
    </row>
    <row r="63" spans="1:10" s="2" customFormat="1" ht="19.5" customHeight="1">
      <c r="A63" s="7">
        <v>60</v>
      </c>
      <c r="B63" s="7" t="str">
        <f>"孙圆媛"</f>
        <v>孙圆媛</v>
      </c>
      <c r="C63" s="7" t="str">
        <f t="shared" si="13"/>
        <v>女</v>
      </c>
      <c r="D63" s="7" t="str">
        <f t="shared" si="11"/>
        <v>20303</v>
      </c>
      <c r="E63" s="7" t="s">
        <v>12</v>
      </c>
      <c r="F63" s="7">
        <v>23081200318</v>
      </c>
      <c r="G63" s="8">
        <v>76.2</v>
      </c>
      <c r="H63" s="9">
        <v>17</v>
      </c>
      <c r="I63" s="11" t="s">
        <v>13</v>
      </c>
      <c r="J63" s="7" t="s">
        <v>15</v>
      </c>
    </row>
    <row r="64" spans="1:10" s="2" customFormat="1" ht="19.5" customHeight="1">
      <c r="A64" s="7">
        <v>61</v>
      </c>
      <c r="B64" s="7" t="str">
        <f>"张庭"</f>
        <v>张庭</v>
      </c>
      <c r="C64" s="7" t="str">
        <f t="shared" si="13"/>
        <v>女</v>
      </c>
      <c r="D64" s="7" t="str">
        <f t="shared" si="11"/>
        <v>20303</v>
      </c>
      <c r="E64" s="7" t="s">
        <v>12</v>
      </c>
      <c r="F64" s="7">
        <v>23081200401</v>
      </c>
      <c r="G64" s="8">
        <v>75.9</v>
      </c>
      <c r="H64" s="9">
        <v>18</v>
      </c>
      <c r="I64" s="11" t="s">
        <v>13</v>
      </c>
      <c r="J64" s="7" t="s">
        <v>15</v>
      </c>
    </row>
    <row r="65" spans="1:10" s="2" customFormat="1" ht="19.5" customHeight="1">
      <c r="A65" s="7">
        <v>62</v>
      </c>
      <c r="B65" s="7" t="str">
        <f>"吴豆豆"</f>
        <v>吴豆豆</v>
      </c>
      <c r="C65" s="7" t="str">
        <f t="shared" si="13"/>
        <v>女</v>
      </c>
      <c r="D65" s="7" t="str">
        <f t="shared" si="11"/>
        <v>20303</v>
      </c>
      <c r="E65" s="7" t="s">
        <v>12</v>
      </c>
      <c r="F65" s="7">
        <v>23081200216</v>
      </c>
      <c r="G65" s="8">
        <v>74.9</v>
      </c>
      <c r="H65" s="9">
        <v>19</v>
      </c>
      <c r="I65" s="11" t="s">
        <v>13</v>
      </c>
      <c r="J65" s="7" t="s">
        <v>15</v>
      </c>
    </row>
    <row r="66" spans="1:10" s="2" customFormat="1" ht="19.5" customHeight="1">
      <c r="A66" s="7">
        <v>63</v>
      </c>
      <c r="B66" s="7" t="str">
        <f>"李重辰"</f>
        <v>李重辰</v>
      </c>
      <c r="C66" s="7" t="str">
        <f>"男"</f>
        <v>男</v>
      </c>
      <c r="D66" s="7" t="str">
        <f t="shared" si="11"/>
        <v>20303</v>
      </c>
      <c r="E66" s="7" t="s">
        <v>12</v>
      </c>
      <c r="F66" s="7">
        <v>23081200303</v>
      </c>
      <c r="G66" s="8">
        <v>73.4</v>
      </c>
      <c r="H66" s="9">
        <v>20</v>
      </c>
      <c r="I66" s="11" t="s">
        <v>13</v>
      </c>
      <c r="J66" s="7" t="s">
        <v>15</v>
      </c>
    </row>
    <row r="67" spans="1:10" s="2" customFormat="1" ht="19.5" customHeight="1">
      <c r="A67" s="7">
        <v>64</v>
      </c>
      <c r="B67" s="7" t="str">
        <f>"李哲"</f>
        <v>李哲</v>
      </c>
      <c r="C67" s="7" t="str">
        <f aca="true" t="shared" si="14" ref="C67:C74">"女"</f>
        <v>女</v>
      </c>
      <c r="D67" s="7" t="str">
        <f t="shared" si="11"/>
        <v>20303</v>
      </c>
      <c r="E67" s="7" t="s">
        <v>12</v>
      </c>
      <c r="F67" s="7">
        <v>23081200402</v>
      </c>
      <c r="G67" s="8">
        <v>72.7</v>
      </c>
      <c r="H67" s="9">
        <v>21</v>
      </c>
      <c r="I67" s="11" t="s">
        <v>13</v>
      </c>
      <c r="J67" s="7" t="s">
        <v>15</v>
      </c>
    </row>
    <row r="68" spans="1:10" s="2" customFormat="1" ht="19.5" customHeight="1">
      <c r="A68" s="7">
        <v>65</v>
      </c>
      <c r="B68" s="7" t="str">
        <f>"张慧玲"</f>
        <v>张慧玲</v>
      </c>
      <c r="C68" s="7" t="str">
        <f t="shared" si="14"/>
        <v>女</v>
      </c>
      <c r="D68" s="7" t="str">
        <f t="shared" si="11"/>
        <v>20303</v>
      </c>
      <c r="E68" s="7" t="s">
        <v>12</v>
      </c>
      <c r="F68" s="7">
        <v>23081200405</v>
      </c>
      <c r="G68" s="8">
        <v>72</v>
      </c>
      <c r="H68" s="9">
        <v>22</v>
      </c>
      <c r="I68" s="11" t="s">
        <v>13</v>
      </c>
      <c r="J68" s="7" t="s">
        <v>15</v>
      </c>
    </row>
    <row r="69" spans="1:10" s="2" customFormat="1" ht="19.5" customHeight="1">
      <c r="A69" s="7">
        <v>66</v>
      </c>
      <c r="B69" s="7" t="str">
        <f>"樊琪"</f>
        <v>樊琪</v>
      </c>
      <c r="C69" s="7" t="str">
        <f t="shared" si="14"/>
        <v>女</v>
      </c>
      <c r="D69" s="7" t="str">
        <f t="shared" si="11"/>
        <v>20303</v>
      </c>
      <c r="E69" s="7" t="s">
        <v>12</v>
      </c>
      <c r="F69" s="7">
        <v>23081200223</v>
      </c>
      <c r="G69" s="8">
        <v>71.1</v>
      </c>
      <c r="H69" s="9">
        <v>23</v>
      </c>
      <c r="I69" s="11" t="s">
        <v>13</v>
      </c>
      <c r="J69" s="7" t="s">
        <v>15</v>
      </c>
    </row>
    <row r="70" spans="1:10" s="2" customFormat="1" ht="19.5" customHeight="1">
      <c r="A70" s="7">
        <v>67</v>
      </c>
      <c r="B70" s="7" t="str">
        <f>"施雨露"</f>
        <v>施雨露</v>
      </c>
      <c r="C70" s="7" t="str">
        <f t="shared" si="14"/>
        <v>女</v>
      </c>
      <c r="D70" s="7" t="str">
        <f t="shared" si="11"/>
        <v>20303</v>
      </c>
      <c r="E70" s="7" t="s">
        <v>12</v>
      </c>
      <c r="F70" s="7">
        <v>23081200328</v>
      </c>
      <c r="G70" s="8">
        <v>70.9</v>
      </c>
      <c r="H70" s="9">
        <v>24</v>
      </c>
      <c r="I70" s="11" t="s">
        <v>13</v>
      </c>
      <c r="J70" s="7" t="s">
        <v>15</v>
      </c>
    </row>
    <row r="71" spans="1:10" s="2" customFormat="1" ht="19.5" customHeight="1">
      <c r="A71" s="7">
        <v>68</v>
      </c>
      <c r="B71" s="7" t="str">
        <f>"高慧玲"</f>
        <v>高慧玲</v>
      </c>
      <c r="C71" s="7" t="str">
        <f t="shared" si="14"/>
        <v>女</v>
      </c>
      <c r="D71" s="7" t="str">
        <f t="shared" si="11"/>
        <v>20303</v>
      </c>
      <c r="E71" s="7" t="s">
        <v>12</v>
      </c>
      <c r="F71" s="7">
        <v>23081200407</v>
      </c>
      <c r="G71" s="8">
        <v>70.7</v>
      </c>
      <c r="H71" s="9">
        <v>25</v>
      </c>
      <c r="I71" s="11" t="s">
        <v>13</v>
      </c>
      <c r="J71" s="7" t="s">
        <v>15</v>
      </c>
    </row>
    <row r="72" spans="1:10" s="2" customFormat="1" ht="19.5" customHeight="1">
      <c r="A72" s="7">
        <v>69</v>
      </c>
      <c r="B72" s="7" t="str">
        <f>"陈雨晴"</f>
        <v>陈雨晴</v>
      </c>
      <c r="C72" s="7" t="str">
        <f t="shared" si="14"/>
        <v>女</v>
      </c>
      <c r="D72" s="7" t="str">
        <f t="shared" si="11"/>
        <v>20303</v>
      </c>
      <c r="E72" s="7" t="s">
        <v>12</v>
      </c>
      <c r="F72" s="7">
        <v>23081200408</v>
      </c>
      <c r="G72" s="8">
        <v>70.3</v>
      </c>
      <c r="H72" s="9">
        <v>26</v>
      </c>
      <c r="I72" s="11" t="s">
        <v>13</v>
      </c>
      <c r="J72" s="7" t="s">
        <v>15</v>
      </c>
    </row>
    <row r="73" spans="1:10" s="2" customFormat="1" ht="19.5" customHeight="1">
      <c r="A73" s="7">
        <v>70</v>
      </c>
      <c r="B73" s="7" t="str">
        <f>"谢祺"</f>
        <v>谢祺</v>
      </c>
      <c r="C73" s="7" t="str">
        <f t="shared" si="14"/>
        <v>女</v>
      </c>
      <c r="D73" s="7" t="str">
        <f t="shared" si="11"/>
        <v>20303</v>
      </c>
      <c r="E73" s="7" t="s">
        <v>12</v>
      </c>
      <c r="F73" s="7">
        <v>23081200217</v>
      </c>
      <c r="G73" s="8">
        <v>69.9</v>
      </c>
      <c r="H73" s="9">
        <v>27</v>
      </c>
      <c r="I73" s="11" t="s">
        <v>13</v>
      </c>
      <c r="J73" s="7" t="s">
        <v>15</v>
      </c>
    </row>
    <row r="74" spans="1:10" s="2" customFormat="1" ht="19.5" customHeight="1">
      <c r="A74" s="7">
        <v>71</v>
      </c>
      <c r="B74" s="7" t="str">
        <f>"郭成宇"</f>
        <v>郭成宇</v>
      </c>
      <c r="C74" s="7" t="str">
        <f t="shared" si="14"/>
        <v>女</v>
      </c>
      <c r="D74" s="7" t="str">
        <f t="shared" si="11"/>
        <v>20303</v>
      </c>
      <c r="E74" s="7" t="s">
        <v>12</v>
      </c>
      <c r="F74" s="7">
        <v>23081200220</v>
      </c>
      <c r="G74" s="8">
        <v>69.7</v>
      </c>
      <c r="H74" s="9">
        <v>28</v>
      </c>
      <c r="I74" s="11" t="s">
        <v>13</v>
      </c>
      <c r="J74" s="7" t="s">
        <v>15</v>
      </c>
    </row>
    <row r="75" spans="1:10" s="2" customFormat="1" ht="19.5" customHeight="1">
      <c r="A75" s="7">
        <v>72</v>
      </c>
      <c r="B75" s="7" t="str">
        <f>"丁泓杰"</f>
        <v>丁泓杰</v>
      </c>
      <c r="C75" s="7" t="str">
        <f>"男"</f>
        <v>男</v>
      </c>
      <c r="D75" s="7" t="str">
        <f t="shared" si="11"/>
        <v>20303</v>
      </c>
      <c r="E75" s="7" t="s">
        <v>12</v>
      </c>
      <c r="F75" s="7">
        <v>23081200306</v>
      </c>
      <c r="G75" s="8">
        <v>69.7</v>
      </c>
      <c r="H75" s="9">
        <v>28</v>
      </c>
      <c r="I75" s="11" t="s">
        <v>13</v>
      </c>
      <c r="J75" s="7" t="s">
        <v>15</v>
      </c>
    </row>
    <row r="76" spans="1:10" s="2" customFormat="1" ht="19.5" customHeight="1">
      <c r="A76" s="7">
        <v>73</v>
      </c>
      <c r="B76" s="7" t="str">
        <f>"李冰"</f>
        <v>李冰</v>
      </c>
      <c r="C76" s="7" t="str">
        <f>"男"</f>
        <v>男</v>
      </c>
      <c r="D76" s="7" t="str">
        <f t="shared" si="11"/>
        <v>20303</v>
      </c>
      <c r="E76" s="7" t="s">
        <v>12</v>
      </c>
      <c r="F76" s="7">
        <v>23081200310</v>
      </c>
      <c r="G76" s="8">
        <v>69.4</v>
      </c>
      <c r="H76" s="9">
        <v>30</v>
      </c>
      <c r="I76" s="11" t="s">
        <v>13</v>
      </c>
      <c r="J76" s="7" t="s">
        <v>15</v>
      </c>
    </row>
    <row r="77" spans="1:10" s="2" customFormat="1" ht="19.5" customHeight="1">
      <c r="A77" s="7">
        <v>74</v>
      </c>
      <c r="B77" s="7" t="str">
        <f>"罗玲芝"</f>
        <v>罗玲芝</v>
      </c>
      <c r="C77" s="7" t="str">
        <f aca="true" t="shared" si="15" ref="C77:C80">"女"</f>
        <v>女</v>
      </c>
      <c r="D77" s="7" t="str">
        <f t="shared" si="11"/>
        <v>20303</v>
      </c>
      <c r="E77" s="7" t="s">
        <v>12</v>
      </c>
      <c r="F77" s="7">
        <v>23081200326</v>
      </c>
      <c r="G77" s="8">
        <v>69.1</v>
      </c>
      <c r="H77" s="9">
        <v>31</v>
      </c>
      <c r="I77" s="11" t="s">
        <v>13</v>
      </c>
      <c r="J77" s="7" t="s">
        <v>15</v>
      </c>
    </row>
    <row r="78" spans="1:10" s="2" customFormat="1" ht="19.5" customHeight="1">
      <c r="A78" s="7">
        <v>75</v>
      </c>
      <c r="B78" s="7" t="str">
        <f>"张埝"</f>
        <v>张埝</v>
      </c>
      <c r="C78" s="7" t="str">
        <f t="shared" si="15"/>
        <v>女</v>
      </c>
      <c r="D78" s="7" t="str">
        <f t="shared" si="11"/>
        <v>20303</v>
      </c>
      <c r="E78" s="7" t="s">
        <v>12</v>
      </c>
      <c r="F78" s="7">
        <v>23081200321</v>
      </c>
      <c r="G78" s="8">
        <v>67.6</v>
      </c>
      <c r="H78" s="9">
        <v>32</v>
      </c>
      <c r="I78" s="11" t="s">
        <v>13</v>
      </c>
      <c r="J78" s="7" t="s">
        <v>15</v>
      </c>
    </row>
    <row r="79" spans="1:10" s="2" customFormat="1" ht="19.5" customHeight="1">
      <c r="A79" s="7">
        <v>76</v>
      </c>
      <c r="B79" s="7" t="str">
        <f>"邹慧"</f>
        <v>邹慧</v>
      </c>
      <c r="C79" s="7" t="str">
        <f t="shared" si="15"/>
        <v>女</v>
      </c>
      <c r="D79" s="7" t="str">
        <f t="shared" si="11"/>
        <v>20303</v>
      </c>
      <c r="E79" s="7" t="s">
        <v>12</v>
      </c>
      <c r="F79" s="7">
        <v>23081200227</v>
      </c>
      <c r="G79" s="8">
        <v>65.6</v>
      </c>
      <c r="H79" s="9">
        <v>33</v>
      </c>
      <c r="I79" s="11" t="s">
        <v>13</v>
      </c>
      <c r="J79" s="7" t="s">
        <v>15</v>
      </c>
    </row>
    <row r="80" spans="1:10" s="2" customFormat="1" ht="19.5" customHeight="1">
      <c r="A80" s="7">
        <v>77</v>
      </c>
      <c r="B80" s="7" t="str">
        <f>"汪梦婕"</f>
        <v>汪梦婕</v>
      </c>
      <c r="C80" s="7" t="str">
        <f t="shared" si="15"/>
        <v>女</v>
      </c>
      <c r="D80" s="7" t="str">
        <f t="shared" si="11"/>
        <v>20303</v>
      </c>
      <c r="E80" s="7" t="s">
        <v>12</v>
      </c>
      <c r="F80" s="7">
        <v>23081200319</v>
      </c>
      <c r="G80" s="8">
        <v>63.9</v>
      </c>
      <c r="H80" s="9">
        <v>34</v>
      </c>
      <c r="I80" s="11" t="s">
        <v>13</v>
      </c>
      <c r="J80" s="7" t="s">
        <v>15</v>
      </c>
    </row>
    <row r="81" spans="1:10" s="2" customFormat="1" ht="19.5" customHeight="1">
      <c r="A81" s="7">
        <v>78</v>
      </c>
      <c r="B81" s="7" t="str">
        <f>"何俊达"</f>
        <v>何俊达</v>
      </c>
      <c r="C81" s="7" t="str">
        <f aca="true" t="shared" si="16" ref="C81:C86">"男"</f>
        <v>男</v>
      </c>
      <c r="D81" s="7" t="str">
        <f t="shared" si="11"/>
        <v>20303</v>
      </c>
      <c r="E81" s="7" t="s">
        <v>12</v>
      </c>
      <c r="F81" s="7">
        <v>23081200222</v>
      </c>
      <c r="G81" s="8">
        <v>63.7</v>
      </c>
      <c r="H81" s="9">
        <v>35</v>
      </c>
      <c r="I81" s="11" t="s">
        <v>13</v>
      </c>
      <c r="J81" s="7" t="s">
        <v>15</v>
      </c>
    </row>
    <row r="82" spans="1:10" s="2" customFormat="1" ht="19.5" customHeight="1">
      <c r="A82" s="7">
        <v>79</v>
      </c>
      <c r="B82" s="7" t="str">
        <f>"龙珞"</f>
        <v>龙珞</v>
      </c>
      <c r="C82" s="7" t="str">
        <f aca="true" t="shared" si="17" ref="C82:C93">"女"</f>
        <v>女</v>
      </c>
      <c r="D82" s="7" t="str">
        <f t="shared" si="11"/>
        <v>20303</v>
      </c>
      <c r="E82" s="7" t="s">
        <v>12</v>
      </c>
      <c r="F82" s="7">
        <v>23081200313</v>
      </c>
      <c r="G82" s="8">
        <v>63.6</v>
      </c>
      <c r="H82" s="9">
        <v>36</v>
      </c>
      <c r="I82" s="11" t="s">
        <v>13</v>
      </c>
      <c r="J82" s="7" t="s">
        <v>15</v>
      </c>
    </row>
    <row r="83" spans="1:10" s="2" customFormat="1" ht="19.5" customHeight="1">
      <c r="A83" s="7">
        <v>80</v>
      </c>
      <c r="B83" s="7" t="str">
        <f>"付宏立"</f>
        <v>付宏立</v>
      </c>
      <c r="C83" s="7" t="str">
        <f t="shared" si="17"/>
        <v>女</v>
      </c>
      <c r="D83" s="7" t="str">
        <f t="shared" si="11"/>
        <v>20303</v>
      </c>
      <c r="E83" s="7" t="s">
        <v>12</v>
      </c>
      <c r="F83" s="7">
        <v>23081200329</v>
      </c>
      <c r="G83" s="8">
        <v>62.7</v>
      </c>
      <c r="H83" s="9">
        <v>37</v>
      </c>
      <c r="I83" s="11" t="s">
        <v>13</v>
      </c>
      <c r="J83" s="7" t="s">
        <v>15</v>
      </c>
    </row>
    <row r="84" spans="1:10" s="2" customFormat="1" ht="19.5" customHeight="1">
      <c r="A84" s="7">
        <v>81</v>
      </c>
      <c r="B84" s="7" t="str">
        <f>"严石舟"</f>
        <v>严石舟</v>
      </c>
      <c r="C84" s="7" t="str">
        <f t="shared" si="16"/>
        <v>男</v>
      </c>
      <c r="D84" s="7" t="str">
        <f t="shared" si="11"/>
        <v>20303</v>
      </c>
      <c r="E84" s="7" t="s">
        <v>12</v>
      </c>
      <c r="F84" s="7">
        <v>23081200325</v>
      </c>
      <c r="G84" s="8">
        <v>61.1</v>
      </c>
      <c r="H84" s="9">
        <v>38</v>
      </c>
      <c r="I84" s="11" t="s">
        <v>13</v>
      </c>
      <c r="J84" s="7" t="s">
        <v>15</v>
      </c>
    </row>
    <row r="85" spans="1:10" s="2" customFormat="1" ht="19.5" customHeight="1">
      <c r="A85" s="7">
        <v>82</v>
      </c>
      <c r="B85" s="7" t="str">
        <f>"官陈文"</f>
        <v>官陈文</v>
      </c>
      <c r="C85" s="7" t="str">
        <f t="shared" si="16"/>
        <v>男</v>
      </c>
      <c r="D85" s="7" t="str">
        <f t="shared" si="11"/>
        <v>20303</v>
      </c>
      <c r="E85" s="7" t="s">
        <v>12</v>
      </c>
      <c r="F85" s="7">
        <v>23081200214</v>
      </c>
      <c r="G85" s="8">
        <v>0</v>
      </c>
      <c r="H85" s="9">
        <v>39</v>
      </c>
      <c r="I85" s="11" t="s">
        <v>16</v>
      </c>
      <c r="J85" s="7" t="s">
        <v>15</v>
      </c>
    </row>
    <row r="86" spans="1:10" s="2" customFormat="1" ht="19.5" customHeight="1">
      <c r="A86" s="7">
        <v>83</v>
      </c>
      <c r="B86" s="7" t="str">
        <f>"郭若乔"</f>
        <v>郭若乔</v>
      </c>
      <c r="C86" s="7" t="str">
        <f t="shared" si="16"/>
        <v>男</v>
      </c>
      <c r="D86" s="7" t="str">
        <f t="shared" si="11"/>
        <v>20303</v>
      </c>
      <c r="E86" s="7" t="s">
        <v>12</v>
      </c>
      <c r="F86" s="7">
        <v>23081200215</v>
      </c>
      <c r="G86" s="8">
        <v>0</v>
      </c>
      <c r="H86" s="9">
        <v>39</v>
      </c>
      <c r="I86" s="11" t="s">
        <v>16</v>
      </c>
      <c r="J86" s="7" t="s">
        <v>15</v>
      </c>
    </row>
    <row r="87" spans="1:10" s="2" customFormat="1" ht="19.5" customHeight="1">
      <c r="A87" s="7">
        <v>84</v>
      </c>
      <c r="B87" s="7" t="str">
        <f>"熊欣逸博"</f>
        <v>熊欣逸博</v>
      </c>
      <c r="C87" s="7" t="str">
        <f t="shared" si="17"/>
        <v>女</v>
      </c>
      <c r="D87" s="7" t="str">
        <f t="shared" si="11"/>
        <v>20303</v>
      </c>
      <c r="E87" s="7" t="s">
        <v>12</v>
      </c>
      <c r="F87" s="7">
        <v>23081200218</v>
      </c>
      <c r="G87" s="8">
        <v>0</v>
      </c>
      <c r="H87" s="9">
        <v>39</v>
      </c>
      <c r="I87" s="11" t="s">
        <v>16</v>
      </c>
      <c r="J87" s="7" t="s">
        <v>15</v>
      </c>
    </row>
    <row r="88" spans="1:10" s="2" customFormat="1" ht="19.5" customHeight="1">
      <c r="A88" s="7">
        <v>85</v>
      </c>
      <c r="B88" s="7" t="str">
        <f>"罗田"</f>
        <v>罗田</v>
      </c>
      <c r="C88" s="7" t="str">
        <f t="shared" si="17"/>
        <v>女</v>
      </c>
      <c r="D88" s="7" t="str">
        <f t="shared" si="11"/>
        <v>20303</v>
      </c>
      <c r="E88" s="7" t="s">
        <v>12</v>
      </c>
      <c r="F88" s="7">
        <v>23081200221</v>
      </c>
      <c r="G88" s="8">
        <v>0</v>
      </c>
      <c r="H88" s="9">
        <v>39</v>
      </c>
      <c r="I88" s="11" t="s">
        <v>16</v>
      </c>
      <c r="J88" s="7" t="s">
        <v>15</v>
      </c>
    </row>
    <row r="89" spans="1:10" s="2" customFormat="1" ht="19.5" customHeight="1">
      <c r="A89" s="7">
        <v>86</v>
      </c>
      <c r="B89" s="7" t="str">
        <f>"陈宥伊"</f>
        <v>陈宥伊</v>
      </c>
      <c r="C89" s="7" t="str">
        <f t="shared" si="17"/>
        <v>女</v>
      </c>
      <c r="D89" s="7" t="str">
        <f t="shared" si="11"/>
        <v>20303</v>
      </c>
      <c r="E89" s="7" t="s">
        <v>12</v>
      </c>
      <c r="F89" s="7">
        <v>23081200225</v>
      </c>
      <c r="G89" s="8">
        <v>0</v>
      </c>
      <c r="H89" s="9">
        <v>39</v>
      </c>
      <c r="I89" s="11" t="s">
        <v>16</v>
      </c>
      <c r="J89" s="7" t="s">
        <v>15</v>
      </c>
    </row>
    <row r="90" spans="1:10" s="2" customFormat="1" ht="19.5" customHeight="1">
      <c r="A90" s="7">
        <v>87</v>
      </c>
      <c r="B90" s="7" t="str">
        <f>"邓嘉欣"</f>
        <v>邓嘉欣</v>
      </c>
      <c r="C90" s="7" t="str">
        <f t="shared" si="17"/>
        <v>女</v>
      </c>
      <c r="D90" s="7" t="str">
        <f t="shared" si="11"/>
        <v>20303</v>
      </c>
      <c r="E90" s="7" t="s">
        <v>12</v>
      </c>
      <c r="F90" s="7">
        <v>23081200228</v>
      </c>
      <c r="G90" s="8">
        <v>0</v>
      </c>
      <c r="H90" s="9">
        <v>39</v>
      </c>
      <c r="I90" s="11" t="s">
        <v>16</v>
      </c>
      <c r="J90" s="7" t="s">
        <v>15</v>
      </c>
    </row>
    <row r="91" spans="1:10" s="2" customFormat="1" ht="19.5" customHeight="1">
      <c r="A91" s="7">
        <v>88</v>
      </c>
      <c r="B91" s="7" t="str">
        <f>"於思伽"</f>
        <v>於思伽</v>
      </c>
      <c r="C91" s="7" t="str">
        <f t="shared" si="17"/>
        <v>女</v>
      </c>
      <c r="D91" s="7" t="str">
        <f t="shared" si="11"/>
        <v>20303</v>
      </c>
      <c r="E91" s="7" t="s">
        <v>12</v>
      </c>
      <c r="F91" s="7">
        <v>23081200229</v>
      </c>
      <c r="G91" s="8">
        <v>0</v>
      </c>
      <c r="H91" s="9">
        <v>39</v>
      </c>
      <c r="I91" s="11" t="s">
        <v>16</v>
      </c>
      <c r="J91" s="7" t="s">
        <v>15</v>
      </c>
    </row>
    <row r="92" spans="1:10" s="2" customFormat="1" ht="19.5" customHeight="1">
      <c r="A92" s="7">
        <v>89</v>
      </c>
      <c r="B92" s="7" t="str">
        <f>"雷晶鑫"</f>
        <v>雷晶鑫</v>
      </c>
      <c r="C92" s="7" t="str">
        <f t="shared" si="17"/>
        <v>女</v>
      </c>
      <c r="D92" s="7" t="str">
        <f t="shared" si="11"/>
        <v>20303</v>
      </c>
      <c r="E92" s="7" t="s">
        <v>12</v>
      </c>
      <c r="F92" s="7">
        <v>23081200302</v>
      </c>
      <c r="G92" s="8">
        <v>0</v>
      </c>
      <c r="H92" s="9">
        <v>39</v>
      </c>
      <c r="I92" s="11" t="s">
        <v>16</v>
      </c>
      <c r="J92" s="7" t="s">
        <v>15</v>
      </c>
    </row>
    <row r="93" spans="1:10" s="2" customFormat="1" ht="19.5" customHeight="1">
      <c r="A93" s="7">
        <v>90</v>
      </c>
      <c r="B93" s="7" t="str">
        <f>"胡辰晨"</f>
        <v>胡辰晨</v>
      </c>
      <c r="C93" s="7" t="str">
        <f t="shared" si="17"/>
        <v>女</v>
      </c>
      <c r="D93" s="7" t="str">
        <f t="shared" si="11"/>
        <v>20303</v>
      </c>
      <c r="E93" s="7" t="s">
        <v>12</v>
      </c>
      <c r="F93" s="7">
        <v>23081200305</v>
      </c>
      <c r="G93" s="8">
        <v>0</v>
      </c>
      <c r="H93" s="9">
        <v>39</v>
      </c>
      <c r="I93" s="11" t="s">
        <v>16</v>
      </c>
      <c r="J93" s="7" t="s">
        <v>15</v>
      </c>
    </row>
    <row r="94" spans="1:10" s="2" customFormat="1" ht="19.5" customHeight="1">
      <c r="A94" s="7">
        <v>91</v>
      </c>
      <c r="B94" s="7" t="str">
        <f>"周俊"</f>
        <v>周俊</v>
      </c>
      <c r="C94" s="7" t="str">
        <f>"男"</f>
        <v>男</v>
      </c>
      <c r="D94" s="7" t="str">
        <f t="shared" si="11"/>
        <v>20303</v>
      </c>
      <c r="E94" s="7" t="s">
        <v>12</v>
      </c>
      <c r="F94" s="7">
        <v>23081200307</v>
      </c>
      <c r="G94" s="8">
        <v>0</v>
      </c>
      <c r="H94" s="9">
        <v>39</v>
      </c>
      <c r="I94" s="11" t="s">
        <v>16</v>
      </c>
      <c r="J94" s="7" t="s">
        <v>15</v>
      </c>
    </row>
    <row r="95" spans="1:10" s="2" customFormat="1" ht="19.5" customHeight="1">
      <c r="A95" s="7">
        <v>92</v>
      </c>
      <c r="B95" s="7" t="str">
        <f>"高昕妤"</f>
        <v>高昕妤</v>
      </c>
      <c r="C95" s="7" t="str">
        <f aca="true" t="shared" si="18" ref="C95:C97">"女"</f>
        <v>女</v>
      </c>
      <c r="D95" s="7" t="str">
        <f t="shared" si="11"/>
        <v>20303</v>
      </c>
      <c r="E95" s="7" t="s">
        <v>12</v>
      </c>
      <c r="F95" s="7">
        <v>23081200311</v>
      </c>
      <c r="G95" s="8">
        <v>0</v>
      </c>
      <c r="H95" s="9">
        <v>39</v>
      </c>
      <c r="I95" s="11" t="s">
        <v>16</v>
      </c>
      <c r="J95" s="7" t="s">
        <v>15</v>
      </c>
    </row>
    <row r="96" spans="1:10" s="2" customFormat="1" ht="19.5" customHeight="1">
      <c r="A96" s="7">
        <v>93</v>
      </c>
      <c r="B96" s="7" t="str">
        <f>"陈芷"</f>
        <v>陈芷</v>
      </c>
      <c r="C96" s="7" t="str">
        <f t="shared" si="18"/>
        <v>女</v>
      </c>
      <c r="D96" s="7" t="str">
        <f t="shared" si="11"/>
        <v>20303</v>
      </c>
      <c r="E96" s="7" t="s">
        <v>12</v>
      </c>
      <c r="F96" s="7">
        <v>23081200312</v>
      </c>
      <c r="G96" s="8">
        <v>0</v>
      </c>
      <c r="H96" s="9">
        <v>39</v>
      </c>
      <c r="I96" s="11" t="s">
        <v>16</v>
      </c>
      <c r="J96" s="7" t="s">
        <v>15</v>
      </c>
    </row>
    <row r="97" spans="1:10" s="2" customFormat="1" ht="19.5" customHeight="1">
      <c r="A97" s="7">
        <v>94</v>
      </c>
      <c r="B97" s="7" t="str">
        <f>"胡敏"</f>
        <v>胡敏</v>
      </c>
      <c r="C97" s="7" t="str">
        <f t="shared" si="18"/>
        <v>女</v>
      </c>
      <c r="D97" s="7" t="str">
        <f t="shared" si="11"/>
        <v>20303</v>
      </c>
      <c r="E97" s="7" t="s">
        <v>12</v>
      </c>
      <c r="F97" s="7">
        <v>23081200315</v>
      </c>
      <c r="G97" s="8">
        <v>0</v>
      </c>
      <c r="H97" s="9">
        <v>39</v>
      </c>
      <c r="I97" s="11" t="s">
        <v>16</v>
      </c>
      <c r="J97" s="7" t="s">
        <v>15</v>
      </c>
    </row>
    <row r="98" spans="1:10" s="2" customFormat="1" ht="19.5" customHeight="1">
      <c r="A98" s="7">
        <v>95</v>
      </c>
      <c r="B98" s="7" t="str">
        <f>"宋紫令"</f>
        <v>宋紫令</v>
      </c>
      <c r="C98" s="7" t="str">
        <f>"男"</f>
        <v>男</v>
      </c>
      <c r="D98" s="7" t="str">
        <f t="shared" si="11"/>
        <v>20303</v>
      </c>
      <c r="E98" s="7" t="s">
        <v>12</v>
      </c>
      <c r="F98" s="7">
        <v>23081200323</v>
      </c>
      <c r="G98" s="8">
        <v>0</v>
      </c>
      <c r="H98" s="9">
        <v>39</v>
      </c>
      <c r="I98" s="11" t="s">
        <v>16</v>
      </c>
      <c r="J98" s="7" t="s">
        <v>15</v>
      </c>
    </row>
    <row r="99" spans="1:10" s="2" customFormat="1" ht="19.5" customHeight="1">
      <c r="A99" s="7">
        <v>96</v>
      </c>
      <c r="B99" s="7" t="str">
        <f>"杨婧"</f>
        <v>杨婧</v>
      </c>
      <c r="C99" s="7" t="str">
        <f aca="true" t="shared" si="19" ref="C99:C102">"女"</f>
        <v>女</v>
      </c>
      <c r="D99" s="7" t="str">
        <f t="shared" si="11"/>
        <v>20303</v>
      </c>
      <c r="E99" s="7" t="s">
        <v>12</v>
      </c>
      <c r="F99" s="7">
        <v>23081200324</v>
      </c>
      <c r="G99" s="8">
        <v>0</v>
      </c>
      <c r="H99" s="9">
        <v>39</v>
      </c>
      <c r="I99" s="11" t="s">
        <v>16</v>
      </c>
      <c r="J99" s="7" t="s">
        <v>15</v>
      </c>
    </row>
    <row r="100" spans="1:10" s="2" customFormat="1" ht="19.5" customHeight="1">
      <c r="A100" s="7">
        <v>97</v>
      </c>
      <c r="B100" s="7" t="str">
        <f>"向富艳"</f>
        <v>向富艳</v>
      </c>
      <c r="C100" s="7" t="str">
        <f t="shared" si="19"/>
        <v>女</v>
      </c>
      <c r="D100" s="7" t="str">
        <f t="shared" si="11"/>
        <v>20303</v>
      </c>
      <c r="E100" s="7" t="s">
        <v>12</v>
      </c>
      <c r="F100" s="7">
        <v>23081200330</v>
      </c>
      <c r="G100" s="8">
        <v>0</v>
      </c>
      <c r="H100" s="9">
        <v>39</v>
      </c>
      <c r="I100" s="11" t="s">
        <v>16</v>
      </c>
      <c r="J100" s="7" t="s">
        <v>15</v>
      </c>
    </row>
    <row r="101" spans="1:10" s="2" customFormat="1" ht="19.5" customHeight="1">
      <c r="A101" s="7">
        <v>98</v>
      </c>
      <c r="B101" s="7" t="str">
        <f>"洪娇婷"</f>
        <v>洪娇婷</v>
      </c>
      <c r="C101" s="7" t="str">
        <f t="shared" si="19"/>
        <v>女</v>
      </c>
      <c r="D101" s="7" t="str">
        <f t="shared" si="11"/>
        <v>20303</v>
      </c>
      <c r="E101" s="7" t="s">
        <v>12</v>
      </c>
      <c r="F101" s="7">
        <v>23081200403</v>
      </c>
      <c r="G101" s="8">
        <v>0</v>
      </c>
      <c r="H101" s="9">
        <v>39</v>
      </c>
      <c r="I101" s="11" t="s">
        <v>16</v>
      </c>
      <c r="J101" s="7" t="s">
        <v>15</v>
      </c>
    </row>
    <row r="102" spans="1:10" s="2" customFormat="1" ht="19.5" customHeight="1">
      <c r="A102" s="7">
        <v>99</v>
      </c>
      <c r="B102" s="7" t="str">
        <f>"田怡"</f>
        <v>田怡</v>
      </c>
      <c r="C102" s="7" t="str">
        <f t="shared" si="19"/>
        <v>女</v>
      </c>
      <c r="D102" s="7" t="str">
        <f t="shared" si="11"/>
        <v>20303</v>
      </c>
      <c r="E102" s="7" t="s">
        <v>12</v>
      </c>
      <c r="F102" s="7">
        <v>23081200406</v>
      </c>
      <c r="G102" s="8">
        <v>0</v>
      </c>
      <c r="H102" s="9">
        <v>39</v>
      </c>
      <c r="I102" s="11" t="s">
        <v>16</v>
      </c>
      <c r="J102" s="7" t="s">
        <v>15</v>
      </c>
    </row>
  </sheetData>
  <sheetProtection password="CADA" sheet="1" objects="1" selectLockedCells="1" selectUnlockedCells="1"/>
  <mergeCells count="1">
    <mergeCell ref="A2:J2"/>
  </mergeCells>
  <printOptions/>
  <pageMargins left="0.75" right="0.75" top="1" bottom="1" header="0.5118055555555555" footer="0.5118055555555555"/>
  <pageSetup orientation="portrait" paperSize="9"/>
  <ignoredErrors>
    <ignoredError sqref="C98 C94 C81 C66 C60 C53 C46 C39:C40 C33 C28 C16 C8 C12 C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2023-05-12T11:23:08Z</dcterms:created>
  <dcterms:modified xsi:type="dcterms:W3CDTF">2023-08-16T01:27:36Z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E0345C064D73442282E59E4914872C4E_12</vt:lpwstr>
  </property>
</Properties>
</file>