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事业单位管理2023\2023招聘\"/>
    </mc:Choice>
  </mc:AlternateContent>
  <bookViews>
    <workbookView xWindow="0" yWindow="0" windowWidth="18345" windowHeight="8055"/>
  </bookViews>
  <sheets>
    <sheet name="报考数据-2023年东安发展集团有限公司招聘" sheetId="1" r:id="rId1"/>
  </sheets>
  <definedNames>
    <definedName name="_xlnm._FilterDatabase" localSheetId="0" hidden="1">'报考数据-2023年东安发展集团有限公司招聘'!$A$2:$J$36</definedName>
    <definedName name="_xlnm.Print_Titles" localSheetId="0">'报考数据-2023年东安发展集团有限公司招聘'!$1:$2</definedName>
  </definedNames>
  <calcPr calcId="152511"/>
</workbook>
</file>

<file path=xl/calcChain.xml><?xml version="1.0" encoding="utf-8"?>
<calcChain xmlns="http://schemas.openxmlformats.org/spreadsheetml/2006/main">
  <c r="H27" i="1" l="1"/>
  <c r="G27" i="1"/>
  <c r="E27" i="1"/>
  <c r="D27" i="1"/>
  <c r="E36" i="1" l="1"/>
  <c r="H35" i="1"/>
  <c r="G35" i="1"/>
  <c r="E35" i="1"/>
  <c r="D35" i="1"/>
  <c r="C35" i="1"/>
  <c r="B35" i="1"/>
  <c r="H34" i="1"/>
  <c r="G34" i="1"/>
  <c r="E34" i="1"/>
  <c r="D34" i="1"/>
  <c r="C34" i="1"/>
  <c r="B34" i="1"/>
  <c r="H33" i="1"/>
  <c r="G33" i="1"/>
  <c r="E33" i="1"/>
  <c r="D33" i="1"/>
  <c r="C33" i="1"/>
  <c r="B33" i="1"/>
  <c r="H32" i="1"/>
  <c r="G32" i="1"/>
  <c r="E32" i="1"/>
  <c r="D32" i="1"/>
  <c r="C32" i="1"/>
  <c r="B32" i="1"/>
  <c r="H31" i="1"/>
  <c r="G31" i="1"/>
  <c r="E31" i="1"/>
  <c r="D31" i="1"/>
  <c r="C31" i="1"/>
  <c r="B31" i="1"/>
  <c r="H30" i="1"/>
  <c r="G30" i="1"/>
  <c r="E30" i="1"/>
  <c r="D30" i="1"/>
  <c r="C30" i="1"/>
  <c r="B30" i="1"/>
  <c r="H29" i="1"/>
  <c r="G29" i="1"/>
  <c r="E29" i="1"/>
  <c r="D29" i="1"/>
  <c r="C29" i="1"/>
  <c r="B29" i="1"/>
  <c r="H28" i="1"/>
  <c r="G28" i="1"/>
  <c r="E28" i="1"/>
  <c r="D28" i="1"/>
  <c r="C28" i="1"/>
  <c r="B28" i="1"/>
  <c r="H26" i="1"/>
  <c r="G26" i="1"/>
  <c r="E26" i="1"/>
  <c r="D26" i="1"/>
  <c r="C26" i="1"/>
  <c r="B26" i="1"/>
  <c r="H25" i="1"/>
  <c r="G25" i="1"/>
  <c r="E25" i="1"/>
  <c r="D25" i="1"/>
  <c r="C25" i="1"/>
  <c r="B25" i="1"/>
  <c r="H24" i="1"/>
  <c r="G24" i="1"/>
  <c r="E24" i="1"/>
  <c r="D24" i="1"/>
  <c r="C24" i="1"/>
  <c r="B24" i="1"/>
  <c r="H23" i="1"/>
  <c r="G23" i="1"/>
  <c r="E23" i="1"/>
  <c r="D23" i="1"/>
  <c r="C23" i="1"/>
  <c r="B23" i="1"/>
  <c r="H22" i="1"/>
  <c r="G22" i="1"/>
  <c r="E22" i="1"/>
  <c r="D22" i="1"/>
  <c r="C22" i="1"/>
  <c r="B22" i="1"/>
  <c r="H21" i="1"/>
  <c r="G21" i="1"/>
  <c r="E21" i="1"/>
  <c r="D21" i="1"/>
  <c r="C21" i="1"/>
  <c r="B21" i="1"/>
  <c r="H20" i="1"/>
  <c r="G20" i="1"/>
  <c r="E20" i="1"/>
  <c r="D20" i="1"/>
  <c r="C20" i="1"/>
  <c r="B20" i="1"/>
  <c r="H19" i="1"/>
  <c r="G19" i="1"/>
  <c r="E19" i="1"/>
  <c r="D19" i="1"/>
  <c r="C19" i="1"/>
  <c r="B19" i="1"/>
  <c r="H18" i="1"/>
  <c r="G18" i="1"/>
  <c r="E18" i="1"/>
  <c r="D18" i="1"/>
  <c r="C18" i="1"/>
  <c r="B18" i="1"/>
  <c r="H17" i="1"/>
  <c r="G17" i="1"/>
  <c r="E17" i="1"/>
  <c r="D17" i="1"/>
  <c r="C17" i="1"/>
  <c r="B17" i="1"/>
  <c r="H16" i="1"/>
  <c r="G16" i="1"/>
  <c r="E16" i="1"/>
  <c r="D16" i="1"/>
  <c r="C16" i="1"/>
  <c r="B16" i="1"/>
  <c r="H13" i="1"/>
  <c r="G13" i="1"/>
  <c r="E13" i="1"/>
  <c r="D13" i="1"/>
  <c r="C13" i="1"/>
  <c r="B13" i="1"/>
  <c r="H12" i="1"/>
  <c r="G12" i="1"/>
  <c r="E12" i="1"/>
  <c r="D12" i="1"/>
  <c r="C12" i="1"/>
  <c r="B12" i="1"/>
  <c r="H11" i="1"/>
  <c r="G11" i="1"/>
  <c r="E11" i="1"/>
  <c r="D11" i="1"/>
  <c r="C11" i="1"/>
  <c r="B11" i="1"/>
  <c r="H10" i="1"/>
  <c r="G10" i="1"/>
  <c r="E10" i="1"/>
  <c r="D10" i="1"/>
  <c r="C10" i="1"/>
  <c r="B10" i="1"/>
  <c r="H9" i="1"/>
  <c r="G9" i="1"/>
  <c r="E9" i="1"/>
  <c r="D9" i="1"/>
  <c r="C9" i="1"/>
  <c r="B9" i="1"/>
  <c r="H8" i="1"/>
  <c r="G8" i="1"/>
  <c r="E8" i="1"/>
  <c r="D8" i="1"/>
  <c r="C8" i="1"/>
  <c r="B8" i="1"/>
  <c r="H7" i="1"/>
  <c r="G7" i="1"/>
  <c r="E7" i="1"/>
  <c r="D7" i="1"/>
  <c r="C7" i="1"/>
  <c r="B7" i="1"/>
  <c r="H6" i="1"/>
  <c r="G6" i="1"/>
  <c r="E6" i="1"/>
  <c r="D6" i="1"/>
  <c r="C6" i="1"/>
  <c r="B6" i="1"/>
  <c r="H5" i="1"/>
  <c r="G5" i="1"/>
  <c r="E5" i="1"/>
  <c r="D5" i="1"/>
  <c r="C5" i="1"/>
  <c r="B5" i="1"/>
  <c r="H4" i="1"/>
  <c r="G4" i="1"/>
  <c r="E4" i="1"/>
  <c r="D4" i="1"/>
  <c r="C4" i="1"/>
  <c r="B4" i="1"/>
  <c r="H3" i="1"/>
  <c r="G3" i="1"/>
  <c r="E3" i="1"/>
  <c r="D3" i="1"/>
  <c r="C3" i="1"/>
  <c r="B3" i="1"/>
</calcChain>
</file>

<file path=xl/sharedStrings.xml><?xml version="1.0" encoding="utf-8"?>
<sst xmlns="http://schemas.openxmlformats.org/spreadsheetml/2006/main" count="61" uniqueCount="32">
  <si>
    <t>序号</t>
  </si>
  <si>
    <t>姓名</t>
  </si>
  <si>
    <t>性别</t>
  </si>
  <si>
    <t>准考证号</t>
  </si>
  <si>
    <t>岗位代码</t>
  </si>
  <si>
    <t>岗位名称</t>
  </si>
  <si>
    <t>考场号</t>
  </si>
  <si>
    <t>座位号</t>
  </si>
  <si>
    <t>笔试成绩</t>
  </si>
  <si>
    <t>备注</t>
  </si>
  <si>
    <t>业务经理</t>
  </si>
  <si>
    <t>工程专业技术人员</t>
  </si>
  <si>
    <t>财会专业人员</t>
  </si>
  <si>
    <t>投融资管理人员</t>
  </si>
  <si>
    <t>资产经营管理人员</t>
  </si>
  <si>
    <t>法务专员</t>
  </si>
  <si>
    <t>综合文秘</t>
  </si>
  <si>
    <t>综合管理人员</t>
  </si>
  <si>
    <t>杨凡涛</t>
    <phoneticPr fontId="1" type="noConversion"/>
  </si>
  <si>
    <t>男</t>
    <phoneticPr fontId="1" type="noConversion"/>
  </si>
  <si>
    <t>曾冬婷</t>
    <phoneticPr fontId="1" type="noConversion"/>
  </si>
  <si>
    <t>女</t>
    <phoneticPr fontId="1" type="noConversion"/>
  </si>
  <si>
    <t>段文斌</t>
  </si>
  <si>
    <t>男</t>
  </si>
  <si>
    <t>2023022424</t>
  </si>
  <si>
    <t>003</t>
  </si>
  <si>
    <t>24</t>
  </si>
  <si>
    <t>女</t>
  </si>
  <si>
    <t>刘茴</t>
  </si>
  <si>
    <t>2023022425</t>
  </si>
  <si>
    <t>25</t>
  </si>
  <si>
    <t>2023年东安发展集团有限公司招聘面试名单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</si>
</sst>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8"/>
      <name val="宋体"/>
      <family val="3"/>
      <charset val="134"/>
    </font>
    <font>
      <sz val="11"/>
      <color theme="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zoomScale="130" zoomScaleNormal="130" workbookViewId="0">
      <selection activeCell="Q6" sqref="Q6"/>
    </sheetView>
  </sheetViews>
  <sheetFormatPr defaultColWidth="9.5" defaultRowHeight="17.25" customHeight="1" x14ac:dyDescent="0.15"/>
  <cols>
    <col min="1" max="1" width="5.5" style="5" customWidth="1"/>
    <col min="2" max="2" width="8.125" style="5" customWidth="1"/>
    <col min="3" max="3" width="4.25" style="5" customWidth="1"/>
    <col min="4" max="4" width="12.375" style="5" customWidth="1"/>
    <col min="5" max="5" width="8.25" style="5" customWidth="1"/>
    <col min="6" max="6" width="14.125" style="5" customWidth="1"/>
    <col min="7" max="7" width="6.375" style="5" customWidth="1"/>
    <col min="8" max="8" width="6.125" style="5" customWidth="1"/>
    <col min="9" max="9" width="10.125" style="5" customWidth="1"/>
    <col min="10" max="10" width="5.25" style="5" customWidth="1"/>
    <col min="11" max="12" width="9.5" style="5"/>
    <col min="13" max="13" width="18" style="5" customWidth="1"/>
    <col min="14" max="16384" width="9.5" style="5"/>
  </cols>
  <sheetData>
    <row r="1" spans="1:11" ht="34.5" customHeight="1" x14ac:dyDescent="0.15">
      <c r="A1" s="6" t="s">
        <v>31</v>
      </c>
      <c r="B1" s="6"/>
      <c r="C1" s="6"/>
      <c r="D1" s="6"/>
      <c r="E1" s="6"/>
      <c r="F1" s="6"/>
      <c r="G1" s="6"/>
      <c r="H1" s="6"/>
      <c r="I1" s="6"/>
      <c r="J1" s="6"/>
    </row>
    <row r="2" spans="1:11" s="7" customFormat="1" ht="17.2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1" ht="17.25" customHeight="1" x14ac:dyDescent="0.15">
      <c r="A3" s="2">
        <v>1</v>
      </c>
      <c r="B3" s="2" t="str">
        <f>"廖威国"</f>
        <v>廖威国</v>
      </c>
      <c r="C3" s="2" t="str">
        <f>"男"</f>
        <v>男</v>
      </c>
      <c r="D3" s="2" t="str">
        <f>"2023022411"</f>
        <v>2023022411</v>
      </c>
      <c r="E3" s="2" t="str">
        <f t="shared" ref="E3" si="0">"001"</f>
        <v>001</v>
      </c>
      <c r="F3" s="2" t="s">
        <v>10</v>
      </c>
      <c r="G3" s="2" t="str">
        <f t="shared" ref="G3" si="1">"24"</f>
        <v>24</v>
      </c>
      <c r="H3" s="2" t="str">
        <f>"11"</f>
        <v>11</v>
      </c>
      <c r="I3" s="3">
        <v>58.5</v>
      </c>
      <c r="J3" s="2"/>
    </row>
    <row r="4" spans="1:11" ht="17.25" customHeight="1" x14ac:dyDescent="0.15">
      <c r="A4" s="2">
        <v>2</v>
      </c>
      <c r="B4" s="2" t="str">
        <f>"文亮"</f>
        <v>文亮</v>
      </c>
      <c r="C4" s="2" t="str">
        <f t="shared" ref="C4:C9" si="2">"男"</f>
        <v>男</v>
      </c>
      <c r="D4" s="2" t="str">
        <f>"2023022327"</f>
        <v>2023022327</v>
      </c>
      <c r="E4" s="2" t="str">
        <f t="shared" ref="E4:E9" si="3">"002"</f>
        <v>002</v>
      </c>
      <c r="F4" s="2" t="s">
        <v>11</v>
      </c>
      <c r="G4" s="2" t="str">
        <f t="shared" ref="G4:G9" si="4">"23"</f>
        <v>23</v>
      </c>
      <c r="H4" s="2" t="str">
        <f>"27"</f>
        <v>27</v>
      </c>
      <c r="I4" s="3">
        <v>79.5</v>
      </c>
      <c r="J4" s="2"/>
    </row>
    <row r="5" spans="1:11" ht="17.25" customHeight="1" x14ac:dyDescent="0.15">
      <c r="A5" s="2">
        <v>3</v>
      </c>
      <c r="B5" s="2" t="str">
        <f>"唐琪"</f>
        <v>唐琪</v>
      </c>
      <c r="C5" s="2" t="str">
        <f t="shared" si="2"/>
        <v>男</v>
      </c>
      <c r="D5" s="2" t="str">
        <f>"2023022321"</f>
        <v>2023022321</v>
      </c>
      <c r="E5" s="2" t="str">
        <f t="shared" si="3"/>
        <v>002</v>
      </c>
      <c r="F5" s="2" t="s">
        <v>11</v>
      </c>
      <c r="G5" s="2" t="str">
        <f t="shared" si="4"/>
        <v>23</v>
      </c>
      <c r="H5" s="2" t="str">
        <f>"21"</f>
        <v>21</v>
      </c>
      <c r="I5" s="3">
        <v>76.5</v>
      </c>
      <c r="J5" s="2"/>
    </row>
    <row r="6" spans="1:11" ht="17.25" customHeight="1" x14ac:dyDescent="0.15">
      <c r="A6" s="2">
        <v>4</v>
      </c>
      <c r="B6" s="2" t="str">
        <f>"曾拓"</f>
        <v>曾拓</v>
      </c>
      <c r="C6" s="2" t="str">
        <f t="shared" si="2"/>
        <v>男</v>
      </c>
      <c r="D6" s="2" t="str">
        <f>"2023022315"</f>
        <v>2023022315</v>
      </c>
      <c r="E6" s="2" t="str">
        <f t="shared" si="3"/>
        <v>002</v>
      </c>
      <c r="F6" s="2" t="s">
        <v>11</v>
      </c>
      <c r="G6" s="2" t="str">
        <f t="shared" si="4"/>
        <v>23</v>
      </c>
      <c r="H6" s="2" t="str">
        <f>"15"</f>
        <v>15</v>
      </c>
      <c r="I6" s="3">
        <v>73.900000000000006</v>
      </c>
      <c r="J6" s="2"/>
    </row>
    <row r="7" spans="1:11" ht="17.25" customHeight="1" x14ac:dyDescent="0.15">
      <c r="A7" s="2">
        <v>5</v>
      </c>
      <c r="B7" s="2" t="str">
        <f>"蒋冬璟"</f>
        <v>蒋冬璟</v>
      </c>
      <c r="C7" s="2" t="str">
        <f t="shared" si="2"/>
        <v>男</v>
      </c>
      <c r="D7" s="2" t="str">
        <f>"2023022313"</f>
        <v>2023022313</v>
      </c>
      <c r="E7" s="2" t="str">
        <f t="shared" si="3"/>
        <v>002</v>
      </c>
      <c r="F7" s="2" t="s">
        <v>11</v>
      </c>
      <c r="G7" s="2" t="str">
        <f t="shared" si="4"/>
        <v>23</v>
      </c>
      <c r="H7" s="2" t="str">
        <f>"13"</f>
        <v>13</v>
      </c>
      <c r="I7" s="3">
        <v>69.3</v>
      </c>
      <c r="J7" s="2"/>
    </row>
    <row r="8" spans="1:11" ht="17.25" customHeight="1" x14ac:dyDescent="0.15">
      <c r="A8" s="2">
        <v>6</v>
      </c>
      <c r="B8" s="2" t="str">
        <f>"邓辉"</f>
        <v>邓辉</v>
      </c>
      <c r="C8" s="2" t="str">
        <f t="shared" si="2"/>
        <v>男</v>
      </c>
      <c r="D8" s="2" t="str">
        <f>"2023022318"</f>
        <v>2023022318</v>
      </c>
      <c r="E8" s="2" t="str">
        <f t="shared" si="3"/>
        <v>002</v>
      </c>
      <c r="F8" s="2" t="s">
        <v>11</v>
      </c>
      <c r="G8" s="2" t="str">
        <f t="shared" si="4"/>
        <v>23</v>
      </c>
      <c r="H8" s="2" t="str">
        <f>"18"</f>
        <v>18</v>
      </c>
      <c r="I8" s="3">
        <v>68.7</v>
      </c>
      <c r="J8" s="2"/>
    </row>
    <row r="9" spans="1:11" ht="17.25" customHeight="1" x14ac:dyDescent="0.15">
      <c r="A9" s="2">
        <v>7</v>
      </c>
      <c r="B9" s="2" t="str">
        <f>"龙荣林"</f>
        <v>龙荣林</v>
      </c>
      <c r="C9" s="2" t="str">
        <f t="shared" si="2"/>
        <v>男</v>
      </c>
      <c r="D9" s="2" t="str">
        <f>"2023022308"</f>
        <v>2023022308</v>
      </c>
      <c r="E9" s="2" t="str">
        <f t="shared" si="3"/>
        <v>002</v>
      </c>
      <c r="F9" s="2" t="s">
        <v>11</v>
      </c>
      <c r="G9" s="2" t="str">
        <f t="shared" si="4"/>
        <v>23</v>
      </c>
      <c r="H9" s="2" t="str">
        <f>"08"</f>
        <v>08</v>
      </c>
      <c r="I9" s="3">
        <v>66.400000000000006</v>
      </c>
      <c r="J9" s="2"/>
    </row>
    <row r="10" spans="1:11" ht="17.25" customHeight="1" x14ac:dyDescent="0.15">
      <c r="A10" s="2">
        <v>8</v>
      </c>
      <c r="B10" s="2" t="str">
        <f>"唐雨蝶"</f>
        <v>唐雨蝶</v>
      </c>
      <c r="C10" s="2" t="str">
        <f>"女"</f>
        <v>女</v>
      </c>
      <c r="D10" s="2" t="str">
        <f>"2023022413"</f>
        <v>2023022413</v>
      </c>
      <c r="E10" s="2" t="str">
        <f t="shared" ref="E10:E13" si="5">"003"</f>
        <v>003</v>
      </c>
      <c r="F10" s="2" t="s">
        <v>12</v>
      </c>
      <c r="G10" s="2" t="str">
        <f t="shared" ref="G10:G13" si="6">"24"</f>
        <v>24</v>
      </c>
      <c r="H10" s="2" t="str">
        <f>"13"</f>
        <v>13</v>
      </c>
      <c r="I10" s="3">
        <v>80</v>
      </c>
      <c r="J10" s="2"/>
    </row>
    <row r="11" spans="1:11" ht="17.25" customHeight="1" x14ac:dyDescent="0.15">
      <c r="A11" s="2">
        <v>9</v>
      </c>
      <c r="B11" s="2" t="str">
        <f>"谭圭民"</f>
        <v>谭圭民</v>
      </c>
      <c r="C11" s="2" t="str">
        <f>"男"</f>
        <v>男</v>
      </c>
      <c r="D11" s="2" t="str">
        <f>"2023022415"</f>
        <v>2023022415</v>
      </c>
      <c r="E11" s="2" t="str">
        <f t="shared" si="5"/>
        <v>003</v>
      </c>
      <c r="F11" s="2" t="s">
        <v>12</v>
      </c>
      <c r="G11" s="2" t="str">
        <f t="shared" si="6"/>
        <v>24</v>
      </c>
      <c r="H11" s="2" t="str">
        <f>"15"</f>
        <v>15</v>
      </c>
      <c r="I11" s="3">
        <v>77.5</v>
      </c>
      <c r="J11" s="2"/>
    </row>
    <row r="12" spans="1:11" ht="17.25" customHeight="1" x14ac:dyDescent="0.15">
      <c r="A12" s="2">
        <v>10</v>
      </c>
      <c r="B12" s="2" t="str">
        <f>"唐春红"</f>
        <v>唐春红</v>
      </c>
      <c r="C12" s="2" t="str">
        <f>"女"</f>
        <v>女</v>
      </c>
      <c r="D12" s="2" t="str">
        <f>"2023022416"</f>
        <v>2023022416</v>
      </c>
      <c r="E12" s="2" t="str">
        <f t="shared" si="5"/>
        <v>003</v>
      </c>
      <c r="F12" s="2" t="s">
        <v>12</v>
      </c>
      <c r="G12" s="2" t="str">
        <f t="shared" si="6"/>
        <v>24</v>
      </c>
      <c r="H12" s="2" t="str">
        <f>"16"</f>
        <v>16</v>
      </c>
      <c r="I12" s="3">
        <v>74.400000000000006</v>
      </c>
      <c r="J12" s="2"/>
    </row>
    <row r="13" spans="1:11" ht="17.25" customHeight="1" x14ac:dyDescent="0.15">
      <c r="A13" s="2">
        <v>11</v>
      </c>
      <c r="B13" s="2" t="str">
        <f>"荣薇"</f>
        <v>荣薇</v>
      </c>
      <c r="C13" s="2" t="str">
        <f>"女"</f>
        <v>女</v>
      </c>
      <c r="D13" s="2" t="str">
        <f>"2023022414"</f>
        <v>2023022414</v>
      </c>
      <c r="E13" s="2" t="str">
        <f t="shared" si="5"/>
        <v>003</v>
      </c>
      <c r="F13" s="2" t="s">
        <v>12</v>
      </c>
      <c r="G13" s="2" t="str">
        <f t="shared" si="6"/>
        <v>24</v>
      </c>
      <c r="H13" s="2" t="str">
        <f>"14"</f>
        <v>14</v>
      </c>
      <c r="I13" s="3">
        <v>74.3</v>
      </c>
      <c r="J13" s="2"/>
    </row>
    <row r="14" spans="1:11" s="9" customFormat="1" ht="17.25" customHeight="1" x14ac:dyDescent="0.15">
      <c r="A14" s="2">
        <v>12</v>
      </c>
      <c r="B14" s="2" t="s">
        <v>22</v>
      </c>
      <c r="C14" s="2" t="s">
        <v>23</v>
      </c>
      <c r="D14" s="2" t="s">
        <v>24</v>
      </c>
      <c r="E14" s="2" t="s">
        <v>25</v>
      </c>
      <c r="F14" s="2" t="s">
        <v>12</v>
      </c>
      <c r="G14" s="2" t="s">
        <v>26</v>
      </c>
      <c r="H14" s="3" t="s">
        <v>26</v>
      </c>
      <c r="I14" s="2">
        <v>70.599999999999994</v>
      </c>
      <c r="J14" s="8"/>
      <c r="K14" s="5"/>
    </row>
    <row r="15" spans="1:11" s="9" customFormat="1" ht="17.25" customHeight="1" x14ac:dyDescent="0.15">
      <c r="A15" s="2">
        <v>13</v>
      </c>
      <c r="B15" s="2" t="s">
        <v>28</v>
      </c>
      <c r="C15" s="2" t="s">
        <v>27</v>
      </c>
      <c r="D15" s="2" t="s">
        <v>29</v>
      </c>
      <c r="E15" s="2" t="s">
        <v>25</v>
      </c>
      <c r="F15" s="2" t="s">
        <v>12</v>
      </c>
      <c r="G15" s="3" t="s">
        <v>26</v>
      </c>
      <c r="H15" s="2" t="s">
        <v>30</v>
      </c>
      <c r="I15" s="2">
        <v>61.5</v>
      </c>
      <c r="J15" s="8"/>
      <c r="K15" s="5"/>
    </row>
    <row r="16" spans="1:11" ht="17.25" customHeight="1" x14ac:dyDescent="0.15">
      <c r="A16" s="2">
        <v>14</v>
      </c>
      <c r="B16" s="2" t="str">
        <f>"唐悦"</f>
        <v>唐悦</v>
      </c>
      <c r="C16" s="2" t="str">
        <f>"女"</f>
        <v>女</v>
      </c>
      <c r="D16" s="2" t="str">
        <f>"2023022226"</f>
        <v>2023022226</v>
      </c>
      <c r="E16" s="2" t="str">
        <f t="shared" ref="E16:E18" si="7">"004"</f>
        <v>004</v>
      </c>
      <c r="F16" s="2" t="s">
        <v>13</v>
      </c>
      <c r="G16" s="2" t="str">
        <f t="shared" ref="G16:G18" si="8">"22"</f>
        <v>22</v>
      </c>
      <c r="H16" s="2" t="str">
        <f>"26"</f>
        <v>26</v>
      </c>
      <c r="I16" s="3">
        <v>72.099999999999994</v>
      </c>
      <c r="J16" s="2"/>
    </row>
    <row r="17" spans="1:11" ht="17.25" customHeight="1" x14ac:dyDescent="0.15">
      <c r="A17" s="2">
        <v>15</v>
      </c>
      <c r="B17" s="2" t="str">
        <f>"夏申妍"</f>
        <v>夏申妍</v>
      </c>
      <c r="C17" s="2" t="str">
        <f>"女"</f>
        <v>女</v>
      </c>
      <c r="D17" s="2" t="str">
        <f>"2023022223"</f>
        <v>2023022223</v>
      </c>
      <c r="E17" s="2" t="str">
        <f t="shared" si="7"/>
        <v>004</v>
      </c>
      <c r="F17" s="2" t="s">
        <v>13</v>
      </c>
      <c r="G17" s="2" t="str">
        <f t="shared" si="8"/>
        <v>22</v>
      </c>
      <c r="H17" s="2" t="str">
        <f>"23"</f>
        <v>23</v>
      </c>
      <c r="I17" s="3">
        <v>65</v>
      </c>
      <c r="J17" s="2"/>
    </row>
    <row r="18" spans="1:11" ht="17.25" customHeight="1" x14ac:dyDescent="0.15">
      <c r="A18" s="2">
        <v>16</v>
      </c>
      <c r="B18" s="2" t="str">
        <f>"黄姗"</f>
        <v>黄姗</v>
      </c>
      <c r="C18" s="2" t="str">
        <f>"女"</f>
        <v>女</v>
      </c>
      <c r="D18" s="2" t="str">
        <f>"2023022225"</f>
        <v>2023022225</v>
      </c>
      <c r="E18" s="2" t="str">
        <f t="shared" si="7"/>
        <v>004</v>
      </c>
      <c r="F18" s="2" t="s">
        <v>13</v>
      </c>
      <c r="G18" s="2" t="str">
        <f t="shared" si="8"/>
        <v>22</v>
      </c>
      <c r="H18" s="2" t="str">
        <f>"25"</f>
        <v>25</v>
      </c>
      <c r="I18" s="3">
        <v>41.4</v>
      </c>
      <c r="J18" s="2"/>
    </row>
    <row r="19" spans="1:11" ht="17.25" customHeight="1" x14ac:dyDescent="0.15">
      <c r="A19" s="2">
        <v>17</v>
      </c>
      <c r="B19" s="2" t="str">
        <f>"易飞"</f>
        <v>易飞</v>
      </c>
      <c r="C19" s="2" t="str">
        <f t="shared" ref="C19:C23" si="9">"女"</f>
        <v>女</v>
      </c>
      <c r="D19" s="2" t="str">
        <f>"2023022432"</f>
        <v>2023022432</v>
      </c>
      <c r="E19" s="2" t="str">
        <f>"005"</f>
        <v>005</v>
      </c>
      <c r="F19" s="2" t="s">
        <v>14</v>
      </c>
      <c r="G19" s="2" t="str">
        <f>"24"</f>
        <v>24</v>
      </c>
      <c r="H19" s="2" t="str">
        <f>"32"</f>
        <v>32</v>
      </c>
      <c r="I19" s="3">
        <v>53.7</v>
      </c>
      <c r="J19" s="2"/>
    </row>
    <row r="20" spans="1:11" ht="17.25" customHeight="1" x14ac:dyDescent="0.15">
      <c r="A20" s="2">
        <v>18</v>
      </c>
      <c r="B20" s="2" t="str">
        <f>"蒋圆圆"</f>
        <v>蒋圆圆</v>
      </c>
      <c r="C20" s="2" t="str">
        <f t="shared" si="9"/>
        <v>女</v>
      </c>
      <c r="D20" s="2" t="str">
        <f>"2023022431"</f>
        <v>2023022431</v>
      </c>
      <c r="E20" s="2" t="str">
        <f>"005"</f>
        <v>005</v>
      </c>
      <c r="F20" s="2" t="s">
        <v>14</v>
      </c>
      <c r="G20" s="2" t="str">
        <f>"24"</f>
        <v>24</v>
      </c>
      <c r="H20" s="2" t="str">
        <f>"31"</f>
        <v>31</v>
      </c>
      <c r="I20" s="3">
        <v>53.5</v>
      </c>
      <c r="J20" s="2"/>
    </row>
    <row r="21" spans="1:11" ht="17.25" customHeight="1" x14ac:dyDescent="0.15">
      <c r="A21" s="2">
        <v>19</v>
      </c>
      <c r="B21" s="2" t="str">
        <f>"周芳翠"</f>
        <v>周芳翠</v>
      </c>
      <c r="C21" s="2" t="str">
        <f t="shared" si="9"/>
        <v>女</v>
      </c>
      <c r="D21" s="2" t="str">
        <f>"2023022433"</f>
        <v>2023022433</v>
      </c>
      <c r="E21" s="2" t="str">
        <f>"005"</f>
        <v>005</v>
      </c>
      <c r="F21" s="2" t="s">
        <v>14</v>
      </c>
      <c r="G21" s="2" t="str">
        <f>"24"</f>
        <v>24</v>
      </c>
      <c r="H21" s="2" t="str">
        <f>"33"</f>
        <v>33</v>
      </c>
      <c r="I21" s="3">
        <v>50.4</v>
      </c>
      <c r="J21" s="2"/>
    </row>
    <row r="22" spans="1:11" ht="17.25" customHeight="1" x14ac:dyDescent="0.15">
      <c r="A22" s="2">
        <v>20</v>
      </c>
      <c r="B22" s="2" t="str">
        <f>"胡凌雪"</f>
        <v>胡凌雪</v>
      </c>
      <c r="C22" s="2" t="str">
        <f t="shared" si="9"/>
        <v>女</v>
      </c>
      <c r="D22" s="2" t="str">
        <f>"2023022234"</f>
        <v>2023022234</v>
      </c>
      <c r="E22" s="2" t="str">
        <f t="shared" ref="E22:E24" si="10">"006"</f>
        <v>006</v>
      </c>
      <c r="F22" s="2" t="s">
        <v>15</v>
      </c>
      <c r="G22" s="2" t="str">
        <f t="shared" ref="G22:G24" si="11">"22"</f>
        <v>22</v>
      </c>
      <c r="H22" s="2" t="str">
        <f>"34"</f>
        <v>34</v>
      </c>
      <c r="I22" s="3">
        <v>75.599999999999994</v>
      </c>
      <c r="J22" s="2"/>
    </row>
    <row r="23" spans="1:11" ht="17.25" customHeight="1" x14ac:dyDescent="0.15">
      <c r="A23" s="2">
        <v>21</v>
      </c>
      <c r="B23" s="2" t="str">
        <f>"唐娅妮"</f>
        <v>唐娅妮</v>
      </c>
      <c r="C23" s="2" t="str">
        <f t="shared" si="9"/>
        <v>女</v>
      </c>
      <c r="D23" s="2" t="str">
        <f>"2023022230"</f>
        <v>2023022230</v>
      </c>
      <c r="E23" s="2" t="str">
        <f t="shared" si="10"/>
        <v>006</v>
      </c>
      <c r="F23" s="2" t="s">
        <v>15</v>
      </c>
      <c r="G23" s="2" t="str">
        <f t="shared" si="11"/>
        <v>22</v>
      </c>
      <c r="H23" s="2" t="str">
        <f>"30"</f>
        <v>30</v>
      </c>
      <c r="I23" s="3">
        <v>64.3</v>
      </c>
      <c r="J23" s="2"/>
    </row>
    <row r="24" spans="1:11" ht="17.25" customHeight="1" x14ac:dyDescent="0.15">
      <c r="A24" s="2">
        <v>22</v>
      </c>
      <c r="B24" s="2" t="str">
        <f>"鲁明辉"</f>
        <v>鲁明辉</v>
      </c>
      <c r="C24" s="2" t="str">
        <f>"男"</f>
        <v>男</v>
      </c>
      <c r="D24" s="2" t="str">
        <f>"2023022232"</f>
        <v>2023022232</v>
      </c>
      <c r="E24" s="2" t="str">
        <f t="shared" si="10"/>
        <v>006</v>
      </c>
      <c r="F24" s="2" t="s">
        <v>15</v>
      </c>
      <c r="G24" s="2" t="str">
        <f t="shared" si="11"/>
        <v>22</v>
      </c>
      <c r="H24" s="2" t="str">
        <f>"32"</f>
        <v>32</v>
      </c>
      <c r="I24" s="3">
        <v>50.7</v>
      </c>
      <c r="J24" s="2"/>
    </row>
    <row r="25" spans="1:11" ht="17.25" customHeight="1" x14ac:dyDescent="0.15">
      <c r="A25" s="2">
        <v>23</v>
      </c>
      <c r="B25" s="2" t="str">
        <f>"唐明湘"</f>
        <v>唐明湘</v>
      </c>
      <c r="C25" s="2" t="str">
        <f t="shared" ref="C25:C26" si="12">"女"</f>
        <v>女</v>
      </c>
      <c r="D25" s="2" t="str">
        <f>"2023020101"</f>
        <v>2023020101</v>
      </c>
      <c r="E25" s="2" t="str">
        <f t="shared" ref="E25:E27" si="13">"007"</f>
        <v>007</v>
      </c>
      <c r="F25" s="2" t="s">
        <v>16</v>
      </c>
      <c r="G25" s="2" t="str">
        <f t="shared" ref="G25:G27" si="14">"01"</f>
        <v>01</v>
      </c>
      <c r="H25" s="2" t="str">
        <f>"01"</f>
        <v>01</v>
      </c>
      <c r="I25" s="3">
        <v>77.03</v>
      </c>
      <c r="J25" s="2"/>
    </row>
    <row r="26" spans="1:11" ht="17.25" customHeight="1" x14ac:dyDescent="0.15">
      <c r="A26" s="2">
        <v>24</v>
      </c>
      <c r="B26" s="2" t="str">
        <f>"陈欣宇"</f>
        <v>陈欣宇</v>
      </c>
      <c r="C26" s="2" t="str">
        <f t="shared" si="12"/>
        <v>女</v>
      </c>
      <c r="D26" s="2" t="str">
        <f>"2023020112"</f>
        <v>2023020112</v>
      </c>
      <c r="E26" s="2" t="str">
        <f t="shared" si="13"/>
        <v>007</v>
      </c>
      <c r="F26" s="2" t="s">
        <v>16</v>
      </c>
      <c r="G26" s="2" t="str">
        <f t="shared" si="14"/>
        <v>01</v>
      </c>
      <c r="H26" s="2" t="str">
        <f>"12"</f>
        <v>12</v>
      </c>
      <c r="I26" s="3">
        <v>75.03</v>
      </c>
      <c r="J26" s="2"/>
    </row>
    <row r="27" spans="1:11" s="9" customFormat="1" ht="17.25" customHeight="1" x14ac:dyDescent="0.15">
      <c r="A27" s="2">
        <v>25</v>
      </c>
      <c r="B27" s="2" t="s">
        <v>20</v>
      </c>
      <c r="C27" s="2" t="s">
        <v>21</v>
      </c>
      <c r="D27" s="2" t="str">
        <f>"2023020103"</f>
        <v>2023020103</v>
      </c>
      <c r="E27" s="2" t="str">
        <f t="shared" si="13"/>
        <v>007</v>
      </c>
      <c r="F27" s="2" t="s">
        <v>16</v>
      </c>
      <c r="G27" s="2" t="str">
        <f t="shared" si="14"/>
        <v>01</v>
      </c>
      <c r="H27" s="2" t="str">
        <f>"03"</f>
        <v>03</v>
      </c>
      <c r="I27" s="3">
        <v>70.349999999999994</v>
      </c>
      <c r="J27" s="2"/>
      <c r="K27" s="5"/>
    </row>
    <row r="28" spans="1:11" ht="17.25" customHeight="1" x14ac:dyDescent="0.15">
      <c r="A28" s="2">
        <v>26</v>
      </c>
      <c r="B28" s="2" t="str">
        <f>"唐靖琳"</f>
        <v>唐靖琳</v>
      </c>
      <c r="C28" s="2" t="str">
        <f t="shared" ref="C28:C35" si="15">"女"</f>
        <v>女</v>
      </c>
      <c r="D28" s="2" t="str">
        <f>"2023021723"</f>
        <v>2023021723</v>
      </c>
      <c r="E28" s="2" t="str">
        <f t="shared" ref="E28:E36" si="16">"008"</f>
        <v>008</v>
      </c>
      <c r="F28" s="2" t="s">
        <v>17</v>
      </c>
      <c r="G28" s="2" t="str">
        <f>"17"</f>
        <v>17</v>
      </c>
      <c r="H28" s="2" t="str">
        <f>"23"</f>
        <v>23</v>
      </c>
      <c r="I28" s="3">
        <v>84.47</v>
      </c>
      <c r="J28" s="2"/>
    </row>
    <row r="29" spans="1:11" ht="17.25" customHeight="1" x14ac:dyDescent="0.15">
      <c r="A29" s="2">
        <v>27</v>
      </c>
      <c r="B29" s="4" t="str">
        <f>"文艺蒙"</f>
        <v>文艺蒙</v>
      </c>
      <c r="C29" s="2" t="str">
        <f t="shared" si="15"/>
        <v>女</v>
      </c>
      <c r="D29" s="2" t="str">
        <f>"2023020634"</f>
        <v>2023020634</v>
      </c>
      <c r="E29" s="2" t="str">
        <f t="shared" si="16"/>
        <v>008</v>
      </c>
      <c r="F29" s="2" t="s">
        <v>17</v>
      </c>
      <c r="G29" s="2" t="str">
        <f>"06"</f>
        <v>06</v>
      </c>
      <c r="H29" s="2" t="str">
        <f>"34"</f>
        <v>34</v>
      </c>
      <c r="I29" s="3">
        <v>84.33</v>
      </c>
      <c r="J29" s="2"/>
    </row>
    <row r="30" spans="1:11" ht="17.25" customHeight="1" x14ac:dyDescent="0.15">
      <c r="A30" s="2">
        <v>28</v>
      </c>
      <c r="B30" s="2" t="str">
        <f>"蒋懿"</f>
        <v>蒋懿</v>
      </c>
      <c r="C30" s="2" t="str">
        <f t="shared" si="15"/>
        <v>女</v>
      </c>
      <c r="D30" s="2" t="str">
        <f>"2023021121"</f>
        <v>2023021121</v>
      </c>
      <c r="E30" s="2" t="str">
        <f t="shared" si="16"/>
        <v>008</v>
      </c>
      <c r="F30" s="2" t="s">
        <v>17</v>
      </c>
      <c r="G30" s="2" t="str">
        <f>"11"</f>
        <v>11</v>
      </c>
      <c r="H30" s="2" t="str">
        <f>"21"</f>
        <v>21</v>
      </c>
      <c r="I30" s="3">
        <v>83.46</v>
      </c>
      <c r="J30" s="2"/>
    </row>
    <row r="31" spans="1:11" ht="17.25" customHeight="1" x14ac:dyDescent="0.15">
      <c r="A31" s="2">
        <v>29</v>
      </c>
      <c r="B31" s="2" t="str">
        <f>"黄若兰"</f>
        <v>黄若兰</v>
      </c>
      <c r="C31" s="2" t="str">
        <f t="shared" si="15"/>
        <v>女</v>
      </c>
      <c r="D31" s="2" t="str">
        <f>"2023021211"</f>
        <v>2023021211</v>
      </c>
      <c r="E31" s="2" t="str">
        <f t="shared" si="16"/>
        <v>008</v>
      </c>
      <c r="F31" s="2" t="s">
        <v>17</v>
      </c>
      <c r="G31" s="2" t="str">
        <f>"12"</f>
        <v>12</v>
      </c>
      <c r="H31" s="2" t="str">
        <f>"11"</f>
        <v>11</v>
      </c>
      <c r="I31" s="3">
        <v>83.25</v>
      </c>
      <c r="J31" s="2"/>
    </row>
    <row r="32" spans="1:11" ht="17.25" customHeight="1" x14ac:dyDescent="0.15">
      <c r="A32" s="2">
        <v>30</v>
      </c>
      <c r="B32" s="2" t="str">
        <f>"邓雯婧"</f>
        <v>邓雯婧</v>
      </c>
      <c r="C32" s="2" t="str">
        <f t="shared" si="15"/>
        <v>女</v>
      </c>
      <c r="D32" s="2" t="str">
        <f>"2023021524"</f>
        <v>2023021524</v>
      </c>
      <c r="E32" s="2" t="str">
        <f t="shared" si="16"/>
        <v>008</v>
      </c>
      <c r="F32" s="2" t="s">
        <v>17</v>
      </c>
      <c r="G32" s="2" t="str">
        <f>"15"</f>
        <v>15</v>
      </c>
      <c r="H32" s="2" t="str">
        <f>"24"</f>
        <v>24</v>
      </c>
      <c r="I32" s="3">
        <v>82.24</v>
      </c>
      <c r="J32" s="2"/>
    </row>
    <row r="33" spans="1:11" ht="17.25" customHeight="1" x14ac:dyDescent="0.15">
      <c r="A33" s="2">
        <v>31</v>
      </c>
      <c r="B33" s="2" t="str">
        <f>"席慧娟"</f>
        <v>席慧娟</v>
      </c>
      <c r="C33" s="2" t="str">
        <f t="shared" si="15"/>
        <v>女</v>
      </c>
      <c r="D33" s="2" t="str">
        <f>"2023021329"</f>
        <v>2023021329</v>
      </c>
      <c r="E33" s="2" t="str">
        <f t="shared" si="16"/>
        <v>008</v>
      </c>
      <c r="F33" s="2" t="s">
        <v>17</v>
      </c>
      <c r="G33" s="2" t="str">
        <f>"13"</f>
        <v>13</v>
      </c>
      <c r="H33" s="2" t="str">
        <f>"29"</f>
        <v>29</v>
      </c>
      <c r="I33" s="3">
        <v>82.03</v>
      </c>
      <c r="J33" s="2"/>
    </row>
    <row r="34" spans="1:11" ht="17.25" customHeight="1" x14ac:dyDescent="0.15">
      <c r="A34" s="2">
        <v>32</v>
      </c>
      <c r="B34" s="2" t="str">
        <f>"蒋琳丽"</f>
        <v>蒋琳丽</v>
      </c>
      <c r="C34" s="2" t="str">
        <f t="shared" si="15"/>
        <v>女</v>
      </c>
      <c r="D34" s="2" t="str">
        <f>"2023022012"</f>
        <v>2023022012</v>
      </c>
      <c r="E34" s="2" t="str">
        <f t="shared" si="16"/>
        <v>008</v>
      </c>
      <c r="F34" s="2" t="s">
        <v>17</v>
      </c>
      <c r="G34" s="2" t="str">
        <f>"20"</f>
        <v>20</v>
      </c>
      <c r="H34" s="2" t="str">
        <f>"12"</f>
        <v>12</v>
      </c>
      <c r="I34" s="3">
        <v>81.77</v>
      </c>
      <c r="J34" s="2"/>
    </row>
    <row r="35" spans="1:11" ht="17.25" customHeight="1" x14ac:dyDescent="0.15">
      <c r="A35" s="2">
        <v>33</v>
      </c>
      <c r="B35" s="2" t="str">
        <f>"袁颖丽"</f>
        <v>袁颖丽</v>
      </c>
      <c r="C35" s="2" t="str">
        <f t="shared" si="15"/>
        <v>女</v>
      </c>
      <c r="D35" s="2" t="str">
        <f>"2023021927"</f>
        <v>2023021927</v>
      </c>
      <c r="E35" s="2" t="str">
        <f t="shared" si="16"/>
        <v>008</v>
      </c>
      <c r="F35" s="2" t="s">
        <v>17</v>
      </c>
      <c r="G35" s="2" t="str">
        <f>"19"</f>
        <v>19</v>
      </c>
      <c r="H35" s="2" t="str">
        <f>"27"</f>
        <v>27</v>
      </c>
      <c r="I35" s="3">
        <v>81.27</v>
      </c>
      <c r="J35" s="2"/>
    </row>
    <row r="36" spans="1:11" s="9" customFormat="1" ht="17.25" customHeight="1" x14ac:dyDescent="0.15">
      <c r="A36" s="2">
        <v>34</v>
      </c>
      <c r="B36" s="2" t="s">
        <v>18</v>
      </c>
      <c r="C36" s="2" t="s">
        <v>19</v>
      </c>
      <c r="D36" s="2">
        <v>2023021815</v>
      </c>
      <c r="E36" s="2" t="str">
        <f t="shared" si="16"/>
        <v>008</v>
      </c>
      <c r="F36" s="2" t="s">
        <v>17</v>
      </c>
      <c r="G36" s="2">
        <v>18</v>
      </c>
      <c r="H36" s="2">
        <v>15</v>
      </c>
      <c r="I36" s="3">
        <v>80.510000000000005</v>
      </c>
      <c r="J36" s="2"/>
      <c r="K36" s="5"/>
    </row>
  </sheetData>
  <sortState ref="A3:K840">
    <sortCondition ref="F3:F840"/>
    <sortCondition descending="1" ref="I3:I840"/>
  </sortState>
  <mergeCells count="1">
    <mergeCell ref="A1:J1"/>
  </mergeCells>
  <phoneticPr fontId="1" type="noConversion"/>
  <pageMargins left="0.31458333333333299" right="0.31458333333333299" top="0.27500000000000002" bottom="0.35416666666666702" header="0.156944444444444" footer="0.118055555555556"/>
  <pageSetup paperSize="9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报考数据-2023年东安发展集团有限公司招聘</vt:lpstr>
      <vt:lpstr>'报考数据-2023年东安发展集团有限公司招聘'!Print_Titles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2023-08-10T08:26:43Z</cp:lastPrinted>
  <dcterms:created xsi:type="dcterms:W3CDTF">2023-07-11T13:32:00Z</dcterms:created>
  <dcterms:modified xsi:type="dcterms:W3CDTF">2023-08-10T08:27:02Z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8148B5790A5140AABEE856BFC6623130_13</vt:lpwstr>
  </property>
  <property fmtid="{D5CDD505-2E9C-101B-9397-08002B2CF9AE}" pid="3" name="KSOProductBuildVer">
    <vt:lpwstr>2052-12.1.0.15120</vt:lpwstr>
  </property>
</Properties>
</file>