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  <definedName name="_xlnm._FilterDatabase" localSheetId="0" hidden="1">Sheet1!$G$4:$G$36</definedName>
  </definedNames>
  <calcPr calcId="144525"/>
</workbook>
</file>

<file path=xl/sharedStrings.xml><?xml version="1.0" encoding="utf-8"?>
<sst xmlns="http://schemas.openxmlformats.org/spreadsheetml/2006/main" count="360" uniqueCount="249">
  <si>
    <t>附件2：</t>
  </si>
  <si>
    <t>2023年美兰区公开招聘事业单位工作人员拟聘用人员名单</t>
  </si>
  <si>
    <t>序号</t>
  </si>
  <si>
    <t>考生
姓名</t>
  </si>
  <si>
    <t>招聘单位</t>
  </si>
  <si>
    <t>岗位类别</t>
  </si>
  <si>
    <t>籍贯</t>
  </si>
  <si>
    <t>性别</t>
  </si>
  <si>
    <t>出生
年月</t>
  </si>
  <si>
    <t>学历学位</t>
  </si>
  <si>
    <t>所学专业</t>
  </si>
  <si>
    <t>准考证号</t>
  </si>
  <si>
    <t>总成绩</t>
  </si>
  <si>
    <t>备注</t>
  </si>
  <si>
    <t>陈衍琨</t>
  </si>
  <si>
    <t>美兰区房屋征收服务中心</t>
  </si>
  <si>
    <t>事业管理岗</t>
  </si>
  <si>
    <t>1999.02</t>
  </si>
  <si>
    <t>大学
经济学学士</t>
  </si>
  <si>
    <t>202301100118</t>
  </si>
  <si>
    <t>80.67</t>
  </si>
  <si>
    <t>李彦桦</t>
  </si>
  <si>
    <t>1997.02</t>
  </si>
  <si>
    <t>202301102402</t>
  </si>
  <si>
    <t>80.23</t>
  </si>
  <si>
    <t>周红艳</t>
  </si>
  <si>
    <t>山东济宁</t>
  </si>
  <si>
    <t>1995.06</t>
  </si>
  <si>
    <t>大学
文学学士</t>
  </si>
  <si>
    <t>202301102802</t>
  </si>
  <si>
    <t>76.27</t>
  </si>
  <si>
    <t>林家仕</t>
  </si>
  <si>
    <t>1995.07</t>
  </si>
  <si>
    <t>大学
管理学学士</t>
  </si>
  <si>
    <t>202301102923</t>
  </si>
  <si>
    <t>80.37</t>
  </si>
  <si>
    <t>符天泽</t>
  </si>
  <si>
    <t>1998.06</t>
  </si>
  <si>
    <t>研究生
农学硕士</t>
  </si>
  <si>
    <t>202302100310</t>
  </si>
  <si>
    <t>81.40</t>
  </si>
  <si>
    <t>张润泽</t>
  </si>
  <si>
    <t>1990.03</t>
  </si>
  <si>
    <t>大学
医学学士</t>
  </si>
  <si>
    <t>202302100416</t>
  </si>
  <si>
    <t>77.94</t>
  </si>
  <si>
    <t>甘啟晟</t>
  </si>
  <si>
    <t>2000.04</t>
  </si>
  <si>
    <t>大学
工学学士</t>
  </si>
  <si>
    <t>202302101401</t>
  </si>
  <si>
    <t>80.50</t>
  </si>
  <si>
    <t>冉婼希</t>
  </si>
  <si>
    <t>重庆巴南</t>
  </si>
  <si>
    <t>1990.01</t>
  </si>
  <si>
    <t>大学
农学学士</t>
  </si>
  <si>
    <t>202302101708</t>
  </si>
  <si>
    <t>73.65</t>
  </si>
  <si>
    <t>林梅珠</t>
  </si>
  <si>
    <t>1994.07</t>
  </si>
  <si>
    <t>202302101826</t>
  </si>
  <si>
    <t>72.34</t>
  </si>
  <si>
    <t>李芯铭</t>
  </si>
  <si>
    <t>1990.04</t>
  </si>
  <si>
    <t>202302102317</t>
  </si>
  <si>
    <t>73.63</t>
  </si>
  <si>
    <t>李佳玥</t>
  </si>
  <si>
    <t>2000.08</t>
  </si>
  <si>
    <t>202302102615</t>
  </si>
  <si>
    <t>78.95</t>
  </si>
  <si>
    <t>潘在梧</t>
  </si>
  <si>
    <t>1996.10</t>
  </si>
  <si>
    <t>202302103223</t>
  </si>
  <si>
    <t>72.78</t>
  </si>
  <si>
    <t>吴吉泳霖</t>
  </si>
  <si>
    <t>广东潮阳</t>
  </si>
  <si>
    <t>2000.05</t>
  </si>
  <si>
    <t>农林经济管理</t>
  </si>
  <si>
    <t>202302103227</t>
  </si>
  <si>
    <t>64.69</t>
  </si>
  <si>
    <t>王岑星</t>
  </si>
  <si>
    <t>1995.09</t>
  </si>
  <si>
    <t>202302103318</t>
  </si>
  <si>
    <t>73.70</t>
  </si>
  <si>
    <t>李玉叶</t>
  </si>
  <si>
    <t>美兰区灵山镇农业服务中心</t>
  </si>
  <si>
    <t>202302103611</t>
  </si>
  <si>
    <t>69.28</t>
  </si>
  <si>
    <t>吴多超</t>
  </si>
  <si>
    <t>美兰区海府街道社会事务综合服务中心</t>
  </si>
  <si>
    <t>1999.12</t>
  </si>
  <si>
    <t>202302103803</t>
  </si>
  <si>
    <t>82.19</t>
  </si>
  <si>
    <t>梁宸</t>
  </si>
  <si>
    <t>美兰区白龙街道社会事务综合服务中心</t>
  </si>
  <si>
    <t>1996.12</t>
  </si>
  <si>
    <t>202303100202</t>
  </si>
  <si>
    <t>80.89</t>
  </si>
  <si>
    <t>曾媛</t>
  </si>
  <si>
    <t>美兰区蓝天街道社会事务综合服务中心</t>
  </si>
  <si>
    <t>1996.06</t>
  </si>
  <si>
    <t>202303100310</t>
  </si>
  <si>
    <t>66.37</t>
  </si>
  <si>
    <t>周景锐</t>
  </si>
  <si>
    <t>美兰区社区管理中心</t>
  </si>
  <si>
    <t>1999.06</t>
  </si>
  <si>
    <t>202303100906</t>
  </si>
  <si>
    <t>80.62</t>
  </si>
  <si>
    <t>李冬艳</t>
  </si>
  <si>
    <t>美兰区法律援助中心</t>
  </si>
  <si>
    <t>1996.09</t>
  </si>
  <si>
    <t>大学
法学学士</t>
  </si>
  <si>
    <t>202303101613</t>
  </si>
  <si>
    <t>史丹娜</t>
  </si>
  <si>
    <t>美兰区安全生产宣传教育培训中心</t>
  </si>
  <si>
    <t>2000.07</t>
  </si>
  <si>
    <t>202303102310</t>
  </si>
  <si>
    <t>81.63</t>
  </si>
  <si>
    <t>严佳迅</t>
  </si>
  <si>
    <t>美兰区环境卫生监督检查大队</t>
  </si>
  <si>
    <t>202303102717</t>
  </si>
  <si>
    <t>69.89</t>
  </si>
  <si>
    <t>戴奇斌</t>
  </si>
  <si>
    <t>202303103427</t>
  </si>
  <si>
    <t>82.26</t>
  </si>
  <si>
    <t>苏畅</t>
  </si>
  <si>
    <t>美兰区土地征收服务中心</t>
  </si>
  <si>
    <t>研究生
公共政策及管理硕士</t>
  </si>
  <si>
    <t>202303104922</t>
  </si>
  <si>
    <t>78.97</t>
  </si>
  <si>
    <t>王钟端</t>
  </si>
  <si>
    <t>美兰区信息中心</t>
  </si>
  <si>
    <t>202304101407</t>
  </si>
  <si>
    <t>80.65</t>
  </si>
  <si>
    <t>郭子晖</t>
  </si>
  <si>
    <t>美兰区招商服务中心</t>
  </si>
  <si>
    <t>202304102007</t>
  </si>
  <si>
    <t>74.87</t>
  </si>
  <si>
    <t>李惠兰</t>
  </si>
  <si>
    <t>美兰区动植物检疫防控中心</t>
  </si>
  <si>
    <t>专业技术岗</t>
  </si>
  <si>
    <t>202304102402</t>
  </si>
  <si>
    <t>76.73</t>
  </si>
  <si>
    <t>黄海静</t>
  </si>
  <si>
    <t>美兰区河湖水库服务中心</t>
  </si>
  <si>
    <t>202304103010</t>
  </si>
  <si>
    <t>73.32</t>
  </si>
  <si>
    <t>黎灵柯</t>
  </si>
  <si>
    <t>美兰区信访服务中心</t>
  </si>
  <si>
    <t>202304103229</t>
  </si>
  <si>
    <t>78.19</t>
  </si>
  <si>
    <t>吴银悦</t>
  </si>
  <si>
    <t>美兰区公共绿化管理中心</t>
  </si>
  <si>
    <t>女</t>
  </si>
  <si>
    <t>园艺</t>
  </si>
  <si>
    <t>202304104024</t>
  </si>
  <si>
    <t>77.77</t>
  </si>
  <si>
    <t>钟文璋</t>
  </si>
  <si>
    <t>园林</t>
  </si>
  <si>
    <t>202304103528</t>
  </si>
  <si>
    <t>77.20</t>
  </si>
  <si>
    <t>陈元腾</t>
  </si>
  <si>
    <t>78.60</t>
  </si>
  <si>
    <t>周向科</t>
  </si>
  <si>
    <t>美兰区市政维修管理中心</t>
  </si>
  <si>
    <t>海南乐东</t>
  </si>
  <si>
    <t>79.64</t>
  </si>
  <si>
    <t>刘杰</t>
  </si>
  <si>
    <t>研究生
管理学硕士</t>
  </si>
  <si>
    <t>周仁琦</t>
  </si>
  <si>
    <t>研究生
工程硕士</t>
  </si>
  <si>
    <t>202305100602</t>
  </si>
  <si>
    <t>71.30</t>
  </si>
  <si>
    <t>陈文霞</t>
  </si>
  <si>
    <t>美兰区大致坡镇社会事务服务中心</t>
  </si>
  <si>
    <t>事业管理岗(定向岗)</t>
  </si>
  <si>
    <t>202305100809</t>
  </si>
  <si>
    <t>71.15</t>
  </si>
  <si>
    <t>朱衍卿</t>
  </si>
  <si>
    <t>202305101109</t>
  </si>
  <si>
    <t>70.96</t>
  </si>
  <si>
    <t>于丽洁</t>
  </si>
  <si>
    <t>美兰区健康教育所</t>
  </si>
  <si>
    <t>职员1</t>
  </si>
  <si>
    <t>202305101211</t>
  </si>
  <si>
    <t>74.84</t>
  </si>
  <si>
    <t>梁惠</t>
  </si>
  <si>
    <t>美兰区灵山镇卫生院</t>
  </si>
  <si>
    <t>全科医师</t>
  </si>
  <si>
    <t>202305101320</t>
  </si>
  <si>
    <t>71.32</t>
  </si>
  <si>
    <t>杜春晓</t>
  </si>
  <si>
    <t>妇产科医师</t>
  </si>
  <si>
    <t>202305101501</t>
  </si>
  <si>
    <t>67.08</t>
  </si>
  <si>
    <t>王春容</t>
  </si>
  <si>
    <t>大学</t>
  </si>
  <si>
    <t>202305101426</t>
  </si>
  <si>
    <t>65.56</t>
  </si>
  <si>
    <t>刘静</t>
  </si>
  <si>
    <t>护士</t>
  </si>
  <si>
    <t>大专</t>
  </si>
  <si>
    <t>护理</t>
  </si>
  <si>
    <t>202305101909</t>
  </si>
  <si>
    <t>78.01</t>
  </si>
  <si>
    <t>辜晓敏</t>
  </si>
  <si>
    <t>大学
理学学士</t>
  </si>
  <si>
    <t>202305101918</t>
  </si>
  <si>
    <t>77.24</t>
  </si>
  <si>
    <t>卢玉姗</t>
  </si>
  <si>
    <t>202305102024</t>
  </si>
  <si>
    <t>75.00</t>
  </si>
  <si>
    <t>符柠</t>
  </si>
  <si>
    <t>口腔科医师</t>
  </si>
  <si>
    <t>202305103402</t>
  </si>
  <si>
    <t>64.53</t>
  </si>
  <si>
    <t>王萍</t>
  </si>
  <si>
    <t>美兰区演丰中心卫生院</t>
  </si>
  <si>
    <t>内儿科医师</t>
  </si>
  <si>
    <t>202305103407</t>
  </si>
  <si>
    <t>67.00</t>
  </si>
  <si>
    <t>昝亚敏</t>
  </si>
  <si>
    <t>临床医师</t>
  </si>
  <si>
    <t>黑龙江
齐齐哈尔</t>
  </si>
  <si>
    <t>202305103414</t>
  </si>
  <si>
    <t>68.59</t>
  </si>
  <si>
    <t>曾校</t>
  </si>
  <si>
    <t>美兰区三江镇卫生院</t>
  </si>
  <si>
    <t>中医师</t>
  </si>
  <si>
    <t>202305103421</t>
  </si>
  <si>
    <t>69.01</t>
  </si>
  <si>
    <t>吴多强</t>
  </si>
  <si>
    <t>202305103521</t>
  </si>
  <si>
    <t>70.13</t>
  </si>
  <si>
    <t>钱丽霞</t>
  </si>
  <si>
    <t>美兰区大致坡中心卫生院</t>
  </si>
  <si>
    <t>202305103525</t>
  </si>
  <si>
    <t>65.84</t>
  </si>
  <si>
    <t>张海燕</t>
  </si>
  <si>
    <t>中药剂士</t>
  </si>
  <si>
    <t>202305103619</t>
  </si>
  <si>
    <t>65.67</t>
  </si>
  <si>
    <t>邓雨悦</t>
  </si>
  <si>
    <t>护理学</t>
  </si>
  <si>
    <t>202305103710</t>
  </si>
  <si>
    <t>78.49</t>
  </si>
  <si>
    <t>陈梦雅</t>
  </si>
  <si>
    <t>公卫医师</t>
  </si>
  <si>
    <t>202305104020</t>
  </si>
  <si>
    <t>70.36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</si>
</sst>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28" fillId="13" borderId="17" applyNumberFormat="0" applyAlignment="0" applyProtection="0">
      <alignment vertical="center"/>
    </xf>
    <xf numFmtId="0" fontId="18" fillId="8" borderId="1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9" xfId="0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7" fillId="0" borderId="4" xfId="0" applyNumberFormat="1" applyFont="1" applyFill="1" applyBorder="1" applyAlignment="1" quotePrefix="1">
      <alignment horizontal="center" vertical="center"/>
    </xf>
    <xf numFmtId="0" fontId="7" fillId="0" borderId="1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tabSelected="1" zoomScale="90" zoomScaleNormal="90" workbookViewId="0">
      <pane xSplit="2" topLeftCell="C1" activePane="topRight" state="frozen"/>
      <selection/>
      <selection pane="topRight" activeCell="N4" sqref="N4"/>
    </sheetView>
  </sheetViews>
  <sheetFormatPr defaultColWidth="9" defaultRowHeight="13.5"/>
  <cols>
    <col min="1" max="1" width="8.125" customWidth="1"/>
    <col min="2" max="2" width="9.875" customWidth="1"/>
    <col min="3" max="3" width="24.2166666666667" style="4" customWidth="1"/>
    <col min="4" max="4" width="16" style="4" customWidth="1"/>
    <col min="5" max="5" width="11.5" style="4" customWidth="1"/>
    <col min="6" max="6" width="6.875" customWidth="1"/>
    <col min="7" max="7" width="9.875" style="5" customWidth="1"/>
    <col min="8" max="8" width="16.875" customWidth="1"/>
    <col min="9" max="9" width="19.875" style="4" customWidth="1"/>
    <col min="10" max="10" width="17.125" customWidth="1"/>
    <col min="11" max="11" width="10.125" customWidth="1"/>
    <col min="12" max="12" width="8.75" customWidth="1"/>
  </cols>
  <sheetData>
    <row r="1" ht="21.75" customHeight="1" spans="1:1">
      <c r="A1" s="6" t="s">
        <v>0</v>
      </c>
    </row>
    <row r="2" ht="32.25" customHeight="1" spans="1:12">
      <c r="A2" s="7" t="s">
        <v>1</v>
      </c>
      <c r="B2" s="7"/>
      <c r="C2" s="8"/>
      <c r="D2" s="8"/>
      <c r="E2" s="8"/>
      <c r="F2" s="7"/>
      <c r="G2" s="7"/>
      <c r="H2" s="7"/>
      <c r="I2" s="8"/>
      <c r="J2" s="7"/>
      <c r="K2" s="7"/>
      <c r="L2" s="7"/>
    </row>
    <row r="3" s="1" customFormat="1" ht="42.95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2" customFormat="1" ht="50" customHeight="1" spans="1:12">
      <c r="A4" s="10">
        <v>1</v>
      </c>
      <c r="B4" s="11" t="s">
        <v>14</v>
      </c>
      <c r="C4" s="12" t="s">
        <v>15</v>
      </c>
      <c r="D4" s="12" t="s">
        <v>16</v>
      </c>
      <c r="E4" s="13" t="str">
        <f>"海南海口"</f>
        <v>海南海口</v>
      </c>
      <c r="F4" s="14" t="str">
        <f t="shared" ref="F4:F10" si="0">"男"</f>
        <v>男</v>
      </c>
      <c r="G4" s="15" t="s">
        <v>17</v>
      </c>
      <c r="H4" s="16" t="s">
        <v>18</v>
      </c>
      <c r="I4" s="19" t="str">
        <f>"财政学"</f>
        <v>财政学</v>
      </c>
      <c r="J4" s="11" t="s">
        <v>19</v>
      </c>
      <c r="K4" s="36" t="s">
        <v>20</v>
      </c>
      <c r="L4" s="17"/>
    </row>
    <row r="5" s="2" customFormat="1" ht="50" customHeight="1" spans="1:12">
      <c r="A5" s="10">
        <v>2</v>
      </c>
      <c r="B5" s="11" t="s">
        <v>21</v>
      </c>
      <c r="C5" s="12" t="s">
        <v>15</v>
      </c>
      <c r="D5" s="12" t="s">
        <v>16</v>
      </c>
      <c r="E5" s="13" t="str">
        <f t="shared" ref="E5:E10" si="1">"海南海口"</f>
        <v>海南海口</v>
      </c>
      <c r="F5" s="14" t="str">
        <f>"女"</f>
        <v>女</v>
      </c>
      <c r="G5" s="15" t="s">
        <v>22</v>
      </c>
      <c r="H5" s="16" t="s">
        <v>18</v>
      </c>
      <c r="I5" s="19" t="str">
        <f>"国际经济与贸易"</f>
        <v>国际经济与贸易</v>
      </c>
      <c r="J5" s="11" t="s">
        <v>23</v>
      </c>
      <c r="K5" s="36" t="s">
        <v>24</v>
      </c>
      <c r="L5" s="17"/>
    </row>
    <row r="6" s="2" customFormat="1" ht="50" customHeight="1" spans="1:12">
      <c r="A6" s="10">
        <v>3</v>
      </c>
      <c r="B6" s="11" t="s">
        <v>25</v>
      </c>
      <c r="C6" s="12" t="s">
        <v>15</v>
      </c>
      <c r="D6" s="12" t="s">
        <v>16</v>
      </c>
      <c r="E6" s="13" t="s">
        <v>26</v>
      </c>
      <c r="F6" s="14" t="str">
        <f>"女"</f>
        <v>女</v>
      </c>
      <c r="G6" s="15" t="s">
        <v>27</v>
      </c>
      <c r="H6" s="16" t="s">
        <v>28</v>
      </c>
      <c r="I6" s="19" t="str">
        <f>"汉语言文学"</f>
        <v>汉语言文学</v>
      </c>
      <c r="J6" s="11" t="s">
        <v>29</v>
      </c>
      <c r="K6" s="36" t="s">
        <v>30</v>
      </c>
      <c r="L6" s="37"/>
    </row>
    <row r="7" s="2" customFormat="1" ht="50" customHeight="1" spans="1:12">
      <c r="A7" s="10">
        <v>4</v>
      </c>
      <c r="B7" s="11" t="s">
        <v>31</v>
      </c>
      <c r="C7" s="12" t="s">
        <v>15</v>
      </c>
      <c r="D7" s="12" t="s">
        <v>16</v>
      </c>
      <c r="E7" s="13" t="str">
        <f>"海南临高"</f>
        <v>海南临高</v>
      </c>
      <c r="F7" s="14" t="str">
        <f t="shared" si="0"/>
        <v>男</v>
      </c>
      <c r="G7" s="15" t="s">
        <v>32</v>
      </c>
      <c r="H7" s="16" t="s">
        <v>33</v>
      </c>
      <c r="I7" s="19" t="str">
        <f>"会计学"</f>
        <v>会计学</v>
      </c>
      <c r="J7" s="11" t="s">
        <v>34</v>
      </c>
      <c r="K7" s="36" t="s">
        <v>35</v>
      </c>
      <c r="L7" s="37"/>
    </row>
    <row r="8" s="2" customFormat="1" ht="50" customHeight="1" spans="1:12">
      <c r="A8" s="10">
        <v>5</v>
      </c>
      <c r="B8" s="11" t="s">
        <v>36</v>
      </c>
      <c r="C8" s="12" t="s">
        <v>15</v>
      </c>
      <c r="D8" s="12" t="s">
        <v>16</v>
      </c>
      <c r="E8" s="13" t="str">
        <f t="shared" si="1"/>
        <v>海南海口</v>
      </c>
      <c r="F8" s="14" t="str">
        <f t="shared" si="0"/>
        <v>男</v>
      </c>
      <c r="G8" s="15" t="s">
        <v>37</v>
      </c>
      <c r="H8" s="16" t="s">
        <v>38</v>
      </c>
      <c r="I8" s="19" t="str">
        <f>"畜牧"</f>
        <v>畜牧</v>
      </c>
      <c r="J8" s="11" t="s">
        <v>39</v>
      </c>
      <c r="K8" s="36" t="s">
        <v>40</v>
      </c>
      <c r="L8" s="37"/>
    </row>
    <row r="9" s="2" customFormat="1" ht="50" customHeight="1" spans="1:12">
      <c r="A9" s="10">
        <v>6</v>
      </c>
      <c r="B9" s="11" t="s">
        <v>41</v>
      </c>
      <c r="C9" s="12" t="s">
        <v>15</v>
      </c>
      <c r="D9" s="12" t="s">
        <v>16</v>
      </c>
      <c r="E9" s="13" t="str">
        <f>"吉林德惠"</f>
        <v>吉林德惠</v>
      </c>
      <c r="F9" s="14" t="str">
        <f t="shared" si="0"/>
        <v>男</v>
      </c>
      <c r="G9" s="15" t="s">
        <v>42</v>
      </c>
      <c r="H9" s="16" t="s">
        <v>43</v>
      </c>
      <c r="I9" s="19" t="str">
        <f>"医学影像学"</f>
        <v>医学影像学</v>
      </c>
      <c r="J9" s="11" t="s">
        <v>44</v>
      </c>
      <c r="K9" s="36" t="s">
        <v>45</v>
      </c>
      <c r="L9" s="37"/>
    </row>
    <row r="10" s="2" customFormat="1" ht="50" customHeight="1" spans="1:12">
      <c r="A10" s="10">
        <v>7</v>
      </c>
      <c r="B10" s="11" t="s">
        <v>46</v>
      </c>
      <c r="C10" s="12" t="s">
        <v>15</v>
      </c>
      <c r="D10" s="12" t="s">
        <v>16</v>
      </c>
      <c r="E10" s="13" t="str">
        <f t="shared" si="1"/>
        <v>海南海口</v>
      </c>
      <c r="F10" s="14" t="str">
        <f t="shared" si="0"/>
        <v>男</v>
      </c>
      <c r="G10" s="15" t="s">
        <v>47</v>
      </c>
      <c r="H10" s="16" t="s">
        <v>48</v>
      </c>
      <c r="I10" s="19" t="str">
        <f>"电子科学与技术"</f>
        <v>电子科学与技术</v>
      </c>
      <c r="J10" s="11" t="s">
        <v>49</v>
      </c>
      <c r="K10" s="36" t="s">
        <v>50</v>
      </c>
      <c r="L10" s="37"/>
    </row>
    <row r="11" s="2" customFormat="1" ht="50" customHeight="1" spans="1:12">
      <c r="A11" s="10">
        <v>8</v>
      </c>
      <c r="B11" s="11" t="s">
        <v>51</v>
      </c>
      <c r="C11" s="12" t="s">
        <v>15</v>
      </c>
      <c r="D11" s="12" t="s">
        <v>16</v>
      </c>
      <c r="E11" s="13" t="s">
        <v>52</v>
      </c>
      <c r="F11" s="14" t="str">
        <f t="shared" ref="F11:F14" si="2">"女"</f>
        <v>女</v>
      </c>
      <c r="G11" s="15" t="s">
        <v>53</v>
      </c>
      <c r="H11" s="16" t="s">
        <v>54</v>
      </c>
      <c r="I11" s="19" t="str">
        <f>"动物科学"</f>
        <v>动物科学</v>
      </c>
      <c r="J11" s="11" t="s">
        <v>55</v>
      </c>
      <c r="K11" s="36" t="s">
        <v>56</v>
      </c>
      <c r="L11" s="37"/>
    </row>
    <row r="12" s="2" customFormat="1" ht="50" customHeight="1" spans="1:12">
      <c r="A12" s="10">
        <v>9</v>
      </c>
      <c r="B12" s="11" t="s">
        <v>57</v>
      </c>
      <c r="C12" s="12" t="s">
        <v>15</v>
      </c>
      <c r="D12" s="12" t="s">
        <v>16</v>
      </c>
      <c r="E12" s="13" t="str">
        <f>"海南海口"</f>
        <v>海南海口</v>
      </c>
      <c r="F12" s="14" t="str">
        <f t="shared" si="2"/>
        <v>女</v>
      </c>
      <c r="G12" s="15" t="s">
        <v>58</v>
      </c>
      <c r="H12" s="16" t="s">
        <v>54</v>
      </c>
      <c r="I12" s="19" t="str">
        <f>"动物科学"</f>
        <v>动物科学</v>
      </c>
      <c r="J12" s="11" t="s">
        <v>59</v>
      </c>
      <c r="K12" s="36" t="s">
        <v>60</v>
      </c>
      <c r="L12" s="37"/>
    </row>
    <row r="13" s="2" customFormat="1" ht="50" customHeight="1" spans="1:12">
      <c r="A13" s="10">
        <v>10</v>
      </c>
      <c r="B13" s="11" t="s">
        <v>61</v>
      </c>
      <c r="C13" s="12" t="s">
        <v>15</v>
      </c>
      <c r="D13" s="12" t="s">
        <v>16</v>
      </c>
      <c r="E13" s="13" t="str">
        <f>"海南海口"</f>
        <v>海南海口</v>
      </c>
      <c r="F13" s="14" t="str">
        <f t="shared" si="2"/>
        <v>女</v>
      </c>
      <c r="G13" s="15" t="s">
        <v>62</v>
      </c>
      <c r="H13" s="16" t="s">
        <v>33</v>
      </c>
      <c r="I13" s="19" t="str">
        <f>"行政管理"</f>
        <v>行政管理</v>
      </c>
      <c r="J13" s="11" t="s">
        <v>63</v>
      </c>
      <c r="K13" s="36" t="s">
        <v>64</v>
      </c>
      <c r="L13" s="37"/>
    </row>
    <row r="14" s="2" customFormat="1" ht="50" customHeight="1" spans="1:12">
      <c r="A14" s="10">
        <v>11</v>
      </c>
      <c r="B14" s="11" t="s">
        <v>65</v>
      </c>
      <c r="C14" s="12" t="s">
        <v>15</v>
      </c>
      <c r="D14" s="12" t="s">
        <v>16</v>
      </c>
      <c r="E14" s="13" t="str">
        <f>"海南琼海"</f>
        <v>海南琼海</v>
      </c>
      <c r="F14" s="14" t="str">
        <f t="shared" si="2"/>
        <v>女</v>
      </c>
      <c r="G14" s="15" t="s">
        <v>66</v>
      </c>
      <c r="H14" s="16" t="s">
        <v>48</v>
      </c>
      <c r="I14" s="19" t="str">
        <f>"土木工程"</f>
        <v>土木工程</v>
      </c>
      <c r="J14" s="11" t="s">
        <v>67</v>
      </c>
      <c r="K14" s="36" t="s">
        <v>68</v>
      </c>
      <c r="L14" s="37"/>
    </row>
    <row r="15" s="2" customFormat="1" ht="50" customHeight="1" spans="1:12">
      <c r="A15" s="10">
        <v>12</v>
      </c>
      <c r="B15" s="11" t="s">
        <v>69</v>
      </c>
      <c r="C15" s="12" t="s">
        <v>15</v>
      </c>
      <c r="D15" s="12" t="s">
        <v>16</v>
      </c>
      <c r="E15" s="13" t="str">
        <f>"海南海口"</f>
        <v>海南海口</v>
      </c>
      <c r="F15" s="14" t="str">
        <f>"男"</f>
        <v>男</v>
      </c>
      <c r="G15" s="15" t="s">
        <v>70</v>
      </c>
      <c r="H15" s="16" t="s">
        <v>54</v>
      </c>
      <c r="I15" s="19" t="str">
        <f>"园林"</f>
        <v>园林</v>
      </c>
      <c r="J15" s="11" t="s">
        <v>71</v>
      </c>
      <c r="K15" s="36" t="s">
        <v>72</v>
      </c>
      <c r="L15" s="37"/>
    </row>
    <row r="16" s="2" customFormat="1" ht="50" customHeight="1" spans="1:12">
      <c r="A16" s="10">
        <v>13</v>
      </c>
      <c r="B16" s="11" t="s">
        <v>73</v>
      </c>
      <c r="C16" s="12" t="s">
        <v>15</v>
      </c>
      <c r="D16" s="12" t="s">
        <v>16</v>
      </c>
      <c r="E16" s="13" t="s">
        <v>74</v>
      </c>
      <c r="F16" s="14" t="str">
        <f>"男"</f>
        <v>男</v>
      </c>
      <c r="G16" s="15" t="s">
        <v>75</v>
      </c>
      <c r="H16" s="16" t="s">
        <v>33</v>
      </c>
      <c r="I16" s="19" t="s">
        <v>76</v>
      </c>
      <c r="J16" s="11" t="s">
        <v>77</v>
      </c>
      <c r="K16" s="36" t="s">
        <v>78</v>
      </c>
      <c r="L16" s="37"/>
    </row>
    <row r="17" s="2" customFormat="1" ht="50" customHeight="1" spans="1:12">
      <c r="A17" s="10">
        <v>14</v>
      </c>
      <c r="B17" s="11" t="s">
        <v>79</v>
      </c>
      <c r="C17" s="12" t="s">
        <v>15</v>
      </c>
      <c r="D17" s="12" t="s">
        <v>16</v>
      </c>
      <c r="E17" s="13" t="str">
        <f>"海南万宁"</f>
        <v>海南万宁</v>
      </c>
      <c r="F17" s="14" t="str">
        <f>"男"</f>
        <v>男</v>
      </c>
      <c r="G17" s="15" t="s">
        <v>80</v>
      </c>
      <c r="H17" s="16" t="s">
        <v>48</v>
      </c>
      <c r="I17" s="19" t="str">
        <f>"建筑学"</f>
        <v>建筑学</v>
      </c>
      <c r="J17" s="11" t="s">
        <v>81</v>
      </c>
      <c r="K17" s="36" t="s">
        <v>82</v>
      </c>
      <c r="L17" s="37"/>
    </row>
    <row r="18" s="2" customFormat="1" ht="50" customHeight="1" spans="1:12">
      <c r="A18" s="10">
        <v>15</v>
      </c>
      <c r="B18" s="11" t="s">
        <v>83</v>
      </c>
      <c r="C18" s="11" t="s">
        <v>84</v>
      </c>
      <c r="D18" s="17" t="s">
        <v>16</v>
      </c>
      <c r="E18" s="18" t="str">
        <f>"海南澄迈"</f>
        <v>海南澄迈</v>
      </c>
      <c r="F18" s="14" t="str">
        <f>"女"</f>
        <v>女</v>
      </c>
      <c r="G18" s="17" t="str">
        <f>"1998.03"</f>
        <v>1998.03</v>
      </c>
      <c r="H18" s="16" t="s">
        <v>33</v>
      </c>
      <c r="I18" s="18" t="str">
        <f>"农林经济管理"</f>
        <v>农林经济管理</v>
      </c>
      <c r="J18" s="47" t="s">
        <v>85</v>
      </c>
      <c r="K18" s="38" t="s">
        <v>86</v>
      </c>
      <c r="L18" s="37"/>
    </row>
    <row r="19" s="2" customFormat="1" ht="50" customHeight="1" spans="1:12">
      <c r="A19" s="10">
        <v>16</v>
      </c>
      <c r="B19" s="11" t="s">
        <v>87</v>
      </c>
      <c r="C19" s="12" t="s">
        <v>88</v>
      </c>
      <c r="D19" s="12" t="s">
        <v>16</v>
      </c>
      <c r="E19" s="19" t="str">
        <f t="shared" ref="E19:E22" si="3">"海南海口"</f>
        <v>海南海口</v>
      </c>
      <c r="F19" s="14" t="str">
        <f>"男"</f>
        <v>男</v>
      </c>
      <c r="G19" s="15" t="s">
        <v>89</v>
      </c>
      <c r="H19" s="16" t="s">
        <v>28</v>
      </c>
      <c r="I19" s="19" t="str">
        <f>"汉语言文学"</f>
        <v>汉语言文学</v>
      </c>
      <c r="J19" s="11" t="s">
        <v>90</v>
      </c>
      <c r="K19" s="36" t="s">
        <v>91</v>
      </c>
      <c r="L19" s="37"/>
    </row>
    <row r="20" s="2" customFormat="1" ht="50" customHeight="1" spans="1:12">
      <c r="A20" s="10">
        <v>17</v>
      </c>
      <c r="B20" s="11" t="s">
        <v>92</v>
      </c>
      <c r="C20" s="12" t="s">
        <v>93</v>
      </c>
      <c r="D20" s="12" t="s">
        <v>16</v>
      </c>
      <c r="E20" s="19" t="str">
        <f t="shared" si="3"/>
        <v>海南海口</v>
      </c>
      <c r="F20" s="14" t="str">
        <f>"男"</f>
        <v>男</v>
      </c>
      <c r="G20" s="15" t="s">
        <v>94</v>
      </c>
      <c r="H20" s="16" t="s">
        <v>33</v>
      </c>
      <c r="I20" s="19" t="str">
        <f>"公共事业管理"</f>
        <v>公共事业管理</v>
      </c>
      <c r="J20" s="11" t="s">
        <v>95</v>
      </c>
      <c r="K20" s="36" t="s">
        <v>96</v>
      </c>
      <c r="L20" s="37"/>
    </row>
    <row r="21" s="2" customFormat="1" ht="50" customHeight="1" spans="1:12">
      <c r="A21" s="10">
        <v>18</v>
      </c>
      <c r="B21" s="11" t="s">
        <v>97</v>
      </c>
      <c r="C21" s="12" t="s">
        <v>98</v>
      </c>
      <c r="D21" s="12" t="s">
        <v>16</v>
      </c>
      <c r="E21" s="19" t="str">
        <f t="shared" si="3"/>
        <v>海南海口</v>
      </c>
      <c r="F21" s="14" t="str">
        <f t="shared" ref="F21:F25" si="4">"女"</f>
        <v>女</v>
      </c>
      <c r="G21" s="15" t="s">
        <v>99</v>
      </c>
      <c r="H21" s="16" t="s">
        <v>28</v>
      </c>
      <c r="I21" s="19" t="str">
        <f>"秘书学"</f>
        <v>秘书学</v>
      </c>
      <c r="J21" s="11" t="s">
        <v>100</v>
      </c>
      <c r="K21" s="36" t="s">
        <v>101</v>
      </c>
      <c r="L21" s="37"/>
    </row>
    <row r="22" s="2" customFormat="1" ht="50" customHeight="1" spans="1:12">
      <c r="A22" s="10">
        <v>19</v>
      </c>
      <c r="B22" s="11" t="s">
        <v>102</v>
      </c>
      <c r="C22" s="12" t="s">
        <v>103</v>
      </c>
      <c r="D22" s="12" t="s">
        <v>16</v>
      </c>
      <c r="E22" s="13" t="str">
        <f t="shared" si="3"/>
        <v>海南海口</v>
      </c>
      <c r="F22" s="14" t="str">
        <f t="shared" si="4"/>
        <v>女</v>
      </c>
      <c r="G22" s="15" t="s">
        <v>104</v>
      </c>
      <c r="H22" s="16" t="s">
        <v>33</v>
      </c>
      <c r="I22" s="19" t="str">
        <f>"公共事业管理"</f>
        <v>公共事业管理</v>
      </c>
      <c r="J22" s="11" t="s">
        <v>105</v>
      </c>
      <c r="K22" s="36" t="s">
        <v>106</v>
      </c>
      <c r="L22" s="37"/>
    </row>
    <row r="23" s="2" customFormat="1" ht="50" customHeight="1" spans="1:12">
      <c r="A23" s="10">
        <v>20</v>
      </c>
      <c r="B23" s="11" t="s">
        <v>107</v>
      </c>
      <c r="C23" s="12" t="s">
        <v>108</v>
      </c>
      <c r="D23" s="12" t="s">
        <v>16</v>
      </c>
      <c r="E23" s="13" t="str">
        <f>"海南儋州"</f>
        <v>海南儋州</v>
      </c>
      <c r="F23" s="14" t="str">
        <f t="shared" si="4"/>
        <v>女</v>
      </c>
      <c r="G23" s="15" t="s">
        <v>109</v>
      </c>
      <c r="H23" s="16" t="s">
        <v>110</v>
      </c>
      <c r="I23" s="19" t="str">
        <f>"法学"</f>
        <v>法学</v>
      </c>
      <c r="J23" s="11" t="s">
        <v>111</v>
      </c>
      <c r="K23" s="36" t="s">
        <v>24</v>
      </c>
      <c r="L23" s="37"/>
    </row>
    <row r="24" s="2" customFormat="1" ht="50" customHeight="1" spans="1:12">
      <c r="A24" s="10">
        <v>21</v>
      </c>
      <c r="B24" s="11" t="s">
        <v>112</v>
      </c>
      <c r="C24" s="12" t="s">
        <v>113</v>
      </c>
      <c r="D24" s="12" t="s">
        <v>16</v>
      </c>
      <c r="E24" s="13" t="str">
        <f>"海南琼海"</f>
        <v>海南琼海</v>
      </c>
      <c r="F24" s="14" t="str">
        <f t="shared" si="4"/>
        <v>女</v>
      </c>
      <c r="G24" s="15" t="s">
        <v>114</v>
      </c>
      <c r="H24" s="16" t="s">
        <v>28</v>
      </c>
      <c r="I24" s="19" t="str">
        <f>"汉语言文学"</f>
        <v>汉语言文学</v>
      </c>
      <c r="J24" s="11" t="s">
        <v>115</v>
      </c>
      <c r="K24" s="36" t="s">
        <v>116</v>
      </c>
      <c r="L24" s="37"/>
    </row>
    <row r="25" s="2" customFormat="1" ht="50" customHeight="1" spans="1:12">
      <c r="A25" s="10">
        <v>22</v>
      </c>
      <c r="B25" s="11" t="s">
        <v>117</v>
      </c>
      <c r="C25" s="12" t="s">
        <v>118</v>
      </c>
      <c r="D25" s="12" t="s">
        <v>16</v>
      </c>
      <c r="E25" s="13" t="str">
        <f>"海南陵水"</f>
        <v>海南陵水</v>
      </c>
      <c r="F25" s="14" t="str">
        <f t="shared" si="4"/>
        <v>女</v>
      </c>
      <c r="G25" s="15">
        <v>1998.11</v>
      </c>
      <c r="H25" s="16" t="s">
        <v>33</v>
      </c>
      <c r="I25" s="19" t="str">
        <f>"劳动与社会保障"</f>
        <v>劳动与社会保障</v>
      </c>
      <c r="J25" s="11" t="s">
        <v>119</v>
      </c>
      <c r="K25" s="39" t="s">
        <v>120</v>
      </c>
      <c r="L25" s="40"/>
    </row>
    <row r="26" s="2" customFormat="1" ht="50" customHeight="1" spans="1:12">
      <c r="A26" s="10">
        <v>23</v>
      </c>
      <c r="B26" s="11" t="s">
        <v>121</v>
      </c>
      <c r="C26" s="12" t="s">
        <v>118</v>
      </c>
      <c r="D26" s="12" t="s">
        <v>16</v>
      </c>
      <c r="E26" s="13" t="str">
        <f>"海南澄迈"</f>
        <v>海南澄迈</v>
      </c>
      <c r="F26" s="14" t="str">
        <f>"男"</f>
        <v>男</v>
      </c>
      <c r="G26" s="15">
        <v>1995.02</v>
      </c>
      <c r="H26" s="16" t="s">
        <v>33</v>
      </c>
      <c r="I26" s="19" t="str">
        <f>"会计学（国际会计）"</f>
        <v>会计学（国际会计）</v>
      </c>
      <c r="J26" s="11" t="s">
        <v>122</v>
      </c>
      <c r="K26" s="38" t="s">
        <v>123</v>
      </c>
      <c r="L26" s="37"/>
    </row>
    <row r="27" s="2" customFormat="1" ht="50" customHeight="1" spans="1:12">
      <c r="A27" s="10">
        <v>24</v>
      </c>
      <c r="B27" s="11" t="s">
        <v>124</v>
      </c>
      <c r="C27" s="12" t="s">
        <v>125</v>
      </c>
      <c r="D27" s="12" t="s">
        <v>16</v>
      </c>
      <c r="E27" s="13" t="str">
        <f>"辽宁盖州"</f>
        <v>辽宁盖州</v>
      </c>
      <c r="F27" s="14" t="str">
        <f>"女"</f>
        <v>女</v>
      </c>
      <c r="G27" s="17">
        <v>1997.05</v>
      </c>
      <c r="H27" s="16" t="s">
        <v>126</v>
      </c>
      <c r="I27" s="19" t="str">
        <f>"公共管理（公共政策及管理）"</f>
        <v>公共管理（公共政策及管理）</v>
      </c>
      <c r="J27" s="11" t="s">
        <v>127</v>
      </c>
      <c r="K27" s="38" t="s">
        <v>128</v>
      </c>
      <c r="L27" s="37"/>
    </row>
    <row r="28" s="3" customFormat="1" ht="50" customHeight="1" spans="1:12">
      <c r="A28" s="10">
        <v>25</v>
      </c>
      <c r="B28" s="11" t="s">
        <v>129</v>
      </c>
      <c r="C28" s="12" t="s">
        <v>130</v>
      </c>
      <c r="D28" s="12" t="s">
        <v>16</v>
      </c>
      <c r="E28" s="20" t="str">
        <f>"海南海口"</f>
        <v>海南海口</v>
      </c>
      <c r="F28" s="21" t="str">
        <f>"男"</f>
        <v>男</v>
      </c>
      <c r="G28" s="22">
        <v>1992.02</v>
      </c>
      <c r="H28" s="16" t="s">
        <v>48</v>
      </c>
      <c r="I28" s="41" t="str">
        <f>"软件工程"</f>
        <v>软件工程</v>
      </c>
      <c r="J28" s="11" t="s">
        <v>131</v>
      </c>
      <c r="K28" s="38" t="s">
        <v>132</v>
      </c>
      <c r="L28" s="42"/>
    </row>
    <row r="29" s="3" customFormat="1" ht="50" customHeight="1" spans="1:12">
      <c r="A29" s="10">
        <v>26</v>
      </c>
      <c r="B29" s="11" t="s">
        <v>133</v>
      </c>
      <c r="C29" s="12" t="s">
        <v>134</v>
      </c>
      <c r="D29" s="12" t="s">
        <v>16</v>
      </c>
      <c r="E29" s="20" t="str">
        <f>"海南文昌"</f>
        <v>海南文昌</v>
      </c>
      <c r="F29" s="21" t="str">
        <f>"男"</f>
        <v>男</v>
      </c>
      <c r="G29" s="22">
        <v>1996.08</v>
      </c>
      <c r="H29" s="16" t="s">
        <v>18</v>
      </c>
      <c r="I29" s="41" t="str">
        <f>"财政学"</f>
        <v>财政学</v>
      </c>
      <c r="J29" s="11" t="s">
        <v>135</v>
      </c>
      <c r="K29" s="38" t="s">
        <v>136</v>
      </c>
      <c r="L29" s="42"/>
    </row>
    <row r="30" s="2" customFormat="1" ht="50" customHeight="1" spans="1:12">
      <c r="A30" s="10">
        <v>27</v>
      </c>
      <c r="B30" s="11" t="s">
        <v>137</v>
      </c>
      <c r="C30" s="12" t="s">
        <v>138</v>
      </c>
      <c r="D30" s="12" t="s">
        <v>139</v>
      </c>
      <c r="E30" s="20" t="str">
        <f>"海南海口"</f>
        <v>海南海口</v>
      </c>
      <c r="F30" s="14" t="str">
        <f>"女"</f>
        <v>女</v>
      </c>
      <c r="G30" s="17">
        <v>1990.12</v>
      </c>
      <c r="H30" s="16" t="s">
        <v>54</v>
      </c>
      <c r="I30" s="19" t="str">
        <f>"种子科学与工程"</f>
        <v>种子科学与工程</v>
      </c>
      <c r="J30" s="11" t="s">
        <v>140</v>
      </c>
      <c r="K30" s="38" t="s">
        <v>141</v>
      </c>
      <c r="L30" s="37"/>
    </row>
    <row r="31" s="2" customFormat="1" ht="50" customHeight="1" spans="1:12">
      <c r="A31" s="10">
        <v>28</v>
      </c>
      <c r="B31" s="11" t="s">
        <v>142</v>
      </c>
      <c r="C31" s="11" t="s">
        <v>143</v>
      </c>
      <c r="D31" s="17" t="s">
        <v>16</v>
      </c>
      <c r="E31" s="18" t="str">
        <f>"海南临高"</f>
        <v>海南临高</v>
      </c>
      <c r="F31" s="14" t="str">
        <f>"女"</f>
        <v>女</v>
      </c>
      <c r="G31" s="17" t="str">
        <f>"1998.05"</f>
        <v>1998.05</v>
      </c>
      <c r="H31" s="16" t="s">
        <v>33</v>
      </c>
      <c r="I31" s="18" t="str">
        <f>"行政管理"</f>
        <v>行政管理</v>
      </c>
      <c r="J31" s="47" t="s">
        <v>144</v>
      </c>
      <c r="K31" s="36" t="s">
        <v>145</v>
      </c>
      <c r="L31" s="37"/>
    </row>
    <row r="32" s="2" customFormat="1" ht="50" customHeight="1" spans="1:12">
      <c r="A32" s="10">
        <v>29</v>
      </c>
      <c r="B32" s="11" t="s">
        <v>146</v>
      </c>
      <c r="C32" s="12" t="s">
        <v>147</v>
      </c>
      <c r="D32" s="12" t="s">
        <v>16</v>
      </c>
      <c r="E32" s="19" t="str">
        <f>"海南三亚"</f>
        <v>海南三亚</v>
      </c>
      <c r="F32" s="14" t="str">
        <f>"男"</f>
        <v>男</v>
      </c>
      <c r="G32" s="14" t="str">
        <f>"1992.12"</f>
        <v>1992.12</v>
      </c>
      <c r="H32" s="16" t="s">
        <v>110</v>
      </c>
      <c r="I32" s="19" t="str">
        <f>"法学"</f>
        <v>法学</v>
      </c>
      <c r="J32" s="11" t="s">
        <v>148</v>
      </c>
      <c r="K32" s="38" t="s">
        <v>149</v>
      </c>
      <c r="L32" s="37"/>
    </row>
    <row r="33" s="2" customFormat="1" ht="50" customHeight="1" spans="1:12">
      <c r="A33" s="10">
        <v>30</v>
      </c>
      <c r="B33" s="11" t="s">
        <v>150</v>
      </c>
      <c r="C33" s="12" t="s">
        <v>151</v>
      </c>
      <c r="D33" s="12" t="s">
        <v>16</v>
      </c>
      <c r="E33" s="20" t="str">
        <f>"海南海口"</f>
        <v>海南海口</v>
      </c>
      <c r="F33" s="14" t="s">
        <v>152</v>
      </c>
      <c r="G33" s="17" t="str">
        <f>"2000.06"</f>
        <v>2000.06</v>
      </c>
      <c r="H33" s="16" t="s">
        <v>54</v>
      </c>
      <c r="I33" s="19" t="s">
        <v>153</v>
      </c>
      <c r="J33" s="47" t="s">
        <v>154</v>
      </c>
      <c r="K33" s="38" t="s">
        <v>155</v>
      </c>
      <c r="L33" s="37"/>
    </row>
    <row r="34" s="2" customFormat="1" ht="50" customHeight="1" spans="1:12">
      <c r="A34" s="10">
        <v>31</v>
      </c>
      <c r="B34" s="23" t="s">
        <v>156</v>
      </c>
      <c r="C34" s="24" t="s">
        <v>151</v>
      </c>
      <c r="D34" s="25" t="s">
        <v>16</v>
      </c>
      <c r="E34" s="26" t="str">
        <f>"海南海口"</f>
        <v>海南海口</v>
      </c>
      <c r="F34" s="27" t="str">
        <f>"男"</f>
        <v>男</v>
      </c>
      <c r="G34" s="27">
        <v>1994.11</v>
      </c>
      <c r="H34" s="16" t="s">
        <v>54</v>
      </c>
      <c r="I34" s="43" t="s">
        <v>157</v>
      </c>
      <c r="J34" s="48" t="s">
        <v>158</v>
      </c>
      <c r="K34" s="45" t="s">
        <v>159</v>
      </c>
      <c r="L34" s="37"/>
    </row>
    <row r="35" s="2" customFormat="1" ht="50" customHeight="1" spans="1:12">
      <c r="A35" s="10">
        <v>32</v>
      </c>
      <c r="B35" s="28" t="s">
        <v>160</v>
      </c>
      <c r="C35" s="29" t="s">
        <v>151</v>
      </c>
      <c r="D35" s="30" t="s">
        <v>16</v>
      </c>
      <c r="E35" s="19" t="str">
        <f>"海南万宁"</f>
        <v>海南万宁</v>
      </c>
      <c r="F35" s="14" t="str">
        <f t="shared" ref="F35:F38" si="5">"男"</f>
        <v>男</v>
      </c>
      <c r="G35" s="14" t="str">
        <f>"1999.06"</f>
        <v>1999.06</v>
      </c>
      <c r="H35" s="16" t="s">
        <v>28</v>
      </c>
      <c r="I35" s="19" t="str">
        <f>"汉语言文学"</f>
        <v>汉语言文学</v>
      </c>
      <c r="J35" s="11" t="str">
        <f>"202304104712"</f>
        <v>202304104712</v>
      </c>
      <c r="K35" s="45" t="s">
        <v>161</v>
      </c>
      <c r="L35" s="37"/>
    </row>
    <row r="36" s="2" customFormat="1" ht="50" customHeight="1" spans="1:12">
      <c r="A36" s="10">
        <v>33</v>
      </c>
      <c r="B36" s="28" t="s">
        <v>162</v>
      </c>
      <c r="C36" s="29" t="s">
        <v>163</v>
      </c>
      <c r="D36" s="30" t="s">
        <v>16</v>
      </c>
      <c r="E36" s="19" t="s">
        <v>164</v>
      </c>
      <c r="F36" s="14" t="str">
        <f t="shared" si="5"/>
        <v>男</v>
      </c>
      <c r="G36" s="14">
        <v>1996.08</v>
      </c>
      <c r="H36" s="16" t="s">
        <v>33</v>
      </c>
      <c r="I36" s="19" t="str">
        <f>"工程管理"</f>
        <v>工程管理</v>
      </c>
      <c r="J36" s="11" t="str">
        <f>"202304105716"</f>
        <v>202304105716</v>
      </c>
      <c r="K36" s="45" t="s">
        <v>165</v>
      </c>
      <c r="L36" s="37"/>
    </row>
    <row r="37" s="2" customFormat="1" ht="50" customHeight="1" spans="1:12">
      <c r="A37" s="10">
        <v>34</v>
      </c>
      <c r="B37" s="28" t="s">
        <v>166</v>
      </c>
      <c r="C37" s="29" t="s">
        <v>163</v>
      </c>
      <c r="D37" s="30" t="s">
        <v>16</v>
      </c>
      <c r="E37" s="19" t="str">
        <f>"河南商丘"</f>
        <v>河南商丘</v>
      </c>
      <c r="F37" s="14" t="str">
        <f t="shared" si="5"/>
        <v>男</v>
      </c>
      <c r="G37" s="14" t="str">
        <f>"1991.01"</f>
        <v>1991.01</v>
      </c>
      <c r="H37" s="16" t="s">
        <v>167</v>
      </c>
      <c r="I37" s="19" t="str">
        <f>"市场营销"</f>
        <v>市场营销</v>
      </c>
      <c r="J37" s="11" t="str">
        <f>"202304105804"</f>
        <v>202304105804</v>
      </c>
      <c r="K37" s="45" t="s">
        <v>24</v>
      </c>
      <c r="L37" s="37"/>
    </row>
    <row r="38" s="2" customFormat="1" ht="50" customHeight="1" spans="1:12">
      <c r="A38" s="10">
        <v>35</v>
      </c>
      <c r="B38" s="28" t="s">
        <v>168</v>
      </c>
      <c r="C38" s="29" t="s">
        <v>163</v>
      </c>
      <c r="D38" s="30" t="s">
        <v>139</v>
      </c>
      <c r="E38" s="19" t="str">
        <f>"海南海口"</f>
        <v>海南海口</v>
      </c>
      <c r="F38" s="14" t="str">
        <f t="shared" si="5"/>
        <v>男</v>
      </c>
      <c r="G38" s="14" t="str">
        <f>"1995.10"</f>
        <v>1995.10</v>
      </c>
      <c r="H38" s="16" t="s">
        <v>169</v>
      </c>
      <c r="I38" s="19" t="str">
        <f>"建筑与土木工程"</f>
        <v>建筑与土木工程</v>
      </c>
      <c r="J38" s="11" t="s">
        <v>170</v>
      </c>
      <c r="K38" s="45" t="s">
        <v>171</v>
      </c>
      <c r="L38" s="37"/>
    </row>
    <row r="39" s="2" customFormat="1" ht="50" customHeight="1" spans="1:12">
      <c r="A39" s="10">
        <v>36</v>
      </c>
      <c r="B39" s="28" t="s">
        <v>172</v>
      </c>
      <c r="C39" s="29" t="s">
        <v>173</v>
      </c>
      <c r="D39" s="30" t="s">
        <v>174</v>
      </c>
      <c r="E39" s="19" t="str">
        <f>"海南临高"</f>
        <v>海南临高</v>
      </c>
      <c r="F39" s="14" t="str">
        <f>"女"</f>
        <v>女</v>
      </c>
      <c r="G39" s="14" t="str">
        <f>"1996.01"</f>
        <v>1996.01</v>
      </c>
      <c r="H39" s="16" t="s">
        <v>48</v>
      </c>
      <c r="I39" s="19" t="str">
        <f>"物联网工程"</f>
        <v>物联网工程</v>
      </c>
      <c r="J39" s="11" t="s">
        <v>175</v>
      </c>
      <c r="K39" s="45" t="s">
        <v>176</v>
      </c>
      <c r="L39" s="37"/>
    </row>
    <row r="40" s="2" customFormat="1" ht="50" customHeight="1" spans="1:12">
      <c r="A40" s="10">
        <v>37</v>
      </c>
      <c r="B40" s="28" t="s">
        <v>177</v>
      </c>
      <c r="C40" s="29" t="s">
        <v>88</v>
      </c>
      <c r="D40" s="30" t="s">
        <v>174</v>
      </c>
      <c r="E40" s="19" t="str">
        <f>"海南儋州"</f>
        <v>海南儋州</v>
      </c>
      <c r="F40" s="14" t="str">
        <f>"男"</f>
        <v>男</v>
      </c>
      <c r="G40" s="14" t="str">
        <f>"1993.01"</f>
        <v>1993.01</v>
      </c>
      <c r="H40" s="16" t="s">
        <v>48</v>
      </c>
      <c r="I40" s="19" t="str">
        <f>"自动化"</f>
        <v>自动化</v>
      </c>
      <c r="J40" s="11" t="s">
        <v>178</v>
      </c>
      <c r="K40" s="45" t="s">
        <v>179</v>
      </c>
      <c r="L40" s="37"/>
    </row>
    <row r="41" s="2" customFormat="1" ht="50" customHeight="1" spans="1:12">
      <c r="A41" s="10">
        <v>38</v>
      </c>
      <c r="B41" s="28" t="s">
        <v>180</v>
      </c>
      <c r="C41" s="29" t="s">
        <v>181</v>
      </c>
      <c r="D41" s="30" t="s">
        <v>182</v>
      </c>
      <c r="E41" s="19" t="str">
        <f>"吉林珲春"</f>
        <v>吉林珲春</v>
      </c>
      <c r="F41" s="14" t="str">
        <f>"女"</f>
        <v>女</v>
      </c>
      <c r="G41" s="14" t="str">
        <f>"1989.12"</f>
        <v>1989.12</v>
      </c>
      <c r="H41" s="16" t="s">
        <v>43</v>
      </c>
      <c r="I41" s="19" t="str">
        <f t="shared" ref="I41:I44" si="6">"临床医学"</f>
        <v>临床医学</v>
      </c>
      <c r="J41" s="11" t="s">
        <v>183</v>
      </c>
      <c r="K41" s="45" t="s">
        <v>184</v>
      </c>
      <c r="L41" s="37"/>
    </row>
    <row r="42" s="2" customFormat="1" ht="50" customHeight="1" spans="1:12">
      <c r="A42" s="10">
        <v>39</v>
      </c>
      <c r="B42" s="28" t="s">
        <v>185</v>
      </c>
      <c r="C42" s="29" t="s">
        <v>186</v>
      </c>
      <c r="D42" s="30" t="s">
        <v>187</v>
      </c>
      <c r="E42" s="19" t="str">
        <f>"海南定安"</f>
        <v>海南定安</v>
      </c>
      <c r="F42" s="14" t="str">
        <f>"女"</f>
        <v>女</v>
      </c>
      <c r="G42" s="14" t="str">
        <f>"1992.12"</f>
        <v>1992.12</v>
      </c>
      <c r="H42" s="16" t="s">
        <v>43</v>
      </c>
      <c r="I42" s="19" t="str">
        <f t="shared" si="6"/>
        <v>临床医学</v>
      </c>
      <c r="J42" s="11" t="s">
        <v>188</v>
      </c>
      <c r="K42" s="45" t="s">
        <v>189</v>
      </c>
      <c r="L42" s="37"/>
    </row>
    <row r="43" s="2" customFormat="1" ht="50" customHeight="1" spans="1:12">
      <c r="A43" s="10">
        <v>40</v>
      </c>
      <c r="B43" s="28" t="s">
        <v>190</v>
      </c>
      <c r="C43" s="29" t="s">
        <v>186</v>
      </c>
      <c r="D43" s="30" t="s">
        <v>191</v>
      </c>
      <c r="E43" s="19" t="str">
        <f>"海南东方"</f>
        <v>海南东方</v>
      </c>
      <c r="F43" s="14" t="str">
        <f>"女"</f>
        <v>女</v>
      </c>
      <c r="G43" s="14" t="str">
        <f>"1995.07"</f>
        <v>1995.07</v>
      </c>
      <c r="H43" s="16" t="s">
        <v>43</v>
      </c>
      <c r="I43" s="19" t="str">
        <f t="shared" si="6"/>
        <v>临床医学</v>
      </c>
      <c r="J43" s="11" t="s">
        <v>192</v>
      </c>
      <c r="K43" s="45" t="s">
        <v>193</v>
      </c>
      <c r="L43" s="37"/>
    </row>
    <row r="44" s="2" customFormat="1" ht="50" customHeight="1" spans="1:12">
      <c r="A44" s="10">
        <v>41</v>
      </c>
      <c r="B44" s="28" t="s">
        <v>194</v>
      </c>
      <c r="C44" s="28" t="s">
        <v>186</v>
      </c>
      <c r="D44" s="28" t="s">
        <v>191</v>
      </c>
      <c r="E44" s="18" t="str">
        <f>"海南澄迈"</f>
        <v>海南澄迈</v>
      </c>
      <c r="F44" s="14" t="str">
        <f>"女"</f>
        <v>女</v>
      </c>
      <c r="G44" s="17" t="str">
        <f>"1991.03"</f>
        <v>1991.03</v>
      </c>
      <c r="H44" s="16" t="s">
        <v>195</v>
      </c>
      <c r="I44" s="18" t="str">
        <f t="shared" si="6"/>
        <v>临床医学</v>
      </c>
      <c r="J44" s="49" t="s">
        <v>196</v>
      </c>
      <c r="K44" s="45" t="s">
        <v>197</v>
      </c>
      <c r="L44" s="37"/>
    </row>
    <row r="45" s="2" customFormat="1" ht="50" customHeight="1" spans="1:12">
      <c r="A45" s="10">
        <v>42</v>
      </c>
      <c r="B45" s="28" t="s">
        <v>198</v>
      </c>
      <c r="C45" s="29" t="s">
        <v>186</v>
      </c>
      <c r="D45" s="30" t="s">
        <v>199</v>
      </c>
      <c r="E45" s="19" t="str">
        <f>"海南澄迈"</f>
        <v>海南澄迈</v>
      </c>
      <c r="F45" s="14" t="str">
        <f t="shared" ref="F45:F50" si="7">"女"</f>
        <v>女</v>
      </c>
      <c r="G45" s="14" t="str">
        <f>"2000.12"</f>
        <v>2000.12</v>
      </c>
      <c r="H45" s="16" t="s">
        <v>200</v>
      </c>
      <c r="I45" s="19" t="s">
        <v>201</v>
      </c>
      <c r="J45" s="11" t="s">
        <v>202</v>
      </c>
      <c r="K45" s="45" t="s">
        <v>203</v>
      </c>
      <c r="L45" s="37"/>
    </row>
    <row r="46" s="2" customFormat="1" ht="50" customHeight="1" spans="1:12">
      <c r="A46" s="10">
        <v>43</v>
      </c>
      <c r="B46" s="28" t="s">
        <v>204</v>
      </c>
      <c r="C46" s="29" t="s">
        <v>186</v>
      </c>
      <c r="D46" s="30" t="s">
        <v>199</v>
      </c>
      <c r="E46" s="19" t="str">
        <f t="shared" ref="E46:E49" si="8">"海南海口"</f>
        <v>海南海口</v>
      </c>
      <c r="F46" s="14" t="str">
        <f t="shared" si="7"/>
        <v>女</v>
      </c>
      <c r="G46" s="14" t="str">
        <f>"1997.10"</f>
        <v>1997.10</v>
      </c>
      <c r="H46" s="16" t="s">
        <v>205</v>
      </c>
      <c r="I46" s="19" t="str">
        <f>"护理学"</f>
        <v>护理学</v>
      </c>
      <c r="J46" s="11" t="s">
        <v>206</v>
      </c>
      <c r="K46" s="45" t="s">
        <v>207</v>
      </c>
      <c r="L46" s="37"/>
    </row>
    <row r="47" s="2" customFormat="1" ht="50" customHeight="1" spans="1:12">
      <c r="A47" s="10">
        <v>44</v>
      </c>
      <c r="B47" s="28" t="s">
        <v>208</v>
      </c>
      <c r="C47" s="29" t="s">
        <v>186</v>
      </c>
      <c r="D47" s="30" t="s">
        <v>199</v>
      </c>
      <c r="E47" s="19" t="str">
        <f t="shared" si="8"/>
        <v>海南海口</v>
      </c>
      <c r="F47" s="14" t="str">
        <f t="shared" si="7"/>
        <v>女</v>
      </c>
      <c r="G47" s="14" t="str">
        <f>"1995.02"</f>
        <v>1995.02</v>
      </c>
      <c r="H47" s="16" t="s">
        <v>195</v>
      </c>
      <c r="I47" s="19" t="str">
        <f>"护理学"</f>
        <v>护理学</v>
      </c>
      <c r="J47" s="11" t="s">
        <v>209</v>
      </c>
      <c r="K47" s="45" t="s">
        <v>210</v>
      </c>
      <c r="L47" s="37"/>
    </row>
    <row r="48" s="2" customFormat="1" ht="50" customHeight="1" spans="1:12">
      <c r="A48" s="10">
        <v>45</v>
      </c>
      <c r="B48" s="28" t="s">
        <v>211</v>
      </c>
      <c r="C48" s="29" t="s">
        <v>186</v>
      </c>
      <c r="D48" s="30" t="s">
        <v>212</v>
      </c>
      <c r="E48" s="19" t="str">
        <f t="shared" si="8"/>
        <v>海南海口</v>
      </c>
      <c r="F48" s="14" t="str">
        <f t="shared" si="7"/>
        <v>女</v>
      </c>
      <c r="G48" s="14" t="str">
        <f>"1988.03"</f>
        <v>1988.03</v>
      </c>
      <c r="H48" s="16" t="s">
        <v>43</v>
      </c>
      <c r="I48" s="19" t="str">
        <f>"口腔医学"</f>
        <v>口腔医学</v>
      </c>
      <c r="J48" s="11" t="s">
        <v>213</v>
      </c>
      <c r="K48" s="45" t="s">
        <v>214</v>
      </c>
      <c r="L48" s="37"/>
    </row>
    <row r="49" s="2" customFormat="1" ht="50" customHeight="1" spans="1:12">
      <c r="A49" s="10">
        <v>46</v>
      </c>
      <c r="B49" s="28" t="s">
        <v>215</v>
      </c>
      <c r="C49" s="29" t="s">
        <v>216</v>
      </c>
      <c r="D49" s="30" t="s">
        <v>217</v>
      </c>
      <c r="E49" s="19" t="str">
        <f t="shared" si="8"/>
        <v>海南海口</v>
      </c>
      <c r="F49" s="14" t="str">
        <f t="shared" si="7"/>
        <v>女</v>
      </c>
      <c r="G49" s="14" t="str">
        <f>"1988.01"</f>
        <v>1988.01</v>
      </c>
      <c r="H49" s="16" t="s">
        <v>43</v>
      </c>
      <c r="I49" s="19" t="str">
        <f t="shared" ref="I49:I53" si="9">"临床医学"</f>
        <v>临床医学</v>
      </c>
      <c r="J49" s="11" t="s">
        <v>218</v>
      </c>
      <c r="K49" s="45" t="s">
        <v>219</v>
      </c>
      <c r="L49" s="37"/>
    </row>
    <row r="50" s="2" customFormat="1" ht="50" customHeight="1" spans="1:12">
      <c r="A50" s="10">
        <v>47</v>
      </c>
      <c r="B50" s="28" t="s">
        <v>220</v>
      </c>
      <c r="C50" s="29" t="s">
        <v>216</v>
      </c>
      <c r="D50" s="30" t="s">
        <v>221</v>
      </c>
      <c r="E50" s="19" t="s">
        <v>222</v>
      </c>
      <c r="F50" s="14" t="str">
        <f t="shared" si="7"/>
        <v>女</v>
      </c>
      <c r="G50" s="14" t="str">
        <f>"1987.09"</f>
        <v>1987.09</v>
      </c>
      <c r="H50" s="16" t="s">
        <v>43</v>
      </c>
      <c r="I50" s="19" t="str">
        <f t="shared" si="9"/>
        <v>临床医学</v>
      </c>
      <c r="J50" s="11" t="s">
        <v>223</v>
      </c>
      <c r="K50" s="45" t="s">
        <v>224</v>
      </c>
      <c r="L50" s="37"/>
    </row>
    <row r="51" s="2" customFormat="1" ht="50" customHeight="1" spans="1:12">
      <c r="A51" s="10">
        <v>48</v>
      </c>
      <c r="B51" s="28" t="s">
        <v>225</v>
      </c>
      <c r="C51" s="29" t="s">
        <v>226</v>
      </c>
      <c r="D51" s="30" t="s">
        <v>227</v>
      </c>
      <c r="E51" s="19" t="str">
        <f>"海南定安"</f>
        <v>海南定安</v>
      </c>
      <c r="F51" s="14" t="str">
        <f>"男"</f>
        <v>男</v>
      </c>
      <c r="G51" s="14" t="str">
        <f>"1992.09"</f>
        <v>1992.09</v>
      </c>
      <c r="H51" s="16" t="s">
        <v>195</v>
      </c>
      <c r="I51" s="19" t="str">
        <f>"中医学"</f>
        <v>中医学</v>
      </c>
      <c r="J51" s="11" t="s">
        <v>228</v>
      </c>
      <c r="K51" s="45" t="s">
        <v>229</v>
      </c>
      <c r="L51" s="37"/>
    </row>
    <row r="52" s="2" customFormat="1" ht="50" customHeight="1" spans="1:12">
      <c r="A52" s="10">
        <v>49</v>
      </c>
      <c r="B52" s="28" t="s">
        <v>230</v>
      </c>
      <c r="C52" s="29" t="s">
        <v>226</v>
      </c>
      <c r="D52" s="30" t="s">
        <v>221</v>
      </c>
      <c r="E52" s="19" t="str">
        <f t="shared" ref="E52:E55" si="10">"海南海口"</f>
        <v>海南海口</v>
      </c>
      <c r="F52" s="14" t="str">
        <f t="shared" ref="F52:F56" si="11">"女"</f>
        <v>女</v>
      </c>
      <c r="G52" s="14" t="str">
        <f>"1993.09"</f>
        <v>1993.09</v>
      </c>
      <c r="H52" s="16" t="s">
        <v>200</v>
      </c>
      <c r="I52" s="19" t="str">
        <f t="shared" si="9"/>
        <v>临床医学</v>
      </c>
      <c r="J52" s="11" t="s">
        <v>231</v>
      </c>
      <c r="K52" s="45" t="s">
        <v>232</v>
      </c>
      <c r="L52" s="37"/>
    </row>
    <row r="53" s="2" customFormat="1" ht="50" customHeight="1" spans="1:12">
      <c r="A53" s="10">
        <v>50</v>
      </c>
      <c r="B53" s="28" t="s">
        <v>233</v>
      </c>
      <c r="C53" s="29" t="s">
        <v>234</v>
      </c>
      <c r="D53" s="30" t="s">
        <v>221</v>
      </c>
      <c r="E53" s="19" t="str">
        <f t="shared" si="10"/>
        <v>海南海口</v>
      </c>
      <c r="F53" s="14" t="str">
        <f t="shared" si="11"/>
        <v>女</v>
      </c>
      <c r="G53" s="14" t="str">
        <f>"1984.05"</f>
        <v>1984.05</v>
      </c>
      <c r="H53" s="16" t="s">
        <v>195</v>
      </c>
      <c r="I53" s="19" t="str">
        <f t="shared" si="9"/>
        <v>临床医学</v>
      </c>
      <c r="J53" s="11" t="s">
        <v>235</v>
      </c>
      <c r="K53" s="45" t="s">
        <v>236</v>
      </c>
      <c r="L53" s="37"/>
    </row>
    <row r="54" s="2" customFormat="1" ht="50" customHeight="1" spans="1:12">
      <c r="A54" s="10">
        <v>51</v>
      </c>
      <c r="B54" s="31" t="s">
        <v>237</v>
      </c>
      <c r="C54" s="32" t="s">
        <v>234</v>
      </c>
      <c r="D54" s="30" t="s">
        <v>238</v>
      </c>
      <c r="E54" s="19" t="str">
        <f>"海南东方"</f>
        <v>海南东方</v>
      </c>
      <c r="F54" s="14" t="str">
        <f t="shared" si="11"/>
        <v>女</v>
      </c>
      <c r="G54" s="14" t="str">
        <f>"1994.09"</f>
        <v>1994.09</v>
      </c>
      <c r="H54" s="16" t="s">
        <v>205</v>
      </c>
      <c r="I54" s="19" t="str">
        <f>"中药学"</f>
        <v>中药学</v>
      </c>
      <c r="J54" s="11" t="s">
        <v>239</v>
      </c>
      <c r="K54" s="45" t="s">
        <v>240</v>
      </c>
      <c r="L54" s="37"/>
    </row>
    <row r="55" s="2" customFormat="1" ht="50" customHeight="1" spans="1:12">
      <c r="A55" s="10">
        <v>52</v>
      </c>
      <c r="B55" s="11" t="s">
        <v>241</v>
      </c>
      <c r="C55" s="12" t="s">
        <v>234</v>
      </c>
      <c r="D55" s="33" t="s">
        <v>199</v>
      </c>
      <c r="E55" s="19" t="str">
        <f t="shared" si="10"/>
        <v>海南海口</v>
      </c>
      <c r="F55" s="14" t="str">
        <f t="shared" si="11"/>
        <v>女</v>
      </c>
      <c r="G55" s="14" t="str">
        <f>"1999.12"</f>
        <v>1999.12</v>
      </c>
      <c r="H55" s="16" t="s">
        <v>200</v>
      </c>
      <c r="I55" s="19" t="s">
        <v>242</v>
      </c>
      <c r="J55" s="11" t="s">
        <v>243</v>
      </c>
      <c r="K55" s="45" t="s">
        <v>244</v>
      </c>
      <c r="L55" s="37"/>
    </row>
    <row r="56" s="2" customFormat="1" ht="50" customHeight="1" spans="1:12">
      <c r="A56" s="10">
        <v>53</v>
      </c>
      <c r="B56" s="11" t="s">
        <v>245</v>
      </c>
      <c r="C56" s="12" t="s">
        <v>234</v>
      </c>
      <c r="D56" s="33" t="s">
        <v>246</v>
      </c>
      <c r="E56" s="19" t="str">
        <f>"海南文昌"</f>
        <v>海南文昌</v>
      </c>
      <c r="F56" s="14" t="str">
        <f t="shared" si="11"/>
        <v>女</v>
      </c>
      <c r="G56" s="14" t="str">
        <f>"1997.09"</f>
        <v>1997.09</v>
      </c>
      <c r="H56" s="16" t="s">
        <v>195</v>
      </c>
      <c r="I56" s="19" t="str">
        <f>"临床医学"</f>
        <v>临床医学</v>
      </c>
      <c r="J56" s="11" t="s">
        <v>247</v>
      </c>
      <c r="K56" s="45" t="s">
        <v>248</v>
      </c>
      <c r="L56" s="37"/>
    </row>
    <row r="57" ht="50" customHeight="1" spans="1:13">
      <c r="A57" s="34"/>
      <c r="B57" s="35"/>
      <c r="J57" s="35"/>
      <c r="K57" s="35"/>
      <c r="L57" s="35"/>
      <c r="M57" s="35"/>
    </row>
    <row r="58" ht="50" customHeight="1" spans="1:13">
      <c r="A58" s="34"/>
      <c r="B58" s="35"/>
      <c r="J58" s="35"/>
      <c r="K58" s="35"/>
      <c r="L58" s="35"/>
      <c r="M58" s="35"/>
    </row>
    <row r="59" ht="50" customHeight="1" spans="1:13">
      <c r="A59" s="34"/>
      <c r="B59" s="35"/>
      <c r="J59" s="35"/>
      <c r="K59" s="35"/>
      <c r="L59" s="35"/>
      <c r="M59" s="35"/>
    </row>
    <row r="60" ht="50" customHeight="1" spans="1:13">
      <c r="A60" s="35"/>
      <c r="B60" s="35"/>
      <c r="J60" s="35"/>
      <c r="K60" s="35"/>
      <c r="L60" s="35"/>
      <c r="M60" s="35"/>
    </row>
    <row r="61" ht="50" customHeight="1"/>
    <row r="62" ht="50" customHeight="1"/>
    <row r="63" ht="50" customHeight="1"/>
    <row r="64" ht="50" customHeight="1"/>
  </sheetData>
  <mergeCells count="1">
    <mergeCell ref="A2:L2"/>
  </mergeCells>
  <printOptions horizontalCentered="1"/>
  <pageMargins left="0.118110236220472" right="0.118110236220472" top="0.551181102362205" bottom="0.748031496062992" header="0.31496062992126" footer="0.31496062992126"/>
  <pageSetup paperSize="9" scale="80" orientation="landscape"/>
  <headerFooter/>
  <ignoredErrors>
    <ignoredError sqref="G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2021-12-26T08:07:00Z</dcterms:created>
  <cp:lastPrinted>2023-02-02T03:46:00Z</cp:lastPrinted>
  <dcterms:modified xsi:type="dcterms:W3CDTF">2023-08-02T10:26:21Z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8E6F7185E46A42F8BA6DD1CFD12D0B4A</vt:lpwstr>
  </property>
  <property fmtid="{D5CDD505-2E9C-101B-9397-08002B2CF9AE}" pid="4" name="KSOReadingLayout">
    <vt:bool>true</vt:bool>
  </property>
</Properties>
</file>