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 " sheetId="2" r:id="rId1"/>
  </sheets>
  <definedNames>
    <definedName name="_xlnm._FilterDatabase" localSheetId="0" hidden="1">'sheet1 '!$A$3:$G$3</definedName>
    <definedName name="_xlnm.Print_Titles" localSheetId="0">'sheet1 '!$1:$3</definedName>
  </definedNames>
  <calcPr calcId="144525"/>
</workbook>
</file>

<file path=xl/sharedStrings.xml><?xml version="1.0" encoding="utf-8"?>
<sst xmlns="http://schemas.openxmlformats.org/spreadsheetml/2006/main" count="615" uniqueCount="32">
  <si>
    <t>附件2：</t>
  </si>
  <si>
    <t>海口市琼山区“椰城优才 智汇海口”2023年公开招聘卫健系统事业编制人员
报名资格初审未通过人员名单</t>
  </si>
  <si>
    <t>序号</t>
  </si>
  <si>
    <t>招聘单位</t>
  </si>
  <si>
    <t>岗位代码</t>
  </si>
  <si>
    <t>招聘岗位</t>
  </si>
  <si>
    <t>姓名</t>
  </si>
  <si>
    <t>报考序号</t>
  </si>
  <si>
    <t>备注</t>
  </si>
  <si>
    <t>琼山区妇幼保健院</t>
  </si>
  <si>
    <t>专业技术岗位1</t>
  </si>
  <si>
    <t>专业技术岗位2</t>
  </si>
  <si>
    <t>专业技术岗位3</t>
  </si>
  <si>
    <t>专业技术岗位4</t>
  </si>
  <si>
    <t>专业技术岗位5</t>
  </si>
  <si>
    <t>专业技术岗位6</t>
  </si>
  <si>
    <t>专业技术岗位7</t>
  </si>
  <si>
    <t>专业技术岗位8</t>
  </si>
  <si>
    <t>专业技术岗位9</t>
  </si>
  <si>
    <t>管理岗1</t>
  </si>
  <si>
    <t>管理岗2</t>
  </si>
  <si>
    <t>琼山区疾病预防控制中心</t>
  </si>
  <si>
    <t>专业技术岗位</t>
  </si>
  <si>
    <t>琼山区滨江社区卫生服务中心</t>
  </si>
  <si>
    <t>琼山区龙塘中心卫生院</t>
  </si>
  <si>
    <t>琼山区红旗中心卫生院</t>
  </si>
  <si>
    <t>琼山区大坡镇卫生院</t>
  </si>
  <si>
    <t>琼山区旧州镇卫生院</t>
  </si>
  <si>
    <t>琼山区三门坡镇卫生院</t>
  </si>
  <si>
    <t>琼山区三门坡镇卫生院谭文分院</t>
  </si>
  <si>
    <t>琼山区甲子镇卫生院</t>
  </si>
  <si>
    <t>琼山区甲子镇卫生院新民分院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</si>
</sst>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8"/>
      <color indexed="8"/>
      <name val="宋体"/>
      <charset val="134"/>
      <scheme val="minor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6"/>
  <sheetViews>
    <sheetView tabSelected="1" workbookViewId="0">
      <pane ySplit="3" topLeftCell="A4" activePane="bottomLeft" state="frozen"/>
      <selection/>
      <selection pane="bottomLeft" activeCell="C6" sqref="C6"/>
    </sheetView>
  </sheetViews>
  <sheetFormatPr defaultColWidth="9" defaultRowHeight="13.5" outlineLevelCol="6"/>
  <cols>
    <col min="1" max="1" width="8.375" style="2" customWidth="1"/>
    <col min="2" max="2" width="35.75" style="2" customWidth="1"/>
    <col min="3" max="3" width="18.25" style="2" customWidth="1"/>
    <col min="4" max="4" width="17.5" style="2" customWidth="1"/>
    <col min="5" max="5" width="13.125" style="2" customWidth="1"/>
    <col min="6" max="6" width="29.375" style="2" customWidth="1"/>
    <col min="7" max="7" width="15" customWidth="1"/>
  </cols>
  <sheetData>
    <row r="1" ht="17.1" customHeight="1" spans="1:4">
      <c r="A1" s="3" t="s">
        <v>0</v>
      </c>
      <c r="D1" s="4"/>
    </row>
    <row r="2" ht="51.95" customHeight="1" spans="1:7">
      <c r="A2" s="5" t="s">
        <v>1</v>
      </c>
      <c r="B2" s="5"/>
      <c r="C2" s="5"/>
      <c r="D2" s="6"/>
      <c r="E2" s="6"/>
      <c r="F2" s="6"/>
      <c r="G2" s="6"/>
    </row>
    <row r="3" s="1" customFormat="1" ht="30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1" customFormat="1" ht="30" customHeight="1" spans="1:7">
      <c r="A4" s="8">
        <v>1</v>
      </c>
      <c r="B4" s="9" t="s">
        <v>9</v>
      </c>
      <c r="C4" s="9" t="str">
        <f t="shared" ref="C4:C67" si="0">"101"</f>
        <v>101</v>
      </c>
      <c r="D4" s="9" t="s">
        <v>10</v>
      </c>
      <c r="E4" s="9" t="str">
        <f>"周燕春"</f>
        <v>周燕春</v>
      </c>
      <c r="F4" s="9" t="str">
        <f>"534920230630083448134707"</f>
        <v>534920230630083448134707</v>
      </c>
      <c r="G4" s="8"/>
    </row>
    <row r="5" s="1" customFormat="1" ht="30" customHeight="1" spans="1:7">
      <c r="A5" s="8">
        <v>2</v>
      </c>
      <c r="B5" s="9" t="s">
        <v>9</v>
      </c>
      <c r="C5" s="9" t="str">
        <f t="shared" si="0"/>
        <v>101</v>
      </c>
      <c r="D5" s="9" t="s">
        <v>10</v>
      </c>
      <c r="E5" s="9" t="str">
        <f>"邓永娴"</f>
        <v>邓永娴</v>
      </c>
      <c r="F5" s="9" t="str">
        <f>"534920230630084428134724"</f>
        <v>534920230630084428134724</v>
      </c>
      <c r="G5" s="8"/>
    </row>
    <row r="6" s="1" customFormat="1" ht="30" customHeight="1" spans="1:7">
      <c r="A6" s="8">
        <v>3</v>
      </c>
      <c r="B6" s="9" t="s">
        <v>9</v>
      </c>
      <c r="C6" s="9" t="str">
        <f t="shared" si="0"/>
        <v>101</v>
      </c>
      <c r="D6" s="9" t="s">
        <v>10</v>
      </c>
      <c r="E6" s="9" t="str">
        <f>"陈明媚"</f>
        <v>陈明媚</v>
      </c>
      <c r="F6" s="9" t="str">
        <f>"534920230630094206134797"</f>
        <v>534920230630094206134797</v>
      </c>
      <c r="G6" s="8"/>
    </row>
    <row r="7" s="1" customFormat="1" ht="30" customHeight="1" spans="1:7">
      <c r="A7" s="8">
        <v>4</v>
      </c>
      <c r="B7" s="9" t="s">
        <v>9</v>
      </c>
      <c r="C7" s="9" t="str">
        <f t="shared" si="0"/>
        <v>101</v>
      </c>
      <c r="D7" s="9" t="s">
        <v>10</v>
      </c>
      <c r="E7" s="9" t="str">
        <f>"吴如"</f>
        <v>吴如</v>
      </c>
      <c r="F7" s="9" t="str">
        <f>"534920230630095225134805"</f>
        <v>534920230630095225134805</v>
      </c>
      <c r="G7" s="10"/>
    </row>
    <row r="8" s="1" customFormat="1" ht="30" customHeight="1" spans="1:7">
      <c r="A8" s="8">
        <v>5</v>
      </c>
      <c r="B8" s="9" t="s">
        <v>9</v>
      </c>
      <c r="C8" s="9" t="str">
        <f t="shared" si="0"/>
        <v>101</v>
      </c>
      <c r="D8" s="9" t="s">
        <v>10</v>
      </c>
      <c r="E8" s="9" t="str">
        <f>"黄天娜"</f>
        <v>黄天娜</v>
      </c>
      <c r="F8" s="9" t="str">
        <f>"534920230630114421134937"</f>
        <v>534920230630114421134937</v>
      </c>
      <c r="G8" s="8"/>
    </row>
    <row r="9" s="1" customFormat="1" ht="30" customHeight="1" spans="1:7">
      <c r="A9" s="8">
        <v>6</v>
      </c>
      <c r="B9" s="9" t="s">
        <v>9</v>
      </c>
      <c r="C9" s="9" t="str">
        <f t="shared" si="0"/>
        <v>101</v>
      </c>
      <c r="D9" s="9" t="s">
        <v>10</v>
      </c>
      <c r="E9" s="9" t="str">
        <f>"文晓柳"</f>
        <v>文晓柳</v>
      </c>
      <c r="F9" s="9" t="str">
        <f>"534920230630122800134960"</f>
        <v>534920230630122800134960</v>
      </c>
      <c r="G9" s="8"/>
    </row>
    <row r="10" s="1" customFormat="1" ht="30" customHeight="1" spans="1:7">
      <c r="A10" s="8">
        <v>7</v>
      </c>
      <c r="B10" s="9" t="s">
        <v>9</v>
      </c>
      <c r="C10" s="9" t="str">
        <f t="shared" si="0"/>
        <v>101</v>
      </c>
      <c r="D10" s="9" t="s">
        <v>10</v>
      </c>
      <c r="E10" s="9" t="str">
        <f>"卢传浩"</f>
        <v>卢传浩</v>
      </c>
      <c r="F10" s="9" t="str">
        <f>"534920230630160600135104"</f>
        <v>534920230630160600135104</v>
      </c>
      <c r="G10" s="8"/>
    </row>
    <row r="11" s="1" customFormat="1" ht="30" customHeight="1" spans="1:7">
      <c r="A11" s="8">
        <v>8</v>
      </c>
      <c r="B11" s="9" t="s">
        <v>9</v>
      </c>
      <c r="C11" s="9" t="str">
        <f t="shared" si="0"/>
        <v>101</v>
      </c>
      <c r="D11" s="9" t="s">
        <v>10</v>
      </c>
      <c r="E11" s="9" t="str">
        <f>"何玉婷"</f>
        <v>何玉婷</v>
      </c>
      <c r="F11" s="9" t="str">
        <f>"534920230630191559135200"</f>
        <v>534920230630191559135200</v>
      </c>
      <c r="G11" s="8"/>
    </row>
    <row r="12" s="1" customFormat="1" ht="30" customHeight="1" spans="1:7">
      <c r="A12" s="8">
        <v>9</v>
      </c>
      <c r="B12" s="9" t="s">
        <v>9</v>
      </c>
      <c r="C12" s="9" t="str">
        <f t="shared" si="0"/>
        <v>101</v>
      </c>
      <c r="D12" s="9" t="s">
        <v>10</v>
      </c>
      <c r="E12" s="9" t="str">
        <f>"王美晶"</f>
        <v>王美晶</v>
      </c>
      <c r="F12" s="9" t="str">
        <f>"534920230630135948135007"</f>
        <v>534920230630135948135007</v>
      </c>
      <c r="G12" s="8"/>
    </row>
    <row r="13" s="1" customFormat="1" ht="30" customHeight="1" spans="1:7">
      <c r="A13" s="8">
        <v>10</v>
      </c>
      <c r="B13" s="9" t="s">
        <v>9</v>
      </c>
      <c r="C13" s="9" t="str">
        <f t="shared" si="0"/>
        <v>101</v>
      </c>
      <c r="D13" s="9" t="s">
        <v>10</v>
      </c>
      <c r="E13" s="9" t="str">
        <f>"吴为转"</f>
        <v>吴为转</v>
      </c>
      <c r="F13" s="9" t="str">
        <f>"534920230630194339135217"</f>
        <v>534920230630194339135217</v>
      </c>
      <c r="G13" s="8"/>
    </row>
    <row r="14" s="1" customFormat="1" ht="30" customHeight="1" spans="1:7">
      <c r="A14" s="8">
        <v>11</v>
      </c>
      <c r="B14" s="9" t="s">
        <v>9</v>
      </c>
      <c r="C14" s="9" t="str">
        <f t="shared" si="0"/>
        <v>101</v>
      </c>
      <c r="D14" s="9" t="s">
        <v>10</v>
      </c>
      <c r="E14" s="9" t="str">
        <f>"吴钟媚"</f>
        <v>吴钟媚</v>
      </c>
      <c r="F14" s="9" t="str">
        <f>"534920230630190603135192"</f>
        <v>534920230630190603135192</v>
      </c>
      <c r="G14" s="8"/>
    </row>
    <row r="15" s="1" customFormat="1" ht="30" customHeight="1" spans="1:7">
      <c r="A15" s="8">
        <v>12</v>
      </c>
      <c r="B15" s="9" t="s">
        <v>9</v>
      </c>
      <c r="C15" s="9" t="str">
        <f t="shared" si="0"/>
        <v>101</v>
      </c>
      <c r="D15" s="9" t="s">
        <v>10</v>
      </c>
      <c r="E15" s="9" t="str">
        <f>"郭教丛"</f>
        <v>郭教丛</v>
      </c>
      <c r="F15" s="9" t="str">
        <f>"534920230630091620134761"</f>
        <v>534920230630091620134761</v>
      </c>
      <c r="G15" s="8"/>
    </row>
    <row r="16" s="1" customFormat="1" ht="30" customHeight="1" spans="1:7">
      <c r="A16" s="8">
        <v>13</v>
      </c>
      <c r="B16" s="9" t="s">
        <v>9</v>
      </c>
      <c r="C16" s="9" t="str">
        <f t="shared" si="0"/>
        <v>101</v>
      </c>
      <c r="D16" s="9" t="s">
        <v>10</v>
      </c>
      <c r="E16" s="9" t="str">
        <f>"张敏"</f>
        <v>张敏</v>
      </c>
      <c r="F16" s="9" t="str">
        <f>"534920230630212711135267"</f>
        <v>534920230630212711135267</v>
      </c>
      <c r="G16" s="8"/>
    </row>
    <row r="17" s="1" customFormat="1" ht="30" customHeight="1" spans="1:7">
      <c r="A17" s="8">
        <v>14</v>
      </c>
      <c r="B17" s="9" t="s">
        <v>9</v>
      </c>
      <c r="C17" s="9" t="str">
        <f t="shared" si="0"/>
        <v>101</v>
      </c>
      <c r="D17" s="9" t="s">
        <v>10</v>
      </c>
      <c r="E17" s="9" t="str">
        <f>"梁咏琪"</f>
        <v>梁咏琪</v>
      </c>
      <c r="F17" s="9" t="str">
        <f>"534920230630090923134752"</f>
        <v>534920230630090923134752</v>
      </c>
      <c r="G17" s="8"/>
    </row>
    <row r="18" s="1" customFormat="1" ht="30" customHeight="1" spans="1:7">
      <c r="A18" s="8">
        <v>15</v>
      </c>
      <c r="B18" s="9" t="s">
        <v>9</v>
      </c>
      <c r="C18" s="9" t="str">
        <f t="shared" si="0"/>
        <v>101</v>
      </c>
      <c r="D18" s="9" t="s">
        <v>10</v>
      </c>
      <c r="E18" s="9" t="str">
        <f>"钟超玲"</f>
        <v>钟超玲</v>
      </c>
      <c r="F18" s="9" t="str">
        <f>"534920230630221243135282"</f>
        <v>534920230630221243135282</v>
      </c>
      <c r="G18" s="8"/>
    </row>
    <row r="19" s="1" customFormat="1" ht="30" customHeight="1" spans="1:7">
      <c r="A19" s="8">
        <v>16</v>
      </c>
      <c r="B19" s="9" t="s">
        <v>9</v>
      </c>
      <c r="C19" s="9" t="str">
        <f t="shared" si="0"/>
        <v>101</v>
      </c>
      <c r="D19" s="9" t="s">
        <v>10</v>
      </c>
      <c r="E19" s="9" t="str">
        <f>"岑婷"</f>
        <v>岑婷</v>
      </c>
      <c r="F19" s="9" t="str">
        <f>"534920230701003236135314"</f>
        <v>534920230701003236135314</v>
      </c>
      <c r="G19" s="8"/>
    </row>
    <row r="20" s="1" customFormat="1" ht="30" customHeight="1" spans="1:7">
      <c r="A20" s="8">
        <v>17</v>
      </c>
      <c r="B20" s="9" t="s">
        <v>9</v>
      </c>
      <c r="C20" s="9" t="str">
        <f t="shared" si="0"/>
        <v>101</v>
      </c>
      <c r="D20" s="9" t="s">
        <v>10</v>
      </c>
      <c r="E20" s="9" t="str">
        <f>"王冰"</f>
        <v>王冰</v>
      </c>
      <c r="F20" s="9" t="str">
        <f>"534920230630114716134938"</f>
        <v>534920230630114716134938</v>
      </c>
      <c r="G20" s="10"/>
    </row>
    <row r="21" s="1" customFormat="1" ht="30" customHeight="1" spans="1:7">
      <c r="A21" s="8">
        <v>18</v>
      </c>
      <c r="B21" s="9" t="s">
        <v>9</v>
      </c>
      <c r="C21" s="9" t="str">
        <f t="shared" si="0"/>
        <v>101</v>
      </c>
      <c r="D21" s="9" t="s">
        <v>10</v>
      </c>
      <c r="E21" s="9" t="str">
        <f>"冯莲"</f>
        <v>冯莲</v>
      </c>
      <c r="F21" s="9" t="str">
        <f>"534920230630113057134927"</f>
        <v>534920230630113057134927</v>
      </c>
      <c r="G21" s="10"/>
    </row>
    <row r="22" s="1" customFormat="1" ht="30" customHeight="1" spans="1:7">
      <c r="A22" s="8">
        <v>19</v>
      </c>
      <c r="B22" s="9" t="s">
        <v>9</v>
      </c>
      <c r="C22" s="9" t="str">
        <f t="shared" si="0"/>
        <v>101</v>
      </c>
      <c r="D22" s="9" t="s">
        <v>10</v>
      </c>
      <c r="E22" s="9" t="str">
        <f>"王欣欣"</f>
        <v>王欣欣</v>
      </c>
      <c r="F22" s="9" t="str">
        <f>"534920230701133554135466"</f>
        <v>534920230701133554135466</v>
      </c>
      <c r="G22" s="8"/>
    </row>
    <row r="23" s="1" customFormat="1" ht="30" customHeight="1" spans="1:7">
      <c r="A23" s="8">
        <v>20</v>
      </c>
      <c r="B23" s="9" t="s">
        <v>9</v>
      </c>
      <c r="C23" s="9" t="str">
        <f t="shared" si="0"/>
        <v>101</v>
      </c>
      <c r="D23" s="9" t="s">
        <v>10</v>
      </c>
      <c r="E23" s="9" t="str">
        <f>"韩妃婷"</f>
        <v>韩妃婷</v>
      </c>
      <c r="F23" s="9" t="str">
        <f>"534920230701143446135478"</f>
        <v>534920230701143446135478</v>
      </c>
      <c r="G23" s="8"/>
    </row>
    <row r="24" s="1" customFormat="1" ht="30" customHeight="1" spans="1:7">
      <c r="A24" s="8">
        <v>21</v>
      </c>
      <c r="B24" s="9" t="s">
        <v>9</v>
      </c>
      <c r="C24" s="9" t="str">
        <f t="shared" si="0"/>
        <v>101</v>
      </c>
      <c r="D24" s="9" t="s">
        <v>10</v>
      </c>
      <c r="E24" s="9" t="str">
        <f>"莫海钰"</f>
        <v>莫海钰</v>
      </c>
      <c r="F24" s="9" t="str">
        <f>"534920230701011150135317"</f>
        <v>534920230701011150135317</v>
      </c>
      <c r="G24" s="10"/>
    </row>
    <row r="25" s="1" customFormat="1" ht="30" customHeight="1" spans="1:7">
      <c r="A25" s="8">
        <v>22</v>
      </c>
      <c r="B25" s="9" t="s">
        <v>9</v>
      </c>
      <c r="C25" s="9" t="str">
        <f t="shared" si="0"/>
        <v>101</v>
      </c>
      <c r="D25" s="9" t="s">
        <v>10</v>
      </c>
      <c r="E25" s="9" t="str">
        <f>"赵进燕"</f>
        <v>赵进燕</v>
      </c>
      <c r="F25" s="9" t="str">
        <f>"534920230701095038135366"</f>
        <v>534920230701095038135366</v>
      </c>
      <c r="G25" s="10"/>
    </row>
    <row r="26" s="1" customFormat="1" ht="30" customHeight="1" spans="1:7">
      <c r="A26" s="8">
        <v>23</v>
      </c>
      <c r="B26" s="9" t="s">
        <v>9</v>
      </c>
      <c r="C26" s="9" t="str">
        <f t="shared" si="0"/>
        <v>101</v>
      </c>
      <c r="D26" s="9" t="s">
        <v>10</v>
      </c>
      <c r="E26" s="9" t="str">
        <f>"林圆圆"</f>
        <v>林圆圆</v>
      </c>
      <c r="F26" s="9" t="str">
        <f>"534920230630171039135149"</f>
        <v>534920230630171039135149</v>
      </c>
      <c r="G26" s="8"/>
    </row>
    <row r="27" s="1" customFormat="1" ht="30" customHeight="1" spans="1:7">
      <c r="A27" s="8">
        <v>24</v>
      </c>
      <c r="B27" s="9" t="s">
        <v>9</v>
      </c>
      <c r="C27" s="9" t="str">
        <f t="shared" si="0"/>
        <v>101</v>
      </c>
      <c r="D27" s="9" t="s">
        <v>10</v>
      </c>
      <c r="E27" s="9" t="str">
        <f>"余其玲"</f>
        <v>余其玲</v>
      </c>
      <c r="F27" s="9" t="str">
        <f>"534920230702115851135710"</f>
        <v>534920230702115851135710</v>
      </c>
      <c r="G27" s="10"/>
    </row>
    <row r="28" s="1" customFormat="1" ht="30" customHeight="1" spans="1:7">
      <c r="A28" s="8">
        <v>25</v>
      </c>
      <c r="B28" s="9" t="s">
        <v>9</v>
      </c>
      <c r="C28" s="9" t="str">
        <f t="shared" si="0"/>
        <v>101</v>
      </c>
      <c r="D28" s="9" t="s">
        <v>10</v>
      </c>
      <c r="E28" s="9" t="str">
        <f>"陈丽"</f>
        <v>陈丽</v>
      </c>
      <c r="F28" s="9" t="str">
        <f>"534920230702150108135759"</f>
        <v>534920230702150108135759</v>
      </c>
      <c r="G28" s="8"/>
    </row>
    <row r="29" s="1" customFormat="1" ht="30" customHeight="1" spans="1:7">
      <c r="A29" s="8">
        <v>26</v>
      </c>
      <c r="B29" s="9" t="s">
        <v>9</v>
      </c>
      <c r="C29" s="9" t="str">
        <f t="shared" si="0"/>
        <v>101</v>
      </c>
      <c r="D29" s="9" t="s">
        <v>10</v>
      </c>
      <c r="E29" s="9" t="str">
        <f>"黎日女"</f>
        <v>黎日女</v>
      </c>
      <c r="F29" s="9" t="str">
        <f>"534920230702152432135766"</f>
        <v>534920230702152432135766</v>
      </c>
      <c r="G29" s="10"/>
    </row>
    <row r="30" s="1" customFormat="1" ht="30" customHeight="1" spans="1:7">
      <c r="A30" s="8">
        <v>27</v>
      </c>
      <c r="B30" s="9" t="s">
        <v>9</v>
      </c>
      <c r="C30" s="9" t="str">
        <f t="shared" si="0"/>
        <v>101</v>
      </c>
      <c r="D30" s="9" t="s">
        <v>10</v>
      </c>
      <c r="E30" s="9" t="str">
        <f>"程鋆波"</f>
        <v>程鋆波</v>
      </c>
      <c r="F30" s="9" t="str">
        <f>"534920230702152606135767"</f>
        <v>534920230702152606135767</v>
      </c>
      <c r="G30" s="8"/>
    </row>
    <row r="31" s="1" customFormat="1" ht="30" customHeight="1" spans="1:7">
      <c r="A31" s="8">
        <v>28</v>
      </c>
      <c r="B31" s="9" t="s">
        <v>9</v>
      </c>
      <c r="C31" s="9" t="str">
        <f t="shared" si="0"/>
        <v>101</v>
      </c>
      <c r="D31" s="9" t="s">
        <v>10</v>
      </c>
      <c r="E31" s="9" t="str">
        <f>"黎秀丽"</f>
        <v>黎秀丽</v>
      </c>
      <c r="F31" s="9" t="str">
        <f>"534920230630112512134919"</f>
        <v>534920230630112512134919</v>
      </c>
      <c r="G31" s="10"/>
    </row>
    <row r="32" s="1" customFormat="1" ht="30" customHeight="1" spans="1:7">
      <c r="A32" s="8">
        <v>29</v>
      </c>
      <c r="B32" s="9" t="s">
        <v>9</v>
      </c>
      <c r="C32" s="9" t="str">
        <f t="shared" si="0"/>
        <v>101</v>
      </c>
      <c r="D32" s="9" t="s">
        <v>10</v>
      </c>
      <c r="E32" s="9" t="str">
        <f>"王小梦"</f>
        <v>王小梦</v>
      </c>
      <c r="F32" s="9" t="str">
        <f>"534920230630122620134958"</f>
        <v>534920230630122620134958</v>
      </c>
      <c r="G32" s="10"/>
    </row>
    <row r="33" s="1" customFormat="1" ht="30" customHeight="1" spans="1:7">
      <c r="A33" s="8">
        <v>30</v>
      </c>
      <c r="B33" s="9" t="s">
        <v>9</v>
      </c>
      <c r="C33" s="9" t="str">
        <f t="shared" si="0"/>
        <v>101</v>
      </c>
      <c r="D33" s="9" t="s">
        <v>10</v>
      </c>
      <c r="E33" s="9" t="str">
        <f>"韦思妹"</f>
        <v>韦思妹</v>
      </c>
      <c r="F33" s="9" t="str">
        <f>"534920230702173922135816"</f>
        <v>534920230702173922135816</v>
      </c>
      <c r="G33" s="8"/>
    </row>
    <row r="34" s="1" customFormat="1" ht="30" customHeight="1" spans="1:7">
      <c r="A34" s="8">
        <v>31</v>
      </c>
      <c r="B34" s="9" t="s">
        <v>9</v>
      </c>
      <c r="C34" s="9" t="str">
        <f t="shared" si="0"/>
        <v>101</v>
      </c>
      <c r="D34" s="9" t="s">
        <v>10</v>
      </c>
      <c r="E34" s="9" t="str">
        <f>"符华珍"</f>
        <v>符华珍</v>
      </c>
      <c r="F34" s="9" t="str">
        <f>"534920230702133316135738"</f>
        <v>534920230702133316135738</v>
      </c>
      <c r="G34" s="8"/>
    </row>
    <row r="35" s="1" customFormat="1" ht="30" customHeight="1" spans="1:7">
      <c r="A35" s="8">
        <v>32</v>
      </c>
      <c r="B35" s="9" t="s">
        <v>9</v>
      </c>
      <c r="C35" s="9" t="str">
        <f t="shared" si="0"/>
        <v>101</v>
      </c>
      <c r="D35" s="9" t="s">
        <v>10</v>
      </c>
      <c r="E35" s="9" t="str">
        <f>"薛海妹"</f>
        <v>薛海妹</v>
      </c>
      <c r="F35" s="9" t="str">
        <f>"534920230702120215135711"</f>
        <v>534920230702120215135711</v>
      </c>
      <c r="G35" s="8"/>
    </row>
    <row r="36" s="1" customFormat="1" ht="30" customHeight="1" spans="1:7">
      <c r="A36" s="8">
        <v>33</v>
      </c>
      <c r="B36" s="9" t="s">
        <v>9</v>
      </c>
      <c r="C36" s="9" t="str">
        <f t="shared" si="0"/>
        <v>101</v>
      </c>
      <c r="D36" s="9" t="s">
        <v>10</v>
      </c>
      <c r="E36" s="9" t="str">
        <f>"文婧熹"</f>
        <v>文婧熹</v>
      </c>
      <c r="F36" s="9" t="str">
        <f>"534920230702194359135855"</f>
        <v>534920230702194359135855</v>
      </c>
      <c r="G36" s="8"/>
    </row>
    <row r="37" s="1" customFormat="1" ht="30" customHeight="1" spans="1:7">
      <c r="A37" s="8">
        <v>34</v>
      </c>
      <c r="B37" s="9" t="s">
        <v>9</v>
      </c>
      <c r="C37" s="9" t="str">
        <f t="shared" si="0"/>
        <v>101</v>
      </c>
      <c r="D37" s="9" t="s">
        <v>10</v>
      </c>
      <c r="E37" s="9" t="str">
        <f>"龙甫柳"</f>
        <v>龙甫柳</v>
      </c>
      <c r="F37" s="9" t="str">
        <f>"534920230702220810135903"</f>
        <v>534920230702220810135903</v>
      </c>
      <c r="G37" s="10"/>
    </row>
    <row r="38" s="1" customFormat="1" ht="30" customHeight="1" spans="1:7">
      <c r="A38" s="8">
        <v>35</v>
      </c>
      <c r="B38" s="9" t="s">
        <v>9</v>
      </c>
      <c r="C38" s="9" t="str">
        <f t="shared" si="0"/>
        <v>101</v>
      </c>
      <c r="D38" s="9" t="s">
        <v>10</v>
      </c>
      <c r="E38" s="9" t="str">
        <f>"张友妹"</f>
        <v>张友妹</v>
      </c>
      <c r="F38" s="9" t="str">
        <f>"534920230701001518135313"</f>
        <v>534920230701001518135313</v>
      </c>
      <c r="G38" s="8"/>
    </row>
    <row r="39" s="1" customFormat="1" ht="30" customHeight="1" spans="1:7">
      <c r="A39" s="8">
        <v>36</v>
      </c>
      <c r="B39" s="9" t="s">
        <v>9</v>
      </c>
      <c r="C39" s="9" t="str">
        <f t="shared" si="0"/>
        <v>101</v>
      </c>
      <c r="D39" s="9" t="s">
        <v>10</v>
      </c>
      <c r="E39" s="9" t="str">
        <f>"黄冰冰"</f>
        <v>黄冰冰</v>
      </c>
      <c r="F39" s="9" t="str">
        <f>"534920230703012557135928"</f>
        <v>534920230703012557135928</v>
      </c>
      <c r="G39" s="10"/>
    </row>
    <row r="40" s="1" customFormat="1" ht="30" customHeight="1" spans="1:7">
      <c r="A40" s="8">
        <v>37</v>
      </c>
      <c r="B40" s="9" t="s">
        <v>9</v>
      </c>
      <c r="C40" s="9" t="str">
        <f t="shared" si="0"/>
        <v>101</v>
      </c>
      <c r="D40" s="9" t="s">
        <v>10</v>
      </c>
      <c r="E40" s="9" t="str">
        <f>"李纯"</f>
        <v>李纯</v>
      </c>
      <c r="F40" s="9" t="str">
        <f>"534920230703014628135929"</f>
        <v>534920230703014628135929</v>
      </c>
      <c r="G40" s="8"/>
    </row>
    <row r="41" s="1" customFormat="1" ht="30" customHeight="1" spans="1:7">
      <c r="A41" s="8">
        <v>38</v>
      </c>
      <c r="B41" s="9" t="s">
        <v>9</v>
      </c>
      <c r="C41" s="9" t="str">
        <f t="shared" si="0"/>
        <v>101</v>
      </c>
      <c r="D41" s="9" t="s">
        <v>10</v>
      </c>
      <c r="E41" s="9" t="str">
        <f>"欧彩珍"</f>
        <v>欧彩珍</v>
      </c>
      <c r="F41" s="9" t="str">
        <f>"534920230703101944136006"</f>
        <v>534920230703101944136006</v>
      </c>
      <c r="G41" s="10"/>
    </row>
    <row r="42" s="1" customFormat="1" ht="30" customHeight="1" spans="1:7">
      <c r="A42" s="8">
        <v>39</v>
      </c>
      <c r="B42" s="9" t="s">
        <v>9</v>
      </c>
      <c r="C42" s="9" t="str">
        <f t="shared" si="0"/>
        <v>101</v>
      </c>
      <c r="D42" s="9" t="s">
        <v>10</v>
      </c>
      <c r="E42" s="9" t="str">
        <f>"王艳"</f>
        <v>王艳</v>
      </c>
      <c r="F42" s="9" t="str">
        <f>"534920230630134809135000"</f>
        <v>534920230630134809135000</v>
      </c>
      <c r="G42" s="8"/>
    </row>
    <row r="43" s="1" customFormat="1" ht="30" customHeight="1" spans="1:7">
      <c r="A43" s="8">
        <v>40</v>
      </c>
      <c r="B43" s="9" t="s">
        <v>9</v>
      </c>
      <c r="C43" s="9" t="str">
        <f t="shared" si="0"/>
        <v>101</v>
      </c>
      <c r="D43" s="9" t="s">
        <v>10</v>
      </c>
      <c r="E43" s="9" t="str">
        <f>"金春香"</f>
        <v>金春香</v>
      </c>
      <c r="F43" s="9" t="str">
        <f>"534920230630102806134847"</f>
        <v>534920230630102806134847</v>
      </c>
      <c r="G43" s="8"/>
    </row>
    <row r="44" s="1" customFormat="1" ht="30" customHeight="1" spans="1:7">
      <c r="A44" s="8">
        <v>41</v>
      </c>
      <c r="B44" s="9" t="s">
        <v>9</v>
      </c>
      <c r="C44" s="9" t="str">
        <f t="shared" si="0"/>
        <v>101</v>
      </c>
      <c r="D44" s="9" t="s">
        <v>10</v>
      </c>
      <c r="E44" s="9" t="str">
        <f>"许振飞"</f>
        <v>许振飞</v>
      </c>
      <c r="F44" s="9" t="str">
        <f>"534920230701145327135488"</f>
        <v>534920230701145327135488</v>
      </c>
      <c r="G44" s="8"/>
    </row>
    <row r="45" s="1" customFormat="1" ht="30" customHeight="1" spans="1:7">
      <c r="A45" s="8">
        <v>42</v>
      </c>
      <c r="B45" s="9" t="s">
        <v>9</v>
      </c>
      <c r="C45" s="9" t="str">
        <f t="shared" si="0"/>
        <v>101</v>
      </c>
      <c r="D45" s="9" t="s">
        <v>10</v>
      </c>
      <c r="E45" s="9" t="str">
        <f>"王瑞涵"</f>
        <v>王瑞涵</v>
      </c>
      <c r="F45" s="9" t="str">
        <f>"534920230701164818135523"</f>
        <v>534920230701164818135523</v>
      </c>
      <c r="G45" s="10"/>
    </row>
    <row r="46" s="1" customFormat="1" ht="30" customHeight="1" spans="1:7">
      <c r="A46" s="8">
        <v>43</v>
      </c>
      <c r="B46" s="9" t="s">
        <v>9</v>
      </c>
      <c r="C46" s="9" t="str">
        <f t="shared" si="0"/>
        <v>101</v>
      </c>
      <c r="D46" s="9" t="s">
        <v>10</v>
      </c>
      <c r="E46" s="9" t="str">
        <f>"周宇"</f>
        <v>周宇</v>
      </c>
      <c r="F46" s="9" t="str">
        <f>"534920230630222931135291"</f>
        <v>534920230630222931135291</v>
      </c>
      <c r="G46" s="8"/>
    </row>
    <row r="47" s="1" customFormat="1" ht="30" customHeight="1" spans="1:7">
      <c r="A47" s="8">
        <v>44</v>
      </c>
      <c r="B47" s="9" t="s">
        <v>9</v>
      </c>
      <c r="C47" s="9" t="str">
        <f t="shared" si="0"/>
        <v>101</v>
      </c>
      <c r="D47" s="9" t="s">
        <v>10</v>
      </c>
      <c r="E47" s="9" t="str">
        <f>"吴钟琪"</f>
        <v>吴钟琪</v>
      </c>
      <c r="F47" s="9" t="str">
        <f>"534920230701230221135626"</f>
        <v>534920230701230221135626</v>
      </c>
      <c r="G47" s="8"/>
    </row>
    <row r="48" s="1" customFormat="1" ht="30" customHeight="1" spans="1:7">
      <c r="A48" s="8">
        <v>45</v>
      </c>
      <c r="B48" s="9" t="s">
        <v>9</v>
      </c>
      <c r="C48" s="9" t="str">
        <f t="shared" si="0"/>
        <v>101</v>
      </c>
      <c r="D48" s="9" t="s">
        <v>10</v>
      </c>
      <c r="E48" s="9" t="str">
        <f>"苏进娜"</f>
        <v>苏进娜</v>
      </c>
      <c r="F48" s="9" t="str">
        <f>"534920230703162700136129"</f>
        <v>534920230703162700136129</v>
      </c>
      <c r="G48" s="10"/>
    </row>
    <row r="49" s="1" customFormat="1" ht="30" customHeight="1" spans="1:7">
      <c r="A49" s="8">
        <v>46</v>
      </c>
      <c r="B49" s="9" t="s">
        <v>9</v>
      </c>
      <c r="C49" s="9" t="str">
        <f t="shared" si="0"/>
        <v>101</v>
      </c>
      <c r="D49" s="9" t="s">
        <v>10</v>
      </c>
      <c r="E49" s="9" t="str">
        <f>"林碧柔"</f>
        <v>林碧柔</v>
      </c>
      <c r="F49" s="9" t="str">
        <f>"534920230630164920135138"</f>
        <v>534920230630164920135138</v>
      </c>
      <c r="G49" s="8"/>
    </row>
    <row r="50" s="1" customFormat="1" ht="30" customHeight="1" spans="1:7">
      <c r="A50" s="8">
        <v>47</v>
      </c>
      <c r="B50" s="9" t="s">
        <v>9</v>
      </c>
      <c r="C50" s="9" t="str">
        <f t="shared" si="0"/>
        <v>101</v>
      </c>
      <c r="D50" s="9" t="s">
        <v>10</v>
      </c>
      <c r="E50" s="9" t="str">
        <f>"韦紫芙"</f>
        <v>韦紫芙</v>
      </c>
      <c r="F50" s="9" t="str">
        <f>"534920230703143824136081"</f>
        <v>534920230703143824136081</v>
      </c>
      <c r="G50" s="7"/>
    </row>
    <row r="51" s="1" customFormat="1" ht="30" customHeight="1" spans="1:7">
      <c r="A51" s="8">
        <v>48</v>
      </c>
      <c r="B51" s="9" t="s">
        <v>9</v>
      </c>
      <c r="C51" s="9" t="str">
        <f t="shared" si="0"/>
        <v>101</v>
      </c>
      <c r="D51" s="9" t="s">
        <v>10</v>
      </c>
      <c r="E51" s="9" t="str">
        <f>"程慧"</f>
        <v>程慧</v>
      </c>
      <c r="F51" s="9" t="str">
        <f>"534920230630200750135228"</f>
        <v>534920230630200750135228</v>
      </c>
      <c r="G51" s="8"/>
    </row>
    <row r="52" s="1" customFormat="1" ht="30" customHeight="1" spans="1:7">
      <c r="A52" s="8">
        <v>49</v>
      </c>
      <c r="B52" s="9" t="s">
        <v>9</v>
      </c>
      <c r="C52" s="9" t="str">
        <f t="shared" si="0"/>
        <v>101</v>
      </c>
      <c r="D52" s="9" t="s">
        <v>10</v>
      </c>
      <c r="E52" s="9" t="str">
        <f>"杨虹"</f>
        <v>杨虹</v>
      </c>
      <c r="F52" s="9" t="str">
        <f>"534920230630105029134876"</f>
        <v>534920230630105029134876</v>
      </c>
      <c r="G52" s="8"/>
    </row>
    <row r="53" s="1" customFormat="1" ht="30" customHeight="1" spans="1:7">
      <c r="A53" s="8">
        <v>50</v>
      </c>
      <c r="B53" s="9" t="s">
        <v>9</v>
      </c>
      <c r="C53" s="9" t="str">
        <f t="shared" si="0"/>
        <v>101</v>
      </c>
      <c r="D53" s="9" t="s">
        <v>10</v>
      </c>
      <c r="E53" s="9" t="str">
        <f>"张冰霞"</f>
        <v>张冰霞</v>
      </c>
      <c r="F53" s="9" t="str">
        <f>"534920230702233954135920"</f>
        <v>534920230702233954135920</v>
      </c>
      <c r="G53" s="8"/>
    </row>
    <row r="54" s="1" customFormat="1" ht="30" customHeight="1" spans="1:7">
      <c r="A54" s="8">
        <v>51</v>
      </c>
      <c r="B54" s="9" t="s">
        <v>9</v>
      </c>
      <c r="C54" s="9" t="str">
        <f t="shared" si="0"/>
        <v>101</v>
      </c>
      <c r="D54" s="9" t="s">
        <v>10</v>
      </c>
      <c r="E54" s="9" t="str">
        <f>"纪来丁"</f>
        <v>纪来丁</v>
      </c>
      <c r="F54" s="9" t="str">
        <f>"534920230703195459136223"</f>
        <v>534920230703195459136223</v>
      </c>
      <c r="G54" s="10"/>
    </row>
    <row r="55" s="1" customFormat="1" ht="30" customHeight="1" spans="1:7">
      <c r="A55" s="8">
        <v>52</v>
      </c>
      <c r="B55" s="9" t="s">
        <v>9</v>
      </c>
      <c r="C55" s="9" t="str">
        <f t="shared" si="0"/>
        <v>101</v>
      </c>
      <c r="D55" s="9" t="s">
        <v>10</v>
      </c>
      <c r="E55" s="9" t="str">
        <f>"孙德香"</f>
        <v>孙德香</v>
      </c>
      <c r="F55" s="9" t="str">
        <f>"534920230703225258136304"</f>
        <v>534920230703225258136304</v>
      </c>
      <c r="G55" s="8"/>
    </row>
    <row r="56" s="1" customFormat="1" ht="30" customHeight="1" spans="1:7">
      <c r="A56" s="8">
        <v>53</v>
      </c>
      <c r="B56" s="9" t="s">
        <v>9</v>
      </c>
      <c r="C56" s="9" t="str">
        <f t="shared" si="0"/>
        <v>101</v>
      </c>
      <c r="D56" s="9" t="s">
        <v>10</v>
      </c>
      <c r="E56" s="9" t="str">
        <f>"王彩霞"</f>
        <v>王彩霞</v>
      </c>
      <c r="F56" s="9" t="str">
        <f>"534920230704014914136330"</f>
        <v>534920230704014914136330</v>
      </c>
      <c r="G56" s="8"/>
    </row>
    <row r="57" ht="30" customHeight="1" spans="1:7">
      <c r="A57" s="8">
        <v>54</v>
      </c>
      <c r="B57" s="9" t="s">
        <v>9</v>
      </c>
      <c r="C57" s="9" t="str">
        <f t="shared" si="0"/>
        <v>101</v>
      </c>
      <c r="D57" s="9" t="s">
        <v>10</v>
      </c>
      <c r="E57" s="9" t="str">
        <f>"王雅冰"</f>
        <v>王雅冰</v>
      </c>
      <c r="F57" s="9" t="str">
        <f>"534920230703173153136159"</f>
        <v>534920230703173153136159</v>
      </c>
      <c r="G57" s="10"/>
    </row>
    <row r="58" ht="30" customHeight="1" spans="1:7">
      <c r="A58" s="8">
        <v>55</v>
      </c>
      <c r="B58" s="9" t="s">
        <v>9</v>
      </c>
      <c r="C58" s="9" t="str">
        <f t="shared" si="0"/>
        <v>101</v>
      </c>
      <c r="D58" s="9" t="s">
        <v>10</v>
      </c>
      <c r="E58" s="9" t="str">
        <f>"黎旭容"</f>
        <v>黎旭容</v>
      </c>
      <c r="F58" s="9" t="str">
        <f>"534920230630141915135019"</f>
        <v>534920230630141915135019</v>
      </c>
      <c r="G58" s="8"/>
    </row>
    <row r="59" ht="30" customHeight="1" spans="1:7">
      <c r="A59" s="8">
        <v>56</v>
      </c>
      <c r="B59" s="9" t="s">
        <v>9</v>
      </c>
      <c r="C59" s="9" t="str">
        <f t="shared" si="0"/>
        <v>101</v>
      </c>
      <c r="D59" s="9" t="s">
        <v>10</v>
      </c>
      <c r="E59" s="9" t="str">
        <f>"曾佳莹"</f>
        <v>曾佳莹</v>
      </c>
      <c r="F59" s="9" t="str">
        <f>"534920230701013821135319"</f>
        <v>534920230701013821135319</v>
      </c>
      <c r="G59" s="8"/>
    </row>
    <row r="60" ht="30" customHeight="1" spans="1:7">
      <c r="A60" s="8">
        <v>57</v>
      </c>
      <c r="B60" s="9" t="s">
        <v>9</v>
      </c>
      <c r="C60" s="9" t="str">
        <f t="shared" si="0"/>
        <v>101</v>
      </c>
      <c r="D60" s="9" t="s">
        <v>10</v>
      </c>
      <c r="E60" s="9" t="str">
        <f>"向紫微"</f>
        <v>向紫微</v>
      </c>
      <c r="F60" s="9" t="str">
        <f>"534920230704083850136340"</f>
        <v>534920230704083850136340</v>
      </c>
      <c r="G60" s="10"/>
    </row>
    <row r="61" ht="30" customHeight="1" spans="1:7">
      <c r="A61" s="8">
        <v>58</v>
      </c>
      <c r="B61" s="9" t="s">
        <v>9</v>
      </c>
      <c r="C61" s="9" t="str">
        <f t="shared" si="0"/>
        <v>101</v>
      </c>
      <c r="D61" s="9" t="s">
        <v>10</v>
      </c>
      <c r="E61" s="9" t="str">
        <f>"方送焕"</f>
        <v>方送焕</v>
      </c>
      <c r="F61" s="9" t="str">
        <f>"534920230704125414136420"</f>
        <v>534920230704125414136420</v>
      </c>
      <c r="G61" s="10"/>
    </row>
    <row r="62" ht="30" customHeight="1" spans="1:7">
      <c r="A62" s="8">
        <v>59</v>
      </c>
      <c r="B62" s="9" t="s">
        <v>9</v>
      </c>
      <c r="C62" s="9" t="str">
        <f t="shared" si="0"/>
        <v>101</v>
      </c>
      <c r="D62" s="9" t="s">
        <v>10</v>
      </c>
      <c r="E62" s="9" t="str">
        <f>"李宗莉"</f>
        <v>李宗莉</v>
      </c>
      <c r="F62" s="9" t="str">
        <f>"534920230704092853136351"</f>
        <v>534920230704092853136351</v>
      </c>
      <c r="G62" s="8"/>
    </row>
    <row r="63" ht="30" customHeight="1" spans="1:7">
      <c r="A63" s="8">
        <v>60</v>
      </c>
      <c r="B63" s="9" t="s">
        <v>9</v>
      </c>
      <c r="C63" s="9" t="str">
        <f t="shared" si="0"/>
        <v>101</v>
      </c>
      <c r="D63" s="9" t="s">
        <v>10</v>
      </c>
      <c r="E63" s="9" t="str">
        <f>"冯忠格"</f>
        <v>冯忠格</v>
      </c>
      <c r="F63" s="9" t="str">
        <f>"534920230704123731136412"</f>
        <v>534920230704123731136412</v>
      </c>
      <c r="G63" s="8"/>
    </row>
    <row r="64" ht="30" customHeight="1" spans="1:7">
      <c r="A64" s="8">
        <v>61</v>
      </c>
      <c r="B64" s="9" t="s">
        <v>9</v>
      </c>
      <c r="C64" s="9" t="str">
        <f t="shared" si="0"/>
        <v>101</v>
      </c>
      <c r="D64" s="9" t="s">
        <v>10</v>
      </c>
      <c r="E64" s="9" t="str">
        <f>"陈小玉"</f>
        <v>陈小玉</v>
      </c>
      <c r="F64" s="9" t="str">
        <f>"534920230630085501134736"</f>
        <v>534920230630085501134736</v>
      </c>
      <c r="G64" s="10"/>
    </row>
    <row r="65" ht="30" customHeight="1" spans="1:7">
      <c r="A65" s="8">
        <v>62</v>
      </c>
      <c r="B65" s="9" t="s">
        <v>9</v>
      </c>
      <c r="C65" s="9" t="str">
        <f t="shared" si="0"/>
        <v>101</v>
      </c>
      <c r="D65" s="9" t="s">
        <v>10</v>
      </c>
      <c r="E65" s="9" t="str">
        <f>"陈柏欣"</f>
        <v>陈柏欣</v>
      </c>
      <c r="F65" s="9" t="str">
        <f>"534920230704172145136501"</f>
        <v>534920230704172145136501</v>
      </c>
      <c r="G65" s="8"/>
    </row>
    <row r="66" ht="30" customHeight="1" spans="1:7">
      <c r="A66" s="8">
        <v>63</v>
      </c>
      <c r="B66" s="9" t="s">
        <v>9</v>
      </c>
      <c r="C66" s="9" t="str">
        <f t="shared" si="0"/>
        <v>101</v>
      </c>
      <c r="D66" s="9" t="s">
        <v>10</v>
      </c>
      <c r="E66" s="9" t="str">
        <f>"陈小媛"</f>
        <v>陈小媛</v>
      </c>
      <c r="F66" s="9" t="str">
        <f>"534920230701110018135400"</f>
        <v>534920230701110018135400</v>
      </c>
      <c r="G66" s="8"/>
    </row>
    <row r="67" ht="30" customHeight="1" spans="1:7">
      <c r="A67" s="8">
        <v>64</v>
      </c>
      <c r="B67" s="9" t="s">
        <v>9</v>
      </c>
      <c r="C67" s="9" t="str">
        <f t="shared" si="0"/>
        <v>101</v>
      </c>
      <c r="D67" s="9" t="s">
        <v>10</v>
      </c>
      <c r="E67" s="9" t="str">
        <f>"黄莹"</f>
        <v>黄莹</v>
      </c>
      <c r="F67" s="9" t="str">
        <f>"534920230703215322136276"</f>
        <v>534920230703215322136276</v>
      </c>
      <c r="G67" s="8"/>
    </row>
    <row r="68" ht="30" customHeight="1" spans="1:7">
      <c r="A68" s="8">
        <v>65</v>
      </c>
      <c r="B68" s="9" t="s">
        <v>9</v>
      </c>
      <c r="C68" s="9" t="str">
        <f t="shared" ref="C68:C131" si="1">"101"</f>
        <v>101</v>
      </c>
      <c r="D68" s="9" t="s">
        <v>10</v>
      </c>
      <c r="E68" s="9" t="str">
        <f>"杨颖芳"</f>
        <v>杨颖芳</v>
      </c>
      <c r="F68" s="9" t="str">
        <f>"534920230704202751136541"</f>
        <v>534920230704202751136541</v>
      </c>
      <c r="G68" s="10"/>
    </row>
    <row r="69" ht="30" customHeight="1" spans="1:7">
      <c r="A69" s="8">
        <v>66</v>
      </c>
      <c r="B69" s="9" t="s">
        <v>9</v>
      </c>
      <c r="C69" s="9" t="str">
        <f t="shared" si="1"/>
        <v>101</v>
      </c>
      <c r="D69" s="9" t="s">
        <v>10</v>
      </c>
      <c r="E69" s="9" t="str">
        <f>"文素敏"</f>
        <v>文素敏</v>
      </c>
      <c r="F69" s="9" t="str">
        <f>"534920230702212150135885"</f>
        <v>534920230702212150135885</v>
      </c>
      <c r="G69" s="8"/>
    </row>
    <row r="70" ht="30" customHeight="1" spans="1:7">
      <c r="A70" s="8">
        <v>67</v>
      </c>
      <c r="B70" s="9" t="s">
        <v>9</v>
      </c>
      <c r="C70" s="9" t="str">
        <f t="shared" si="1"/>
        <v>101</v>
      </c>
      <c r="D70" s="9" t="s">
        <v>10</v>
      </c>
      <c r="E70" s="9" t="str">
        <f>"董天旭"</f>
        <v>董天旭</v>
      </c>
      <c r="F70" s="9" t="str">
        <f>"534920230704213639136562"</f>
        <v>534920230704213639136562</v>
      </c>
      <c r="G70" s="10"/>
    </row>
    <row r="71" ht="30" customHeight="1" spans="1:7">
      <c r="A71" s="8">
        <v>68</v>
      </c>
      <c r="B71" s="9" t="s">
        <v>9</v>
      </c>
      <c r="C71" s="9" t="str">
        <f t="shared" si="1"/>
        <v>101</v>
      </c>
      <c r="D71" s="9" t="s">
        <v>10</v>
      </c>
      <c r="E71" s="9" t="str">
        <f>"黄土晏"</f>
        <v>黄土晏</v>
      </c>
      <c r="F71" s="9" t="str">
        <f>"534920230704214325136568"</f>
        <v>534920230704214325136568</v>
      </c>
      <c r="G71" s="10"/>
    </row>
    <row r="72" ht="30" customHeight="1" spans="1:7">
      <c r="A72" s="8">
        <v>69</v>
      </c>
      <c r="B72" s="9" t="s">
        <v>9</v>
      </c>
      <c r="C72" s="9" t="str">
        <f t="shared" si="1"/>
        <v>101</v>
      </c>
      <c r="D72" s="9" t="s">
        <v>10</v>
      </c>
      <c r="E72" s="9" t="str">
        <f>"邢增巧"</f>
        <v>邢增巧</v>
      </c>
      <c r="F72" s="9" t="str">
        <f>"534920230705000458136612"</f>
        <v>534920230705000458136612</v>
      </c>
      <c r="G72" s="8"/>
    </row>
    <row r="73" ht="30" customHeight="1" spans="1:7">
      <c r="A73" s="8">
        <v>70</v>
      </c>
      <c r="B73" s="9" t="s">
        <v>9</v>
      </c>
      <c r="C73" s="9" t="str">
        <f t="shared" si="1"/>
        <v>101</v>
      </c>
      <c r="D73" s="9" t="s">
        <v>10</v>
      </c>
      <c r="E73" s="9" t="str">
        <f>"肖惠娟"</f>
        <v>肖惠娟</v>
      </c>
      <c r="F73" s="9" t="str">
        <f>"534920230705004243136617"</f>
        <v>534920230705004243136617</v>
      </c>
      <c r="G73" s="8"/>
    </row>
    <row r="74" ht="30" customHeight="1" spans="1:7">
      <c r="A74" s="8">
        <v>71</v>
      </c>
      <c r="B74" s="9" t="s">
        <v>9</v>
      </c>
      <c r="C74" s="9" t="str">
        <f t="shared" si="1"/>
        <v>101</v>
      </c>
      <c r="D74" s="9" t="s">
        <v>10</v>
      </c>
      <c r="E74" s="9" t="str">
        <f>"符彩美"</f>
        <v>符彩美</v>
      </c>
      <c r="F74" s="9" t="str">
        <f>"534920230705001246136615"</f>
        <v>534920230705001246136615</v>
      </c>
      <c r="G74" s="8"/>
    </row>
    <row r="75" ht="30" customHeight="1" spans="1:7">
      <c r="A75" s="8">
        <v>72</v>
      </c>
      <c r="B75" s="9" t="s">
        <v>9</v>
      </c>
      <c r="C75" s="9" t="str">
        <f t="shared" si="1"/>
        <v>101</v>
      </c>
      <c r="D75" s="9" t="s">
        <v>10</v>
      </c>
      <c r="E75" s="9" t="str">
        <f>"陈小慧"</f>
        <v>陈小慧</v>
      </c>
      <c r="F75" s="9" t="str">
        <f>"534920230705005719136620"</f>
        <v>534920230705005719136620</v>
      </c>
      <c r="G75" s="8"/>
    </row>
    <row r="76" ht="30" customHeight="1" spans="1:7">
      <c r="A76" s="8">
        <v>73</v>
      </c>
      <c r="B76" s="9" t="s">
        <v>9</v>
      </c>
      <c r="C76" s="9" t="str">
        <f t="shared" si="1"/>
        <v>101</v>
      </c>
      <c r="D76" s="9" t="s">
        <v>10</v>
      </c>
      <c r="E76" s="9" t="str">
        <f>"黄红珍"</f>
        <v>黄红珍</v>
      </c>
      <c r="F76" s="9" t="str">
        <f>"534920230705081335136631"</f>
        <v>534920230705081335136631</v>
      </c>
      <c r="G76" s="8"/>
    </row>
    <row r="77" ht="30" customHeight="1" spans="1:7">
      <c r="A77" s="8">
        <v>74</v>
      </c>
      <c r="B77" s="9" t="s">
        <v>9</v>
      </c>
      <c r="C77" s="9" t="str">
        <f t="shared" si="1"/>
        <v>101</v>
      </c>
      <c r="D77" s="9" t="s">
        <v>10</v>
      </c>
      <c r="E77" s="9" t="str">
        <f>"王金玲"</f>
        <v>王金玲</v>
      </c>
      <c r="F77" s="9" t="str">
        <f>"534920230705095438136719"</f>
        <v>534920230705095438136719</v>
      </c>
      <c r="G77" s="8"/>
    </row>
    <row r="78" ht="30" customHeight="1" spans="1:7">
      <c r="A78" s="8">
        <v>75</v>
      </c>
      <c r="B78" s="9" t="s">
        <v>9</v>
      </c>
      <c r="C78" s="9" t="str">
        <f t="shared" si="1"/>
        <v>101</v>
      </c>
      <c r="D78" s="9" t="s">
        <v>10</v>
      </c>
      <c r="E78" s="9" t="str">
        <f>"罗奇"</f>
        <v>罗奇</v>
      </c>
      <c r="F78" s="9" t="str">
        <f>"534920230703125818136065"</f>
        <v>534920230703125818136065</v>
      </c>
      <c r="G78" s="8"/>
    </row>
    <row r="79" ht="30" customHeight="1" spans="1:7">
      <c r="A79" s="8">
        <v>76</v>
      </c>
      <c r="B79" s="9" t="s">
        <v>9</v>
      </c>
      <c r="C79" s="9" t="str">
        <f t="shared" si="1"/>
        <v>101</v>
      </c>
      <c r="D79" s="9" t="s">
        <v>10</v>
      </c>
      <c r="E79" s="9" t="str">
        <f>"王珍"</f>
        <v>王珍</v>
      </c>
      <c r="F79" s="9" t="str">
        <f>"534920230704220823136580"</f>
        <v>534920230704220823136580</v>
      </c>
      <c r="G79" s="8"/>
    </row>
    <row r="80" ht="30" customHeight="1" spans="1:7">
      <c r="A80" s="8">
        <v>77</v>
      </c>
      <c r="B80" s="9" t="s">
        <v>9</v>
      </c>
      <c r="C80" s="9" t="str">
        <f t="shared" si="1"/>
        <v>101</v>
      </c>
      <c r="D80" s="9" t="s">
        <v>10</v>
      </c>
      <c r="E80" s="9" t="str">
        <f>"吴元怡"</f>
        <v>吴元怡</v>
      </c>
      <c r="F80" s="9" t="str">
        <f>"534920230704223856136589"</f>
        <v>534920230704223856136589</v>
      </c>
      <c r="G80" s="8"/>
    </row>
    <row r="81" ht="30" customHeight="1" spans="1:7">
      <c r="A81" s="8">
        <v>78</v>
      </c>
      <c r="B81" s="9" t="s">
        <v>9</v>
      </c>
      <c r="C81" s="9" t="str">
        <f t="shared" si="1"/>
        <v>101</v>
      </c>
      <c r="D81" s="9" t="s">
        <v>10</v>
      </c>
      <c r="E81" s="9" t="str">
        <f>"羊美坤"</f>
        <v>羊美坤</v>
      </c>
      <c r="F81" s="9" t="str">
        <f>"534920230705114459136826"</f>
        <v>534920230705114459136826</v>
      </c>
      <c r="G81" s="8"/>
    </row>
    <row r="82" ht="30" customHeight="1" spans="1:7">
      <c r="A82" s="8">
        <v>79</v>
      </c>
      <c r="B82" s="9" t="s">
        <v>9</v>
      </c>
      <c r="C82" s="9" t="str">
        <f t="shared" si="1"/>
        <v>101</v>
      </c>
      <c r="D82" s="9" t="s">
        <v>10</v>
      </c>
      <c r="E82" s="9" t="str">
        <f>"陈土苗"</f>
        <v>陈土苗</v>
      </c>
      <c r="F82" s="9" t="str">
        <f>"534920230705142434136914"</f>
        <v>534920230705142434136914</v>
      </c>
      <c r="G82" s="8"/>
    </row>
    <row r="83" ht="30" customHeight="1" spans="1:7">
      <c r="A83" s="8">
        <v>80</v>
      </c>
      <c r="B83" s="9" t="s">
        <v>9</v>
      </c>
      <c r="C83" s="9" t="str">
        <f t="shared" si="1"/>
        <v>101</v>
      </c>
      <c r="D83" s="9" t="s">
        <v>10</v>
      </c>
      <c r="E83" s="9" t="str">
        <f>"陈丽婷"</f>
        <v>陈丽婷</v>
      </c>
      <c r="F83" s="9" t="str">
        <f>"534920230705133839136898"</f>
        <v>534920230705133839136898</v>
      </c>
      <c r="G83" s="8"/>
    </row>
    <row r="84" ht="30" customHeight="1" spans="1:7">
      <c r="A84" s="8">
        <v>81</v>
      </c>
      <c r="B84" s="9" t="s">
        <v>9</v>
      </c>
      <c r="C84" s="9" t="str">
        <f t="shared" si="1"/>
        <v>101</v>
      </c>
      <c r="D84" s="9" t="s">
        <v>10</v>
      </c>
      <c r="E84" s="9" t="str">
        <f>"曾婷"</f>
        <v>曾婷</v>
      </c>
      <c r="F84" s="9" t="str">
        <f>"534920230705151152136938"</f>
        <v>534920230705151152136938</v>
      </c>
      <c r="G84" s="8"/>
    </row>
    <row r="85" ht="30" customHeight="1" spans="1:7">
      <c r="A85" s="8">
        <v>82</v>
      </c>
      <c r="B85" s="9" t="s">
        <v>9</v>
      </c>
      <c r="C85" s="9" t="str">
        <f t="shared" si="1"/>
        <v>101</v>
      </c>
      <c r="D85" s="9" t="s">
        <v>10</v>
      </c>
      <c r="E85" s="9" t="str">
        <f>"李容"</f>
        <v>李容</v>
      </c>
      <c r="F85" s="9" t="str">
        <f>"534920230705163455137001"</f>
        <v>534920230705163455137001</v>
      </c>
      <c r="G85" s="8"/>
    </row>
    <row r="86" ht="30" customHeight="1" spans="1:7">
      <c r="A86" s="8">
        <v>83</v>
      </c>
      <c r="B86" s="9" t="s">
        <v>9</v>
      </c>
      <c r="C86" s="9" t="str">
        <f t="shared" si="1"/>
        <v>101</v>
      </c>
      <c r="D86" s="9" t="s">
        <v>10</v>
      </c>
      <c r="E86" s="9" t="str">
        <f>"余琼莲"</f>
        <v>余琼莲</v>
      </c>
      <c r="F86" s="9" t="str">
        <f>"534920230630084829134728"</f>
        <v>534920230630084829134728</v>
      </c>
      <c r="G86" s="8"/>
    </row>
    <row r="87" ht="30" customHeight="1" spans="1:7">
      <c r="A87" s="8">
        <v>84</v>
      </c>
      <c r="B87" s="9" t="s">
        <v>9</v>
      </c>
      <c r="C87" s="9" t="str">
        <f t="shared" si="1"/>
        <v>101</v>
      </c>
      <c r="D87" s="9" t="s">
        <v>10</v>
      </c>
      <c r="E87" s="9" t="str">
        <f>"陈香菊"</f>
        <v>陈香菊</v>
      </c>
      <c r="F87" s="9" t="str">
        <f>"534920230705185056137085"</f>
        <v>534920230705185056137085</v>
      </c>
      <c r="G87" s="8"/>
    </row>
    <row r="88" ht="30" customHeight="1" spans="1:7">
      <c r="A88" s="8">
        <v>85</v>
      </c>
      <c r="B88" s="9" t="s">
        <v>9</v>
      </c>
      <c r="C88" s="9" t="str">
        <f t="shared" si="1"/>
        <v>101</v>
      </c>
      <c r="D88" s="9" t="s">
        <v>10</v>
      </c>
      <c r="E88" s="9" t="str">
        <f>"王玉珠"</f>
        <v>王玉珠</v>
      </c>
      <c r="F88" s="9" t="str">
        <f>"534920230705190924137100"</f>
        <v>534920230705190924137100</v>
      </c>
      <c r="G88" s="8"/>
    </row>
    <row r="89" ht="30" customHeight="1" spans="1:7">
      <c r="A89" s="8">
        <v>86</v>
      </c>
      <c r="B89" s="9" t="s">
        <v>9</v>
      </c>
      <c r="C89" s="9" t="str">
        <f t="shared" si="1"/>
        <v>101</v>
      </c>
      <c r="D89" s="9" t="s">
        <v>10</v>
      </c>
      <c r="E89" s="9" t="str">
        <f>"陈春妃"</f>
        <v>陈春妃</v>
      </c>
      <c r="F89" s="9" t="str">
        <f>"534920230705190434137092"</f>
        <v>534920230705190434137092</v>
      </c>
      <c r="G89" s="8"/>
    </row>
    <row r="90" ht="30" customHeight="1" spans="1:7">
      <c r="A90" s="8">
        <v>87</v>
      </c>
      <c r="B90" s="9" t="s">
        <v>9</v>
      </c>
      <c r="C90" s="9" t="str">
        <f t="shared" si="1"/>
        <v>101</v>
      </c>
      <c r="D90" s="9" t="s">
        <v>10</v>
      </c>
      <c r="E90" s="9" t="str">
        <f>"刘秋月"</f>
        <v>刘秋月</v>
      </c>
      <c r="F90" s="9" t="str">
        <f>"534920230705192257137107"</f>
        <v>534920230705192257137107</v>
      </c>
      <c r="G90" s="11"/>
    </row>
    <row r="91" ht="30" customHeight="1" spans="1:7">
      <c r="A91" s="8">
        <v>88</v>
      </c>
      <c r="B91" s="9" t="s">
        <v>9</v>
      </c>
      <c r="C91" s="9" t="str">
        <f t="shared" si="1"/>
        <v>101</v>
      </c>
      <c r="D91" s="9" t="s">
        <v>10</v>
      </c>
      <c r="E91" s="9" t="str">
        <f>"林翠莲"</f>
        <v>林翠莲</v>
      </c>
      <c r="F91" s="9" t="str">
        <f>"534920230704152748136458"</f>
        <v>534920230704152748136458</v>
      </c>
      <c r="G91" s="8"/>
    </row>
    <row r="92" ht="30" customHeight="1" spans="1:7">
      <c r="A92" s="8">
        <v>89</v>
      </c>
      <c r="B92" s="9" t="s">
        <v>9</v>
      </c>
      <c r="C92" s="9" t="str">
        <f t="shared" si="1"/>
        <v>101</v>
      </c>
      <c r="D92" s="9" t="s">
        <v>10</v>
      </c>
      <c r="E92" s="9" t="str">
        <f>"龚建妃"</f>
        <v>龚建妃</v>
      </c>
      <c r="F92" s="9" t="str">
        <f>"534920230703113237136034"</f>
        <v>534920230703113237136034</v>
      </c>
      <c r="G92" s="8"/>
    </row>
    <row r="93" ht="30" customHeight="1" spans="1:7">
      <c r="A93" s="8">
        <v>90</v>
      </c>
      <c r="B93" s="9" t="s">
        <v>9</v>
      </c>
      <c r="C93" s="9" t="str">
        <f t="shared" si="1"/>
        <v>101</v>
      </c>
      <c r="D93" s="9" t="s">
        <v>10</v>
      </c>
      <c r="E93" s="9" t="str">
        <f>"王一婷"</f>
        <v>王一婷</v>
      </c>
      <c r="F93" s="9" t="str">
        <f>"534920230705200338137125"</f>
        <v>534920230705200338137125</v>
      </c>
      <c r="G93" s="10"/>
    </row>
    <row r="94" ht="30" customHeight="1" spans="1:7">
      <c r="A94" s="8">
        <v>91</v>
      </c>
      <c r="B94" s="9" t="s">
        <v>9</v>
      </c>
      <c r="C94" s="9" t="str">
        <f t="shared" si="1"/>
        <v>101</v>
      </c>
      <c r="D94" s="9" t="s">
        <v>10</v>
      </c>
      <c r="E94" s="9" t="str">
        <f>"曾海萍"</f>
        <v>曾海萍</v>
      </c>
      <c r="F94" s="9" t="str">
        <f>"534920230630105342134880"</f>
        <v>534920230630105342134880</v>
      </c>
      <c r="G94" s="8"/>
    </row>
    <row r="95" ht="30" customHeight="1" spans="1:7">
      <c r="A95" s="8">
        <v>92</v>
      </c>
      <c r="B95" s="9" t="s">
        <v>9</v>
      </c>
      <c r="C95" s="9" t="str">
        <f t="shared" si="1"/>
        <v>101</v>
      </c>
      <c r="D95" s="9" t="s">
        <v>10</v>
      </c>
      <c r="E95" s="9" t="str">
        <f>"唐永榈"</f>
        <v>唐永榈</v>
      </c>
      <c r="F95" s="9" t="str">
        <f>"534920230703214835136273"</f>
        <v>534920230703214835136273</v>
      </c>
      <c r="G95" s="8"/>
    </row>
    <row r="96" ht="30" customHeight="1" spans="1:7">
      <c r="A96" s="8">
        <v>93</v>
      </c>
      <c r="B96" s="9" t="s">
        <v>9</v>
      </c>
      <c r="C96" s="9" t="str">
        <f t="shared" si="1"/>
        <v>101</v>
      </c>
      <c r="D96" s="9" t="s">
        <v>10</v>
      </c>
      <c r="E96" s="9" t="str">
        <f>"王菲"</f>
        <v>王菲</v>
      </c>
      <c r="F96" s="9" t="str">
        <f>"534920230705204508137151"</f>
        <v>534920230705204508137151</v>
      </c>
      <c r="G96" s="10"/>
    </row>
    <row r="97" ht="30" customHeight="1" spans="1:7">
      <c r="A97" s="8">
        <v>94</v>
      </c>
      <c r="B97" s="9" t="s">
        <v>9</v>
      </c>
      <c r="C97" s="9" t="str">
        <f t="shared" si="1"/>
        <v>101</v>
      </c>
      <c r="D97" s="9" t="s">
        <v>10</v>
      </c>
      <c r="E97" s="9" t="str">
        <f>"云铙庆"</f>
        <v>云铙庆</v>
      </c>
      <c r="F97" s="9" t="str">
        <f>"534920230705125839136878"</f>
        <v>534920230705125839136878</v>
      </c>
      <c r="G97" s="10"/>
    </row>
    <row r="98" ht="30" customHeight="1" spans="1:7">
      <c r="A98" s="8">
        <v>95</v>
      </c>
      <c r="B98" s="9" t="s">
        <v>9</v>
      </c>
      <c r="C98" s="9" t="str">
        <f t="shared" si="1"/>
        <v>101</v>
      </c>
      <c r="D98" s="9" t="s">
        <v>10</v>
      </c>
      <c r="E98" s="9" t="str">
        <f>"王宝"</f>
        <v>王宝</v>
      </c>
      <c r="F98" s="9" t="str">
        <f>"534920230705212900137177"</f>
        <v>534920230705212900137177</v>
      </c>
      <c r="G98" s="10"/>
    </row>
    <row r="99" ht="30" customHeight="1" spans="1:7">
      <c r="A99" s="8">
        <v>96</v>
      </c>
      <c r="B99" s="9" t="s">
        <v>9</v>
      </c>
      <c r="C99" s="9" t="str">
        <f t="shared" si="1"/>
        <v>101</v>
      </c>
      <c r="D99" s="9" t="s">
        <v>10</v>
      </c>
      <c r="E99" s="9" t="str">
        <f>"郑勋汝"</f>
        <v>郑勋汝</v>
      </c>
      <c r="F99" s="9" t="str">
        <f>"534920230705212536137175"</f>
        <v>534920230705212536137175</v>
      </c>
      <c r="G99" s="10"/>
    </row>
    <row r="100" ht="30" customHeight="1" spans="1:7">
      <c r="A100" s="8">
        <v>97</v>
      </c>
      <c r="B100" s="9" t="s">
        <v>9</v>
      </c>
      <c r="C100" s="9" t="str">
        <f t="shared" si="1"/>
        <v>101</v>
      </c>
      <c r="D100" s="9" t="s">
        <v>10</v>
      </c>
      <c r="E100" s="9" t="str">
        <f>"郑惠尹"</f>
        <v>郑惠尹</v>
      </c>
      <c r="F100" s="9" t="str">
        <f>"534920230705211600137168"</f>
        <v>534920230705211600137168</v>
      </c>
      <c r="G100" s="8"/>
    </row>
    <row r="101" ht="30" customHeight="1" spans="1:7">
      <c r="A101" s="8">
        <v>98</v>
      </c>
      <c r="B101" s="9" t="s">
        <v>9</v>
      </c>
      <c r="C101" s="9" t="str">
        <f t="shared" si="1"/>
        <v>101</v>
      </c>
      <c r="D101" s="9" t="s">
        <v>10</v>
      </c>
      <c r="E101" s="9" t="str">
        <f>"高文静"</f>
        <v>高文静</v>
      </c>
      <c r="F101" s="9" t="str">
        <f>"534920230630222526135288"</f>
        <v>534920230630222526135288</v>
      </c>
      <c r="G101" s="10"/>
    </row>
    <row r="102" ht="30" customHeight="1" spans="1:7">
      <c r="A102" s="8">
        <v>99</v>
      </c>
      <c r="B102" s="9" t="s">
        <v>9</v>
      </c>
      <c r="C102" s="9" t="str">
        <f t="shared" si="1"/>
        <v>101</v>
      </c>
      <c r="D102" s="9" t="s">
        <v>10</v>
      </c>
      <c r="E102" s="9" t="str">
        <f>"韩凤飞"</f>
        <v>韩凤飞</v>
      </c>
      <c r="F102" s="9" t="str">
        <f>"534920230703181552136178"</f>
        <v>534920230703181552136178</v>
      </c>
      <c r="G102" s="8"/>
    </row>
    <row r="103" ht="30" customHeight="1" spans="1:7">
      <c r="A103" s="8">
        <v>100</v>
      </c>
      <c r="B103" s="9" t="s">
        <v>9</v>
      </c>
      <c r="C103" s="9" t="str">
        <f t="shared" si="1"/>
        <v>101</v>
      </c>
      <c r="D103" s="9" t="s">
        <v>10</v>
      </c>
      <c r="E103" s="9" t="str">
        <f>"李神香"</f>
        <v>李神香</v>
      </c>
      <c r="F103" s="9" t="str">
        <f>"534920230705230402137229"</f>
        <v>534920230705230402137229</v>
      </c>
      <c r="G103" s="8"/>
    </row>
    <row r="104" ht="30" customHeight="1" spans="1:7">
      <c r="A104" s="8">
        <v>101</v>
      </c>
      <c r="B104" s="9" t="s">
        <v>9</v>
      </c>
      <c r="C104" s="9" t="str">
        <f t="shared" si="1"/>
        <v>101</v>
      </c>
      <c r="D104" s="9" t="s">
        <v>10</v>
      </c>
      <c r="E104" s="9" t="str">
        <f>"魏和波"</f>
        <v>魏和波</v>
      </c>
      <c r="F104" s="9" t="str">
        <f>"534920230702222823135908"</f>
        <v>534920230702222823135908</v>
      </c>
      <c r="G104" s="8"/>
    </row>
    <row r="105" ht="30" customHeight="1" spans="1:7">
      <c r="A105" s="8">
        <v>102</v>
      </c>
      <c r="B105" s="9" t="s">
        <v>9</v>
      </c>
      <c r="C105" s="9" t="str">
        <f t="shared" si="1"/>
        <v>101</v>
      </c>
      <c r="D105" s="9" t="s">
        <v>10</v>
      </c>
      <c r="E105" s="9" t="str">
        <f>"陈王莹"</f>
        <v>陈王莹</v>
      </c>
      <c r="F105" s="9" t="str">
        <f>"534920230706002354137252"</f>
        <v>534920230706002354137252</v>
      </c>
      <c r="G105" s="8"/>
    </row>
    <row r="106" ht="30" customHeight="1" spans="1:7">
      <c r="A106" s="8">
        <v>103</v>
      </c>
      <c r="B106" s="9" t="s">
        <v>9</v>
      </c>
      <c r="C106" s="9" t="str">
        <f t="shared" si="1"/>
        <v>101</v>
      </c>
      <c r="D106" s="9" t="s">
        <v>10</v>
      </c>
      <c r="E106" s="9" t="str">
        <f>"梁晶"</f>
        <v>梁晶</v>
      </c>
      <c r="F106" s="9" t="str">
        <f>"534920230703031052135930"</f>
        <v>534920230703031052135930</v>
      </c>
      <c r="G106" s="8"/>
    </row>
    <row r="107" ht="30" customHeight="1" spans="1:7">
      <c r="A107" s="8">
        <v>104</v>
      </c>
      <c r="B107" s="9" t="s">
        <v>9</v>
      </c>
      <c r="C107" s="9" t="str">
        <f t="shared" si="1"/>
        <v>101</v>
      </c>
      <c r="D107" s="9" t="s">
        <v>10</v>
      </c>
      <c r="E107" s="9" t="str">
        <f>"吴日妮"</f>
        <v>吴日妮</v>
      </c>
      <c r="F107" s="9" t="str">
        <f>"534920230706012504137260"</f>
        <v>534920230706012504137260</v>
      </c>
      <c r="G107" s="8"/>
    </row>
    <row r="108" ht="30" customHeight="1" spans="1:7">
      <c r="A108" s="8">
        <v>105</v>
      </c>
      <c r="B108" s="9" t="s">
        <v>9</v>
      </c>
      <c r="C108" s="9" t="str">
        <f t="shared" si="1"/>
        <v>101</v>
      </c>
      <c r="D108" s="9" t="s">
        <v>10</v>
      </c>
      <c r="E108" s="9" t="str">
        <f>"王孝惠"</f>
        <v>王孝惠</v>
      </c>
      <c r="F108" s="9" t="str">
        <f>"534920230706014921137261"</f>
        <v>534920230706014921137261</v>
      </c>
      <c r="G108" s="8"/>
    </row>
    <row r="109" ht="30" customHeight="1" spans="1:7">
      <c r="A109" s="8">
        <v>106</v>
      </c>
      <c r="B109" s="9" t="s">
        <v>9</v>
      </c>
      <c r="C109" s="9" t="str">
        <f t="shared" si="1"/>
        <v>101</v>
      </c>
      <c r="D109" s="9" t="s">
        <v>10</v>
      </c>
      <c r="E109" s="9" t="str">
        <f>"陈日波"</f>
        <v>陈日波</v>
      </c>
      <c r="F109" s="9" t="str">
        <f>"534920230701224656135621"</f>
        <v>534920230701224656135621</v>
      </c>
      <c r="G109" s="8"/>
    </row>
    <row r="110" ht="30" customHeight="1" spans="1:7">
      <c r="A110" s="8">
        <v>107</v>
      </c>
      <c r="B110" s="9" t="s">
        <v>9</v>
      </c>
      <c r="C110" s="9" t="str">
        <f t="shared" si="1"/>
        <v>101</v>
      </c>
      <c r="D110" s="9" t="s">
        <v>10</v>
      </c>
      <c r="E110" s="9" t="str">
        <f>"吴丽金"</f>
        <v>吴丽金</v>
      </c>
      <c r="F110" s="9" t="str">
        <f>"534920230630175814135164"</f>
        <v>534920230630175814135164</v>
      </c>
      <c r="G110" s="10"/>
    </row>
    <row r="111" ht="30" customHeight="1" spans="1:7">
      <c r="A111" s="8">
        <v>108</v>
      </c>
      <c r="B111" s="9" t="s">
        <v>9</v>
      </c>
      <c r="C111" s="9" t="str">
        <f t="shared" si="1"/>
        <v>101</v>
      </c>
      <c r="D111" s="9" t="s">
        <v>10</v>
      </c>
      <c r="E111" s="9" t="str">
        <f>"王菲"</f>
        <v>王菲</v>
      </c>
      <c r="F111" s="9" t="str">
        <f>"534920230706083717137280"</f>
        <v>534920230706083717137280</v>
      </c>
      <c r="G111" s="8"/>
    </row>
    <row r="112" ht="30" customHeight="1" spans="1:7">
      <c r="A112" s="8">
        <v>109</v>
      </c>
      <c r="B112" s="9" t="s">
        <v>9</v>
      </c>
      <c r="C112" s="9" t="str">
        <f t="shared" si="1"/>
        <v>101</v>
      </c>
      <c r="D112" s="9" t="s">
        <v>10</v>
      </c>
      <c r="E112" s="9" t="str">
        <f>"邓小秋"</f>
        <v>邓小秋</v>
      </c>
      <c r="F112" s="9" t="str">
        <f>"534920230706100152137319"</f>
        <v>534920230706100152137319</v>
      </c>
      <c r="G112" s="8"/>
    </row>
    <row r="113" ht="30" customHeight="1" spans="1:7">
      <c r="A113" s="8">
        <v>110</v>
      </c>
      <c r="B113" s="9" t="s">
        <v>9</v>
      </c>
      <c r="C113" s="9" t="str">
        <f t="shared" si="1"/>
        <v>101</v>
      </c>
      <c r="D113" s="9" t="s">
        <v>10</v>
      </c>
      <c r="E113" s="9" t="str">
        <f>"夏梅"</f>
        <v>夏梅</v>
      </c>
      <c r="F113" s="9" t="str">
        <f>"534920230703092459135967"</f>
        <v>534920230703092459135967</v>
      </c>
      <c r="G113" s="8"/>
    </row>
    <row r="114" ht="30" customHeight="1" spans="1:7">
      <c r="A114" s="8">
        <v>111</v>
      </c>
      <c r="B114" s="9" t="s">
        <v>9</v>
      </c>
      <c r="C114" s="9" t="str">
        <f t="shared" si="1"/>
        <v>101</v>
      </c>
      <c r="D114" s="9" t="s">
        <v>10</v>
      </c>
      <c r="E114" s="9" t="str">
        <f>"赵丹"</f>
        <v>赵丹</v>
      </c>
      <c r="F114" s="9" t="str">
        <f>"534920230703205903136250"</f>
        <v>534920230703205903136250</v>
      </c>
      <c r="G114" s="8"/>
    </row>
    <row r="115" ht="30" customHeight="1" spans="1:7">
      <c r="A115" s="8">
        <v>112</v>
      </c>
      <c r="B115" s="9" t="s">
        <v>9</v>
      </c>
      <c r="C115" s="9" t="str">
        <f t="shared" si="1"/>
        <v>101</v>
      </c>
      <c r="D115" s="9" t="s">
        <v>10</v>
      </c>
      <c r="E115" s="9" t="str">
        <f>"陈慧"</f>
        <v>陈慧</v>
      </c>
      <c r="F115" s="9" t="str">
        <f>"534920230706085333137286"</f>
        <v>534920230706085333137286</v>
      </c>
      <c r="G115" s="8"/>
    </row>
    <row r="116" ht="30" customHeight="1" spans="1:7">
      <c r="A116" s="8">
        <v>113</v>
      </c>
      <c r="B116" s="9" t="s">
        <v>9</v>
      </c>
      <c r="C116" s="9" t="str">
        <f t="shared" si="1"/>
        <v>101</v>
      </c>
      <c r="D116" s="9" t="s">
        <v>10</v>
      </c>
      <c r="E116" s="9" t="str">
        <f>"牛菲菲"</f>
        <v>牛菲菲</v>
      </c>
      <c r="F116" s="9" t="str">
        <f>"534920230705220054137199"</f>
        <v>534920230705220054137199</v>
      </c>
      <c r="G116" s="10"/>
    </row>
    <row r="117" ht="30" customHeight="1" spans="1:7">
      <c r="A117" s="8">
        <v>114</v>
      </c>
      <c r="B117" s="9" t="s">
        <v>9</v>
      </c>
      <c r="C117" s="9" t="str">
        <f t="shared" si="1"/>
        <v>101</v>
      </c>
      <c r="D117" s="9" t="s">
        <v>10</v>
      </c>
      <c r="E117" s="9" t="str">
        <f>"邱明丁"</f>
        <v>邱明丁</v>
      </c>
      <c r="F117" s="9" t="str">
        <f>"534920230706095337137317"</f>
        <v>534920230706095337137317</v>
      </c>
      <c r="G117" s="8"/>
    </row>
    <row r="118" ht="30" customHeight="1" spans="1:7">
      <c r="A118" s="8">
        <v>115</v>
      </c>
      <c r="B118" s="9" t="s">
        <v>9</v>
      </c>
      <c r="C118" s="9" t="str">
        <f t="shared" si="1"/>
        <v>101</v>
      </c>
      <c r="D118" s="9" t="s">
        <v>10</v>
      </c>
      <c r="E118" s="9" t="str">
        <f>"陈恩娜"</f>
        <v>陈恩娜</v>
      </c>
      <c r="F118" s="9" t="str">
        <f>"534920230706113550137377"</f>
        <v>534920230706113550137377</v>
      </c>
      <c r="G118" s="8"/>
    </row>
    <row r="119" ht="30" customHeight="1" spans="1:7">
      <c r="A119" s="8">
        <v>116</v>
      </c>
      <c r="B119" s="9" t="s">
        <v>9</v>
      </c>
      <c r="C119" s="9" t="str">
        <f t="shared" si="1"/>
        <v>101</v>
      </c>
      <c r="D119" s="9" t="s">
        <v>10</v>
      </c>
      <c r="E119" s="9" t="str">
        <f>"刘清苗"</f>
        <v>刘清苗</v>
      </c>
      <c r="F119" s="9" t="str">
        <f>"534920230706111556137366"</f>
        <v>534920230706111556137366</v>
      </c>
      <c r="G119" s="10"/>
    </row>
    <row r="120" ht="30" customHeight="1" spans="1:7">
      <c r="A120" s="8">
        <v>117</v>
      </c>
      <c r="B120" s="9" t="s">
        <v>9</v>
      </c>
      <c r="C120" s="9" t="str">
        <f t="shared" si="1"/>
        <v>101</v>
      </c>
      <c r="D120" s="9" t="s">
        <v>10</v>
      </c>
      <c r="E120" s="9" t="str">
        <f>"羊梅菊"</f>
        <v>羊梅菊</v>
      </c>
      <c r="F120" s="9" t="str">
        <f>"534920230706070622137268"</f>
        <v>534920230706070622137268</v>
      </c>
      <c r="G120" s="8"/>
    </row>
    <row r="121" ht="30" customHeight="1" spans="1:7">
      <c r="A121" s="8">
        <v>118</v>
      </c>
      <c r="B121" s="9" t="s">
        <v>9</v>
      </c>
      <c r="C121" s="9" t="str">
        <f t="shared" si="1"/>
        <v>101</v>
      </c>
      <c r="D121" s="9" t="s">
        <v>10</v>
      </c>
      <c r="E121" s="9" t="str">
        <f>"符海霞"</f>
        <v>符海霞</v>
      </c>
      <c r="F121" s="9" t="str">
        <f>"534920230706123559137402"</f>
        <v>534920230706123559137402</v>
      </c>
      <c r="G121" s="8"/>
    </row>
    <row r="122" ht="30" customHeight="1" spans="1:7">
      <c r="A122" s="8">
        <v>119</v>
      </c>
      <c r="B122" s="9" t="s">
        <v>9</v>
      </c>
      <c r="C122" s="9" t="str">
        <f t="shared" si="1"/>
        <v>101</v>
      </c>
      <c r="D122" s="9" t="s">
        <v>10</v>
      </c>
      <c r="E122" s="9" t="str">
        <f>"陈少环"</f>
        <v>陈少环</v>
      </c>
      <c r="F122" s="9" t="str">
        <f>"534920230706125039137405"</f>
        <v>534920230706125039137405</v>
      </c>
      <c r="G122" s="8"/>
    </row>
    <row r="123" ht="30" customHeight="1" spans="1:7">
      <c r="A123" s="8">
        <v>120</v>
      </c>
      <c r="B123" s="9" t="s">
        <v>9</v>
      </c>
      <c r="C123" s="9" t="str">
        <f t="shared" si="1"/>
        <v>101</v>
      </c>
      <c r="D123" s="9" t="s">
        <v>10</v>
      </c>
      <c r="E123" s="9" t="str">
        <f>"陈青"</f>
        <v>陈青</v>
      </c>
      <c r="F123" s="9" t="str">
        <f>"534920230706100843137325"</f>
        <v>534920230706100843137325</v>
      </c>
      <c r="G123" s="12"/>
    </row>
    <row r="124" ht="30" customHeight="1" spans="1:7">
      <c r="A124" s="8">
        <v>121</v>
      </c>
      <c r="B124" s="9" t="s">
        <v>9</v>
      </c>
      <c r="C124" s="9" t="str">
        <f t="shared" si="1"/>
        <v>101</v>
      </c>
      <c r="D124" s="9" t="s">
        <v>10</v>
      </c>
      <c r="E124" s="9" t="str">
        <f>"冯经熙"</f>
        <v>冯经熙</v>
      </c>
      <c r="F124" s="9" t="str">
        <f>"534920230706130207137410"</f>
        <v>534920230706130207137410</v>
      </c>
      <c r="G124" s="12"/>
    </row>
    <row r="125" ht="30" customHeight="1" spans="1:7">
      <c r="A125" s="8">
        <v>122</v>
      </c>
      <c r="B125" s="9" t="s">
        <v>9</v>
      </c>
      <c r="C125" s="9" t="str">
        <f t="shared" si="1"/>
        <v>101</v>
      </c>
      <c r="D125" s="9" t="s">
        <v>10</v>
      </c>
      <c r="E125" s="9" t="str">
        <f>"李彦俊"</f>
        <v>李彦俊</v>
      </c>
      <c r="F125" s="9" t="str">
        <f>"534920230706125158137406"</f>
        <v>534920230706125158137406</v>
      </c>
      <c r="G125" s="8"/>
    </row>
    <row r="126" ht="30" customHeight="1" spans="1:7">
      <c r="A126" s="8">
        <v>123</v>
      </c>
      <c r="B126" s="9" t="s">
        <v>9</v>
      </c>
      <c r="C126" s="9" t="str">
        <f t="shared" si="1"/>
        <v>101</v>
      </c>
      <c r="D126" s="9" t="s">
        <v>10</v>
      </c>
      <c r="E126" s="9" t="str">
        <f>"马鑫莹"</f>
        <v>马鑫莹</v>
      </c>
      <c r="F126" s="9" t="str">
        <f>"534920230705160926136984"</f>
        <v>534920230705160926136984</v>
      </c>
      <c r="G126" s="10"/>
    </row>
    <row r="127" ht="30" customHeight="1" spans="1:7">
      <c r="A127" s="8">
        <v>124</v>
      </c>
      <c r="B127" s="9" t="s">
        <v>9</v>
      </c>
      <c r="C127" s="9" t="str">
        <f t="shared" si="1"/>
        <v>101</v>
      </c>
      <c r="D127" s="9" t="s">
        <v>10</v>
      </c>
      <c r="E127" s="9" t="str">
        <f>"周蓝萍"</f>
        <v>周蓝萍</v>
      </c>
      <c r="F127" s="9" t="str">
        <f>"534920230706131006137415"</f>
        <v>534920230706131006137415</v>
      </c>
      <c r="G127" s="10"/>
    </row>
    <row r="128" ht="30" customHeight="1" spans="1:7">
      <c r="A128" s="8">
        <v>125</v>
      </c>
      <c r="B128" s="9" t="s">
        <v>9</v>
      </c>
      <c r="C128" s="9" t="str">
        <f t="shared" si="1"/>
        <v>101</v>
      </c>
      <c r="D128" s="9" t="s">
        <v>10</v>
      </c>
      <c r="E128" s="9" t="str">
        <f>"吴春霞"</f>
        <v>吴春霞</v>
      </c>
      <c r="F128" s="9" t="str">
        <f>"534920230706131950137419"</f>
        <v>534920230706131950137419</v>
      </c>
      <c r="G128" s="8"/>
    </row>
    <row r="129" ht="30" customHeight="1" spans="1:7">
      <c r="A129" s="8">
        <v>126</v>
      </c>
      <c r="B129" s="9" t="s">
        <v>9</v>
      </c>
      <c r="C129" s="9" t="str">
        <f t="shared" si="1"/>
        <v>101</v>
      </c>
      <c r="D129" s="9" t="s">
        <v>10</v>
      </c>
      <c r="E129" s="9" t="str">
        <f>"符可英"</f>
        <v>符可英</v>
      </c>
      <c r="F129" s="9" t="str">
        <f>"534920230630155245135085"</f>
        <v>534920230630155245135085</v>
      </c>
      <c r="G129" s="8"/>
    </row>
    <row r="130" ht="30" customHeight="1" spans="1:7">
      <c r="A130" s="8">
        <v>127</v>
      </c>
      <c r="B130" s="9" t="s">
        <v>9</v>
      </c>
      <c r="C130" s="9" t="str">
        <f t="shared" si="1"/>
        <v>101</v>
      </c>
      <c r="D130" s="9" t="s">
        <v>10</v>
      </c>
      <c r="E130" s="9" t="str">
        <f>"陈欣颖"</f>
        <v>陈欣颖</v>
      </c>
      <c r="F130" s="9" t="str">
        <f>"534920230706142019137438"</f>
        <v>534920230706142019137438</v>
      </c>
      <c r="G130" s="8"/>
    </row>
    <row r="131" ht="30" customHeight="1" spans="1:7">
      <c r="A131" s="8">
        <v>128</v>
      </c>
      <c r="B131" s="9" t="s">
        <v>9</v>
      </c>
      <c r="C131" s="9" t="str">
        <f t="shared" si="1"/>
        <v>101</v>
      </c>
      <c r="D131" s="9" t="s">
        <v>10</v>
      </c>
      <c r="E131" s="9" t="str">
        <f>"钟贤璐"</f>
        <v>钟贤璐</v>
      </c>
      <c r="F131" s="9" t="str">
        <f>"534920230705152445136949"</f>
        <v>534920230705152445136949</v>
      </c>
      <c r="G131" s="10"/>
    </row>
    <row r="132" ht="30" customHeight="1" spans="1:7">
      <c r="A132" s="8">
        <v>129</v>
      </c>
      <c r="B132" s="9" t="s">
        <v>9</v>
      </c>
      <c r="C132" s="9" t="str">
        <f>"101"</f>
        <v>101</v>
      </c>
      <c r="D132" s="9" t="s">
        <v>10</v>
      </c>
      <c r="E132" s="9" t="str">
        <f>"王雪柳"</f>
        <v>王雪柳</v>
      </c>
      <c r="F132" s="9" t="str">
        <f>"534920230705131726136889"</f>
        <v>534920230705131726136889</v>
      </c>
      <c r="G132" s="8"/>
    </row>
    <row r="133" ht="30" customHeight="1" spans="1:7">
      <c r="A133" s="8">
        <v>130</v>
      </c>
      <c r="B133" s="9" t="s">
        <v>9</v>
      </c>
      <c r="C133" s="9" t="str">
        <f>"101"</f>
        <v>101</v>
      </c>
      <c r="D133" s="9" t="s">
        <v>10</v>
      </c>
      <c r="E133" s="9" t="str">
        <f>"江萍"</f>
        <v>江萍</v>
      </c>
      <c r="F133" s="9" t="str">
        <f>"534920230705171118137027"</f>
        <v>534920230705171118137027</v>
      </c>
      <c r="G133" s="8"/>
    </row>
    <row r="134" ht="30" customHeight="1" spans="1:7">
      <c r="A134" s="8">
        <v>131</v>
      </c>
      <c r="B134" s="9" t="s">
        <v>9</v>
      </c>
      <c r="C134" s="9" t="str">
        <f>"101"</f>
        <v>101</v>
      </c>
      <c r="D134" s="9" t="s">
        <v>10</v>
      </c>
      <c r="E134" s="9" t="str">
        <f>"符丽霞"</f>
        <v>符丽霞</v>
      </c>
      <c r="F134" s="9" t="str">
        <f>"534920230706155421137489"</f>
        <v>534920230706155421137489</v>
      </c>
      <c r="G134" s="10"/>
    </row>
    <row r="135" ht="30" customHeight="1" spans="1:7">
      <c r="A135" s="8">
        <v>132</v>
      </c>
      <c r="B135" s="9" t="s">
        <v>9</v>
      </c>
      <c r="C135" s="9" t="str">
        <f>"101"</f>
        <v>101</v>
      </c>
      <c r="D135" s="9" t="s">
        <v>10</v>
      </c>
      <c r="E135" s="9" t="str">
        <f>"周蕊"</f>
        <v>周蕊</v>
      </c>
      <c r="F135" s="9" t="str">
        <f>"534920230630204206135241"</f>
        <v>534920230630204206135241</v>
      </c>
      <c r="G135" s="8"/>
    </row>
    <row r="136" ht="30" customHeight="1" spans="1:7">
      <c r="A136" s="8">
        <v>133</v>
      </c>
      <c r="B136" s="9" t="s">
        <v>9</v>
      </c>
      <c r="C136" s="9" t="str">
        <f>"101"</f>
        <v>101</v>
      </c>
      <c r="D136" s="9" t="s">
        <v>10</v>
      </c>
      <c r="E136" s="9" t="str">
        <f>"吴若兰"</f>
        <v>吴若兰</v>
      </c>
      <c r="F136" s="9" t="str">
        <f>"534920230706163724137519"</f>
        <v>534920230706163724137519</v>
      </c>
      <c r="G136" s="10"/>
    </row>
    <row r="137" ht="30" customHeight="1" spans="1:7">
      <c r="A137" s="8">
        <v>134</v>
      </c>
      <c r="B137" s="9" t="s">
        <v>9</v>
      </c>
      <c r="C137" s="9" t="str">
        <f>"102"</f>
        <v>102</v>
      </c>
      <c r="D137" s="9" t="s">
        <v>11</v>
      </c>
      <c r="E137" s="9" t="str">
        <f>"单丹"</f>
        <v>单丹</v>
      </c>
      <c r="F137" s="9" t="str">
        <f>"534920230701164216135520"</f>
        <v>534920230701164216135520</v>
      </c>
      <c r="G137" s="10"/>
    </row>
    <row r="138" ht="30" customHeight="1" spans="1:7">
      <c r="A138" s="8">
        <v>135</v>
      </c>
      <c r="B138" s="9" t="s">
        <v>9</v>
      </c>
      <c r="C138" s="9" t="str">
        <f>"102"</f>
        <v>102</v>
      </c>
      <c r="D138" s="9" t="s">
        <v>11</v>
      </c>
      <c r="E138" s="9" t="str">
        <f>"王博媚"</f>
        <v>王博媚</v>
      </c>
      <c r="F138" s="9" t="str">
        <f>"534920230703214344136269"</f>
        <v>534920230703214344136269</v>
      </c>
      <c r="G138" s="8"/>
    </row>
    <row r="139" ht="30" customHeight="1" spans="1:7">
      <c r="A139" s="8">
        <v>136</v>
      </c>
      <c r="B139" s="9" t="s">
        <v>9</v>
      </c>
      <c r="C139" s="9" t="str">
        <f>"102"</f>
        <v>102</v>
      </c>
      <c r="D139" s="9" t="s">
        <v>11</v>
      </c>
      <c r="E139" s="9" t="str">
        <f>"许馨尹"</f>
        <v>许馨尹</v>
      </c>
      <c r="F139" s="9" t="str">
        <f>"534920230702203200135870"</f>
        <v>534920230702203200135870</v>
      </c>
      <c r="G139" s="8"/>
    </row>
    <row r="140" ht="30" customHeight="1" spans="1:7">
      <c r="A140" s="8">
        <v>137</v>
      </c>
      <c r="B140" s="9" t="s">
        <v>9</v>
      </c>
      <c r="C140" s="9" t="str">
        <f>"102"</f>
        <v>102</v>
      </c>
      <c r="D140" s="9" t="s">
        <v>11</v>
      </c>
      <c r="E140" s="9" t="str">
        <f>"王小花"</f>
        <v>王小花</v>
      </c>
      <c r="F140" s="9" t="str">
        <f>"534920230704201709136539"</f>
        <v>534920230704201709136539</v>
      </c>
      <c r="G140" s="8"/>
    </row>
    <row r="141" ht="30" customHeight="1" spans="1:7">
      <c r="A141" s="8">
        <v>138</v>
      </c>
      <c r="B141" s="9" t="s">
        <v>9</v>
      </c>
      <c r="C141" s="9" t="str">
        <f>"102"</f>
        <v>102</v>
      </c>
      <c r="D141" s="9" t="s">
        <v>11</v>
      </c>
      <c r="E141" s="9" t="str">
        <f>"林蕊"</f>
        <v>林蕊</v>
      </c>
      <c r="F141" s="9" t="str">
        <f>"534920230706090213137291"</f>
        <v>534920230706090213137291</v>
      </c>
      <c r="G141" s="8"/>
    </row>
    <row r="142" ht="30" customHeight="1" spans="1:7">
      <c r="A142" s="8">
        <v>139</v>
      </c>
      <c r="B142" s="9" t="s">
        <v>9</v>
      </c>
      <c r="C142" s="9" t="str">
        <f t="shared" ref="C142:C151" si="2">"103"</f>
        <v>103</v>
      </c>
      <c r="D142" s="9" t="s">
        <v>12</v>
      </c>
      <c r="E142" s="9" t="str">
        <f>"赵冬梅"</f>
        <v>赵冬梅</v>
      </c>
      <c r="F142" s="9" t="str">
        <f>"534920230630094003134795"</f>
        <v>534920230630094003134795</v>
      </c>
      <c r="G142" s="8"/>
    </row>
    <row r="143" ht="30" customHeight="1" spans="1:7">
      <c r="A143" s="8">
        <v>140</v>
      </c>
      <c r="B143" s="9" t="s">
        <v>9</v>
      </c>
      <c r="C143" s="9" t="str">
        <f t="shared" si="2"/>
        <v>103</v>
      </c>
      <c r="D143" s="9" t="s">
        <v>12</v>
      </c>
      <c r="E143" s="9" t="str">
        <f>"李俊翡"</f>
        <v>李俊翡</v>
      </c>
      <c r="F143" s="9" t="str">
        <f>"534920230702175841135824"</f>
        <v>534920230702175841135824</v>
      </c>
      <c r="G143" s="10"/>
    </row>
    <row r="144" ht="30" customHeight="1" spans="1:7">
      <c r="A144" s="8">
        <v>141</v>
      </c>
      <c r="B144" s="9" t="s">
        <v>9</v>
      </c>
      <c r="C144" s="9" t="str">
        <f t="shared" si="2"/>
        <v>103</v>
      </c>
      <c r="D144" s="9" t="s">
        <v>12</v>
      </c>
      <c r="E144" s="9" t="str">
        <f>"谭晓颜"</f>
        <v>谭晓颜</v>
      </c>
      <c r="F144" s="9" t="str">
        <f>"534920230702175247135822"</f>
        <v>534920230702175247135822</v>
      </c>
      <c r="G144" s="8"/>
    </row>
    <row r="145" ht="30" customHeight="1" spans="1:7">
      <c r="A145" s="8">
        <v>142</v>
      </c>
      <c r="B145" s="9" t="s">
        <v>9</v>
      </c>
      <c r="C145" s="9" t="str">
        <f t="shared" si="2"/>
        <v>103</v>
      </c>
      <c r="D145" s="9" t="s">
        <v>12</v>
      </c>
      <c r="E145" s="9" t="str">
        <f>"李秀英"</f>
        <v>李秀英</v>
      </c>
      <c r="F145" s="9" t="str">
        <f>"534920230701083019135337"</f>
        <v>534920230701083019135337</v>
      </c>
      <c r="G145" s="10"/>
    </row>
    <row r="146" ht="30" customHeight="1" spans="1:7">
      <c r="A146" s="8">
        <v>143</v>
      </c>
      <c r="B146" s="9" t="s">
        <v>9</v>
      </c>
      <c r="C146" s="9" t="str">
        <f t="shared" si="2"/>
        <v>103</v>
      </c>
      <c r="D146" s="9" t="s">
        <v>12</v>
      </c>
      <c r="E146" s="9" t="str">
        <f>"左仕燕"</f>
        <v>左仕燕</v>
      </c>
      <c r="F146" s="9" t="str">
        <f>"534920230703090837135958"</f>
        <v>534920230703090837135958</v>
      </c>
      <c r="G146" s="8"/>
    </row>
    <row r="147" ht="30" customHeight="1" spans="1:7">
      <c r="A147" s="8">
        <v>144</v>
      </c>
      <c r="B147" s="9" t="s">
        <v>9</v>
      </c>
      <c r="C147" s="9" t="str">
        <f t="shared" si="2"/>
        <v>103</v>
      </c>
      <c r="D147" s="9" t="s">
        <v>12</v>
      </c>
      <c r="E147" s="9" t="str">
        <f>"陈姚宇"</f>
        <v>陈姚宇</v>
      </c>
      <c r="F147" s="9" t="str">
        <f>"534920230704214759136574"</f>
        <v>534920230704214759136574</v>
      </c>
      <c r="G147" s="8"/>
    </row>
    <row r="148" ht="30" customHeight="1" spans="1:7">
      <c r="A148" s="8">
        <v>145</v>
      </c>
      <c r="B148" s="9" t="s">
        <v>9</v>
      </c>
      <c r="C148" s="9" t="str">
        <f t="shared" si="2"/>
        <v>103</v>
      </c>
      <c r="D148" s="9" t="s">
        <v>12</v>
      </c>
      <c r="E148" s="9" t="str">
        <f>"张晓庆"</f>
        <v>张晓庆</v>
      </c>
      <c r="F148" s="9" t="str">
        <f>"534920230702094351135672"</f>
        <v>534920230702094351135672</v>
      </c>
      <c r="G148" s="8"/>
    </row>
    <row r="149" ht="30" customHeight="1" spans="1:7">
      <c r="A149" s="8">
        <v>146</v>
      </c>
      <c r="B149" s="9" t="s">
        <v>9</v>
      </c>
      <c r="C149" s="9" t="str">
        <f t="shared" si="2"/>
        <v>103</v>
      </c>
      <c r="D149" s="9" t="s">
        <v>12</v>
      </c>
      <c r="E149" s="9" t="str">
        <f>"米晓娟"</f>
        <v>米晓娟</v>
      </c>
      <c r="F149" s="9" t="str">
        <f>"534920230630213144135269"</f>
        <v>534920230630213144135269</v>
      </c>
      <c r="G149" s="8"/>
    </row>
    <row r="150" ht="30" customHeight="1" spans="1:7">
      <c r="A150" s="8">
        <v>147</v>
      </c>
      <c r="B150" s="9" t="s">
        <v>9</v>
      </c>
      <c r="C150" s="9" t="str">
        <f t="shared" si="2"/>
        <v>103</v>
      </c>
      <c r="D150" s="9" t="s">
        <v>12</v>
      </c>
      <c r="E150" s="9" t="str">
        <f>"符田容"</f>
        <v>符田容</v>
      </c>
      <c r="F150" s="9" t="str">
        <f>"534920230706092700137304"</f>
        <v>534920230706092700137304</v>
      </c>
      <c r="G150" s="8"/>
    </row>
    <row r="151" ht="30" customHeight="1" spans="1:7">
      <c r="A151" s="8">
        <v>148</v>
      </c>
      <c r="B151" s="9" t="s">
        <v>9</v>
      </c>
      <c r="C151" s="9" t="str">
        <f t="shared" si="2"/>
        <v>103</v>
      </c>
      <c r="D151" s="9" t="s">
        <v>12</v>
      </c>
      <c r="E151" s="9" t="str">
        <f>"陈佩佳"</f>
        <v>陈佩佳</v>
      </c>
      <c r="F151" s="9" t="str">
        <f>"534920230706152005137465"</f>
        <v>534920230706152005137465</v>
      </c>
      <c r="G151" s="8"/>
    </row>
    <row r="152" ht="30" customHeight="1" spans="1:7">
      <c r="A152" s="8">
        <v>149</v>
      </c>
      <c r="B152" s="9" t="s">
        <v>9</v>
      </c>
      <c r="C152" s="9" t="str">
        <f>"104"</f>
        <v>104</v>
      </c>
      <c r="D152" s="9" t="s">
        <v>13</v>
      </c>
      <c r="E152" s="9" t="str">
        <f>"符文静"</f>
        <v>符文静</v>
      </c>
      <c r="F152" s="9" t="str">
        <f>"534920230630175700135163"</f>
        <v>534920230630175700135163</v>
      </c>
      <c r="G152" s="8"/>
    </row>
    <row r="153" ht="30" customHeight="1" spans="1:7">
      <c r="A153" s="8">
        <v>150</v>
      </c>
      <c r="B153" s="9" t="s">
        <v>9</v>
      </c>
      <c r="C153" s="9" t="str">
        <f>"104"</f>
        <v>104</v>
      </c>
      <c r="D153" s="9" t="s">
        <v>13</v>
      </c>
      <c r="E153" s="9" t="str">
        <f>"梁正文"</f>
        <v>梁正文</v>
      </c>
      <c r="F153" s="9" t="str">
        <f>"534920230630111849134908"</f>
        <v>534920230630111849134908</v>
      </c>
      <c r="G153" s="10"/>
    </row>
    <row r="154" ht="30" customHeight="1" spans="1:7">
      <c r="A154" s="8">
        <v>151</v>
      </c>
      <c r="B154" s="9" t="s">
        <v>9</v>
      </c>
      <c r="C154" s="9" t="str">
        <f t="shared" ref="C154:C161" si="3">"105"</f>
        <v>105</v>
      </c>
      <c r="D154" s="9" t="s">
        <v>14</v>
      </c>
      <c r="E154" s="9" t="str">
        <f>"孙梦宇"</f>
        <v>孙梦宇</v>
      </c>
      <c r="F154" s="9" t="str">
        <f>"534920230701103138135388"</f>
        <v>534920230701103138135388</v>
      </c>
      <c r="G154" s="10"/>
    </row>
    <row r="155" ht="30" customHeight="1" spans="1:7">
      <c r="A155" s="8">
        <v>152</v>
      </c>
      <c r="B155" s="9" t="s">
        <v>9</v>
      </c>
      <c r="C155" s="9" t="str">
        <f t="shared" si="3"/>
        <v>105</v>
      </c>
      <c r="D155" s="9" t="s">
        <v>14</v>
      </c>
      <c r="E155" s="9" t="str">
        <f>"陈秋莲"</f>
        <v>陈秋莲</v>
      </c>
      <c r="F155" s="9" t="str">
        <f>"534920230630123209134963"</f>
        <v>534920230630123209134963</v>
      </c>
      <c r="G155" s="8"/>
    </row>
    <row r="156" ht="30" customHeight="1" spans="1:7">
      <c r="A156" s="8">
        <v>153</v>
      </c>
      <c r="B156" s="9" t="s">
        <v>9</v>
      </c>
      <c r="C156" s="9" t="str">
        <f t="shared" si="3"/>
        <v>105</v>
      </c>
      <c r="D156" s="9" t="s">
        <v>14</v>
      </c>
      <c r="E156" s="9" t="str">
        <f>"杜玉"</f>
        <v>杜玉</v>
      </c>
      <c r="F156" s="9" t="str">
        <f>"534920230724091135139540"</f>
        <v>534920230724091135139540</v>
      </c>
      <c r="G156" s="8"/>
    </row>
    <row r="157" ht="30" customHeight="1" spans="1:7">
      <c r="A157" s="8">
        <v>154</v>
      </c>
      <c r="B157" s="9" t="s">
        <v>9</v>
      </c>
      <c r="C157" s="9" t="str">
        <f t="shared" si="3"/>
        <v>105</v>
      </c>
      <c r="D157" s="9" t="s">
        <v>14</v>
      </c>
      <c r="E157" s="9" t="str">
        <f>"陈蓝青"</f>
        <v>陈蓝青</v>
      </c>
      <c r="F157" s="9" t="str">
        <f>"534920230704124218136415"</f>
        <v>534920230704124218136415</v>
      </c>
      <c r="G157" s="8"/>
    </row>
    <row r="158" ht="30" customHeight="1" spans="1:7">
      <c r="A158" s="8">
        <v>155</v>
      </c>
      <c r="B158" s="9" t="s">
        <v>9</v>
      </c>
      <c r="C158" s="9" t="str">
        <f t="shared" si="3"/>
        <v>105</v>
      </c>
      <c r="D158" s="9" t="s">
        <v>14</v>
      </c>
      <c r="E158" s="9" t="str">
        <f>"陈香婕"</f>
        <v>陈香婕</v>
      </c>
      <c r="F158" s="9" t="str">
        <f>"534920230705105609136778"</f>
        <v>534920230705105609136778</v>
      </c>
      <c r="G158" s="8"/>
    </row>
    <row r="159" ht="30" customHeight="1" spans="1:7">
      <c r="A159" s="8">
        <v>156</v>
      </c>
      <c r="B159" s="9" t="s">
        <v>9</v>
      </c>
      <c r="C159" s="9" t="str">
        <f t="shared" si="3"/>
        <v>105</v>
      </c>
      <c r="D159" s="9" t="s">
        <v>14</v>
      </c>
      <c r="E159" s="9" t="str">
        <f>"邹颖"</f>
        <v>邹颖</v>
      </c>
      <c r="F159" s="9" t="str">
        <f>"534920230727225754139591"</f>
        <v>534920230727225754139591</v>
      </c>
      <c r="G159" s="8"/>
    </row>
    <row r="160" ht="30" customHeight="1" spans="1:7">
      <c r="A160" s="8">
        <v>157</v>
      </c>
      <c r="B160" s="9" t="s">
        <v>9</v>
      </c>
      <c r="C160" s="9" t="str">
        <f t="shared" si="3"/>
        <v>105</v>
      </c>
      <c r="D160" s="9" t="s">
        <v>14</v>
      </c>
      <c r="E160" s="9" t="str">
        <f>"李苏燊"</f>
        <v>李苏燊</v>
      </c>
      <c r="F160" s="9" t="str">
        <f>"534920230724105711139543"</f>
        <v>534920230724105711139543</v>
      </c>
      <c r="G160" s="10"/>
    </row>
    <row r="161" ht="30" customHeight="1" spans="1:7">
      <c r="A161" s="8">
        <v>158</v>
      </c>
      <c r="B161" s="9" t="s">
        <v>9</v>
      </c>
      <c r="C161" s="9" t="str">
        <f t="shared" si="3"/>
        <v>105</v>
      </c>
      <c r="D161" s="9" t="s">
        <v>14</v>
      </c>
      <c r="E161" s="9" t="str">
        <f>"李丽英"</f>
        <v>李丽英</v>
      </c>
      <c r="F161" s="9" t="str">
        <f>"534920230726181341139573"</f>
        <v>534920230726181341139573</v>
      </c>
      <c r="G161" s="10"/>
    </row>
    <row r="162" ht="30" customHeight="1" spans="1:7">
      <c r="A162" s="8">
        <v>159</v>
      </c>
      <c r="B162" s="9" t="s">
        <v>9</v>
      </c>
      <c r="C162" s="9" t="str">
        <f>"106"</f>
        <v>106</v>
      </c>
      <c r="D162" s="9" t="s">
        <v>15</v>
      </c>
      <c r="E162" s="9" t="str">
        <f>"李芳霞"</f>
        <v>李芳霞</v>
      </c>
      <c r="F162" s="9" t="str">
        <f>"534920230630111503134901"</f>
        <v>534920230630111503134901</v>
      </c>
      <c r="G162" s="8"/>
    </row>
    <row r="163" ht="30" customHeight="1" spans="1:7">
      <c r="A163" s="8">
        <v>160</v>
      </c>
      <c r="B163" s="9" t="s">
        <v>9</v>
      </c>
      <c r="C163" s="9" t="str">
        <f t="shared" ref="C163:C173" si="4">"107"</f>
        <v>107</v>
      </c>
      <c r="D163" s="9" t="s">
        <v>16</v>
      </c>
      <c r="E163" s="9" t="str">
        <f>"李莹娜"</f>
        <v>李莹娜</v>
      </c>
      <c r="F163" s="9" t="str">
        <f>"534920230630141743135018"</f>
        <v>534920230630141743135018</v>
      </c>
      <c r="G163" s="8"/>
    </row>
    <row r="164" ht="30" customHeight="1" spans="1:7">
      <c r="A164" s="8">
        <v>161</v>
      </c>
      <c r="B164" s="9" t="s">
        <v>9</v>
      </c>
      <c r="C164" s="9" t="str">
        <f t="shared" si="4"/>
        <v>107</v>
      </c>
      <c r="D164" s="9" t="s">
        <v>16</v>
      </c>
      <c r="E164" s="9" t="str">
        <f>"张保靖"</f>
        <v>张保靖</v>
      </c>
      <c r="F164" s="9" t="str">
        <f>"534920230630145226135036"</f>
        <v>534920230630145226135036</v>
      </c>
      <c r="G164" s="10"/>
    </row>
    <row r="165" ht="30" customHeight="1" spans="1:7">
      <c r="A165" s="8">
        <v>162</v>
      </c>
      <c r="B165" s="9" t="s">
        <v>9</v>
      </c>
      <c r="C165" s="9" t="str">
        <f t="shared" si="4"/>
        <v>107</v>
      </c>
      <c r="D165" s="9" t="s">
        <v>16</v>
      </c>
      <c r="E165" s="9" t="str">
        <f>"唐静"</f>
        <v>唐静</v>
      </c>
      <c r="F165" s="9" t="str">
        <f>"534920230630195146135223"</f>
        <v>534920230630195146135223</v>
      </c>
      <c r="G165" s="8"/>
    </row>
    <row r="166" ht="30" customHeight="1" spans="1:7">
      <c r="A166" s="8">
        <v>163</v>
      </c>
      <c r="B166" s="9" t="s">
        <v>9</v>
      </c>
      <c r="C166" s="9" t="str">
        <f t="shared" si="4"/>
        <v>107</v>
      </c>
      <c r="D166" s="9" t="s">
        <v>16</v>
      </c>
      <c r="E166" s="9" t="str">
        <f>"顾嘉佳"</f>
        <v>顾嘉佳</v>
      </c>
      <c r="F166" s="9" t="str">
        <f>"534920230701100936135376"</f>
        <v>534920230701100936135376</v>
      </c>
      <c r="G166" s="8"/>
    </row>
    <row r="167" ht="30" customHeight="1" spans="1:7">
      <c r="A167" s="8">
        <v>164</v>
      </c>
      <c r="B167" s="9" t="s">
        <v>9</v>
      </c>
      <c r="C167" s="9" t="str">
        <f t="shared" si="4"/>
        <v>107</v>
      </c>
      <c r="D167" s="9" t="s">
        <v>16</v>
      </c>
      <c r="E167" s="9" t="str">
        <f>"孙益超"</f>
        <v>孙益超</v>
      </c>
      <c r="F167" s="9" t="str">
        <f>"534920230630234420135308"</f>
        <v>534920230630234420135308</v>
      </c>
      <c r="G167" s="8"/>
    </row>
    <row r="168" ht="30" customHeight="1" spans="1:7">
      <c r="A168" s="8">
        <v>165</v>
      </c>
      <c r="B168" s="9" t="s">
        <v>9</v>
      </c>
      <c r="C168" s="9" t="str">
        <f t="shared" si="4"/>
        <v>107</v>
      </c>
      <c r="D168" s="9" t="s">
        <v>16</v>
      </c>
      <c r="E168" s="9" t="str">
        <f>"郑慧仪"</f>
        <v>郑慧仪</v>
      </c>
      <c r="F168" s="9" t="str">
        <f>"534920230630202243135236"</f>
        <v>534920230630202243135236</v>
      </c>
      <c r="G168" s="8"/>
    </row>
    <row r="169" ht="30" customHeight="1" spans="1:7">
      <c r="A169" s="8">
        <v>166</v>
      </c>
      <c r="B169" s="9" t="s">
        <v>9</v>
      </c>
      <c r="C169" s="9" t="str">
        <f t="shared" si="4"/>
        <v>107</v>
      </c>
      <c r="D169" s="9" t="s">
        <v>16</v>
      </c>
      <c r="E169" s="9" t="str">
        <f>"林淑丽"</f>
        <v>林淑丽</v>
      </c>
      <c r="F169" s="9" t="str">
        <f>"534920230701085350135343"</f>
        <v>534920230701085350135343</v>
      </c>
      <c r="G169" s="8"/>
    </row>
    <row r="170" ht="30" customHeight="1" spans="1:7">
      <c r="A170" s="8">
        <v>167</v>
      </c>
      <c r="B170" s="9" t="s">
        <v>9</v>
      </c>
      <c r="C170" s="9" t="str">
        <f t="shared" si="4"/>
        <v>107</v>
      </c>
      <c r="D170" s="9" t="s">
        <v>16</v>
      </c>
      <c r="E170" s="9" t="str">
        <f>"谭小敏"</f>
        <v>谭小敏</v>
      </c>
      <c r="F170" s="9" t="str">
        <f>"534920230705114621136829"</f>
        <v>534920230705114621136829</v>
      </c>
      <c r="G170" s="10"/>
    </row>
    <row r="171" ht="30" customHeight="1" spans="1:7">
      <c r="A171" s="8">
        <v>168</v>
      </c>
      <c r="B171" s="9" t="s">
        <v>9</v>
      </c>
      <c r="C171" s="9" t="str">
        <f t="shared" si="4"/>
        <v>107</v>
      </c>
      <c r="D171" s="9" t="s">
        <v>16</v>
      </c>
      <c r="E171" s="9" t="str">
        <f>"吴育庄"</f>
        <v>吴育庄</v>
      </c>
      <c r="F171" s="9" t="str">
        <f>"534920230705215521137194"</f>
        <v>534920230705215521137194</v>
      </c>
      <c r="G171" s="10"/>
    </row>
    <row r="172" ht="30" customHeight="1" spans="1:7">
      <c r="A172" s="8">
        <v>169</v>
      </c>
      <c r="B172" s="9" t="s">
        <v>9</v>
      </c>
      <c r="C172" s="9" t="str">
        <f t="shared" si="4"/>
        <v>107</v>
      </c>
      <c r="D172" s="9" t="s">
        <v>16</v>
      </c>
      <c r="E172" s="9" t="str">
        <f>"张梦媛"</f>
        <v>张梦媛</v>
      </c>
      <c r="F172" s="9" t="str">
        <f>"534920230705220720137203"</f>
        <v>534920230705220720137203</v>
      </c>
      <c r="G172" s="8"/>
    </row>
    <row r="173" ht="30" customHeight="1" spans="1:7">
      <c r="A173" s="8">
        <v>170</v>
      </c>
      <c r="B173" s="9" t="s">
        <v>9</v>
      </c>
      <c r="C173" s="9" t="str">
        <f t="shared" si="4"/>
        <v>107</v>
      </c>
      <c r="D173" s="9" t="s">
        <v>16</v>
      </c>
      <c r="E173" s="9" t="str">
        <f>"符安然"</f>
        <v>符安然</v>
      </c>
      <c r="F173" s="9" t="str">
        <f>"534920230706135536137433"</f>
        <v>534920230706135536137433</v>
      </c>
      <c r="G173" s="8"/>
    </row>
    <row r="174" ht="30" customHeight="1" spans="1:7">
      <c r="A174" s="8">
        <v>171</v>
      </c>
      <c r="B174" s="9" t="s">
        <v>9</v>
      </c>
      <c r="C174" s="9" t="str">
        <f>"108"</f>
        <v>108</v>
      </c>
      <c r="D174" s="9" t="s">
        <v>17</v>
      </c>
      <c r="E174" s="9" t="str">
        <f>"王堂寿"</f>
        <v>王堂寿</v>
      </c>
      <c r="F174" s="9" t="str">
        <f>"534920230725183147139563"</f>
        <v>534920230725183147139563</v>
      </c>
      <c r="G174" s="8"/>
    </row>
    <row r="175" ht="30" customHeight="1" spans="1:7">
      <c r="A175" s="8">
        <v>172</v>
      </c>
      <c r="B175" s="9" t="s">
        <v>9</v>
      </c>
      <c r="C175" s="9" t="str">
        <f>"109"</f>
        <v>109</v>
      </c>
      <c r="D175" s="9" t="s">
        <v>18</v>
      </c>
      <c r="E175" s="9" t="str">
        <f>"岑芳梧"</f>
        <v>岑芳梧</v>
      </c>
      <c r="F175" s="9" t="str">
        <f>"534920230630104922134875"</f>
        <v>534920230630104922134875</v>
      </c>
      <c r="G175" s="8"/>
    </row>
    <row r="176" ht="30" customHeight="1" spans="1:7">
      <c r="A176" s="8">
        <v>173</v>
      </c>
      <c r="B176" s="9" t="s">
        <v>9</v>
      </c>
      <c r="C176" s="9" t="str">
        <f>"109"</f>
        <v>109</v>
      </c>
      <c r="D176" s="9" t="s">
        <v>18</v>
      </c>
      <c r="E176" s="9" t="str">
        <f>"林婷宜"</f>
        <v>林婷宜</v>
      </c>
      <c r="F176" s="9" t="str">
        <f>"534920230703182149136181"</f>
        <v>534920230703182149136181</v>
      </c>
      <c r="G176" s="8"/>
    </row>
    <row r="177" ht="30" customHeight="1" spans="1:7">
      <c r="A177" s="8">
        <v>174</v>
      </c>
      <c r="B177" s="9" t="s">
        <v>9</v>
      </c>
      <c r="C177" s="9" t="str">
        <f>"109"</f>
        <v>109</v>
      </c>
      <c r="D177" s="9" t="s">
        <v>18</v>
      </c>
      <c r="E177" s="9" t="str">
        <f>"黎善瑾"</f>
        <v>黎善瑾</v>
      </c>
      <c r="F177" s="9" t="str">
        <f>"534920230703182258136182"</f>
        <v>534920230703182258136182</v>
      </c>
      <c r="G177" s="10"/>
    </row>
    <row r="178" ht="30" customHeight="1" spans="1:7">
      <c r="A178" s="8">
        <v>175</v>
      </c>
      <c r="B178" s="9" t="s">
        <v>9</v>
      </c>
      <c r="C178" s="9" t="str">
        <f>"109"</f>
        <v>109</v>
      </c>
      <c r="D178" s="9" t="s">
        <v>18</v>
      </c>
      <c r="E178" s="9" t="str">
        <f>"韩沁芮"</f>
        <v>韩沁芮</v>
      </c>
      <c r="F178" s="9" t="str">
        <f>"534920230705214936137191"</f>
        <v>534920230705214936137191</v>
      </c>
      <c r="G178" s="10"/>
    </row>
    <row r="179" ht="30" customHeight="1" spans="1:7">
      <c r="A179" s="8">
        <v>176</v>
      </c>
      <c r="B179" s="9" t="s">
        <v>9</v>
      </c>
      <c r="C179" s="9" t="str">
        <f>"109"</f>
        <v>109</v>
      </c>
      <c r="D179" s="9" t="s">
        <v>18</v>
      </c>
      <c r="E179" s="9" t="str">
        <f>"符彩丽"</f>
        <v>符彩丽</v>
      </c>
      <c r="F179" s="9" t="str">
        <f>"534920230706130418137411"</f>
        <v>534920230706130418137411</v>
      </c>
      <c r="G179" s="8"/>
    </row>
    <row r="180" ht="30" customHeight="1" spans="1:7">
      <c r="A180" s="8">
        <v>177</v>
      </c>
      <c r="B180" s="9" t="s">
        <v>9</v>
      </c>
      <c r="C180" s="9" t="str">
        <f t="shared" ref="C180:C187" si="5">"110"</f>
        <v>110</v>
      </c>
      <c r="D180" s="9" t="s">
        <v>19</v>
      </c>
      <c r="E180" s="9" t="str">
        <f>"王华文"</f>
        <v>王华文</v>
      </c>
      <c r="F180" s="9" t="str">
        <f>"534920230702194326135853"</f>
        <v>534920230702194326135853</v>
      </c>
      <c r="G180" s="8"/>
    </row>
    <row r="181" ht="30" customHeight="1" spans="1:7">
      <c r="A181" s="8">
        <v>178</v>
      </c>
      <c r="B181" s="9" t="s">
        <v>9</v>
      </c>
      <c r="C181" s="9" t="str">
        <f t="shared" si="5"/>
        <v>110</v>
      </c>
      <c r="D181" s="9" t="s">
        <v>19</v>
      </c>
      <c r="E181" s="9" t="str">
        <f>"王静"</f>
        <v>王静</v>
      </c>
      <c r="F181" s="9" t="str">
        <f>"534920230703100812135996"</f>
        <v>534920230703100812135996</v>
      </c>
      <c r="G181" s="8"/>
    </row>
    <row r="182" ht="30" customHeight="1" spans="1:7">
      <c r="A182" s="8">
        <v>179</v>
      </c>
      <c r="B182" s="9" t="s">
        <v>9</v>
      </c>
      <c r="C182" s="9" t="str">
        <f t="shared" si="5"/>
        <v>110</v>
      </c>
      <c r="D182" s="9" t="s">
        <v>19</v>
      </c>
      <c r="E182" s="9" t="str">
        <f>"刘帆"</f>
        <v>刘帆</v>
      </c>
      <c r="F182" s="9" t="str">
        <f>"534920230705181648137066"</f>
        <v>534920230705181648137066</v>
      </c>
      <c r="G182" s="8"/>
    </row>
    <row r="183" ht="30" customHeight="1" spans="1:7">
      <c r="A183" s="8">
        <v>180</v>
      </c>
      <c r="B183" s="9" t="s">
        <v>9</v>
      </c>
      <c r="C183" s="9" t="str">
        <f t="shared" si="5"/>
        <v>110</v>
      </c>
      <c r="D183" s="9" t="s">
        <v>19</v>
      </c>
      <c r="E183" s="9" t="str">
        <f>"张良"</f>
        <v>张良</v>
      </c>
      <c r="F183" s="9" t="str">
        <f>"534920230705185749137087"</f>
        <v>534920230705185749137087</v>
      </c>
      <c r="G183" s="10"/>
    </row>
    <row r="184" ht="30" customHeight="1" spans="1:7">
      <c r="A184" s="8">
        <v>181</v>
      </c>
      <c r="B184" s="9" t="s">
        <v>9</v>
      </c>
      <c r="C184" s="9" t="str">
        <f t="shared" si="5"/>
        <v>110</v>
      </c>
      <c r="D184" s="9" t="s">
        <v>19</v>
      </c>
      <c r="E184" s="9" t="str">
        <f>"刘佳"</f>
        <v>刘佳</v>
      </c>
      <c r="F184" s="9" t="str">
        <f>"534920230724205714139553"</f>
        <v>534920230724205714139553</v>
      </c>
      <c r="G184" s="8"/>
    </row>
    <row r="185" ht="30" customHeight="1" spans="1:7">
      <c r="A185" s="8">
        <v>182</v>
      </c>
      <c r="B185" s="9" t="s">
        <v>9</v>
      </c>
      <c r="C185" s="9" t="str">
        <f t="shared" si="5"/>
        <v>110</v>
      </c>
      <c r="D185" s="9" t="s">
        <v>19</v>
      </c>
      <c r="E185" s="9" t="str">
        <f>"周启静"</f>
        <v>周启静</v>
      </c>
      <c r="F185" s="9" t="str">
        <f>"534920230726181514139574"</f>
        <v>534920230726181514139574</v>
      </c>
      <c r="G185" s="8"/>
    </row>
    <row r="186" ht="30" customHeight="1" spans="1:7">
      <c r="A186" s="8">
        <v>183</v>
      </c>
      <c r="B186" s="9" t="s">
        <v>9</v>
      </c>
      <c r="C186" s="9" t="str">
        <f t="shared" si="5"/>
        <v>110</v>
      </c>
      <c r="D186" s="9" t="s">
        <v>19</v>
      </c>
      <c r="E186" s="9" t="str">
        <f>"黄秀彦"</f>
        <v>黄秀彦</v>
      </c>
      <c r="F186" s="9" t="str">
        <f>"534920230726231211139579"</f>
        <v>534920230726231211139579</v>
      </c>
      <c r="G186" s="8"/>
    </row>
    <row r="187" ht="30" customHeight="1" spans="1:7">
      <c r="A187" s="8">
        <v>184</v>
      </c>
      <c r="B187" s="9" t="s">
        <v>9</v>
      </c>
      <c r="C187" s="9" t="str">
        <f t="shared" si="5"/>
        <v>110</v>
      </c>
      <c r="D187" s="9" t="s">
        <v>19</v>
      </c>
      <c r="E187" s="9" t="str">
        <f>"印松青"</f>
        <v>印松青</v>
      </c>
      <c r="F187" s="9" t="str">
        <f>"534920230725142030139557"</f>
        <v>534920230725142030139557</v>
      </c>
      <c r="G187" s="8"/>
    </row>
    <row r="188" ht="30" customHeight="1" spans="1:7">
      <c r="A188" s="8">
        <v>185</v>
      </c>
      <c r="B188" s="9" t="s">
        <v>9</v>
      </c>
      <c r="C188" s="9" t="str">
        <f t="shared" ref="C188:C197" si="6">"111"</f>
        <v>111</v>
      </c>
      <c r="D188" s="9" t="s">
        <v>20</v>
      </c>
      <c r="E188" s="9" t="str">
        <f>"羊嘉球"</f>
        <v>羊嘉球</v>
      </c>
      <c r="F188" s="9" t="str">
        <f>"534920230630090911134751"</f>
        <v>534920230630090911134751</v>
      </c>
      <c r="G188" s="8"/>
    </row>
    <row r="189" ht="30" customHeight="1" spans="1:7">
      <c r="A189" s="8">
        <v>186</v>
      </c>
      <c r="B189" s="9" t="s">
        <v>9</v>
      </c>
      <c r="C189" s="9" t="str">
        <f t="shared" si="6"/>
        <v>111</v>
      </c>
      <c r="D189" s="9" t="s">
        <v>20</v>
      </c>
      <c r="E189" s="9" t="str">
        <f>"王洁"</f>
        <v>王洁</v>
      </c>
      <c r="F189" s="9" t="str">
        <f>"534920230630163504135129"</f>
        <v>534920230630163504135129</v>
      </c>
      <c r="G189" s="8"/>
    </row>
    <row r="190" ht="30" customHeight="1" spans="1:7">
      <c r="A190" s="8">
        <v>187</v>
      </c>
      <c r="B190" s="9" t="s">
        <v>9</v>
      </c>
      <c r="C190" s="9" t="str">
        <f t="shared" si="6"/>
        <v>111</v>
      </c>
      <c r="D190" s="9" t="s">
        <v>20</v>
      </c>
      <c r="E190" s="9" t="str">
        <f>"吴燕茹"</f>
        <v>吴燕茹</v>
      </c>
      <c r="F190" s="9" t="str">
        <f>"534920230701151919135491"</f>
        <v>534920230701151919135491</v>
      </c>
      <c r="G190" s="8"/>
    </row>
    <row r="191" ht="30" customHeight="1" spans="1:7">
      <c r="A191" s="8">
        <v>188</v>
      </c>
      <c r="B191" s="9" t="s">
        <v>9</v>
      </c>
      <c r="C191" s="9" t="str">
        <f t="shared" si="6"/>
        <v>111</v>
      </c>
      <c r="D191" s="9" t="s">
        <v>20</v>
      </c>
      <c r="E191" s="9" t="str">
        <f>"蔡伊尹"</f>
        <v>蔡伊尹</v>
      </c>
      <c r="F191" s="9" t="str">
        <f>"534920230702095427135676"</f>
        <v>534920230702095427135676</v>
      </c>
      <c r="G191" s="8"/>
    </row>
    <row r="192" ht="30" customHeight="1" spans="1:7">
      <c r="A192" s="8">
        <v>189</v>
      </c>
      <c r="B192" s="9" t="s">
        <v>9</v>
      </c>
      <c r="C192" s="9" t="str">
        <f t="shared" si="6"/>
        <v>111</v>
      </c>
      <c r="D192" s="9" t="s">
        <v>20</v>
      </c>
      <c r="E192" s="9" t="str">
        <f>"林家芬"</f>
        <v>林家芬</v>
      </c>
      <c r="F192" s="9" t="str">
        <f>"534920230703150410136089"</f>
        <v>534920230703150410136089</v>
      </c>
      <c r="G192" s="8"/>
    </row>
    <row r="193" ht="30" customHeight="1" spans="1:7">
      <c r="A193" s="8">
        <v>190</v>
      </c>
      <c r="B193" s="9" t="s">
        <v>9</v>
      </c>
      <c r="C193" s="9" t="str">
        <f t="shared" si="6"/>
        <v>111</v>
      </c>
      <c r="D193" s="9" t="s">
        <v>20</v>
      </c>
      <c r="E193" s="9" t="str">
        <f>"王蕾"</f>
        <v>王蕾</v>
      </c>
      <c r="F193" s="9" t="str">
        <f>"534920230704094924136359"</f>
        <v>534920230704094924136359</v>
      </c>
      <c r="G193" s="8"/>
    </row>
    <row r="194" ht="30" customHeight="1" spans="1:7">
      <c r="A194" s="8">
        <v>191</v>
      </c>
      <c r="B194" s="9" t="s">
        <v>9</v>
      </c>
      <c r="C194" s="9" t="str">
        <f t="shared" si="6"/>
        <v>111</v>
      </c>
      <c r="D194" s="9" t="s">
        <v>20</v>
      </c>
      <c r="E194" s="9" t="str">
        <f>"王凡"</f>
        <v>王凡</v>
      </c>
      <c r="F194" s="9" t="str">
        <f>"534920230704114032136400"</f>
        <v>534920230704114032136400</v>
      </c>
      <c r="G194" s="8"/>
    </row>
    <row r="195" ht="30" customHeight="1" spans="1:7">
      <c r="A195" s="8">
        <v>192</v>
      </c>
      <c r="B195" s="9" t="s">
        <v>9</v>
      </c>
      <c r="C195" s="9" t="str">
        <f t="shared" si="6"/>
        <v>111</v>
      </c>
      <c r="D195" s="9" t="s">
        <v>20</v>
      </c>
      <c r="E195" s="9" t="str">
        <f>"黄方值"</f>
        <v>黄方值</v>
      </c>
      <c r="F195" s="9" t="str">
        <f>"534920230704221741136584"</f>
        <v>534920230704221741136584</v>
      </c>
      <c r="G195" s="8"/>
    </row>
    <row r="196" ht="30" customHeight="1" spans="1:7">
      <c r="A196" s="8">
        <v>193</v>
      </c>
      <c r="B196" s="9" t="s">
        <v>9</v>
      </c>
      <c r="C196" s="9" t="str">
        <f t="shared" si="6"/>
        <v>111</v>
      </c>
      <c r="D196" s="9" t="s">
        <v>20</v>
      </c>
      <c r="E196" s="9" t="str">
        <f>"吴怡"</f>
        <v>吴怡</v>
      </c>
      <c r="F196" s="9" t="str">
        <f>"534920230704224209136590"</f>
        <v>534920230704224209136590</v>
      </c>
      <c r="G196" s="8"/>
    </row>
    <row r="197" ht="30" customHeight="1" spans="1:7">
      <c r="A197" s="8">
        <v>194</v>
      </c>
      <c r="B197" s="9" t="s">
        <v>9</v>
      </c>
      <c r="C197" s="9" t="str">
        <f t="shared" si="6"/>
        <v>111</v>
      </c>
      <c r="D197" s="9" t="s">
        <v>20</v>
      </c>
      <c r="E197" s="9" t="str">
        <f>"张文静"</f>
        <v>张文静</v>
      </c>
      <c r="F197" s="9" t="str">
        <f>"534920230705114305136824"</f>
        <v>534920230705114305136824</v>
      </c>
      <c r="G197" s="10"/>
    </row>
    <row r="198" ht="30" customHeight="1" spans="1:7">
      <c r="A198" s="8">
        <v>195</v>
      </c>
      <c r="B198" s="9" t="s">
        <v>21</v>
      </c>
      <c r="C198" s="9" t="str">
        <f>"112"</f>
        <v>112</v>
      </c>
      <c r="D198" s="9" t="s">
        <v>22</v>
      </c>
      <c r="E198" s="9" t="str">
        <f>"关长婷"</f>
        <v>关长婷</v>
      </c>
      <c r="F198" s="9" t="str">
        <f>"534920230630222205135287"</f>
        <v>534920230630222205135287</v>
      </c>
      <c r="G198" s="8"/>
    </row>
    <row r="199" ht="30" customHeight="1" spans="1:7">
      <c r="A199" s="8">
        <v>196</v>
      </c>
      <c r="B199" s="9" t="s">
        <v>21</v>
      </c>
      <c r="C199" s="9" t="str">
        <f>"112"</f>
        <v>112</v>
      </c>
      <c r="D199" s="9" t="s">
        <v>22</v>
      </c>
      <c r="E199" s="9" t="str">
        <f>"罗敏"</f>
        <v>罗敏</v>
      </c>
      <c r="F199" s="9" t="str">
        <f>"534920230701070412135324"</f>
        <v>534920230701070412135324</v>
      </c>
      <c r="G199" s="10"/>
    </row>
    <row r="200" ht="30" customHeight="1" spans="1:7">
      <c r="A200" s="8">
        <v>197</v>
      </c>
      <c r="B200" s="9" t="s">
        <v>21</v>
      </c>
      <c r="C200" s="9" t="str">
        <f>"112"</f>
        <v>112</v>
      </c>
      <c r="D200" s="9" t="s">
        <v>22</v>
      </c>
      <c r="E200" s="9" t="str">
        <f>"王淑婷"</f>
        <v>王淑婷</v>
      </c>
      <c r="F200" s="9" t="str">
        <f>"534920230701181446135544"</f>
        <v>534920230701181446135544</v>
      </c>
      <c r="G200" s="10"/>
    </row>
    <row r="201" ht="30" customHeight="1" spans="1:7">
      <c r="A201" s="8">
        <v>198</v>
      </c>
      <c r="B201" s="9" t="s">
        <v>21</v>
      </c>
      <c r="C201" s="9" t="str">
        <f>"112"</f>
        <v>112</v>
      </c>
      <c r="D201" s="9" t="s">
        <v>22</v>
      </c>
      <c r="E201" s="9" t="str">
        <f>"陈俏俏"</f>
        <v>陈俏俏</v>
      </c>
      <c r="F201" s="9" t="str">
        <f>"534920230706120212137389"</f>
        <v>534920230706120212137389</v>
      </c>
      <c r="G201" s="8"/>
    </row>
    <row r="202" ht="30" customHeight="1" spans="1:7">
      <c r="A202" s="8">
        <v>199</v>
      </c>
      <c r="B202" s="9" t="s">
        <v>23</v>
      </c>
      <c r="C202" s="9" t="str">
        <f>"113"</f>
        <v>113</v>
      </c>
      <c r="D202" s="9" t="s">
        <v>10</v>
      </c>
      <c r="E202" s="9" t="str">
        <f>"王赛敏"</f>
        <v>王赛敏</v>
      </c>
      <c r="F202" s="9" t="str">
        <f>"534920230706081206137272"</f>
        <v>534920230706081206137272</v>
      </c>
      <c r="G202" s="10"/>
    </row>
    <row r="203" ht="30" customHeight="1" spans="1:7">
      <c r="A203" s="8">
        <v>200</v>
      </c>
      <c r="B203" s="9" t="s">
        <v>23</v>
      </c>
      <c r="C203" s="9" t="str">
        <f>"113"</f>
        <v>113</v>
      </c>
      <c r="D203" s="9" t="s">
        <v>10</v>
      </c>
      <c r="E203" s="9" t="str">
        <f>"倪丹丹"</f>
        <v>倪丹丹</v>
      </c>
      <c r="F203" s="9" t="str">
        <f>"534920230706122115137393"</f>
        <v>534920230706122115137393</v>
      </c>
      <c r="G203" s="8"/>
    </row>
    <row r="204" ht="30" customHeight="1" spans="1:7">
      <c r="A204" s="8">
        <v>201</v>
      </c>
      <c r="B204" s="9" t="s">
        <v>23</v>
      </c>
      <c r="C204" s="9" t="str">
        <f>"113"</f>
        <v>113</v>
      </c>
      <c r="D204" s="9" t="s">
        <v>10</v>
      </c>
      <c r="E204" s="9" t="str">
        <f>"符丽蓓"</f>
        <v>符丽蓓</v>
      </c>
      <c r="F204" s="9" t="str">
        <f>"534920230706151554137464"</f>
        <v>534920230706151554137464</v>
      </c>
      <c r="G204" s="8"/>
    </row>
    <row r="205" ht="30" customHeight="1" spans="1:7">
      <c r="A205" s="8">
        <v>202</v>
      </c>
      <c r="B205" s="9" t="s">
        <v>24</v>
      </c>
      <c r="C205" s="9" t="str">
        <f>"115"</f>
        <v>115</v>
      </c>
      <c r="D205" s="9" t="s">
        <v>10</v>
      </c>
      <c r="E205" s="9" t="str">
        <f>"吴海莹"</f>
        <v>吴海莹</v>
      </c>
      <c r="F205" s="9" t="str">
        <f>"534920230702202936135869"</f>
        <v>534920230702202936135869</v>
      </c>
      <c r="G205" s="8"/>
    </row>
    <row r="206" ht="30" customHeight="1" spans="1:7">
      <c r="A206" s="8">
        <v>203</v>
      </c>
      <c r="B206" s="9" t="s">
        <v>24</v>
      </c>
      <c r="C206" s="9" t="str">
        <f>"115"</f>
        <v>115</v>
      </c>
      <c r="D206" s="9" t="s">
        <v>10</v>
      </c>
      <c r="E206" s="9" t="str">
        <f>"黄祥丽"</f>
        <v>黄祥丽</v>
      </c>
      <c r="F206" s="9" t="str">
        <f>"534920230701112150135415"</f>
        <v>534920230701112150135415</v>
      </c>
      <c r="G206" s="8"/>
    </row>
    <row r="207" ht="30" customHeight="1" spans="1:7">
      <c r="A207" s="8">
        <v>204</v>
      </c>
      <c r="B207" s="9" t="s">
        <v>24</v>
      </c>
      <c r="C207" s="9" t="str">
        <f t="shared" ref="C207:C221" si="7">"116"</f>
        <v>116</v>
      </c>
      <c r="D207" s="9" t="s">
        <v>11</v>
      </c>
      <c r="E207" s="9" t="str">
        <f>"王和文"</f>
        <v>王和文</v>
      </c>
      <c r="F207" s="9" t="str">
        <f>"534920230630111229134896"</f>
        <v>534920230630111229134896</v>
      </c>
      <c r="G207" s="8"/>
    </row>
    <row r="208" ht="30" customHeight="1" spans="1:7">
      <c r="A208" s="8">
        <v>205</v>
      </c>
      <c r="B208" s="9" t="s">
        <v>24</v>
      </c>
      <c r="C208" s="9" t="str">
        <f t="shared" si="7"/>
        <v>116</v>
      </c>
      <c r="D208" s="9" t="s">
        <v>11</v>
      </c>
      <c r="E208" s="9" t="str">
        <f>"庄秋香"</f>
        <v>庄秋香</v>
      </c>
      <c r="F208" s="9" t="str">
        <f>"534920230630162227135119"</f>
        <v>534920230630162227135119</v>
      </c>
      <c r="G208" s="8"/>
    </row>
    <row r="209" ht="30" customHeight="1" spans="1:7">
      <c r="A209" s="8">
        <v>206</v>
      </c>
      <c r="B209" s="9" t="s">
        <v>24</v>
      </c>
      <c r="C209" s="9" t="str">
        <f t="shared" si="7"/>
        <v>116</v>
      </c>
      <c r="D209" s="9" t="s">
        <v>11</v>
      </c>
      <c r="E209" s="9" t="str">
        <f>"梁兰馨"</f>
        <v>梁兰馨</v>
      </c>
      <c r="F209" s="9" t="str">
        <f>"534920230630205602135250"</f>
        <v>534920230630205602135250</v>
      </c>
      <c r="G209" s="8"/>
    </row>
    <row r="210" ht="30" customHeight="1" spans="1:7">
      <c r="A210" s="8">
        <v>207</v>
      </c>
      <c r="B210" s="9" t="s">
        <v>24</v>
      </c>
      <c r="C210" s="9" t="str">
        <f t="shared" si="7"/>
        <v>116</v>
      </c>
      <c r="D210" s="9" t="s">
        <v>11</v>
      </c>
      <c r="E210" s="9" t="str">
        <f>"吴佳蕾"</f>
        <v>吴佳蕾</v>
      </c>
      <c r="F210" s="9" t="str">
        <f>"534920230701112329135416"</f>
        <v>534920230701112329135416</v>
      </c>
      <c r="G210" s="8"/>
    </row>
    <row r="211" ht="30" customHeight="1" spans="1:7">
      <c r="A211" s="8">
        <v>208</v>
      </c>
      <c r="B211" s="9" t="s">
        <v>24</v>
      </c>
      <c r="C211" s="9" t="str">
        <f t="shared" si="7"/>
        <v>116</v>
      </c>
      <c r="D211" s="9" t="s">
        <v>11</v>
      </c>
      <c r="E211" s="9" t="str">
        <f>"吴彩澄"</f>
        <v>吴彩澄</v>
      </c>
      <c r="F211" s="9" t="str">
        <f>"534920230701132921135459"</f>
        <v>534920230701132921135459</v>
      </c>
      <c r="G211" s="8"/>
    </row>
    <row r="212" ht="30" customHeight="1" spans="1:7">
      <c r="A212" s="8">
        <v>209</v>
      </c>
      <c r="B212" s="9" t="s">
        <v>24</v>
      </c>
      <c r="C212" s="9" t="str">
        <f t="shared" si="7"/>
        <v>116</v>
      </c>
      <c r="D212" s="9" t="s">
        <v>11</v>
      </c>
      <c r="E212" s="9" t="str">
        <f>"钟兴青"</f>
        <v>钟兴青</v>
      </c>
      <c r="F212" s="9" t="str">
        <f>"534920230701204801135585"</f>
        <v>534920230701204801135585</v>
      </c>
      <c r="G212" s="8"/>
    </row>
    <row r="213" ht="30" customHeight="1" spans="1:7">
      <c r="A213" s="8">
        <v>210</v>
      </c>
      <c r="B213" s="9" t="s">
        <v>24</v>
      </c>
      <c r="C213" s="9" t="str">
        <f t="shared" si="7"/>
        <v>116</v>
      </c>
      <c r="D213" s="9" t="s">
        <v>11</v>
      </c>
      <c r="E213" s="9" t="str">
        <f>"彭寿芬"</f>
        <v>彭寿芬</v>
      </c>
      <c r="F213" s="9" t="str">
        <f>"534920230702204259135874"</f>
        <v>534920230702204259135874</v>
      </c>
      <c r="G213" s="8"/>
    </row>
    <row r="214" ht="30" customHeight="1" spans="1:7">
      <c r="A214" s="8">
        <v>211</v>
      </c>
      <c r="B214" s="9" t="s">
        <v>24</v>
      </c>
      <c r="C214" s="9" t="str">
        <f t="shared" si="7"/>
        <v>116</v>
      </c>
      <c r="D214" s="9" t="s">
        <v>11</v>
      </c>
      <c r="E214" s="9" t="str">
        <f>"林鸿添"</f>
        <v>林鸿添</v>
      </c>
      <c r="F214" s="9" t="str">
        <f>"534920230703152230136099"</f>
        <v>534920230703152230136099</v>
      </c>
      <c r="G214" s="8"/>
    </row>
    <row r="215" ht="30" customHeight="1" spans="1:7">
      <c r="A215" s="8">
        <v>212</v>
      </c>
      <c r="B215" s="9" t="s">
        <v>24</v>
      </c>
      <c r="C215" s="9" t="str">
        <f t="shared" si="7"/>
        <v>116</v>
      </c>
      <c r="D215" s="9" t="s">
        <v>11</v>
      </c>
      <c r="E215" s="9" t="str">
        <f>"羊日桃"</f>
        <v>羊日桃</v>
      </c>
      <c r="F215" s="9" t="str">
        <f>"534920230703084306135946"</f>
        <v>534920230703084306135946</v>
      </c>
      <c r="G215" s="8"/>
    </row>
    <row r="216" ht="30" customHeight="1" spans="1:7">
      <c r="A216" s="8">
        <v>213</v>
      </c>
      <c r="B216" s="9" t="s">
        <v>24</v>
      </c>
      <c r="C216" s="9" t="str">
        <f t="shared" si="7"/>
        <v>116</v>
      </c>
      <c r="D216" s="9" t="s">
        <v>11</v>
      </c>
      <c r="E216" s="9" t="str">
        <f>"符珍祥"</f>
        <v>符珍祥</v>
      </c>
      <c r="F216" s="9" t="str">
        <f>"534920230630151150135052"</f>
        <v>534920230630151150135052</v>
      </c>
      <c r="G216" s="8"/>
    </row>
    <row r="217" ht="30" customHeight="1" spans="1:7">
      <c r="A217" s="8">
        <v>214</v>
      </c>
      <c r="B217" s="9" t="s">
        <v>24</v>
      </c>
      <c r="C217" s="9" t="str">
        <f t="shared" si="7"/>
        <v>116</v>
      </c>
      <c r="D217" s="9" t="s">
        <v>11</v>
      </c>
      <c r="E217" s="9" t="str">
        <f>"陈光美"</f>
        <v>陈光美</v>
      </c>
      <c r="F217" s="9" t="str">
        <f>"534920230701141531135475"</f>
        <v>534920230701141531135475</v>
      </c>
      <c r="G217" s="8"/>
    </row>
    <row r="218" ht="30" customHeight="1" spans="1:7">
      <c r="A218" s="8">
        <v>215</v>
      </c>
      <c r="B218" s="9" t="s">
        <v>24</v>
      </c>
      <c r="C218" s="9" t="str">
        <f t="shared" si="7"/>
        <v>116</v>
      </c>
      <c r="D218" s="9" t="s">
        <v>11</v>
      </c>
      <c r="E218" s="9" t="str">
        <f>"苏井美"</f>
        <v>苏井美</v>
      </c>
      <c r="F218" s="9" t="str">
        <f>"534920230705235926137247"</f>
        <v>534920230705235926137247</v>
      </c>
      <c r="G218" s="8"/>
    </row>
    <row r="219" ht="30" customHeight="1" spans="1:7">
      <c r="A219" s="8">
        <v>216</v>
      </c>
      <c r="B219" s="9" t="s">
        <v>24</v>
      </c>
      <c r="C219" s="9" t="str">
        <f t="shared" si="7"/>
        <v>116</v>
      </c>
      <c r="D219" s="9" t="s">
        <v>11</v>
      </c>
      <c r="E219" s="9" t="str">
        <f>"李紫菱"</f>
        <v>李紫菱</v>
      </c>
      <c r="F219" s="9" t="str">
        <f>"534920230630144151135027"</f>
        <v>534920230630144151135027</v>
      </c>
      <c r="G219" s="8"/>
    </row>
    <row r="220" ht="30" customHeight="1" spans="1:7">
      <c r="A220" s="8">
        <v>217</v>
      </c>
      <c r="B220" s="9" t="s">
        <v>24</v>
      </c>
      <c r="C220" s="9" t="str">
        <f t="shared" si="7"/>
        <v>116</v>
      </c>
      <c r="D220" s="9" t="s">
        <v>11</v>
      </c>
      <c r="E220" s="9" t="str">
        <f>"陈娟"</f>
        <v>陈娟</v>
      </c>
      <c r="F220" s="9" t="str">
        <f>"534920230706103856137346"</f>
        <v>534920230706103856137346</v>
      </c>
      <c r="G220" s="8"/>
    </row>
    <row r="221" ht="30" customHeight="1" spans="1:7">
      <c r="A221" s="8">
        <v>218</v>
      </c>
      <c r="B221" s="9" t="s">
        <v>24</v>
      </c>
      <c r="C221" s="9" t="str">
        <f t="shared" si="7"/>
        <v>116</v>
      </c>
      <c r="D221" s="9" t="s">
        <v>11</v>
      </c>
      <c r="E221" s="9" t="str">
        <f>"黎美芳"</f>
        <v>黎美芳</v>
      </c>
      <c r="F221" s="9" t="str">
        <f>"534920230706074730137269"</f>
        <v>534920230706074730137269</v>
      </c>
      <c r="G221" s="8"/>
    </row>
    <row r="222" ht="30" customHeight="1" spans="1:7">
      <c r="A222" s="8">
        <v>219</v>
      </c>
      <c r="B222" s="9" t="s">
        <v>25</v>
      </c>
      <c r="C222" s="9" t="str">
        <f>"117"</f>
        <v>117</v>
      </c>
      <c r="D222" s="9" t="s">
        <v>10</v>
      </c>
      <c r="E222" s="9" t="str">
        <f>"黄进参"</f>
        <v>黄进参</v>
      </c>
      <c r="F222" s="9" t="str">
        <f>"534920230702133351135740"</f>
        <v>534920230702133351135740</v>
      </c>
      <c r="G222" s="8"/>
    </row>
    <row r="223" ht="30" customHeight="1" spans="1:7">
      <c r="A223" s="8">
        <v>220</v>
      </c>
      <c r="B223" s="9" t="s">
        <v>25</v>
      </c>
      <c r="C223" s="9" t="str">
        <f>"117"</f>
        <v>117</v>
      </c>
      <c r="D223" s="9" t="s">
        <v>10</v>
      </c>
      <c r="E223" s="9" t="str">
        <f>"林海伦"</f>
        <v>林海伦</v>
      </c>
      <c r="F223" s="9" t="str">
        <f>"534920230705151918136944"</f>
        <v>534920230705151918136944</v>
      </c>
      <c r="G223" s="8"/>
    </row>
    <row r="224" ht="30" customHeight="1" spans="1:7">
      <c r="A224" s="8">
        <v>221</v>
      </c>
      <c r="B224" s="9" t="s">
        <v>25</v>
      </c>
      <c r="C224" s="9" t="str">
        <f>"118"</f>
        <v>118</v>
      </c>
      <c r="D224" s="9" t="s">
        <v>11</v>
      </c>
      <c r="E224" s="9" t="str">
        <f>"张秀英"</f>
        <v>张秀英</v>
      </c>
      <c r="F224" s="9" t="str">
        <f>"534920230725215128139564"</f>
        <v>534920230725215128139564</v>
      </c>
      <c r="G224" s="8"/>
    </row>
    <row r="225" ht="30" customHeight="1" spans="1:7">
      <c r="A225" s="8">
        <v>222</v>
      </c>
      <c r="B225" s="9" t="s">
        <v>26</v>
      </c>
      <c r="C225" s="9" t="str">
        <f>"121"</f>
        <v>121</v>
      </c>
      <c r="D225" s="9" t="s">
        <v>10</v>
      </c>
      <c r="E225" s="9" t="str">
        <f>"谭紫"</f>
        <v>谭紫</v>
      </c>
      <c r="F225" s="9" t="str">
        <f>"534920230630102756134846"</f>
        <v>534920230630102756134846</v>
      </c>
      <c r="G225" s="8"/>
    </row>
    <row r="226" ht="30" customHeight="1" spans="1:7">
      <c r="A226" s="8">
        <v>223</v>
      </c>
      <c r="B226" s="9" t="s">
        <v>26</v>
      </c>
      <c r="C226" s="9" t="str">
        <f>"121"</f>
        <v>121</v>
      </c>
      <c r="D226" s="9" t="s">
        <v>10</v>
      </c>
      <c r="E226" s="9" t="str">
        <f>"江桂芸"</f>
        <v>江桂芸</v>
      </c>
      <c r="F226" s="9" t="str">
        <f>"534920230701092607135352"</f>
        <v>534920230701092607135352</v>
      </c>
      <c r="G226" s="8"/>
    </row>
    <row r="227" ht="30" customHeight="1" spans="1:7">
      <c r="A227" s="8">
        <v>224</v>
      </c>
      <c r="B227" s="9" t="s">
        <v>26</v>
      </c>
      <c r="C227" s="9" t="str">
        <f>"122"</f>
        <v>122</v>
      </c>
      <c r="D227" s="9" t="s">
        <v>11</v>
      </c>
      <c r="E227" s="9" t="str">
        <f>"王彩霞"</f>
        <v>王彩霞</v>
      </c>
      <c r="F227" s="9" t="str">
        <f>"534920230630083402134703"</f>
        <v>534920230630083402134703</v>
      </c>
      <c r="G227" s="8"/>
    </row>
    <row r="228" ht="30" customHeight="1" spans="1:7">
      <c r="A228" s="8">
        <v>225</v>
      </c>
      <c r="B228" s="9" t="s">
        <v>26</v>
      </c>
      <c r="C228" s="9" t="str">
        <f>"122"</f>
        <v>122</v>
      </c>
      <c r="D228" s="9" t="s">
        <v>11</v>
      </c>
      <c r="E228" s="9" t="str">
        <f>"陈丽"</f>
        <v>陈丽</v>
      </c>
      <c r="F228" s="9" t="str">
        <f>"534920230703220325136283"</f>
        <v>534920230703220325136283</v>
      </c>
      <c r="G228" s="8"/>
    </row>
    <row r="229" ht="30" customHeight="1" spans="1:7">
      <c r="A229" s="8">
        <v>226</v>
      </c>
      <c r="B229" s="9" t="s">
        <v>26</v>
      </c>
      <c r="C229" s="9" t="str">
        <f>"123"</f>
        <v>123</v>
      </c>
      <c r="D229" s="9" t="s">
        <v>12</v>
      </c>
      <c r="E229" s="9" t="str">
        <f>"王春慧"</f>
        <v>王春慧</v>
      </c>
      <c r="F229" s="9" t="str">
        <f>"534920230705163800137004"</f>
        <v>534920230705163800137004</v>
      </c>
      <c r="G229" s="8"/>
    </row>
    <row r="230" ht="30" customHeight="1" spans="1:7">
      <c r="A230" s="8">
        <v>227</v>
      </c>
      <c r="B230" s="9" t="s">
        <v>26</v>
      </c>
      <c r="C230" s="9" t="str">
        <f t="shared" ref="C230:C244" si="8">"124"</f>
        <v>124</v>
      </c>
      <c r="D230" s="9" t="s">
        <v>13</v>
      </c>
      <c r="E230" s="9" t="str">
        <f>"林芳艳"</f>
        <v>林芳艳</v>
      </c>
      <c r="F230" s="9" t="str">
        <f>"534920230701182414135550"</f>
        <v>534920230701182414135550</v>
      </c>
      <c r="G230" s="8"/>
    </row>
    <row r="231" ht="30" customHeight="1" spans="1:7">
      <c r="A231" s="8">
        <v>228</v>
      </c>
      <c r="B231" s="9" t="s">
        <v>26</v>
      </c>
      <c r="C231" s="9" t="str">
        <f t="shared" si="8"/>
        <v>124</v>
      </c>
      <c r="D231" s="9" t="s">
        <v>13</v>
      </c>
      <c r="E231" s="9" t="str">
        <f>"王小芳"</f>
        <v>王小芳</v>
      </c>
      <c r="F231" s="9" t="str">
        <f>"534920230701212034135595"</f>
        <v>534920230701212034135595</v>
      </c>
      <c r="G231" s="8"/>
    </row>
    <row r="232" ht="30" customHeight="1" spans="1:7">
      <c r="A232" s="8">
        <v>229</v>
      </c>
      <c r="B232" s="9" t="s">
        <v>26</v>
      </c>
      <c r="C232" s="9" t="str">
        <f t="shared" si="8"/>
        <v>124</v>
      </c>
      <c r="D232" s="9" t="s">
        <v>13</v>
      </c>
      <c r="E232" s="9" t="str">
        <f>"吴清柳"</f>
        <v>吴清柳</v>
      </c>
      <c r="F232" s="9" t="str">
        <f>"534920230702022818135647"</f>
        <v>534920230702022818135647</v>
      </c>
      <c r="G232" s="8"/>
    </row>
    <row r="233" ht="30" customHeight="1" spans="1:7">
      <c r="A233" s="8">
        <v>230</v>
      </c>
      <c r="B233" s="9" t="s">
        <v>26</v>
      </c>
      <c r="C233" s="9" t="str">
        <f t="shared" si="8"/>
        <v>124</v>
      </c>
      <c r="D233" s="9" t="s">
        <v>13</v>
      </c>
      <c r="E233" s="9" t="str">
        <f>"林玫君"</f>
        <v>林玫君</v>
      </c>
      <c r="F233" s="9" t="str">
        <f>"534920230630150423135047"</f>
        <v>534920230630150423135047</v>
      </c>
      <c r="G233" s="8"/>
    </row>
    <row r="234" ht="30" customHeight="1" spans="1:7">
      <c r="A234" s="8">
        <v>231</v>
      </c>
      <c r="B234" s="9" t="s">
        <v>26</v>
      </c>
      <c r="C234" s="9" t="str">
        <f t="shared" si="8"/>
        <v>124</v>
      </c>
      <c r="D234" s="9" t="s">
        <v>13</v>
      </c>
      <c r="E234" s="9" t="str">
        <f>"王漫"</f>
        <v>王漫</v>
      </c>
      <c r="F234" s="9" t="str">
        <f>"534920230702131302135731"</f>
        <v>534920230702131302135731</v>
      </c>
      <c r="G234" s="8"/>
    </row>
    <row r="235" ht="30" customHeight="1" spans="1:7">
      <c r="A235" s="8">
        <v>232</v>
      </c>
      <c r="B235" s="9" t="s">
        <v>26</v>
      </c>
      <c r="C235" s="9" t="str">
        <f t="shared" si="8"/>
        <v>124</v>
      </c>
      <c r="D235" s="9" t="s">
        <v>13</v>
      </c>
      <c r="E235" s="9" t="str">
        <f>"曾舒婧"</f>
        <v>曾舒婧</v>
      </c>
      <c r="F235" s="9" t="str">
        <f>"534920230702001136135641"</f>
        <v>534920230702001136135641</v>
      </c>
      <c r="G235" s="8"/>
    </row>
    <row r="236" ht="30" customHeight="1" spans="1:7">
      <c r="A236" s="8">
        <v>233</v>
      </c>
      <c r="B236" s="9" t="s">
        <v>26</v>
      </c>
      <c r="C236" s="9" t="str">
        <f t="shared" si="8"/>
        <v>124</v>
      </c>
      <c r="D236" s="9" t="s">
        <v>13</v>
      </c>
      <c r="E236" s="9" t="str">
        <f>"羊美焕"</f>
        <v>羊美焕</v>
      </c>
      <c r="F236" s="9" t="str">
        <f>"534920230705101000136737"</f>
        <v>534920230705101000136737</v>
      </c>
      <c r="G236" s="8"/>
    </row>
    <row r="237" ht="30" customHeight="1" spans="1:7">
      <c r="A237" s="8">
        <v>234</v>
      </c>
      <c r="B237" s="9" t="s">
        <v>26</v>
      </c>
      <c r="C237" s="9" t="str">
        <f t="shared" si="8"/>
        <v>124</v>
      </c>
      <c r="D237" s="9" t="s">
        <v>13</v>
      </c>
      <c r="E237" s="9" t="str">
        <f>"符丽婷"</f>
        <v>符丽婷</v>
      </c>
      <c r="F237" s="9" t="str">
        <f>"534920230705003149136616"</f>
        <v>534920230705003149136616</v>
      </c>
      <c r="G237" s="8"/>
    </row>
    <row r="238" ht="30" customHeight="1" spans="1:7">
      <c r="A238" s="8">
        <v>235</v>
      </c>
      <c r="B238" s="9" t="s">
        <v>26</v>
      </c>
      <c r="C238" s="9" t="str">
        <f t="shared" si="8"/>
        <v>124</v>
      </c>
      <c r="D238" s="9" t="s">
        <v>13</v>
      </c>
      <c r="E238" s="9" t="str">
        <f>"黄丽云"</f>
        <v>黄丽云</v>
      </c>
      <c r="F238" s="9" t="str">
        <f>"534920230705202113137137"</f>
        <v>534920230705202113137137</v>
      </c>
      <c r="G238" s="8"/>
    </row>
    <row r="239" ht="30" customHeight="1" spans="1:7">
      <c r="A239" s="8">
        <v>236</v>
      </c>
      <c r="B239" s="9" t="s">
        <v>26</v>
      </c>
      <c r="C239" s="9" t="str">
        <f t="shared" si="8"/>
        <v>124</v>
      </c>
      <c r="D239" s="9" t="s">
        <v>13</v>
      </c>
      <c r="E239" s="9" t="str">
        <f>"王小凤"</f>
        <v>王小凤</v>
      </c>
      <c r="F239" s="9" t="str">
        <f>"534920230705082744136632"</f>
        <v>534920230705082744136632</v>
      </c>
      <c r="G239" s="8"/>
    </row>
    <row r="240" ht="30" customHeight="1" spans="1:7">
      <c r="A240" s="8">
        <v>237</v>
      </c>
      <c r="B240" s="9" t="s">
        <v>26</v>
      </c>
      <c r="C240" s="9" t="str">
        <f t="shared" si="8"/>
        <v>124</v>
      </c>
      <c r="D240" s="9" t="s">
        <v>13</v>
      </c>
      <c r="E240" s="9" t="str">
        <f>"黄小冰"</f>
        <v>黄小冰</v>
      </c>
      <c r="F240" s="9" t="str">
        <f>"534920230704094247136357"</f>
        <v>534920230704094247136357</v>
      </c>
      <c r="G240" s="8"/>
    </row>
    <row r="241" ht="30" customHeight="1" spans="1:7">
      <c r="A241" s="8">
        <v>238</v>
      </c>
      <c r="B241" s="9" t="s">
        <v>26</v>
      </c>
      <c r="C241" s="9" t="str">
        <f t="shared" si="8"/>
        <v>124</v>
      </c>
      <c r="D241" s="9" t="s">
        <v>13</v>
      </c>
      <c r="E241" s="9" t="str">
        <f>"黄雅芩"</f>
        <v>黄雅芩</v>
      </c>
      <c r="F241" s="9" t="str">
        <f>"534920230706132638137423"</f>
        <v>534920230706132638137423</v>
      </c>
      <c r="G241" s="8"/>
    </row>
    <row r="242" ht="30" customHeight="1" spans="1:7">
      <c r="A242" s="8">
        <v>239</v>
      </c>
      <c r="B242" s="9" t="s">
        <v>26</v>
      </c>
      <c r="C242" s="9" t="str">
        <f t="shared" si="8"/>
        <v>124</v>
      </c>
      <c r="D242" s="9" t="s">
        <v>13</v>
      </c>
      <c r="E242" s="9" t="str">
        <f>"何妙"</f>
        <v>何妙</v>
      </c>
      <c r="F242" s="9" t="str">
        <f>"534920230702132259135734"</f>
        <v>534920230702132259135734</v>
      </c>
      <c r="G242" s="8"/>
    </row>
    <row r="243" ht="30" customHeight="1" spans="1:7">
      <c r="A243" s="8">
        <v>240</v>
      </c>
      <c r="B243" s="9" t="s">
        <v>26</v>
      </c>
      <c r="C243" s="9" t="str">
        <f t="shared" si="8"/>
        <v>124</v>
      </c>
      <c r="D243" s="9" t="s">
        <v>13</v>
      </c>
      <c r="E243" s="9" t="str">
        <f>"韦佳佳"</f>
        <v>韦佳佳</v>
      </c>
      <c r="F243" s="9" t="str">
        <f>"534920230630092135134769"</f>
        <v>534920230630092135134769</v>
      </c>
      <c r="G243" s="8"/>
    </row>
    <row r="244" ht="30" customHeight="1" spans="1:7">
      <c r="A244" s="8">
        <v>241</v>
      </c>
      <c r="B244" s="9" t="s">
        <v>26</v>
      </c>
      <c r="C244" s="9" t="str">
        <f t="shared" si="8"/>
        <v>124</v>
      </c>
      <c r="D244" s="9" t="s">
        <v>13</v>
      </c>
      <c r="E244" s="9" t="str">
        <f>"陈光琳"</f>
        <v>陈光琳</v>
      </c>
      <c r="F244" s="9" t="str">
        <f>"534920230706162449137511"</f>
        <v>534920230706162449137511</v>
      </c>
      <c r="G244" s="8"/>
    </row>
    <row r="245" ht="30" customHeight="1" spans="1:7">
      <c r="A245" s="8">
        <v>242</v>
      </c>
      <c r="B245" s="9" t="s">
        <v>26</v>
      </c>
      <c r="C245" s="9" t="str">
        <f>"125"</f>
        <v>125</v>
      </c>
      <c r="D245" s="9" t="s">
        <v>14</v>
      </c>
      <c r="E245" s="9" t="str">
        <f>"吴育琼"</f>
        <v>吴育琼</v>
      </c>
      <c r="F245" s="9" t="str">
        <f>"534920230724193910139551"</f>
        <v>534920230724193910139551</v>
      </c>
      <c r="G245" s="8"/>
    </row>
    <row r="246" ht="30" customHeight="1" spans="1:7">
      <c r="A246" s="8">
        <v>243</v>
      </c>
      <c r="B246" s="9" t="s">
        <v>27</v>
      </c>
      <c r="C246" s="9" t="str">
        <f>"126"</f>
        <v>126</v>
      </c>
      <c r="D246" s="9" t="s">
        <v>10</v>
      </c>
      <c r="E246" s="9" t="str">
        <f>"洪叶"</f>
        <v>洪叶</v>
      </c>
      <c r="F246" s="9" t="str">
        <f>"534920230703224656136299"</f>
        <v>534920230703224656136299</v>
      </c>
      <c r="G246" s="8"/>
    </row>
    <row r="247" ht="30" customHeight="1" spans="1:7">
      <c r="A247" s="8">
        <v>244</v>
      </c>
      <c r="B247" s="9" t="s">
        <v>27</v>
      </c>
      <c r="C247" s="9" t="str">
        <f>"126"</f>
        <v>126</v>
      </c>
      <c r="D247" s="9" t="s">
        <v>10</v>
      </c>
      <c r="E247" s="9" t="str">
        <f>"王小小"</f>
        <v>王小小</v>
      </c>
      <c r="F247" s="9" t="str">
        <f>"534920230705221029137205"</f>
        <v>534920230705221029137205</v>
      </c>
      <c r="G247" s="8"/>
    </row>
    <row r="248" ht="30" customHeight="1" spans="1:7">
      <c r="A248" s="8">
        <v>245</v>
      </c>
      <c r="B248" s="9" t="s">
        <v>28</v>
      </c>
      <c r="C248" s="9" t="str">
        <f t="shared" ref="C248:C263" si="9">"128"</f>
        <v>128</v>
      </c>
      <c r="D248" s="9" t="s">
        <v>10</v>
      </c>
      <c r="E248" s="9" t="str">
        <f>"陈夏茵"</f>
        <v>陈夏茵</v>
      </c>
      <c r="F248" s="9" t="str">
        <f>"534920230630121534134949"</f>
        <v>534920230630121534134949</v>
      </c>
      <c r="G248" s="8"/>
    </row>
    <row r="249" ht="30" customHeight="1" spans="1:7">
      <c r="A249" s="8">
        <v>246</v>
      </c>
      <c r="B249" s="9" t="s">
        <v>28</v>
      </c>
      <c r="C249" s="9" t="str">
        <f t="shared" si="9"/>
        <v>128</v>
      </c>
      <c r="D249" s="9" t="s">
        <v>10</v>
      </c>
      <c r="E249" s="9" t="str">
        <f>"黄生处"</f>
        <v>黄生处</v>
      </c>
      <c r="F249" s="9" t="str">
        <f>"534920230630161252135111"</f>
        <v>534920230630161252135111</v>
      </c>
      <c r="G249" s="8"/>
    </row>
    <row r="250" ht="30" customHeight="1" spans="1:7">
      <c r="A250" s="8">
        <v>247</v>
      </c>
      <c r="B250" s="9" t="s">
        <v>28</v>
      </c>
      <c r="C250" s="9" t="str">
        <f t="shared" si="9"/>
        <v>128</v>
      </c>
      <c r="D250" s="9" t="s">
        <v>10</v>
      </c>
      <c r="E250" s="9" t="str">
        <f>"王春香"</f>
        <v>王春香</v>
      </c>
      <c r="F250" s="9" t="str">
        <f>"534920230630110024134883"</f>
        <v>534920230630110024134883</v>
      </c>
      <c r="G250" s="8"/>
    </row>
    <row r="251" ht="30" customHeight="1" spans="1:7">
      <c r="A251" s="8">
        <v>248</v>
      </c>
      <c r="B251" s="9" t="s">
        <v>28</v>
      </c>
      <c r="C251" s="9" t="str">
        <f t="shared" si="9"/>
        <v>128</v>
      </c>
      <c r="D251" s="9" t="s">
        <v>10</v>
      </c>
      <c r="E251" s="9" t="str">
        <f>"王绥良"</f>
        <v>王绥良</v>
      </c>
      <c r="F251" s="9" t="str">
        <f>"534920230701133743135467"</f>
        <v>534920230701133743135467</v>
      </c>
      <c r="G251" s="8"/>
    </row>
    <row r="252" ht="30" customHeight="1" spans="1:7">
      <c r="A252" s="8">
        <v>249</v>
      </c>
      <c r="B252" s="9" t="s">
        <v>28</v>
      </c>
      <c r="C252" s="9" t="str">
        <f t="shared" si="9"/>
        <v>128</v>
      </c>
      <c r="D252" s="9" t="s">
        <v>10</v>
      </c>
      <c r="E252" s="9" t="str">
        <f>"陈明强"</f>
        <v>陈明强</v>
      </c>
      <c r="F252" s="9" t="str">
        <f>"534920230630194511135219"</f>
        <v>534920230630194511135219</v>
      </c>
      <c r="G252" s="8"/>
    </row>
    <row r="253" ht="30" customHeight="1" spans="1:7">
      <c r="A253" s="8">
        <v>250</v>
      </c>
      <c r="B253" s="9" t="s">
        <v>28</v>
      </c>
      <c r="C253" s="9" t="str">
        <f t="shared" si="9"/>
        <v>128</v>
      </c>
      <c r="D253" s="9" t="s">
        <v>10</v>
      </c>
      <c r="E253" s="9" t="str">
        <f>"陈奕奋"</f>
        <v>陈奕奋</v>
      </c>
      <c r="F253" s="9" t="str">
        <f>"534920230703123153136054"</f>
        <v>534920230703123153136054</v>
      </c>
      <c r="G253" s="8"/>
    </row>
    <row r="254" ht="30" customHeight="1" spans="1:7">
      <c r="A254" s="8">
        <v>251</v>
      </c>
      <c r="B254" s="9" t="s">
        <v>28</v>
      </c>
      <c r="C254" s="9" t="str">
        <f t="shared" si="9"/>
        <v>128</v>
      </c>
      <c r="D254" s="9" t="s">
        <v>10</v>
      </c>
      <c r="E254" s="9" t="str">
        <f>"陈佳佳"</f>
        <v>陈佳佳</v>
      </c>
      <c r="F254" s="9" t="str">
        <f>"534920230630154216135072"</f>
        <v>534920230630154216135072</v>
      </c>
      <c r="G254" s="8"/>
    </row>
    <row r="255" ht="30" customHeight="1" spans="1:7">
      <c r="A255" s="8">
        <v>252</v>
      </c>
      <c r="B255" s="9" t="s">
        <v>28</v>
      </c>
      <c r="C255" s="9" t="str">
        <f t="shared" si="9"/>
        <v>128</v>
      </c>
      <c r="D255" s="9" t="s">
        <v>10</v>
      </c>
      <c r="E255" s="9" t="str">
        <f>"冯瑶瑶"</f>
        <v>冯瑶瑶</v>
      </c>
      <c r="F255" s="9" t="str">
        <f>"534920230704090707136346"</f>
        <v>534920230704090707136346</v>
      </c>
      <c r="G255" s="8"/>
    </row>
    <row r="256" ht="30" customHeight="1" spans="1:7">
      <c r="A256" s="8">
        <v>253</v>
      </c>
      <c r="B256" s="9" t="s">
        <v>28</v>
      </c>
      <c r="C256" s="9" t="str">
        <f t="shared" si="9"/>
        <v>128</v>
      </c>
      <c r="D256" s="9" t="s">
        <v>10</v>
      </c>
      <c r="E256" s="9" t="str">
        <f>"何文莉"</f>
        <v>何文莉</v>
      </c>
      <c r="F256" s="9" t="str">
        <f>"534920230701100216135372"</f>
        <v>534920230701100216135372</v>
      </c>
      <c r="G256" s="8"/>
    </row>
    <row r="257" ht="30" customHeight="1" spans="1:7">
      <c r="A257" s="8">
        <v>254</v>
      </c>
      <c r="B257" s="9" t="s">
        <v>28</v>
      </c>
      <c r="C257" s="9" t="str">
        <f t="shared" si="9"/>
        <v>128</v>
      </c>
      <c r="D257" s="9" t="s">
        <v>10</v>
      </c>
      <c r="E257" s="9" t="str">
        <f>"韦荟"</f>
        <v>韦荟</v>
      </c>
      <c r="F257" s="9" t="str">
        <f>"534920230704163420136488"</f>
        <v>534920230704163420136488</v>
      </c>
      <c r="G257" s="8"/>
    </row>
    <row r="258" ht="30" customHeight="1" spans="1:7">
      <c r="A258" s="8">
        <v>255</v>
      </c>
      <c r="B258" s="9" t="s">
        <v>28</v>
      </c>
      <c r="C258" s="9" t="str">
        <f t="shared" si="9"/>
        <v>128</v>
      </c>
      <c r="D258" s="9" t="s">
        <v>10</v>
      </c>
      <c r="E258" s="9" t="str">
        <f>"王美妹"</f>
        <v>王美妹</v>
      </c>
      <c r="F258" s="9" t="str">
        <f>"534920230702210141135878"</f>
        <v>534920230702210141135878</v>
      </c>
      <c r="G258" s="8"/>
    </row>
    <row r="259" ht="30" customHeight="1" spans="1:7">
      <c r="A259" s="8">
        <v>256</v>
      </c>
      <c r="B259" s="9" t="s">
        <v>28</v>
      </c>
      <c r="C259" s="9" t="str">
        <f t="shared" si="9"/>
        <v>128</v>
      </c>
      <c r="D259" s="9" t="s">
        <v>10</v>
      </c>
      <c r="E259" s="9" t="str">
        <f>"张惠"</f>
        <v>张惠</v>
      </c>
      <c r="F259" s="9" t="str">
        <f>"534920230705123903136863"</f>
        <v>534920230705123903136863</v>
      </c>
      <c r="G259" s="8"/>
    </row>
    <row r="260" ht="30" customHeight="1" spans="1:7">
      <c r="A260" s="8">
        <v>257</v>
      </c>
      <c r="B260" s="9" t="s">
        <v>28</v>
      </c>
      <c r="C260" s="9" t="str">
        <f t="shared" si="9"/>
        <v>128</v>
      </c>
      <c r="D260" s="9" t="s">
        <v>10</v>
      </c>
      <c r="E260" s="9" t="str">
        <f>"陈慧"</f>
        <v>陈慧</v>
      </c>
      <c r="F260" s="9" t="str">
        <f>"534920230705163724137003"</f>
        <v>534920230705163724137003</v>
      </c>
      <c r="G260" s="8"/>
    </row>
    <row r="261" ht="30" customHeight="1" spans="1:7">
      <c r="A261" s="8">
        <v>258</v>
      </c>
      <c r="B261" s="9" t="s">
        <v>28</v>
      </c>
      <c r="C261" s="9" t="str">
        <f t="shared" si="9"/>
        <v>128</v>
      </c>
      <c r="D261" s="9" t="s">
        <v>10</v>
      </c>
      <c r="E261" s="9" t="str">
        <f>"王莹"</f>
        <v>王莹</v>
      </c>
      <c r="F261" s="9" t="str">
        <f>"534920230705221230137207"</f>
        <v>534920230705221230137207</v>
      </c>
      <c r="G261" s="8"/>
    </row>
    <row r="262" ht="30" customHeight="1" spans="1:7">
      <c r="A262" s="8">
        <v>259</v>
      </c>
      <c r="B262" s="9" t="s">
        <v>28</v>
      </c>
      <c r="C262" s="9" t="str">
        <f t="shared" si="9"/>
        <v>128</v>
      </c>
      <c r="D262" s="9" t="s">
        <v>10</v>
      </c>
      <c r="E262" s="9" t="str">
        <f>"符晓凤"</f>
        <v>符晓凤</v>
      </c>
      <c r="F262" s="9" t="str">
        <f>"534920230702122143135719"</f>
        <v>534920230702122143135719</v>
      </c>
      <c r="G262" s="8"/>
    </row>
    <row r="263" ht="30" customHeight="1" spans="1:7">
      <c r="A263" s="8">
        <v>260</v>
      </c>
      <c r="B263" s="9" t="s">
        <v>28</v>
      </c>
      <c r="C263" s="9" t="str">
        <f t="shared" si="9"/>
        <v>128</v>
      </c>
      <c r="D263" s="9" t="s">
        <v>10</v>
      </c>
      <c r="E263" s="9" t="str">
        <f>"林美玲"</f>
        <v>林美玲</v>
      </c>
      <c r="F263" s="9" t="str">
        <f>"534920230702120740135713"</f>
        <v>534920230702120740135713</v>
      </c>
      <c r="G263" s="8"/>
    </row>
    <row r="264" ht="30" customHeight="1" spans="1:7">
      <c r="A264" s="8">
        <v>261</v>
      </c>
      <c r="B264" s="9" t="s">
        <v>28</v>
      </c>
      <c r="C264" s="9" t="str">
        <f>"130"</f>
        <v>130</v>
      </c>
      <c r="D264" s="9" t="s">
        <v>12</v>
      </c>
      <c r="E264" s="9" t="str">
        <f>"莫净雅"</f>
        <v>莫净雅</v>
      </c>
      <c r="F264" s="9" t="str">
        <f>"534920230705220909137204"</f>
        <v>534920230705220909137204</v>
      </c>
      <c r="G264" s="8"/>
    </row>
    <row r="265" ht="30" customHeight="1" spans="1:7">
      <c r="A265" s="8">
        <v>262</v>
      </c>
      <c r="B265" s="9" t="s">
        <v>28</v>
      </c>
      <c r="C265" s="9" t="str">
        <f>"131"</f>
        <v>131</v>
      </c>
      <c r="D265" s="9" t="s">
        <v>13</v>
      </c>
      <c r="E265" s="9" t="str">
        <f>"谢家伟"</f>
        <v>谢家伟</v>
      </c>
      <c r="F265" s="9" t="str">
        <f>"534920230706121126137391"</f>
        <v>534920230706121126137391</v>
      </c>
      <c r="G265" s="8"/>
    </row>
    <row r="266" ht="30" customHeight="1" spans="1:7">
      <c r="A266" s="8">
        <v>263</v>
      </c>
      <c r="B266" s="9" t="s">
        <v>28</v>
      </c>
      <c r="C266" s="9" t="str">
        <f>"131"</f>
        <v>131</v>
      </c>
      <c r="D266" s="9" t="s">
        <v>13</v>
      </c>
      <c r="E266" s="9" t="str">
        <f>"羊可姣"</f>
        <v>羊可姣</v>
      </c>
      <c r="F266" s="9" t="str">
        <f>"534920230706152102137467"</f>
        <v>534920230706152102137467</v>
      </c>
      <c r="G266" s="8"/>
    </row>
    <row r="267" ht="30" customHeight="1" spans="1:7">
      <c r="A267" s="8">
        <v>264</v>
      </c>
      <c r="B267" s="9" t="s">
        <v>29</v>
      </c>
      <c r="C267" s="9" t="str">
        <f>"133"</f>
        <v>133</v>
      </c>
      <c r="D267" s="9" t="s">
        <v>11</v>
      </c>
      <c r="E267" s="9" t="str">
        <f>"吴淑红"</f>
        <v>吴淑红</v>
      </c>
      <c r="F267" s="9" t="str">
        <f>"534920230704151148136452"</f>
        <v>534920230704151148136452</v>
      </c>
      <c r="G267" s="8"/>
    </row>
    <row r="268" ht="30" customHeight="1" spans="1:7">
      <c r="A268" s="8">
        <v>265</v>
      </c>
      <c r="B268" s="9" t="s">
        <v>29</v>
      </c>
      <c r="C268" s="9" t="str">
        <f t="shared" ref="C268:C278" si="10">"134"</f>
        <v>134</v>
      </c>
      <c r="D268" s="9" t="s">
        <v>12</v>
      </c>
      <c r="E268" s="9" t="str">
        <f>"黄赛智"</f>
        <v>黄赛智</v>
      </c>
      <c r="F268" s="9" t="str">
        <f>"534920230701095617135369"</f>
        <v>534920230701095617135369</v>
      </c>
      <c r="G268" s="8"/>
    </row>
    <row r="269" ht="30" customHeight="1" spans="1:7">
      <c r="A269" s="8">
        <v>266</v>
      </c>
      <c r="B269" s="9" t="s">
        <v>29</v>
      </c>
      <c r="C269" s="9" t="str">
        <f t="shared" si="10"/>
        <v>134</v>
      </c>
      <c r="D269" s="9" t="s">
        <v>12</v>
      </c>
      <c r="E269" s="9" t="str">
        <f>"符小玲"</f>
        <v>符小玲</v>
      </c>
      <c r="F269" s="9" t="str">
        <f>"534920230702191656135840"</f>
        <v>534920230702191656135840</v>
      </c>
      <c r="G269" s="8"/>
    </row>
    <row r="270" ht="30" customHeight="1" spans="1:7">
      <c r="A270" s="8">
        <v>267</v>
      </c>
      <c r="B270" s="9" t="s">
        <v>29</v>
      </c>
      <c r="C270" s="9" t="str">
        <f t="shared" si="10"/>
        <v>134</v>
      </c>
      <c r="D270" s="9" t="s">
        <v>12</v>
      </c>
      <c r="E270" s="9" t="str">
        <f>"秦全长"</f>
        <v>秦全长</v>
      </c>
      <c r="F270" s="9" t="str">
        <f>"534920230701105051135392"</f>
        <v>534920230701105051135392</v>
      </c>
      <c r="G270" s="8"/>
    </row>
    <row r="271" ht="30" customHeight="1" spans="1:7">
      <c r="A271" s="8">
        <v>268</v>
      </c>
      <c r="B271" s="9" t="s">
        <v>29</v>
      </c>
      <c r="C271" s="9" t="str">
        <f t="shared" si="10"/>
        <v>134</v>
      </c>
      <c r="D271" s="9" t="s">
        <v>12</v>
      </c>
      <c r="E271" s="9" t="str">
        <f>"黎香妃"</f>
        <v>黎香妃</v>
      </c>
      <c r="F271" s="9" t="str">
        <f>"534920230704113150136395"</f>
        <v>534920230704113150136395</v>
      </c>
      <c r="G271" s="8"/>
    </row>
    <row r="272" ht="30" customHeight="1" spans="1:7">
      <c r="A272" s="8">
        <v>269</v>
      </c>
      <c r="B272" s="9" t="s">
        <v>29</v>
      </c>
      <c r="C272" s="9" t="str">
        <f t="shared" si="10"/>
        <v>134</v>
      </c>
      <c r="D272" s="9" t="s">
        <v>12</v>
      </c>
      <c r="E272" s="9" t="str">
        <f>"王家能"</f>
        <v>王家能</v>
      </c>
      <c r="F272" s="9" t="str">
        <f>"534920230704125617136421"</f>
        <v>534920230704125617136421</v>
      </c>
      <c r="G272" s="8"/>
    </row>
    <row r="273" ht="30" customHeight="1" spans="1:7">
      <c r="A273" s="8">
        <v>270</v>
      </c>
      <c r="B273" s="9" t="s">
        <v>29</v>
      </c>
      <c r="C273" s="9" t="str">
        <f t="shared" si="10"/>
        <v>134</v>
      </c>
      <c r="D273" s="9" t="s">
        <v>12</v>
      </c>
      <c r="E273" s="9" t="str">
        <f>"吴清宇"</f>
        <v>吴清宇</v>
      </c>
      <c r="F273" s="9" t="str">
        <f>"534920230704160431136475"</f>
        <v>534920230704160431136475</v>
      </c>
      <c r="G273" s="8"/>
    </row>
    <row r="274" ht="30" customHeight="1" spans="1:7">
      <c r="A274" s="8">
        <v>271</v>
      </c>
      <c r="B274" s="9" t="s">
        <v>29</v>
      </c>
      <c r="C274" s="9" t="str">
        <f t="shared" si="10"/>
        <v>134</v>
      </c>
      <c r="D274" s="9" t="s">
        <v>12</v>
      </c>
      <c r="E274" s="9" t="str">
        <f>"符青桥"</f>
        <v>符青桥</v>
      </c>
      <c r="F274" s="9" t="str">
        <f>"534920230704100352136365"</f>
        <v>534920230704100352136365</v>
      </c>
      <c r="G274" s="8"/>
    </row>
    <row r="275" ht="30" customHeight="1" spans="1:7">
      <c r="A275" s="8">
        <v>272</v>
      </c>
      <c r="B275" s="9" t="s">
        <v>29</v>
      </c>
      <c r="C275" s="9" t="str">
        <f t="shared" si="10"/>
        <v>134</v>
      </c>
      <c r="D275" s="9" t="s">
        <v>12</v>
      </c>
      <c r="E275" s="9" t="str">
        <f>"符虹羚"</f>
        <v>符虹羚</v>
      </c>
      <c r="F275" s="9" t="str">
        <f>"534920230705094710136711"</f>
        <v>534920230705094710136711</v>
      </c>
      <c r="G275" s="8"/>
    </row>
    <row r="276" ht="30" customHeight="1" spans="1:7">
      <c r="A276" s="8">
        <v>273</v>
      </c>
      <c r="B276" s="9" t="s">
        <v>29</v>
      </c>
      <c r="C276" s="9" t="str">
        <f t="shared" si="10"/>
        <v>134</v>
      </c>
      <c r="D276" s="9" t="s">
        <v>12</v>
      </c>
      <c r="E276" s="9" t="str">
        <f>"羊丹虹"</f>
        <v>羊丹虹</v>
      </c>
      <c r="F276" s="9" t="str">
        <f>"534920230705190704137096"</f>
        <v>534920230705190704137096</v>
      </c>
      <c r="G276" s="8"/>
    </row>
    <row r="277" ht="30" customHeight="1" spans="1:7">
      <c r="A277" s="8">
        <v>274</v>
      </c>
      <c r="B277" s="9" t="s">
        <v>29</v>
      </c>
      <c r="C277" s="9" t="str">
        <f t="shared" si="10"/>
        <v>134</v>
      </c>
      <c r="D277" s="9" t="s">
        <v>12</v>
      </c>
      <c r="E277" s="9" t="str">
        <f>"王诗泉"</f>
        <v>王诗泉</v>
      </c>
      <c r="F277" s="9" t="str">
        <f>"534920230704220248136579"</f>
        <v>534920230704220248136579</v>
      </c>
      <c r="G277" s="8"/>
    </row>
    <row r="278" ht="30" customHeight="1" spans="1:7">
      <c r="A278" s="8">
        <v>275</v>
      </c>
      <c r="B278" s="9" t="s">
        <v>29</v>
      </c>
      <c r="C278" s="9" t="str">
        <f t="shared" si="10"/>
        <v>134</v>
      </c>
      <c r="D278" s="9" t="s">
        <v>12</v>
      </c>
      <c r="E278" s="9" t="str">
        <f>"符春草"</f>
        <v>符春草</v>
      </c>
      <c r="F278" s="9" t="str">
        <f>"534920230704233723136607"</f>
        <v>534920230704233723136607</v>
      </c>
      <c r="G278" s="8"/>
    </row>
    <row r="279" ht="30" customHeight="1" spans="1:7">
      <c r="A279" s="8">
        <v>276</v>
      </c>
      <c r="B279" s="9" t="s">
        <v>30</v>
      </c>
      <c r="C279" s="9" t="str">
        <f>"135"</f>
        <v>135</v>
      </c>
      <c r="D279" s="9" t="s">
        <v>11</v>
      </c>
      <c r="E279" s="9" t="str">
        <f>"李宗吉"</f>
        <v>李宗吉</v>
      </c>
      <c r="F279" s="9" t="str">
        <f>"534920230702092846135664"</f>
        <v>534920230702092846135664</v>
      </c>
      <c r="G279" s="8"/>
    </row>
    <row r="280" ht="30" customHeight="1" spans="1:7">
      <c r="A280" s="8">
        <v>277</v>
      </c>
      <c r="B280" s="9" t="s">
        <v>30</v>
      </c>
      <c r="C280" s="9" t="str">
        <f>"136"</f>
        <v>136</v>
      </c>
      <c r="D280" s="9" t="s">
        <v>12</v>
      </c>
      <c r="E280" s="9" t="str">
        <f>"黄海娟"</f>
        <v>黄海娟</v>
      </c>
      <c r="F280" s="9" t="str">
        <f>"534920230701202848135583"</f>
        <v>534920230701202848135583</v>
      </c>
      <c r="G280" s="8"/>
    </row>
    <row r="281" ht="30" customHeight="1" spans="1:7">
      <c r="A281" s="8">
        <v>278</v>
      </c>
      <c r="B281" s="9" t="s">
        <v>31</v>
      </c>
      <c r="C281" s="9" t="str">
        <f t="shared" ref="C281:C301" si="11">"137"</f>
        <v>137</v>
      </c>
      <c r="D281" s="9" t="s">
        <v>10</v>
      </c>
      <c r="E281" s="9" t="str">
        <f>"符丽梅"</f>
        <v>符丽梅</v>
      </c>
      <c r="F281" s="9" t="str">
        <f>"534920230630094555134800"</f>
        <v>534920230630094555134800</v>
      </c>
      <c r="G281" s="8"/>
    </row>
    <row r="282" ht="30" customHeight="1" spans="1:7">
      <c r="A282" s="8">
        <v>279</v>
      </c>
      <c r="B282" s="9" t="s">
        <v>31</v>
      </c>
      <c r="C282" s="9" t="str">
        <f t="shared" si="11"/>
        <v>137</v>
      </c>
      <c r="D282" s="9" t="s">
        <v>10</v>
      </c>
      <c r="E282" s="9" t="str">
        <f>"赵学娜"</f>
        <v>赵学娜</v>
      </c>
      <c r="F282" s="9" t="str">
        <f>"534920230630151930135056"</f>
        <v>534920230630151930135056</v>
      </c>
      <c r="G282" s="8"/>
    </row>
    <row r="283" ht="30" customHeight="1" spans="1:7">
      <c r="A283" s="8">
        <v>280</v>
      </c>
      <c r="B283" s="9" t="s">
        <v>31</v>
      </c>
      <c r="C283" s="9" t="str">
        <f t="shared" si="11"/>
        <v>137</v>
      </c>
      <c r="D283" s="9" t="s">
        <v>10</v>
      </c>
      <c r="E283" s="9" t="str">
        <f>"彭碧珑"</f>
        <v>彭碧珑</v>
      </c>
      <c r="F283" s="9" t="str">
        <f>"534920230630205633135251"</f>
        <v>534920230630205633135251</v>
      </c>
      <c r="G283" s="8"/>
    </row>
    <row r="284" ht="30" customHeight="1" spans="1:7">
      <c r="A284" s="8">
        <v>281</v>
      </c>
      <c r="B284" s="9" t="s">
        <v>31</v>
      </c>
      <c r="C284" s="9" t="str">
        <f t="shared" si="11"/>
        <v>137</v>
      </c>
      <c r="D284" s="9" t="s">
        <v>10</v>
      </c>
      <c r="E284" s="9" t="str">
        <f>"何敏"</f>
        <v>何敏</v>
      </c>
      <c r="F284" s="9" t="str">
        <f>"534920230630222046135286"</f>
        <v>534920230630222046135286</v>
      </c>
      <c r="G284" s="8"/>
    </row>
    <row r="285" ht="30" customHeight="1" spans="1:7">
      <c r="A285" s="8">
        <v>282</v>
      </c>
      <c r="B285" s="9" t="s">
        <v>31</v>
      </c>
      <c r="C285" s="9" t="str">
        <f t="shared" si="11"/>
        <v>137</v>
      </c>
      <c r="D285" s="9" t="s">
        <v>10</v>
      </c>
      <c r="E285" s="9" t="str">
        <f>"吴小杉"</f>
        <v>吴小杉</v>
      </c>
      <c r="F285" s="9" t="str">
        <f>"534920230630145748135043"</f>
        <v>534920230630145748135043</v>
      </c>
      <c r="G285" s="8"/>
    </row>
    <row r="286" ht="30" customHeight="1" spans="1:7">
      <c r="A286" s="8">
        <v>283</v>
      </c>
      <c r="B286" s="9" t="s">
        <v>31</v>
      </c>
      <c r="C286" s="9" t="str">
        <f t="shared" si="11"/>
        <v>137</v>
      </c>
      <c r="D286" s="9" t="s">
        <v>10</v>
      </c>
      <c r="E286" s="9" t="str">
        <f>"陈林林"</f>
        <v>陈林林</v>
      </c>
      <c r="F286" s="9" t="str">
        <f>"534920230701210659135593"</f>
        <v>534920230701210659135593</v>
      </c>
      <c r="G286" s="8"/>
    </row>
    <row r="287" ht="30" customHeight="1" spans="1:7">
      <c r="A287" s="8">
        <v>284</v>
      </c>
      <c r="B287" s="9" t="s">
        <v>31</v>
      </c>
      <c r="C287" s="9" t="str">
        <f t="shared" si="11"/>
        <v>137</v>
      </c>
      <c r="D287" s="9" t="s">
        <v>10</v>
      </c>
      <c r="E287" s="9" t="str">
        <f>"张海虹"</f>
        <v>张海虹</v>
      </c>
      <c r="F287" s="9" t="str">
        <f>"534920230703115109136042"</f>
        <v>534920230703115109136042</v>
      </c>
      <c r="G287" s="8"/>
    </row>
    <row r="288" ht="30" customHeight="1" spans="1:7">
      <c r="A288" s="8">
        <v>285</v>
      </c>
      <c r="B288" s="9" t="s">
        <v>31</v>
      </c>
      <c r="C288" s="9" t="str">
        <f t="shared" si="11"/>
        <v>137</v>
      </c>
      <c r="D288" s="9" t="s">
        <v>10</v>
      </c>
      <c r="E288" s="9" t="str">
        <f>"周小雅"</f>
        <v>周小雅</v>
      </c>
      <c r="F288" s="9" t="str">
        <f>"534920230701105321135393"</f>
        <v>534920230701105321135393</v>
      </c>
      <c r="G288" s="8"/>
    </row>
    <row r="289" ht="30" customHeight="1" spans="1:7">
      <c r="A289" s="8">
        <v>286</v>
      </c>
      <c r="B289" s="9" t="s">
        <v>31</v>
      </c>
      <c r="C289" s="9" t="str">
        <f t="shared" si="11"/>
        <v>137</v>
      </c>
      <c r="D289" s="9" t="s">
        <v>10</v>
      </c>
      <c r="E289" s="9" t="str">
        <f>"梁雪冰"</f>
        <v>梁雪冰</v>
      </c>
      <c r="F289" s="9" t="str">
        <f>"534920230704185257136525"</f>
        <v>534920230704185257136525</v>
      </c>
      <c r="G289" s="8"/>
    </row>
    <row r="290" ht="30" customHeight="1" spans="1:7">
      <c r="A290" s="8">
        <v>287</v>
      </c>
      <c r="B290" s="9" t="s">
        <v>31</v>
      </c>
      <c r="C290" s="9" t="str">
        <f t="shared" si="11"/>
        <v>137</v>
      </c>
      <c r="D290" s="9" t="s">
        <v>10</v>
      </c>
      <c r="E290" s="9" t="str">
        <f>"吴琼楼"</f>
        <v>吴琼楼</v>
      </c>
      <c r="F290" s="9" t="str">
        <f>"534920230703182915136185"</f>
        <v>534920230703182915136185</v>
      </c>
      <c r="G290" s="8"/>
    </row>
    <row r="291" ht="30" customHeight="1" spans="1:7">
      <c r="A291" s="8">
        <v>288</v>
      </c>
      <c r="B291" s="9" t="s">
        <v>31</v>
      </c>
      <c r="C291" s="9" t="str">
        <f t="shared" si="11"/>
        <v>137</v>
      </c>
      <c r="D291" s="9" t="s">
        <v>10</v>
      </c>
      <c r="E291" s="9" t="str">
        <f>"杨贵丹"</f>
        <v>杨贵丹</v>
      </c>
      <c r="F291" s="9" t="str">
        <f>"534920230705120955136847"</f>
        <v>534920230705120955136847</v>
      </c>
      <c r="G291" s="8"/>
    </row>
    <row r="292" ht="30" customHeight="1" spans="1:7">
      <c r="A292" s="8">
        <v>289</v>
      </c>
      <c r="B292" s="9" t="s">
        <v>31</v>
      </c>
      <c r="C292" s="9" t="str">
        <f t="shared" si="11"/>
        <v>137</v>
      </c>
      <c r="D292" s="9" t="s">
        <v>10</v>
      </c>
      <c r="E292" s="9" t="str">
        <f>"陈婧慧"</f>
        <v>陈婧慧</v>
      </c>
      <c r="F292" s="9" t="str">
        <f>"534920230705190831137099"</f>
        <v>534920230705190831137099</v>
      </c>
      <c r="G292" s="8"/>
    </row>
    <row r="293" ht="30" customHeight="1" spans="1:7">
      <c r="A293" s="8">
        <v>290</v>
      </c>
      <c r="B293" s="9" t="s">
        <v>31</v>
      </c>
      <c r="C293" s="9" t="str">
        <f t="shared" si="11"/>
        <v>137</v>
      </c>
      <c r="D293" s="9" t="s">
        <v>10</v>
      </c>
      <c r="E293" s="9" t="str">
        <f>"林亚环"</f>
        <v>林亚环</v>
      </c>
      <c r="F293" s="9" t="str">
        <f>"534920230705183025137080"</f>
        <v>534920230705183025137080</v>
      </c>
      <c r="G293" s="8"/>
    </row>
    <row r="294" ht="30" customHeight="1" spans="1:7">
      <c r="A294" s="8">
        <v>291</v>
      </c>
      <c r="B294" s="9" t="s">
        <v>31</v>
      </c>
      <c r="C294" s="9" t="str">
        <f t="shared" si="11"/>
        <v>137</v>
      </c>
      <c r="D294" s="9" t="s">
        <v>10</v>
      </c>
      <c r="E294" s="9" t="str">
        <f>"钟子菲"</f>
        <v>钟子菲</v>
      </c>
      <c r="F294" s="9" t="str">
        <f>"534920230704200258136536"</f>
        <v>534920230704200258136536</v>
      </c>
      <c r="G294" s="8"/>
    </row>
    <row r="295" ht="30" customHeight="1" spans="1:7">
      <c r="A295" s="8">
        <v>292</v>
      </c>
      <c r="B295" s="9" t="s">
        <v>31</v>
      </c>
      <c r="C295" s="9" t="str">
        <f t="shared" si="11"/>
        <v>137</v>
      </c>
      <c r="D295" s="9" t="s">
        <v>10</v>
      </c>
      <c r="E295" s="9" t="str">
        <f>"陈连玉"</f>
        <v>陈连玉</v>
      </c>
      <c r="F295" s="9" t="str">
        <f>"534920230705190223137091"</f>
        <v>534920230705190223137091</v>
      </c>
      <c r="G295" s="8"/>
    </row>
    <row r="296" ht="30" customHeight="1" spans="1:7">
      <c r="A296" s="8">
        <v>293</v>
      </c>
      <c r="B296" s="9" t="s">
        <v>31</v>
      </c>
      <c r="C296" s="9" t="str">
        <f t="shared" si="11"/>
        <v>137</v>
      </c>
      <c r="D296" s="9" t="s">
        <v>10</v>
      </c>
      <c r="E296" s="9" t="str">
        <f>"莫朝琼"</f>
        <v>莫朝琼</v>
      </c>
      <c r="F296" s="9" t="str">
        <f>"534920230630170254135144"</f>
        <v>534920230630170254135144</v>
      </c>
      <c r="G296" s="8"/>
    </row>
    <row r="297" ht="30" customHeight="1" spans="1:7">
      <c r="A297" s="8">
        <v>294</v>
      </c>
      <c r="B297" s="9" t="s">
        <v>31</v>
      </c>
      <c r="C297" s="9" t="str">
        <f t="shared" si="11"/>
        <v>137</v>
      </c>
      <c r="D297" s="9" t="s">
        <v>10</v>
      </c>
      <c r="E297" s="9" t="str">
        <f>"周月媛"</f>
        <v>周月媛</v>
      </c>
      <c r="F297" s="9" t="str">
        <f>"534920230706083808137281"</f>
        <v>534920230706083808137281</v>
      </c>
      <c r="G297" s="8"/>
    </row>
    <row r="298" ht="30" customHeight="1" spans="1:7">
      <c r="A298" s="8">
        <v>295</v>
      </c>
      <c r="B298" s="9" t="s">
        <v>31</v>
      </c>
      <c r="C298" s="9" t="str">
        <f t="shared" si="11"/>
        <v>137</v>
      </c>
      <c r="D298" s="9" t="s">
        <v>10</v>
      </c>
      <c r="E298" s="9" t="str">
        <f>"张曼玉"</f>
        <v>张曼玉</v>
      </c>
      <c r="F298" s="9" t="str">
        <f>"534920230706120214137390"</f>
        <v>534920230706120214137390</v>
      </c>
      <c r="G298" s="8"/>
    </row>
    <row r="299" ht="30" customHeight="1" spans="1:7">
      <c r="A299" s="8">
        <v>296</v>
      </c>
      <c r="B299" s="9" t="s">
        <v>31</v>
      </c>
      <c r="C299" s="9" t="str">
        <f t="shared" si="11"/>
        <v>137</v>
      </c>
      <c r="D299" s="9" t="s">
        <v>10</v>
      </c>
      <c r="E299" s="9" t="str">
        <f>"黄秋洋"</f>
        <v>黄秋洋</v>
      </c>
      <c r="F299" s="9" t="str">
        <f>"534920230702085316135658"</f>
        <v>534920230702085316135658</v>
      </c>
      <c r="G299" s="8"/>
    </row>
    <row r="300" ht="30" customHeight="1" spans="1:7">
      <c r="A300" s="8">
        <v>297</v>
      </c>
      <c r="B300" s="9" t="s">
        <v>31</v>
      </c>
      <c r="C300" s="9" t="str">
        <f t="shared" si="11"/>
        <v>137</v>
      </c>
      <c r="D300" s="9" t="s">
        <v>10</v>
      </c>
      <c r="E300" s="9" t="str">
        <f>"周宗芳"</f>
        <v>周宗芳</v>
      </c>
      <c r="F300" s="9" t="str">
        <f>"534920230705005323136619"</f>
        <v>534920230705005323136619</v>
      </c>
      <c r="G300" s="8"/>
    </row>
    <row r="301" ht="30" customHeight="1" spans="1:7">
      <c r="A301" s="8">
        <v>298</v>
      </c>
      <c r="B301" s="9" t="s">
        <v>31</v>
      </c>
      <c r="C301" s="9" t="str">
        <f t="shared" si="11"/>
        <v>137</v>
      </c>
      <c r="D301" s="9" t="s">
        <v>10</v>
      </c>
      <c r="E301" s="9" t="str">
        <f>"倪一静"</f>
        <v>倪一静</v>
      </c>
      <c r="F301" s="9" t="str">
        <f>"534920230705120022136842"</f>
        <v>534920230705120022136842</v>
      </c>
      <c r="G301" s="8"/>
    </row>
    <row r="302" ht="30" customHeight="1" spans="1:7">
      <c r="A302" s="8">
        <v>299</v>
      </c>
      <c r="B302" s="9" t="s">
        <v>31</v>
      </c>
      <c r="C302" s="9" t="str">
        <f>"138"</f>
        <v>138</v>
      </c>
      <c r="D302" s="9" t="s">
        <v>11</v>
      </c>
      <c r="E302" s="9" t="str">
        <f>"蔡彩燕"</f>
        <v>蔡彩燕</v>
      </c>
      <c r="F302" s="9" t="str">
        <f>"534920230630174057135157"</f>
        <v>534920230630174057135157</v>
      </c>
      <c r="G302" s="8"/>
    </row>
    <row r="303" ht="30" customHeight="1" spans="1:7">
      <c r="A303" s="8">
        <v>300</v>
      </c>
      <c r="B303" s="9" t="s">
        <v>31</v>
      </c>
      <c r="C303" s="9" t="str">
        <f>"138"</f>
        <v>138</v>
      </c>
      <c r="D303" s="9" t="s">
        <v>11</v>
      </c>
      <c r="E303" s="9" t="str">
        <f>"王伟"</f>
        <v>王伟</v>
      </c>
      <c r="F303" s="9" t="str">
        <f>"534920230630111552134904"</f>
        <v>534920230630111552134904</v>
      </c>
      <c r="G303" s="8"/>
    </row>
    <row r="304" ht="30" customHeight="1" spans="1:7">
      <c r="A304" s="8">
        <v>301</v>
      </c>
      <c r="B304" s="9" t="s">
        <v>31</v>
      </c>
      <c r="C304" s="9" t="str">
        <f>"138"</f>
        <v>138</v>
      </c>
      <c r="D304" s="9" t="s">
        <v>11</v>
      </c>
      <c r="E304" s="9" t="str">
        <f>"陈慧敏"</f>
        <v>陈慧敏</v>
      </c>
      <c r="F304" s="9" t="str">
        <f>"534920230630203006135239"</f>
        <v>534920230630203006135239</v>
      </c>
      <c r="G304" s="8"/>
    </row>
    <row r="305" ht="30" customHeight="1" spans="1:7">
      <c r="A305" s="8">
        <v>302</v>
      </c>
      <c r="B305" s="9" t="s">
        <v>31</v>
      </c>
      <c r="C305" s="9" t="str">
        <f>"138"</f>
        <v>138</v>
      </c>
      <c r="D305" s="9" t="s">
        <v>11</v>
      </c>
      <c r="E305" s="9" t="str">
        <f>"黄文佳"</f>
        <v>黄文佳</v>
      </c>
      <c r="F305" s="9" t="str">
        <f>"534920230630102855134850"</f>
        <v>534920230630102855134850</v>
      </c>
      <c r="G305" s="8"/>
    </row>
    <row r="306" ht="30" customHeight="1" spans="1:7">
      <c r="A306" s="8">
        <v>303</v>
      </c>
      <c r="B306" s="9" t="s">
        <v>31</v>
      </c>
      <c r="C306" s="9" t="str">
        <f>"138"</f>
        <v>138</v>
      </c>
      <c r="D306" s="9" t="s">
        <v>11</v>
      </c>
      <c r="E306" s="9" t="str">
        <f>"王永和"</f>
        <v>王永和</v>
      </c>
      <c r="F306" s="9" t="str">
        <f>"534920230706003709137255"</f>
        <v>534920230706003709137255</v>
      </c>
      <c r="G306" s="8"/>
    </row>
  </sheetData>
  <sortState ref="A4:G205">
    <sortCondition ref="B4:B205"/>
    <sortCondition ref="D4:D205"/>
  </sortState>
  <mergeCells count="1">
    <mergeCell ref="A2:G2"/>
  </mergeCells>
  <pageMargins left="0.700694444444445" right="0.700694444444445" top="0.751388888888889" bottom="0.751388888888889" header="0.298611111111111" footer="0.298611111111111"/>
  <pageSetup paperSize="9" scale="6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2021-01-10T22:20:00Z</dcterms:created>
  <dcterms:modified xsi:type="dcterms:W3CDTF">2023-07-31T02:08:29Z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2052-12.1.0.15120</vt:lpwstr>
  </property>
  <property fmtid="{D5CDD505-2E9C-101B-9397-08002B2CF9AE}" pid="5" name="ICV">
    <vt:lpwstr>5BA395499F34431AACC5C6431453C9BC</vt:lpwstr>
  </property>
</Properties>
</file>