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（合格）万宁市2023年公开招聘职业技术学校教师" sheetId="1" r:id="rId1"/>
  </sheets>
  <definedNames/>
  <calcPr fullCalcOnLoad="1"/>
</workbook>
</file>

<file path=xl/sharedStrings.xml><?xml version="1.0" encoding="utf-8"?>
<sst xmlns="http://schemas.openxmlformats.org/spreadsheetml/2006/main" count="250" uniqueCount="14">
  <si>
    <t>万宁市2023年公开招聘职业技术学校教师审核合格人员名单</t>
  </si>
  <si>
    <t>序号</t>
  </si>
  <si>
    <t>报考号</t>
  </si>
  <si>
    <t>报考岗位</t>
  </si>
  <si>
    <t>姓名</t>
  </si>
  <si>
    <t>性别</t>
  </si>
  <si>
    <t>备注</t>
  </si>
  <si>
    <t>0102_酒店管理类教师</t>
  </si>
  <si>
    <t>0103_电子商务类教师</t>
  </si>
  <si>
    <t>0104_汽车维修教师</t>
  </si>
  <si>
    <t>0105_语文教师</t>
  </si>
  <si>
    <t>0106_数学教师</t>
  </si>
  <si>
    <t>0107_英语教师</t>
  </si>
  <si>
    <t>0108_体育教师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</si>
</sst>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A1">
      <selection activeCell="G6" sqref="G6"/>
    </sheetView>
  </sheetViews>
  <sheetFormatPr defaultColWidth="9.00390625" defaultRowHeight="34.5" customHeight="1"/>
  <cols>
    <col min="1" max="1" width="6.421875" style="3" customWidth="1"/>
    <col min="2" max="2" width="25.7109375" style="4" customWidth="1"/>
    <col min="3" max="3" width="24.28125" style="4" customWidth="1"/>
    <col min="4" max="4" width="10.00390625" style="4" customWidth="1"/>
    <col min="5" max="5" width="10.421875" style="4" customWidth="1"/>
    <col min="6" max="16384" width="9.00390625" style="3" customWidth="1"/>
  </cols>
  <sheetData>
    <row r="1" spans="1:6" s="1" customFormat="1" ht="45" customHeight="1">
      <c r="A1" s="5" t="s">
        <v>0</v>
      </c>
      <c r="B1" s="5"/>
      <c r="C1" s="5"/>
      <c r="D1" s="5"/>
      <c r="E1" s="5"/>
      <c r="F1" s="5"/>
    </row>
    <row r="2" spans="1:6" s="2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27.75" customHeight="1">
      <c r="A3" s="9">
        <v>1</v>
      </c>
      <c r="B3" s="10" t="str">
        <f>"54372023062811244777503"</f>
        <v>54372023062811244777503</v>
      </c>
      <c r="C3" s="10" t="s">
        <v>7</v>
      </c>
      <c r="D3" s="10" t="str">
        <f>"许敏"</f>
        <v>许敏</v>
      </c>
      <c r="E3" s="10" t="str">
        <f>"女"</f>
        <v>女</v>
      </c>
      <c r="F3" s="9"/>
    </row>
    <row r="4" spans="1:6" ht="27.75" customHeight="1">
      <c r="A4" s="9">
        <v>2</v>
      </c>
      <c r="B4" s="10" t="str">
        <f>"54372023062811501577615"</f>
        <v>54372023062811501577615</v>
      </c>
      <c r="C4" s="10" t="s">
        <v>7</v>
      </c>
      <c r="D4" s="10" t="str">
        <f>"赖呈祺"</f>
        <v>赖呈祺</v>
      </c>
      <c r="E4" s="10" t="str">
        <f>"男"</f>
        <v>男</v>
      </c>
      <c r="F4" s="9"/>
    </row>
    <row r="5" spans="1:6" ht="27.75" customHeight="1">
      <c r="A5" s="9">
        <v>3</v>
      </c>
      <c r="B5" s="10" t="str">
        <f>"54372023062812400677830"</f>
        <v>54372023062812400677830</v>
      </c>
      <c r="C5" s="10" t="s">
        <v>7</v>
      </c>
      <c r="D5" s="10" t="str">
        <f>"蔡宁静"</f>
        <v>蔡宁静</v>
      </c>
      <c r="E5" s="10" t="str">
        <f>"女"</f>
        <v>女</v>
      </c>
      <c r="F5" s="9"/>
    </row>
    <row r="6" spans="1:6" ht="27.75" customHeight="1">
      <c r="A6" s="9">
        <v>4</v>
      </c>
      <c r="B6" s="10" t="str">
        <f>"54372023062815361678502"</f>
        <v>54372023062815361678502</v>
      </c>
      <c r="C6" s="10" t="s">
        <v>7</v>
      </c>
      <c r="D6" s="10" t="str">
        <f>"郑桦"</f>
        <v>郑桦</v>
      </c>
      <c r="E6" s="10" t="str">
        <f>"女"</f>
        <v>女</v>
      </c>
      <c r="F6" s="9"/>
    </row>
    <row r="7" spans="1:6" ht="27.75" customHeight="1">
      <c r="A7" s="9">
        <v>5</v>
      </c>
      <c r="B7" s="10" t="str">
        <f>"54372023062815540478597"</f>
        <v>54372023062815540478597</v>
      </c>
      <c r="C7" s="10" t="s">
        <v>7</v>
      </c>
      <c r="D7" s="10" t="str">
        <f>"李一卓"</f>
        <v>李一卓</v>
      </c>
      <c r="E7" s="10" t="str">
        <f>"女"</f>
        <v>女</v>
      </c>
      <c r="F7" s="9"/>
    </row>
    <row r="8" spans="1:6" ht="27.75" customHeight="1">
      <c r="A8" s="9">
        <v>6</v>
      </c>
      <c r="B8" s="10" t="str">
        <f>"54372023062816175578710"</f>
        <v>54372023062816175578710</v>
      </c>
      <c r="C8" s="10" t="s">
        <v>7</v>
      </c>
      <c r="D8" s="10" t="str">
        <f>"陈帆"</f>
        <v>陈帆</v>
      </c>
      <c r="E8" s="10" t="str">
        <f>"男"</f>
        <v>男</v>
      </c>
      <c r="F8" s="9"/>
    </row>
    <row r="9" spans="1:6" ht="27.75" customHeight="1">
      <c r="A9" s="9">
        <v>7</v>
      </c>
      <c r="B9" s="10" t="str">
        <f>"54372023062817043678916"</f>
        <v>54372023062817043678916</v>
      </c>
      <c r="C9" s="10" t="s">
        <v>7</v>
      </c>
      <c r="D9" s="10" t="str">
        <f>"文钰"</f>
        <v>文钰</v>
      </c>
      <c r="E9" s="10" t="str">
        <f aca="true" t="shared" si="0" ref="E9:E33">"女"</f>
        <v>女</v>
      </c>
      <c r="F9" s="9"/>
    </row>
    <row r="10" spans="1:6" ht="27.75" customHeight="1">
      <c r="A10" s="9">
        <v>8</v>
      </c>
      <c r="B10" s="10" t="str">
        <f>"54372023062819500379448"</f>
        <v>54372023062819500379448</v>
      </c>
      <c r="C10" s="10" t="s">
        <v>7</v>
      </c>
      <c r="D10" s="10" t="str">
        <f>"王茹"</f>
        <v>王茹</v>
      </c>
      <c r="E10" s="10" t="str">
        <f t="shared" si="0"/>
        <v>女</v>
      </c>
      <c r="F10" s="9"/>
    </row>
    <row r="11" spans="1:6" ht="27.75" customHeight="1">
      <c r="A11" s="9">
        <v>9</v>
      </c>
      <c r="B11" s="10" t="str">
        <f>"54372023062819472379436"</f>
        <v>54372023062819472379436</v>
      </c>
      <c r="C11" s="10" t="s">
        <v>7</v>
      </c>
      <c r="D11" s="10" t="str">
        <f>"李子川"</f>
        <v>李子川</v>
      </c>
      <c r="E11" s="10" t="str">
        <f t="shared" si="0"/>
        <v>女</v>
      </c>
      <c r="F11" s="9"/>
    </row>
    <row r="12" spans="1:6" ht="27.75" customHeight="1">
      <c r="A12" s="9">
        <v>10</v>
      </c>
      <c r="B12" s="10" t="str">
        <f>"54372023062817013378910"</f>
        <v>54372023062817013378910</v>
      </c>
      <c r="C12" s="10" t="s">
        <v>7</v>
      </c>
      <c r="D12" s="10" t="str">
        <f>"王艺桦"</f>
        <v>王艺桦</v>
      </c>
      <c r="E12" s="10" t="str">
        <f t="shared" si="0"/>
        <v>女</v>
      </c>
      <c r="F12" s="9"/>
    </row>
    <row r="13" spans="1:6" ht="27.75" customHeight="1">
      <c r="A13" s="9">
        <v>11</v>
      </c>
      <c r="B13" s="10" t="str">
        <f>"54372023062815534678595"</f>
        <v>54372023062815534678595</v>
      </c>
      <c r="C13" s="10" t="s">
        <v>7</v>
      </c>
      <c r="D13" s="10" t="str">
        <f>"殷暧艳"</f>
        <v>殷暧艳</v>
      </c>
      <c r="E13" s="10" t="str">
        <f t="shared" si="0"/>
        <v>女</v>
      </c>
      <c r="F13" s="9"/>
    </row>
    <row r="14" spans="1:6" ht="27.75" customHeight="1">
      <c r="A14" s="9">
        <v>12</v>
      </c>
      <c r="B14" s="10" t="str">
        <f>"54372023062912261382493"</f>
        <v>54372023062912261382493</v>
      </c>
      <c r="C14" s="10" t="s">
        <v>7</v>
      </c>
      <c r="D14" s="10" t="str">
        <f>"罗蜻蜓"</f>
        <v>罗蜻蜓</v>
      </c>
      <c r="E14" s="10" t="str">
        <f t="shared" si="0"/>
        <v>女</v>
      </c>
      <c r="F14" s="9"/>
    </row>
    <row r="15" spans="1:6" ht="27.75" customHeight="1">
      <c r="A15" s="9">
        <v>13</v>
      </c>
      <c r="B15" s="10" t="str">
        <f>"54372023062915064383296"</f>
        <v>54372023062915064383296</v>
      </c>
      <c r="C15" s="10" t="s">
        <v>7</v>
      </c>
      <c r="D15" s="10" t="str">
        <f>"马红绡"</f>
        <v>马红绡</v>
      </c>
      <c r="E15" s="10" t="str">
        <f t="shared" si="0"/>
        <v>女</v>
      </c>
      <c r="F15" s="9"/>
    </row>
    <row r="16" spans="1:6" ht="27.75" customHeight="1">
      <c r="A16" s="9">
        <v>14</v>
      </c>
      <c r="B16" s="10" t="str">
        <f>"54372023062912152782445"</f>
        <v>54372023062912152782445</v>
      </c>
      <c r="C16" s="10" t="s">
        <v>7</v>
      </c>
      <c r="D16" s="10" t="str">
        <f>"陈妙萍"</f>
        <v>陈妙萍</v>
      </c>
      <c r="E16" s="10" t="str">
        <f t="shared" si="0"/>
        <v>女</v>
      </c>
      <c r="F16" s="9"/>
    </row>
    <row r="17" spans="1:6" ht="27.75" customHeight="1">
      <c r="A17" s="9">
        <v>15</v>
      </c>
      <c r="B17" s="10" t="str">
        <f>"54372023062917293584283"</f>
        <v>54372023062917293584283</v>
      </c>
      <c r="C17" s="10" t="s">
        <v>7</v>
      </c>
      <c r="D17" s="10" t="str">
        <f>"卢春杨"</f>
        <v>卢春杨</v>
      </c>
      <c r="E17" s="10" t="str">
        <f t="shared" si="0"/>
        <v>女</v>
      </c>
      <c r="F17" s="9"/>
    </row>
    <row r="18" spans="1:6" ht="27.75" customHeight="1">
      <c r="A18" s="9">
        <v>16</v>
      </c>
      <c r="B18" s="10" t="str">
        <f>"54372023063014250489003"</f>
        <v>54372023063014250489003</v>
      </c>
      <c r="C18" s="10" t="s">
        <v>7</v>
      </c>
      <c r="D18" s="10" t="str">
        <f>"李妹"</f>
        <v>李妹</v>
      </c>
      <c r="E18" s="10" t="str">
        <f t="shared" si="0"/>
        <v>女</v>
      </c>
      <c r="F18" s="9"/>
    </row>
    <row r="19" spans="1:6" ht="27.75" customHeight="1">
      <c r="A19" s="9">
        <v>17</v>
      </c>
      <c r="B19" s="10" t="str">
        <f>"54372023063018294690158"</f>
        <v>54372023063018294690158</v>
      </c>
      <c r="C19" s="10" t="s">
        <v>7</v>
      </c>
      <c r="D19" s="10" t="str">
        <f>"王巧彬"</f>
        <v>王巧彬</v>
      </c>
      <c r="E19" s="10" t="str">
        <f t="shared" si="0"/>
        <v>女</v>
      </c>
      <c r="F19" s="9"/>
    </row>
    <row r="20" spans="1:6" ht="27.75" customHeight="1">
      <c r="A20" s="9">
        <v>18</v>
      </c>
      <c r="B20" s="10" t="str">
        <f>"54372023070111053291192"</f>
        <v>54372023070111053291192</v>
      </c>
      <c r="C20" s="10" t="s">
        <v>7</v>
      </c>
      <c r="D20" s="10" t="str">
        <f>"王舒慧"</f>
        <v>王舒慧</v>
      </c>
      <c r="E20" s="10" t="str">
        <f t="shared" si="0"/>
        <v>女</v>
      </c>
      <c r="F20" s="9"/>
    </row>
    <row r="21" spans="1:6" ht="27.75" customHeight="1">
      <c r="A21" s="9">
        <v>19</v>
      </c>
      <c r="B21" s="10" t="str">
        <f>"54372023070215571094002"</f>
        <v>54372023070215571094002</v>
      </c>
      <c r="C21" s="10" t="s">
        <v>7</v>
      </c>
      <c r="D21" s="10" t="str">
        <f>"高忠凤"</f>
        <v>高忠凤</v>
      </c>
      <c r="E21" s="10" t="str">
        <f t="shared" si="0"/>
        <v>女</v>
      </c>
      <c r="F21" s="9"/>
    </row>
    <row r="22" spans="1:6" ht="27.75" customHeight="1">
      <c r="A22" s="9">
        <v>20</v>
      </c>
      <c r="B22" s="10" t="str">
        <f>"54372023070218032294297"</f>
        <v>54372023070218032294297</v>
      </c>
      <c r="C22" s="10" t="s">
        <v>7</v>
      </c>
      <c r="D22" s="10" t="str">
        <f>"符传虹"</f>
        <v>符传虹</v>
      </c>
      <c r="E22" s="10" t="str">
        <f t="shared" si="0"/>
        <v>女</v>
      </c>
      <c r="F22" s="9"/>
    </row>
    <row r="23" spans="1:6" ht="27.75" customHeight="1">
      <c r="A23" s="9">
        <v>21</v>
      </c>
      <c r="B23" s="10" t="str">
        <f>"54372023070222165994910"</f>
        <v>54372023070222165994910</v>
      </c>
      <c r="C23" s="10" t="s">
        <v>7</v>
      </c>
      <c r="D23" s="10" t="str">
        <f>"陈琼秋"</f>
        <v>陈琼秋</v>
      </c>
      <c r="E23" s="10" t="str">
        <f t="shared" si="0"/>
        <v>女</v>
      </c>
      <c r="F23" s="9"/>
    </row>
    <row r="24" spans="1:6" ht="27.75" customHeight="1">
      <c r="A24" s="9">
        <v>22</v>
      </c>
      <c r="B24" s="10" t="str">
        <f>"54372023070315070897831"</f>
        <v>54372023070315070897831</v>
      </c>
      <c r="C24" s="10" t="s">
        <v>7</v>
      </c>
      <c r="D24" s="10" t="str">
        <f>"楼光喜"</f>
        <v>楼光喜</v>
      </c>
      <c r="E24" s="10" t="str">
        <f t="shared" si="0"/>
        <v>女</v>
      </c>
      <c r="F24" s="9"/>
    </row>
    <row r="25" spans="1:6" ht="27.75" customHeight="1">
      <c r="A25" s="9">
        <v>23</v>
      </c>
      <c r="B25" s="10" t="str">
        <f>"54372023070320335299395"</f>
        <v>54372023070320335299395</v>
      </c>
      <c r="C25" s="10" t="s">
        <v>7</v>
      </c>
      <c r="D25" s="10" t="str">
        <f>"张敏敏"</f>
        <v>张敏敏</v>
      </c>
      <c r="E25" s="10" t="str">
        <f t="shared" si="0"/>
        <v>女</v>
      </c>
      <c r="F25" s="9"/>
    </row>
    <row r="26" spans="1:6" ht="27.75" customHeight="1">
      <c r="A26" s="9">
        <v>24</v>
      </c>
      <c r="B26" s="10" t="str">
        <f>"54372023070219424694490"</f>
        <v>54372023070219424694490</v>
      </c>
      <c r="C26" s="10" t="s">
        <v>7</v>
      </c>
      <c r="D26" s="10" t="str">
        <f>"王燕婷"</f>
        <v>王燕婷</v>
      </c>
      <c r="E26" s="10" t="str">
        <f t="shared" si="0"/>
        <v>女</v>
      </c>
      <c r="F26" s="9"/>
    </row>
    <row r="27" spans="1:6" ht="27.75" customHeight="1">
      <c r="A27" s="9">
        <v>25</v>
      </c>
      <c r="B27" s="10" t="str">
        <f>"543720230712160217120954"</f>
        <v>543720230712160217120954</v>
      </c>
      <c r="C27" s="10" t="s">
        <v>7</v>
      </c>
      <c r="D27" s="10" t="str">
        <f>"王小凤"</f>
        <v>王小凤</v>
      </c>
      <c r="E27" s="10" t="str">
        <f t="shared" si="0"/>
        <v>女</v>
      </c>
      <c r="F27" s="9"/>
    </row>
    <row r="28" spans="1:6" ht="27.75" customHeight="1">
      <c r="A28" s="9">
        <v>26</v>
      </c>
      <c r="B28" s="10" t="str">
        <f>"543720230712135802120837"</f>
        <v>543720230712135802120837</v>
      </c>
      <c r="C28" s="10" t="s">
        <v>7</v>
      </c>
      <c r="D28" s="10" t="str">
        <f>"文万慧"</f>
        <v>文万慧</v>
      </c>
      <c r="E28" s="10" t="str">
        <f t="shared" si="0"/>
        <v>女</v>
      </c>
      <c r="F28" s="9"/>
    </row>
    <row r="29" spans="1:6" ht="27.75" customHeight="1">
      <c r="A29" s="9">
        <v>27</v>
      </c>
      <c r="B29" s="10" t="str">
        <f>"543720230714081154121920"</f>
        <v>543720230714081154121920</v>
      </c>
      <c r="C29" s="10" t="s">
        <v>7</v>
      </c>
      <c r="D29" s="10" t="str">
        <f>"李佑玲"</f>
        <v>李佑玲</v>
      </c>
      <c r="E29" s="10" t="str">
        <f t="shared" si="0"/>
        <v>女</v>
      </c>
      <c r="F29" s="9"/>
    </row>
    <row r="30" spans="1:6" ht="27.75" customHeight="1">
      <c r="A30" s="9">
        <v>28</v>
      </c>
      <c r="B30" s="10" t="str">
        <f>"54372023062813242577993"</f>
        <v>54372023062813242577993</v>
      </c>
      <c r="C30" s="10" t="s">
        <v>8</v>
      </c>
      <c r="D30" s="10" t="str">
        <f>"陈方妹"</f>
        <v>陈方妹</v>
      </c>
      <c r="E30" s="10" t="str">
        <f t="shared" si="0"/>
        <v>女</v>
      </c>
      <c r="F30" s="9"/>
    </row>
    <row r="31" spans="1:6" ht="27.75" customHeight="1">
      <c r="A31" s="9">
        <v>29</v>
      </c>
      <c r="B31" s="10" t="str">
        <f>"54372023062815045178334"</f>
        <v>54372023062815045178334</v>
      </c>
      <c r="C31" s="10" t="s">
        <v>8</v>
      </c>
      <c r="D31" s="10" t="str">
        <f>"司芷雯"</f>
        <v>司芷雯</v>
      </c>
      <c r="E31" s="10" t="str">
        <f t="shared" si="0"/>
        <v>女</v>
      </c>
      <c r="F31" s="9"/>
    </row>
    <row r="32" spans="1:6" ht="27.75" customHeight="1">
      <c r="A32" s="9">
        <v>30</v>
      </c>
      <c r="B32" s="10" t="str">
        <f>"54372023070309515795995"</f>
        <v>54372023070309515795995</v>
      </c>
      <c r="C32" s="10" t="s">
        <v>8</v>
      </c>
      <c r="D32" s="10" t="str">
        <f>"陈玲"</f>
        <v>陈玲</v>
      </c>
      <c r="E32" s="10" t="str">
        <f t="shared" si="0"/>
        <v>女</v>
      </c>
      <c r="F32" s="9"/>
    </row>
    <row r="33" spans="1:6" ht="27.75" customHeight="1">
      <c r="A33" s="9">
        <v>31</v>
      </c>
      <c r="B33" s="10" t="str">
        <f>"54372023070320134399296"</f>
        <v>54372023070320134399296</v>
      </c>
      <c r="C33" s="10" t="s">
        <v>8</v>
      </c>
      <c r="D33" s="10" t="str">
        <f>"陈晔慧"</f>
        <v>陈晔慧</v>
      </c>
      <c r="E33" s="10" t="str">
        <f t="shared" si="0"/>
        <v>女</v>
      </c>
      <c r="F33" s="9"/>
    </row>
    <row r="34" spans="1:6" ht="27.75" customHeight="1">
      <c r="A34" s="9">
        <v>32</v>
      </c>
      <c r="B34" s="10" t="str">
        <f>"543720230704092346100824"</f>
        <v>543720230704092346100824</v>
      </c>
      <c r="C34" s="10" t="s">
        <v>8</v>
      </c>
      <c r="D34" s="10" t="str">
        <f>"吕坚"</f>
        <v>吕坚</v>
      </c>
      <c r="E34" s="10" t="str">
        <f>"男"</f>
        <v>男</v>
      </c>
      <c r="F34" s="9"/>
    </row>
    <row r="35" spans="1:6" ht="27.75" customHeight="1">
      <c r="A35" s="9">
        <v>33</v>
      </c>
      <c r="B35" s="10" t="str">
        <f>"54372023062816514778854"</f>
        <v>54372023062816514778854</v>
      </c>
      <c r="C35" s="10" t="s">
        <v>9</v>
      </c>
      <c r="D35" s="10" t="str">
        <f>"冯善亮"</f>
        <v>冯善亮</v>
      </c>
      <c r="E35" s="10" t="str">
        <f>"男"</f>
        <v>男</v>
      </c>
      <c r="F35" s="9"/>
    </row>
    <row r="36" spans="1:6" ht="27.75" customHeight="1">
      <c r="A36" s="9">
        <v>34</v>
      </c>
      <c r="B36" s="10" t="str">
        <f>"54372023062811320477544"</f>
        <v>54372023062811320477544</v>
      </c>
      <c r="C36" s="10" t="s">
        <v>9</v>
      </c>
      <c r="D36" s="10" t="str">
        <f>"林保艺"</f>
        <v>林保艺</v>
      </c>
      <c r="E36" s="10" t="str">
        <f>"男"</f>
        <v>男</v>
      </c>
      <c r="F36" s="9"/>
    </row>
    <row r="37" spans="1:6" ht="27.75" customHeight="1">
      <c r="A37" s="9">
        <v>35</v>
      </c>
      <c r="B37" s="10" t="str">
        <f>"543720230704134732101852"</f>
        <v>543720230704134732101852</v>
      </c>
      <c r="C37" s="10" t="s">
        <v>9</v>
      </c>
      <c r="D37" s="10" t="str">
        <f>"林道森"</f>
        <v>林道森</v>
      </c>
      <c r="E37" s="10" t="str">
        <f>"男"</f>
        <v>男</v>
      </c>
      <c r="F37" s="9"/>
    </row>
    <row r="38" spans="1:6" ht="27.75" customHeight="1">
      <c r="A38" s="9">
        <v>36</v>
      </c>
      <c r="B38" s="10" t="str">
        <f>"54372023062811280777522"</f>
        <v>54372023062811280777522</v>
      </c>
      <c r="C38" s="10" t="s">
        <v>10</v>
      </c>
      <c r="D38" s="10" t="str">
        <f>"庞青青"</f>
        <v>庞青青</v>
      </c>
      <c r="E38" s="10" t="str">
        <f aca="true" t="shared" si="1" ref="E38:E53">"女"</f>
        <v>女</v>
      </c>
      <c r="F38" s="9"/>
    </row>
    <row r="39" spans="1:6" ht="27.75" customHeight="1">
      <c r="A39" s="9">
        <v>37</v>
      </c>
      <c r="B39" s="10" t="str">
        <f>"54372023062811554577633"</f>
        <v>54372023062811554577633</v>
      </c>
      <c r="C39" s="10" t="s">
        <v>10</v>
      </c>
      <c r="D39" s="10" t="str">
        <f>"李玉娇"</f>
        <v>李玉娇</v>
      </c>
      <c r="E39" s="10" t="str">
        <f t="shared" si="1"/>
        <v>女</v>
      </c>
      <c r="F39" s="9"/>
    </row>
    <row r="40" spans="1:6" ht="27.75" customHeight="1">
      <c r="A40" s="9">
        <v>38</v>
      </c>
      <c r="B40" s="10" t="str">
        <f>"54372023062812093577691"</f>
        <v>54372023062812093577691</v>
      </c>
      <c r="C40" s="10" t="s">
        <v>10</v>
      </c>
      <c r="D40" s="10" t="str">
        <f>"许莉敏"</f>
        <v>许莉敏</v>
      </c>
      <c r="E40" s="10" t="str">
        <f t="shared" si="1"/>
        <v>女</v>
      </c>
      <c r="F40" s="9"/>
    </row>
    <row r="41" spans="1:6" ht="27.75" customHeight="1">
      <c r="A41" s="9">
        <v>39</v>
      </c>
      <c r="B41" s="10" t="str">
        <f>"54372023062812404577834"</f>
        <v>54372023062812404577834</v>
      </c>
      <c r="C41" s="10" t="s">
        <v>10</v>
      </c>
      <c r="D41" s="10" t="str">
        <f>"吴雪"</f>
        <v>吴雪</v>
      </c>
      <c r="E41" s="10" t="str">
        <f t="shared" si="1"/>
        <v>女</v>
      </c>
      <c r="F41" s="9"/>
    </row>
    <row r="42" spans="1:6" ht="27.75" customHeight="1">
      <c r="A42" s="9">
        <v>40</v>
      </c>
      <c r="B42" s="10" t="str">
        <f>"54372023062815021678321"</f>
        <v>54372023062815021678321</v>
      </c>
      <c r="C42" s="10" t="s">
        <v>10</v>
      </c>
      <c r="D42" s="10" t="str">
        <f>"李杏"</f>
        <v>李杏</v>
      </c>
      <c r="E42" s="10" t="str">
        <f t="shared" si="1"/>
        <v>女</v>
      </c>
      <c r="F42" s="9"/>
    </row>
    <row r="43" spans="1:6" ht="27.75" customHeight="1">
      <c r="A43" s="9">
        <v>41</v>
      </c>
      <c r="B43" s="10" t="str">
        <f>"54372023062816522878859"</f>
        <v>54372023062816522878859</v>
      </c>
      <c r="C43" s="10" t="s">
        <v>10</v>
      </c>
      <c r="D43" s="10" t="str">
        <f>"陈夏惠"</f>
        <v>陈夏惠</v>
      </c>
      <c r="E43" s="10" t="str">
        <f t="shared" si="1"/>
        <v>女</v>
      </c>
      <c r="F43" s="9"/>
    </row>
    <row r="44" spans="1:6" ht="27.75" customHeight="1">
      <c r="A44" s="9">
        <v>42</v>
      </c>
      <c r="B44" s="10" t="str">
        <f>"54372023062818372379250"</f>
        <v>54372023062818372379250</v>
      </c>
      <c r="C44" s="10" t="s">
        <v>10</v>
      </c>
      <c r="D44" s="10" t="str">
        <f>"符心怡"</f>
        <v>符心怡</v>
      </c>
      <c r="E44" s="10" t="str">
        <f t="shared" si="1"/>
        <v>女</v>
      </c>
      <c r="F44" s="9"/>
    </row>
    <row r="45" spans="1:6" ht="27.75" customHeight="1">
      <c r="A45" s="9">
        <v>43</v>
      </c>
      <c r="B45" s="10" t="str">
        <f>"54372023062821310779836"</f>
        <v>54372023062821310779836</v>
      </c>
      <c r="C45" s="10" t="s">
        <v>10</v>
      </c>
      <c r="D45" s="10" t="str">
        <f>"谭向冰"</f>
        <v>谭向冰</v>
      </c>
      <c r="E45" s="10" t="str">
        <f t="shared" si="1"/>
        <v>女</v>
      </c>
      <c r="F45" s="9"/>
    </row>
    <row r="46" spans="1:6" ht="27.75" customHeight="1">
      <c r="A46" s="9">
        <v>44</v>
      </c>
      <c r="B46" s="10" t="str">
        <f>"54372023062822502580168"</f>
        <v>54372023062822502580168</v>
      </c>
      <c r="C46" s="10" t="s">
        <v>10</v>
      </c>
      <c r="D46" s="10" t="str">
        <f>"陆小云"</f>
        <v>陆小云</v>
      </c>
      <c r="E46" s="10" t="str">
        <f t="shared" si="1"/>
        <v>女</v>
      </c>
      <c r="F46" s="9"/>
    </row>
    <row r="47" spans="1:6" ht="27.75" customHeight="1">
      <c r="A47" s="9">
        <v>45</v>
      </c>
      <c r="B47" s="10" t="str">
        <f>"54372023062910424781760"</f>
        <v>54372023062910424781760</v>
      </c>
      <c r="C47" s="10" t="s">
        <v>10</v>
      </c>
      <c r="D47" s="10" t="str">
        <f>"吴育芬"</f>
        <v>吴育芬</v>
      </c>
      <c r="E47" s="10" t="str">
        <f t="shared" si="1"/>
        <v>女</v>
      </c>
      <c r="F47" s="9"/>
    </row>
    <row r="48" spans="1:6" ht="27.75" customHeight="1">
      <c r="A48" s="9">
        <v>46</v>
      </c>
      <c r="B48" s="10" t="str">
        <f>"54372023062914413783145"</f>
        <v>54372023062914413783145</v>
      </c>
      <c r="C48" s="10" t="s">
        <v>10</v>
      </c>
      <c r="D48" s="10" t="str">
        <f>"陈君君"</f>
        <v>陈君君</v>
      </c>
      <c r="E48" s="10" t="str">
        <f t="shared" si="1"/>
        <v>女</v>
      </c>
      <c r="F48" s="9"/>
    </row>
    <row r="49" spans="1:6" ht="27.75" customHeight="1">
      <c r="A49" s="9">
        <v>47</v>
      </c>
      <c r="B49" s="10" t="str">
        <f>"54372023062916064783748"</f>
        <v>54372023062916064783748</v>
      </c>
      <c r="C49" s="10" t="s">
        <v>10</v>
      </c>
      <c r="D49" s="10" t="str">
        <f>"黄文凤"</f>
        <v>黄文凤</v>
      </c>
      <c r="E49" s="10" t="str">
        <f t="shared" si="1"/>
        <v>女</v>
      </c>
      <c r="F49" s="9"/>
    </row>
    <row r="50" spans="1:6" ht="27.75" customHeight="1">
      <c r="A50" s="9">
        <v>48</v>
      </c>
      <c r="B50" s="10" t="str">
        <f>"54372023062919074284769"</f>
        <v>54372023062919074284769</v>
      </c>
      <c r="C50" s="10" t="s">
        <v>10</v>
      </c>
      <c r="D50" s="10" t="str">
        <f>"陈洁"</f>
        <v>陈洁</v>
      </c>
      <c r="E50" s="10" t="str">
        <f t="shared" si="1"/>
        <v>女</v>
      </c>
      <c r="F50" s="9"/>
    </row>
    <row r="51" spans="1:6" ht="27.75" customHeight="1">
      <c r="A51" s="9">
        <v>49</v>
      </c>
      <c r="B51" s="10" t="str">
        <f>"54372023062923095986193"</f>
        <v>54372023062923095986193</v>
      </c>
      <c r="C51" s="10" t="s">
        <v>10</v>
      </c>
      <c r="D51" s="10" t="str">
        <f>"刘虹杏"</f>
        <v>刘虹杏</v>
      </c>
      <c r="E51" s="10" t="str">
        <f t="shared" si="1"/>
        <v>女</v>
      </c>
      <c r="F51" s="9"/>
    </row>
    <row r="52" spans="1:6" ht="27.75" customHeight="1">
      <c r="A52" s="9">
        <v>50</v>
      </c>
      <c r="B52" s="10" t="str">
        <f>"54372023062916332683938"</f>
        <v>54372023062916332683938</v>
      </c>
      <c r="C52" s="10" t="s">
        <v>10</v>
      </c>
      <c r="D52" s="10" t="str">
        <f>"吴艳"</f>
        <v>吴艳</v>
      </c>
      <c r="E52" s="10" t="str">
        <f t="shared" si="1"/>
        <v>女</v>
      </c>
      <c r="F52" s="9"/>
    </row>
    <row r="53" spans="1:6" ht="27.75" customHeight="1">
      <c r="A53" s="9">
        <v>51</v>
      </c>
      <c r="B53" s="10" t="str">
        <f>"54372023062901030280391"</f>
        <v>54372023062901030280391</v>
      </c>
      <c r="C53" s="10" t="s">
        <v>10</v>
      </c>
      <c r="D53" s="10" t="str">
        <f>"莫小凤"</f>
        <v>莫小凤</v>
      </c>
      <c r="E53" s="10" t="str">
        <f t="shared" si="1"/>
        <v>女</v>
      </c>
      <c r="F53" s="9"/>
    </row>
    <row r="54" spans="1:6" ht="27.75" customHeight="1">
      <c r="A54" s="9">
        <v>52</v>
      </c>
      <c r="B54" s="10" t="str">
        <f>"54372023062917244684256"</f>
        <v>54372023062917244684256</v>
      </c>
      <c r="C54" s="10" t="s">
        <v>10</v>
      </c>
      <c r="D54" s="10" t="str">
        <f>"邱世伍"</f>
        <v>邱世伍</v>
      </c>
      <c r="E54" s="10" t="str">
        <f>"男"</f>
        <v>男</v>
      </c>
      <c r="F54" s="9"/>
    </row>
    <row r="55" spans="1:6" ht="27.75" customHeight="1">
      <c r="A55" s="9">
        <v>53</v>
      </c>
      <c r="B55" s="10" t="str">
        <f>"54372023063019022490217"</f>
        <v>54372023063019022490217</v>
      </c>
      <c r="C55" s="10" t="s">
        <v>10</v>
      </c>
      <c r="D55" s="10" t="str">
        <f>"林昀英"</f>
        <v>林昀英</v>
      </c>
      <c r="E55" s="10" t="str">
        <f aca="true" t="shared" si="2" ref="E55:E69">"女"</f>
        <v>女</v>
      </c>
      <c r="F55" s="9"/>
    </row>
    <row r="56" spans="1:6" ht="27.75" customHeight="1">
      <c r="A56" s="9">
        <v>54</v>
      </c>
      <c r="B56" s="10" t="str">
        <f>"54372023063013464688780"</f>
        <v>54372023063013464688780</v>
      </c>
      <c r="C56" s="10" t="s">
        <v>10</v>
      </c>
      <c r="D56" s="10" t="str">
        <f>"郭紫盈"</f>
        <v>郭紫盈</v>
      </c>
      <c r="E56" s="10" t="str">
        <f t="shared" si="2"/>
        <v>女</v>
      </c>
      <c r="F56" s="9"/>
    </row>
    <row r="57" spans="1:6" ht="27.75" customHeight="1">
      <c r="A57" s="9">
        <v>55</v>
      </c>
      <c r="B57" s="10" t="str">
        <f>"54372023070113051991457"</f>
        <v>54372023070113051991457</v>
      </c>
      <c r="C57" s="10" t="s">
        <v>10</v>
      </c>
      <c r="D57" s="10" t="str">
        <f>"吴冬琴"</f>
        <v>吴冬琴</v>
      </c>
      <c r="E57" s="10" t="str">
        <f t="shared" si="2"/>
        <v>女</v>
      </c>
      <c r="F57" s="9"/>
    </row>
    <row r="58" spans="1:6" ht="27.75" customHeight="1">
      <c r="A58" s="9">
        <v>56</v>
      </c>
      <c r="B58" s="10" t="str">
        <f>"54372023062814311078186"</f>
        <v>54372023062814311078186</v>
      </c>
      <c r="C58" s="10" t="s">
        <v>10</v>
      </c>
      <c r="D58" s="10" t="str">
        <f>"高曼"</f>
        <v>高曼</v>
      </c>
      <c r="E58" s="10" t="str">
        <f t="shared" si="2"/>
        <v>女</v>
      </c>
      <c r="F58" s="9"/>
    </row>
    <row r="59" spans="1:6" ht="27.75" customHeight="1">
      <c r="A59" s="9">
        <v>57</v>
      </c>
      <c r="B59" s="10" t="str">
        <f>"54372023070117534291993"</f>
        <v>54372023070117534291993</v>
      </c>
      <c r="C59" s="10" t="s">
        <v>10</v>
      </c>
      <c r="D59" s="10" t="str">
        <f>"彭梦茹"</f>
        <v>彭梦茹</v>
      </c>
      <c r="E59" s="10" t="str">
        <f t="shared" si="2"/>
        <v>女</v>
      </c>
      <c r="F59" s="9"/>
    </row>
    <row r="60" spans="1:6" ht="27.75" customHeight="1">
      <c r="A60" s="9">
        <v>58</v>
      </c>
      <c r="B60" s="10" t="str">
        <f>"54372023070118012192004"</f>
        <v>54372023070118012192004</v>
      </c>
      <c r="C60" s="10" t="s">
        <v>10</v>
      </c>
      <c r="D60" s="10" t="str">
        <f>"邢璐璐"</f>
        <v>邢璐璐</v>
      </c>
      <c r="E60" s="10" t="str">
        <f t="shared" si="2"/>
        <v>女</v>
      </c>
      <c r="F60" s="9"/>
    </row>
    <row r="61" spans="1:6" ht="27.75" customHeight="1">
      <c r="A61" s="9">
        <v>59</v>
      </c>
      <c r="B61" s="10" t="str">
        <f>"54372023070212545593565"</f>
        <v>54372023070212545593565</v>
      </c>
      <c r="C61" s="10" t="s">
        <v>10</v>
      </c>
      <c r="D61" s="10" t="str">
        <f>"苏海媚"</f>
        <v>苏海媚</v>
      </c>
      <c r="E61" s="10" t="str">
        <f t="shared" si="2"/>
        <v>女</v>
      </c>
      <c r="F61" s="9"/>
    </row>
    <row r="62" spans="1:6" ht="27.75" customHeight="1">
      <c r="A62" s="9">
        <v>60</v>
      </c>
      <c r="B62" s="10" t="str">
        <f>"54372023070209293693012"</f>
        <v>54372023070209293693012</v>
      </c>
      <c r="C62" s="10" t="s">
        <v>10</v>
      </c>
      <c r="D62" s="10" t="str">
        <f>"蓝平"</f>
        <v>蓝平</v>
      </c>
      <c r="E62" s="10" t="str">
        <f t="shared" si="2"/>
        <v>女</v>
      </c>
      <c r="F62" s="9"/>
    </row>
    <row r="63" spans="1:6" ht="27.75" customHeight="1">
      <c r="A63" s="9">
        <v>61</v>
      </c>
      <c r="B63" s="10" t="str">
        <f>"54372023070216471794138"</f>
        <v>54372023070216471794138</v>
      </c>
      <c r="C63" s="10" t="s">
        <v>10</v>
      </c>
      <c r="D63" s="10" t="str">
        <f>"王珊妹"</f>
        <v>王珊妹</v>
      </c>
      <c r="E63" s="10" t="str">
        <f t="shared" si="2"/>
        <v>女</v>
      </c>
      <c r="F63" s="9"/>
    </row>
    <row r="64" spans="1:6" ht="27.75" customHeight="1">
      <c r="A64" s="9">
        <v>62</v>
      </c>
      <c r="B64" s="10" t="str">
        <f>"54372023070217570094286"</f>
        <v>54372023070217570094286</v>
      </c>
      <c r="C64" s="10" t="s">
        <v>10</v>
      </c>
      <c r="D64" s="10" t="str">
        <f>"伍云杉"</f>
        <v>伍云杉</v>
      </c>
      <c r="E64" s="10" t="str">
        <f t="shared" si="2"/>
        <v>女</v>
      </c>
      <c r="F64" s="9"/>
    </row>
    <row r="65" spans="1:6" ht="27.75" customHeight="1">
      <c r="A65" s="9">
        <v>63</v>
      </c>
      <c r="B65" s="10" t="str">
        <f>"54372023070220123294538"</f>
        <v>54372023070220123294538</v>
      </c>
      <c r="C65" s="10" t="s">
        <v>10</v>
      </c>
      <c r="D65" s="10" t="str">
        <f>"李朝"</f>
        <v>李朝</v>
      </c>
      <c r="E65" s="10" t="str">
        <f t="shared" si="2"/>
        <v>女</v>
      </c>
      <c r="F65" s="9"/>
    </row>
    <row r="66" spans="1:6" ht="27.75" customHeight="1">
      <c r="A66" s="9">
        <v>64</v>
      </c>
      <c r="B66" s="10" t="str">
        <f>"54372023070220322594592"</f>
        <v>54372023070220322594592</v>
      </c>
      <c r="C66" s="10" t="s">
        <v>10</v>
      </c>
      <c r="D66" s="10" t="str">
        <f>"邝小艳"</f>
        <v>邝小艳</v>
      </c>
      <c r="E66" s="10" t="str">
        <f t="shared" si="2"/>
        <v>女</v>
      </c>
      <c r="F66" s="9"/>
    </row>
    <row r="67" spans="1:6" ht="27.75" customHeight="1">
      <c r="A67" s="9">
        <v>65</v>
      </c>
      <c r="B67" s="10" t="str">
        <f>"54372023070301084995187"</f>
        <v>54372023070301084995187</v>
      </c>
      <c r="C67" s="10" t="s">
        <v>10</v>
      </c>
      <c r="D67" s="10" t="str">
        <f>"纪培娜"</f>
        <v>纪培娜</v>
      </c>
      <c r="E67" s="10" t="str">
        <f t="shared" si="2"/>
        <v>女</v>
      </c>
      <c r="F67" s="9"/>
    </row>
    <row r="68" spans="1:6" ht="27.75" customHeight="1">
      <c r="A68" s="9">
        <v>66</v>
      </c>
      <c r="B68" s="10" t="str">
        <f>"54372023070308512595397"</f>
        <v>54372023070308512595397</v>
      </c>
      <c r="C68" s="10" t="s">
        <v>10</v>
      </c>
      <c r="D68" s="10" t="str">
        <f>"许婷瑾"</f>
        <v>许婷瑾</v>
      </c>
      <c r="E68" s="10" t="str">
        <f t="shared" si="2"/>
        <v>女</v>
      </c>
      <c r="F68" s="9"/>
    </row>
    <row r="69" spans="1:6" ht="27.75" customHeight="1">
      <c r="A69" s="9">
        <v>67</v>
      </c>
      <c r="B69" s="10" t="str">
        <f>"54372023070310063196105"</f>
        <v>54372023070310063196105</v>
      </c>
      <c r="C69" s="10" t="s">
        <v>10</v>
      </c>
      <c r="D69" s="10" t="str">
        <f>"许漂漂"</f>
        <v>许漂漂</v>
      </c>
      <c r="E69" s="10" t="str">
        <f t="shared" si="2"/>
        <v>女</v>
      </c>
      <c r="F69" s="9"/>
    </row>
    <row r="70" spans="1:6" ht="27.75" customHeight="1">
      <c r="A70" s="9">
        <v>68</v>
      </c>
      <c r="B70" s="10" t="str">
        <f>"54372023070301041795183"</f>
        <v>54372023070301041795183</v>
      </c>
      <c r="C70" s="10" t="s">
        <v>10</v>
      </c>
      <c r="D70" s="10" t="str">
        <f>"张艺"</f>
        <v>张艺</v>
      </c>
      <c r="E70" s="10" t="str">
        <f>"男"</f>
        <v>男</v>
      </c>
      <c r="F70" s="9"/>
    </row>
    <row r="71" spans="1:6" ht="27.75" customHeight="1">
      <c r="A71" s="9">
        <v>69</v>
      </c>
      <c r="B71" s="10" t="str">
        <f>"54372023070314554797767"</f>
        <v>54372023070314554797767</v>
      </c>
      <c r="C71" s="10" t="s">
        <v>10</v>
      </c>
      <c r="D71" s="10" t="str">
        <f>"施雯"</f>
        <v>施雯</v>
      </c>
      <c r="E71" s="10" t="str">
        <f aca="true" t="shared" si="3" ref="E71:E76">"女"</f>
        <v>女</v>
      </c>
      <c r="F71" s="9"/>
    </row>
    <row r="72" spans="1:6" ht="27.75" customHeight="1">
      <c r="A72" s="9">
        <v>70</v>
      </c>
      <c r="B72" s="10" t="str">
        <f>"54372023070319413699153"</f>
        <v>54372023070319413699153</v>
      </c>
      <c r="C72" s="10" t="s">
        <v>10</v>
      </c>
      <c r="D72" s="10" t="str">
        <f>"云艳苗"</f>
        <v>云艳苗</v>
      </c>
      <c r="E72" s="10" t="str">
        <f t="shared" si="3"/>
        <v>女</v>
      </c>
      <c r="F72" s="9"/>
    </row>
    <row r="73" spans="1:6" ht="27.75" customHeight="1">
      <c r="A73" s="9">
        <v>71</v>
      </c>
      <c r="B73" s="10" t="str">
        <f>"54372023070321055299552"</f>
        <v>54372023070321055299552</v>
      </c>
      <c r="C73" s="10" t="s">
        <v>10</v>
      </c>
      <c r="D73" s="10" t="str">
        <f>"杨能"</f>
        <v>杨能</v>
      </c>
      <c r="E73" s="10" t="str">
        <f t="shared" si="3"/>
        <v>女</v>
      </c>
      <c r="F73" s="9"/>
    </row>
    <row r="74" spans="1:6" ht="27.75" customHeight="1">
      <c r="A74" s="9">
        <v>72</v>
      </c>
      <c r="B74" s="10" t="str">
        <f>"543720230704023204100411"</f>
        <v>543720230704023204100411</v>
      </c>
      <c r="C74" s="10" t="s">
        <v>10</v>
      </c>
      <c r="D74" s="10" t="str">
        <f>"张为"</f>
        <v>张为</v>
      </c>
      <c r="E74" s="10" t="str">
        <f t="shared" si="3"/>
        <v>女</v>
      </c>
      <c r="F74" s="9"/>
    </row>
    <row r="75" spans="1:6" ht="27.75" customHeight="1">
      <c r="A75" s="9">
        <v>73</v>
      </c>
      <c r="B75" s="10" t="str">
        <f>"543720230704122056101655"</f>
        <v>543720230704122056101655</v>
      </c>
      <c r="C75" s="10" t="s">
        <v>10</v>
      </c>
      <c r="D75" s="10" t="str">
        <f>"李佳敏"</f>
        <v>李佳敏</v>
      </c>
      <c r="E75" s="10" t="str">
        <f t="shared" si="3"/>
        <v>女</v>
      </c>
      <c r="F75" s="9"/>
    </row>
    <row r="76" spans="1:6" ht="27.75" customHeight="1">
      <c r="A76" s="9">
        <v>74</v>
      </c>
      <c r="B76" s="10" t="str">
        <f>"543720230704133202101824"</f>
        <v>543720230704133202101824</v>
      </c>
      <c r="C76" s="10" t="s">
        <v>10</v>
      </c>
      <c r="D76" s="10" t="str">
        <f>"何慧琳"</f>
        <v>何慧琳</v>
      </c>
      <c r="E76" s="10" t="str">
        <f t="shared" si="3"/>
        <v>女</v>
      </c>
      <c r="F76" s="9"/>
    </row>
    <row r="77" spans="1:6" ht="27.75" customHeight="1">
      <c r="A77" s="9">
        <v>75</v>
      </c>
      <c r="B77" s="10" t="str">
        <f>"543720230704114047101524"</f>
        <v>543720230704114047101524</v>
      </c>
      <c r="C77" s="10" t="s">
        <v>10</v>
      </c>
      <c r="D77" s="10" t="str">
        <f>"陈青云"</f>
        <v>陈青云</v>
      </c>
      <c r="E77" s="10" t="str">
        <f>"男"</f>
        <v>男</v>
      </c>
      <c r="F77" s="9"/>
    </row>
    <row r="78" spans="1:6" ht="27.75" customHeight="1">
      <c r="A78" s="9">
        <v>76</v>
      </c>
      <c r="B78" s="10" t="str">
        <f>"543720230704005725100361"</f>
        <v>543720230704005725100361</v>
      </c>
      <c r="C78" s="10" t="s">
        <v>10</v>
      </c>
      <c r="D78" s="10" t="str">
        <f>"唐惠敏"</f>
        <v>唐惠敏</v>
      </c>
      <c r="E78" s="10" t="str">
        <f aca="true" t="shared" si="4" ref="E78:E83">"女"</f>
        <v>女</v>
      </c>
      <c r="F78" s="9"/>
    </row>
    <row r="79" spans="1:6" ht="27.75" customHeight="1">
      <c r="A79" s="9">
        <v>77</v>
      </c>
      <c r="B79" s="10" t="str">
        <f>"543720230704160556102274"</f>
        <v>543720230704160556102274</v>
      </c>
      <c r="C79" s="10" t="s">
        <v>10</v>
      </c>
      <c r="D79" s="10" t="str">
        <f>"崔可人"</f>
        <v>崔可人</v>
      </c>
      <c r="E79" s="10" t="str">
        <f t="shared" si="4"/>
        <v>女</v>
      </c>
      <c r="F79" s="9"/>
    </row>
    <row r="80" spans="1:6" ht="27.75" customHeight="1">
      <c r="A80" s="9">
        <v>78</v>
      </c>
      <c r="B80" s="10" t="str">
        <f>"543720230704155805102250"</f>
        <v>543720230704155805102250</v>
      </c>
      <c r="C80" s="10" t="s">
        <v>10</v>
      </c>
      <c r="D80" s="10" t="str">
        <f>"钟永莹"</f>
        <v>钟永莹</v>
      </c>
      <c r="E80" s="10" t="str">
        <f t="shared" si="4"/>
        <v>女</v>
      </c>
      <c r="F80" s="9"/>
    </row>
    <row r="81" spans="1:6" ht="27.75" customHeight="1">
      <c r="A81" s="9">
        <v>79</v>
      </c>
      <c r="B81" s="10" t="str">
        <f>"543720230705131119104627"</f>
        <v>543720230705131119104627</v>
      </c>
      <c r="C81" s="10" t="s">
        <v>10</v>
      </c>
      <c r="D81" s="10" t="str">
        <f>"梁颖"</f>
        <v>梁颖</v>
      </c>
      <c r="E81" s="10" t="str">
        <f t="shared" si="4"/>
        <v>女</v>
      </c>
      <c r="F81" s="9"/>
    </row>
    <row r="82" spans="1:6" ht="27.75" customHeight="1">
      <c r="A82" s="9">
        <v>80</v>
      </c>
      <c r="B82" s="10" t="str">
        <f>"543720230708230634117844"</f>
        <v>543720230708230634117844</v>
      </c>
      <c r="C82" s="10" t="s">
        <v>10</v>
      </c>
      <c r="D82" s="10" t="str">
        <f>"王侨源"</f>
        <v>王侨源</v>
      </c>
      <c r="E82" s="10" t="str">
        <f t="shared" si="4"/>
        <v>女</v>
      </c>
      <c r="F82" s="9"/>
    </row>
    <row r="83" spans="1:6" ht="27.75" customHeight="1">
      <c r="A83" s="9">
        <v>81</v>
      </c>
      <c r="B83" s="10" t="str">
        <f>"543720230709172935118251"</f>
        <v>543720230709172935118251</v>
      </c>
      <c r="C83" s="10" t="s">
        <v>10</v>
      </c>
      <c r="D83" s="10" t="str">
        <f>"张伟琦"</f>
        <v>张伟琦</v>
      </c>
      <c r="E83" s="10" t="str">
        <f t="shared" si="4"/>
        <v>女</v>
      </c>
      <c r="F83" s="9"/>
    </row>
    <row r="84" spans="1:6" ht="27.75" customHeight="1">
      <c r="A84" s="9">
        <v>82</v>
      </c>
      <c r="B84" s="10" t="str">
        <f>"543720230712223030121311"</f>
        <v>543720230712223030121311</v>
      </c>
      <c r="C84" s="10" t="s">
        <v>10</v>
      </c>
      <c r="D84" s="10" t="str">
        <f>"符杰贤"</f>
        <v>符杰贤</v>
      </c>
      <c r="E84" s="10" t="str">
        <f>"男"</f>
        <v>男</v>
      </c>
      <c r="F84" s="9"/>
    </row>
    <row r="85" spans="1:6" ht="27.75" customHeight="1">
      <c r="A85" s="9">
        <v>83</v>
      </c>
      <c r="B85" s="10" t="str">
        <f>"543720230713125723121689"</f>
        <v>543720230713125723121689</v>
      </c>
      <c r="C85" s="10" t="s">
        <v>10</v>
      </c>
      <c r="D85" s="10" t="str">
        <f>"吴江云"</f>
        <v>吴江云</v>
      </c>
      <c r="E85" s="10" t="str">
        <f>"女"</f>
        <v>女</v>
      </c>
      <c r="F85" s="9"/>
    </row>
    <row r="86" spans="1:6" ht="27.75" customHeight="1">
      <c r="A86" s="9">
        <v>84</v>
      </c>
      <c r="B86" s="10" t="str">
        <f>"54372023062813260178003"</f>
        <v>54372023062813260178003</v>
      </c>
      <c r="C86" s="10" t="s">
        <v>11</v>
      </c>
      <c r="D86" s="10" t="str">
        <f>"陈引花"</f>
        <v>陈引花</v>
      </c>
      <c r="E86" s="10" t="str">
        <f>"女"</f>
        <v>女</v>
      </c>
      <c r="F86" s="9"/>
    </row>
    <row r="87" spans="1:6" ht="27.75" customHeight="1">
      <c r="A87" s="9">
        <v>85</v>
      </c>
      <c r="B87" s="10" t="str">
        <f>"54372023062918253784559"</f>
        <v>54372023062918253784559</v>
      </c>
      <c r="C87" s="10" t="s">
        <v>11</v>
      </c>
      <c r="D87" s="10" t="str">
        <f>"莫君薇"</f>
        <v>莫君薇</v>
      </c>
      <c r="E87" s="10" t="str">
        <f>"女"</f>
        <v>女</v>
      </c>
      <c r="F87" s="9"/>
    </row>
    <row r="88" spans="1:6" ht="27.75" customHeight="1">
      <c r="A88" s="9">
        <v>86</v>
      </c>
      <c r="B88" s="10" t="str">
        <f>"54372023062920563685351"</f>
        <v>54372023062920563685351</v>
      </c>
      <c r="C88" s="10" t="s">
        <v>11</v>
      </c>
      <c r="D88" s="10" t="str">
        <f>"陈容驰"</f>
        <v>陈容驰</v>
      </c>
      <c r="E88" s="10" t="str">
        <f>"女"</f>
        <v>女</v>
      </c>
      <c r="F88" s="9"/>
    </row>
    <row r="89" spans="1:6" ht="27.75" customHeight="1">
      <c r="A89" s="9">
        <v>87</v>
      </c>
      <c r="B89" s="10" t="str">
        <f>"54372023063022532590642"</f>
        <v>54372023063022532590642</v>
      </c>
      <c r="C89" s="10" t="s">
        <v>11</v>
      </c>
      <c r="D89" s="10" t="str">
        <f>"曾令嘉"</f>
        <v>曾令嘉</v>
      </c>
      <c r="E89" s="10" t="str">
        <f>"男"</f>
        <v>男</v>
      </c>
      <c r="F89" s="9"/>
    </row>
    <row r="90" spans="1:6" ht="27.75" customHeight="1">
      <c r="A90" s="9">
        <v>88</v>
      </c>
      <c r="B90" s="10" t="str">
        <f>"54372023063013453488772"</f>
        <v>54372023063013453488772</v>
      </c>
      <c r="C90" s="10" t="s">
        <v>11</v>
      </c>
      <c r="D90" s="10" t="str">
        <f>"刘咏"</f>
        <v>刘咏</v>
      </c>
      <c r="E90" s="10" t="str">
        <f>"男"</f>
        <v>男</v>
      </c>
      <c r="F90" s="9"/>
    </row>
    <row r="91" spans="1:6" ht="27.75" customHeight="1">
      <c r="A91" s="9">
        <v>89</v>
      </c>
      <c r="B91" s="10" t="str">
        <f>"54372023063016062789804"</f>
        <v>54372023063016062789804</v>
      </c>
      <c r="C91" s="10" t="s">
        <v>11</v>
      </c>
      <c r="D91" s="10" t="str">
        <f>"张基华"</f>
        <v>张基华</v>
      </c>
      <c r="E91" s="10" t="str">
        <f>"男"</f>
        <v>男</v>
      </c>
      <c r="F91" s="9"/>
    </row>
    <row r="92" spans="1:6" ht="27.75" customHeight="1">
      <c r="A92" s="9">
        <v>90</v>
      </c>
      <c r="B92" s="10" t="str">
        <f>"54372023070210495793242"</f>
        <v>54372023070210495793242</v>
      </c>
      <c r="C92" s="10" t="s">
        <v>11</v>
      </c>
      <c r="D92" s="10" t="str">
        <f>"张婷婷"</f>
        <v>张婷婷</v>
      </c>
      <c r="E92" s="10" t="str">
        <f>"女"</f>
        <v>女</v>
      </c>
      <c r="F92" s="9"/>
    </row>
    <row r="93" spans="1:6" ht="27.75" customHeight="1">
      <c r="A93" s="9">
        <v>91</v>
      </c>
      <c r="B93" s="10" t="str">
        <f>"54372023070310502796447"</f>
        <v>54372023070310502796447</v>
      </c>
      <c r="C93" s="10" t="s">
        <v>11</v>
      </c>
      <c r="D93" s="10" t="str">
        <f>"卢小政"</f>
        <v>卢小政</v>
      </c>
      <c r="E93" s="10" t="str">
        <f>"女"</f>
        <v>女</v>
      </c>
      <c r="F93" s="9"/>
    </row>
    <row r="94" spans="1:6" ht="27.75" customHeight="1">
      <c r="A94" s="9">
        <v>92</v>
      </c>
      <c r="B94" s="10" t="str">
        <f>"54372023070315203597920"</f>
        <v>54372023070315203597920</v>
      </c>
      <c r="C94" s="10" t="s">
        <v>11</v>
      </c>
      <c r="D94" s="10" t="str">
        <f>"张燕"</f>
        <v>张燕</v>
      </c>
      <c r="E94" s="10" t="str">
        <f>"女"</f>
        <v>女</v>
      </c>
      <c r="F94" s="9"/>
    </row>
    <row r="95" spans="1:6" ht="27.75" customHeight="1">
      <c r="A95" s="9">
        <v>93</v>
      </c>
      <c r="B95" s="10" t="str">
        <f>"54372023070321150699611"</f>
        <v>54372023070321150699611</v>
      </c>
      <c r="C95" s="10" t="s">
        <v>11</v>
      </c>
      <c r="D95" s="10" t="str">
        <f>"韩瑞"</f>
        <v>韩瑞</v>
      </c>
      <c r="E95" s="10" t="str">
        <f>"女"</f>
        <v>女</v>
      </c>
      <c r="F95" s="9"/>
    </row>
    <row r="96" spans="1:6" ht="27.75" customHeight="1">
      <c r="A96" s="9">
        <v>94</v>
      </c>
      <c r="B96" s="10" t="str">
        <f>"543720230703225748100100"</f>
        <v>543720230703225748100100</v>
      </c>
      <c r="C96" s="10" t="s">
        <v>11</v>
      </c>
      <c r="D96" s="10" t="str">
        <f>"林仕泉"</f>
        <v>林仕泉</v>
      </c>
      <c r="E96" s="10" t="str">
        <f>"女"</f>
        <v>女</v>
      </c>
      <c r="F96" s="9"/>
    </row>
    <row r="97" spans="1:6" ht="27.75" customHeight="1">
      <c r="A97" s="9">
        <v>95</v>
      </c>
      <c r="B97" s="10" t="str">
        <f>"543720230704144922101997"</f>
        <v>543720230704144922101997</v>
      </c>
      <c r="C97" s="10" t="s">
        <v>11</v>
      </c>
      <c r="D97" s="10" t="str">
        <f>"林道才"</f>
        <v>林道才</v>
      </c>
      <c r="E97" s="10" t="str">
        <f>"男"</f>
        <v>男</v>
      </c>
      <c r="F97" s="9"/>
    </row>
    <row r="98" spans="1:6" ht="27.75" customHeight="1">
      <c r="A98" s="9">
        <v>96</v>
      </c>
      <c r="B98" s="10" t="str">
        <f>"543720230707212402115094"</f>
        <v>543720230707212402115094</v>
      </c>
      <c r="C98" s="10" t="s">
        <v>11</v>
      </c>
      <c r="D98" s="10" t="str">
        <f>"林瑛"</f>
        <v>林瑛</v>
      </c>
      <c r="E98" s="10" t="str">
        <f>"女"</f>
        <v>女</v>
      </c>
      <c r="F98" s="9"/>
    </row>
    <row r="99" spans="1:6" ht="27.75" customHeight="1">
      <c r="A99" s="9">
        <v>97</v>
      </c>
      <c r="B99" s="10" t="str">
        <f>"543720230709214028118439"</f>
        <v>543720230709214028118439</v>
      </c>
      <c r="C99" s="10" t="s">
        <v>11</v>
      </c>
      <c r="D99" s="10" t="str">
        <f>"姜文堃"</f>
        <v>姜文堃</v>
      </c>
      <c r="E99" s="10" t="str">
        <f>"女"</f>
        <v>女</v>
      </c>
      <c r="F99" s="9"/>
    </row>
    <row r="100" spans="1:6" ht="27.75" customHeight="1">
      <c r="A100" s="9">
        <v>98</v>
      </c>
      <c r="B100" s="10" t="str">
        <f>"543720230709214000118438"</f>
        <v>543720230709214000118438</v>
      </c>
      <c r="C100" s="10" t="s">
        <v>11</v>
      </c>
      <c r="D100" s="10" t="str">
        <f>"叶国毅"</f>
        <v>叶国毅</v>
      </c>
      <c r="E100" s="10" t="str">
        <f>"男"</f>
        <v>男</v>
      </c>
      <c r="F100" s="9"/>
    </row>
    <row r="101" spans="1:6" ht="27.75" customHeight="1">
      <c r="A101" s="9">
        <v>99</v>
      </c>
      <c r="B101" s="10" t="str">
        <f>"54372023062813152677970"</f>
        <v>54372023062813152677970</v>
      </c>
      <c r="C101" s="10" t="s">
        <v>12</v>
      </c>
      <c r="D101" s="10" t="str">
        <f>"金雅丽"</f>
        <v>金雅丽</v>
      </c>
      <c r="E101" s="10" t="str">
        <f aca="true" t="shared" si="5" ref="E101:E143">"女"</f>
        <v>女</v>
      </c>
      <c r="F101" s="9"/>
    </row>
    <row r="102" spans="1:6" ht="27.75" customHeight="1">
      <c r="A102" s="9">
        <v>100</v>
      </c>
      <c r="B102" s="10" t="str">
        <f>"54372023062814563578295"</f>
        <v>54372023062814563578295</v>
      </c>
      <c r="C102" s="10" t="s">
        <v>12</v>
      </c>
      <c r="D102" s="10" t="str">
        <f>"潘一慧"</f>
        <v>潘一慧</v>
      </c>
      <c r="E102" s="10" t="str">
        <f t="shared" si="5"/>
        <v>女</v>
      </c>
      <c r="F102" s="9"/>
    </row>
    <row r="103" spans="1:6" ht="27.75" customHeight="1">
      <c r="A103" s="9">
        <v>101</v>
      </c>
      <c r="B103" s="10" t="str">
        <f>"54372023062815541578599"</f>
        <v>54372023062815541578599</v>
      </c>
      <c r="C103" s="10" t="s">
        <v>12</v>
      </c>
      <c r="D103" s="10" t="str">
        <f>"李依函"</f>
        <v>李依函</v>
      </c>
      <c r="E103" s="10" t="str">
        <f t="shared" si="5"/>
        <v>女</v>
      </c>
      <c r="F103" s="9"/>
    </row>
    <row r="104" spans="1:6" ht="27.75" customHeight="1">
      <c r="A104" s="9">
        <v>102</v>
      </c>
      <c r="B104" s="10" t="str">
        <f>"54372023062816121178679"</f>
        <v>54372023062816121178679</v>
      </c>
      <c r="C104" s="10" t="s">
        <v>12</v>
      </c>
      <c r="D104" s="10" t="str">
        <f>"秦栏娟"</f>
        <v>秦栏娟</v>
      </c>
      <c r="E104" s="10" t="str">
        <f t="shared" si="5"/>
        <v>女</v>
      </c>
      <c r="F104" s="9"/>
    </row>
    <row r="105" spans="1:6" ht="27.75" customHeight="1">
      <c r="A105" s="9">
        <v>103</v>
      </c>
      <c r="B105" s="10" t="str">
        <f>"54372023062814362278206"</f>
        <v>54372023062814362278206</v>
      </c>
      <c r="C105" s="10" t="s">
        <v>12</v>
      </c>
      <c r="D105" s="10" t="str">
        <f>"张顺新"</f>
        <v>张顺新</v>
      </c>
      <c r="E105" s="10" t="str">
        <f t="shared" si="5"/>
        <v>女</v>
      </c>
      <c r="F105" s="9"/>
    </row>
    <row r="106" spans="1:6" ht="27.75" customHeight="1">
      <c r="A106" s="9">
        <v>104</v>
      </c>
      <c r="B106" s="10" t="str">
        <f>"54372023062816092178664"</f>
        <v>54372023062816092178664</v>
      </c>
      <c r="C106" s="10" t="s">
        <v>12</v>
      </c>
      <c r="D106" s="10" t="str">
        <f>"符秀迪"</f>
        <v>符秀迪</v>
      </c>
      <c r="E106" s="10" t="str">
        <f t="shared" si="5"/>
        <v>女</v>
      </c>
      <c r="F106" s="9"/>
    </row>
    <row r="107" spans="1:6" ht="27.75" customHeight="1">
      <c r="A107" s="9">
        <v>105</v>
      </c>
      <c r="B107" s="10" t="str">
        <f>"54372023062908523280677"</f>
        <v>54372023062908523280677</v>
      </c>
      <c r="C107" s="10" t="s">
        <v>12</v>
      </c>
      <c r="D107" s="10" t="str">
        <f>"吴高敏"</f>
        <v>吴高敏</v>
      </c>
      <c r="E107" s="10" t="str">
        <f t="shared" si="5"/>
        <v>女</v>
      </c>
      <c r="F107" s="9"/>
    </row>
    <row r="108" spans="1:6" ht="27.75" customHeight="1">
      <c r="A108" s="9">
        <v>106</v>
      </c>
      <c r="B108" s="10" t="str">
        <f>"54372023062908570480697"</f>
        <v>54372023062908570480697</v>
      </c>
      <c r="C108" s="10" t="s">
        <v>12</v>
      </c>
      <c r="D108" s="10" t="str">
        <f>"李雨娜"</f>
        <v>李雨娜</v>
      </c>
      <c r="E108" s="10" t="str">
        <f t="shared" si="5"/>
        <v>女</v>
      </c>
      <c r="F108" s="9"/>
    </row>
    <row r="109" spans="1:6" ht="27.75" customHeight="1">
      <c r="A109" s="9">
        <v>107</v>
      </c>
      <c r="B109" s="10" t="str">
        <f>"54372023062909033680765"</f>
        <v>54372023062909033680765</v>
      </c>
      <c r="C109" s="10" t="s">
        <v>12</v>
      </c>
      <c r="D109" s="10" t="str">
        <f>"文妃容"</f>
        <v>文妃容</v>
      </c>
      <c r="E109" s="10" t="str">
        <f t="shared" si="5"/>
        <v>女</v>
      </c>
      <c r="F109" s="9"/>
    </row>
    <row r="110" spans="1:6" ht="27.75" customHeight="1">
      <c r="A110" s="9">
        <v>108</v>
      </c>
      <c r="B110" s="10" t="str">
        <f>"54372023062821482179910"</f>
        <v>54372023062821482179910</v>
      </c>
      <c r="C110" s="10" t="s">
        <v>12</v>
      </c>
      <c r="D110" s="10" t="str">
        <f>"赵佳欣"</f>
        <v>赵佳欣</v>
      </c>
      <c r="E110" s="10" t="str">
        <f t="shared" si="5"/>
        <v>女</v>
      </c>
      <c r="F110" s="9"/>
    </row>
    <row r="111" spans="1:6" ht="27.75" customHeight="1">
      <c r="A111" s="9">
        <v>109</v>
      </c>
      <c r="B111" s="10" t="str">
        <f>"54372023062811265977515"</f>
        <v>54372023062811265977515</v>
      </c>
      <c r="C111" s="10" t="s">
        <v>12</v>
      </c>
      <c r="D111" s="10" t="str">
        <f>"韦温馨"</f>
        <v>韦温馨</v>
      </c>
      <c r="E111" s="10" t="str">
        <f t="shared" si="5"/>
        <v>女</v>
      </c>
      <c r="F111" s="9"/>
    </row>
    <row r="112" spans="1:6" ht="27.75" customHeight="1">
      <c r="A112" s="9">
        <v>110</v>
      </c>
      <c r="B112" s="10" t="str">
        <f>"54372023062912130082423"</f>
        <v>54372023062912130082423</v>
      </c>
      <c r="C112" s="10" t="s">
        <v>12</v>
      </c>
      <c r="D112" s="10" t="str">
        <f>"胡丽美"</f>
        <v>胡丽美</v>
      </c>
      <c r="E112" s="10" t="str">
        <f t="shared" si="5"/>
        <v>女</v>
      </c>
      <c r="F112" s="9"/>
    </row>
    <row r="113" spans="1:6" ht="27.75" customHeight="1">
      <c r="A113" s="9">
        <v>111</v>
      </c>
      <c r="B113" s="10" t="str">
        <f>"54372023062913311282841"</f>
        <v>54372023062913311282841</v>
      </c>
      <c r="C113" s="10" t="s">
        <v>12</v>
      </c>
      <c r="D113" s="10" t="str">
        <f>"林欣榕"</f>
        <v>林欣榕</v>
      </c>
      <c r="E113" s="10" t="str">
        <f t="shared" si="5"/>
        <v>女</v>
      </c>
      <c r="F113" s="9"/>
    </row>
    <row r="114" spans="1:6" ht="27.75" customHeight="1">
      <c r="A114" s="9">
        <v>112</v>
      </c>
      <c r="B114" s="10" t="str">
        <f>"54372023062909132280868"</f>
        <v>54372023062909132280868</v>
      </c>
      <c r="C114" s="10" t="s">
        <v>12</v>
      </c>
      <c r="D114" s="10" t="str">
        <f>"王丽霞"</f>
        <v>王丽霞</v>
      </c>
      <c r="E114" s="10" t="str">
        <f t="shared" si="5"/>
        <v>女</v>
      </c>
      <c r="F114" s="9"/>
    </row>
    <row r="115" spans="1:6" ht="27.75" customHeight="1">
      <c r="A115" s="9">
        <v>113</v>
      </c>
      <c r="B115" s="10" t="str">
        <f>"54372023063000174086434"</f>
        <v>54372023063000174086434</v>
      </c>
      <c r="C115" s="10" t="s">
        <v>12</v>
      </c>
      <c r="D115" s="10" t="str">
        <f>"陈海文"</f>
        <v>陈海文</v>
      </c>
      <c r="E115" s="10" t="str">
        <f t="shared" si="5"/>
        <v>女</v>
      </c>
      <c r="F115" s="9"/>
    </row>
    <row r="116" spans="1:6" ht="27.75" customHeight="1">
      <c r="A116" s="9">
        <v>114</v>
      </c>
      <c r="B116" s="10" t="str">
        <f>"54372023063008242186772"</f>
        <v>54372023063008242186772</v>
      </c>
      <c r="C116" s="10" t="s">
        <v>12</v>
      </c>
      <c r="D116" s="10" t="str">
        <f>"吴小怡"</f>
        <v>吴小怡</v>
      </c>
      <c r="E116" s="10" t="str">
        <f t="shared" si="5"/>
        <v>女</v>
      </c>
      <c r="F116" s="9"/>
    </row>
    <row r="117" spans="1:6" ht="27.75" customHeight="1">
      <c r="A117" s="9">
        <v>115</v>
      </c>
      <c r="B117" s="10" t="str">
        <f>"54372023063009000186948"</f>
        <v>54372023063009000186948</v>
      </c>
      <c r="C117" s="10" t="s">
        <v>12</v>
      </c>
      <c r="D117" s="10" t="str">
        <f>"杨珍"</f>
        <v>杨珍</v>
      </c>
      <c r="E117" s="10" t="str">
        <f t="shared" si="5"/>
        <v>女</v>
      </c>
      <c r="F117" s="9"/>
    </row>
    <row r="118" spans="1:6" ht="27.75" customHeight="1">
      <c r="A118" s="9">
        <v>116</v>
      </c>
      <c r="B118" s="10" t="str">
        <f>"54372023063012222088280"</f>
        <v>54372023063012222088280</v>
      </c>
      <c r="C118" s="10" t="s">
        <v>12</v>
      </c>
      <c r="D118" s="10" t="str">
        <f>"李青"</f>
        <v>李青</v>
      </c>
      <c r="E118" s="10" t="str">
        <f t="shared" si="5"/>
        <v>女</v>
      </c>
      <c r="F118" s="9"/>
    </row>
    <row r="119" spans="1:6" ht="27.75" customHeight="1">
      <c r="A119" s="9">
        <v>117</v>
      </c>
      <c r="B119" s="10" t="str">
        <f>"54372023063013033388536"</f>
        <v>54372023063013033388536</v>
      </c>
      <c r="C119" s="10" t="s">
        <v>12</v>
      </c>
      <c r="D119" s="10" t="str">
        <f>"李梓毓"</f>
        <v>李梓毓</v>
      </c>
      <c r="E119" s="10" t="str">
        <f t="shared" si="5"/>
        <v>女</v>
      </c>
      <c r="F119" s="9"/>
    </row>
    <row r="120" spans="1:6" ht="27.75" customHeight="1">
      <c r="A120" s="9">
        <v>118</v>
      </c>
      <c r="B120" s="10" t="str">
        <f>"54372023063014190788960"</f>
        <v>54372023063014190788960</v>
      </c>
      <c r="C120" s="10" t="s">
        <v>12</v>
      </c>
      <c r="D120" s="10" t="str">
        <f>"陆禹蒙"</f>
        <v>陆禹蒙</v>
      </c>
      <c r="E120" s="10" t="str">
        <f t="shared" si="5"/>
        <v>女</v>
      </c>
      <c r="F120" s="9"/>
    </row>
    <row r="121" spans="1:6" ht="27.75" customHeight="1">
      <c r="A121" s="9">
        <v>119</v>
      </c>
      <c r="B121" s="10" t="str">
        <f>"54372023063013375688726"</f>
        <v>54372023063013375688726</v>
      </c>
      <c r="C121" s="10" t="s">
        <v>12</v>
      </c>
      <c r="D121" s="10" t="str">
        <f>"林晓宇"</f>
        <v>林晓宇</v>
      </c>
      <c r="E121" s="10" t="str">
        <f t="shared" si="5"/>
        <v>女</v>
      </c>
      <c r="F121" s="9"/>
    </row>
    <row r="122" spans="1:6" ht="27.75" customHeight="1">
      <c r="A122" s="9">
        <v>120</v>
      </c>
      <c r="B122" s="10" t="str">
        <f>"54372023063014491389175"</f>
        <v>54372023063014491389175</v>
      </c>
      <c r="C122" s="10" t="s">
        <v>12</v>
      </c>
      <c r="D122" s="10" t="str">
        <f>"蔡爱柳"</f>
        <v>蔡爱柳</v>
      </c>
      <c r="E122" s="10" t="str">
        <f t="shared" si="5"/>
        <v>女</v>
      </c>
      <c r="F122" s="9"/>
    </row>
    <row r="123" spans="1:6" ht="27.75" customHeight="1">
      <c r="A123" s="9">
        <v>121</v>
      </c>
      <c r="B123" s="10" t="str">
        <f>"54372023063016103989816"</f>
        <v>54372023063016103989816</v>
      </c>
      <c r="C123" s="10" t="s">
        <v>12</v>
      </c>
      <c r="D123" s="10" t="str">
        <f>"徐梦思"</f>
        <v>徐梦思</v>
      </c>
      <c r="E123" s="10" t="str">
        <f t="shared" si="5"/>
        <v>女</v>
      </c>
      <c r="F123" s="9"/>
    </row>
    <row r="124" spans="1:6" ht="27.75" customHeight="1">
      <c r="A124" s="9">
        <v>122</v>
      </c>
      <c r="B124" s="10" t="str">
        <f>"54372023063016263789864"</f>
        <v>54372023063016263789864</v>
      </c>
      <c r="C124" s="10" t="s">
        <v>12</v>
      </c>
      <c r="D124" s="10" t="str">
        <f>"林超"</f>
        <v>林超</v>
      </c>
      <c r="E124" s="10" t="str">
        <f t="shared" si="5"/>
        <v>女</v>
      </c>
      <c r="F124" s="9"/>
    </row>
    <row r="125" spans="1:6" ht="27.75" customHeight="1">
      <c r="A125" s="9">
        <v>123</v>
      </c>
      <c r="B125" s="10" t="str">
        <f>"54372023063017501390050"</f>
        <v>54372023063017501390050</v>
      </c>
      <c r="C125" s="10" t="s">
        <v>12</v>
      </c>
      <c r="D125" s="10" t="str">
        <f>"蔡佳秀"</f>
        <v>蔡佳秀</v>
      </c>
      <c r="E125" s="10" t="str">
        <f t="shared" si="5"/>
        <v>女</v>
      </c>
      <c r="F125" s="9"/>
    </row>
    <row r="126" spans="1:6" ht="27.75" customHeight="1">
      <c r="A126" s="9">
        <v>124</v>
      </c>
      <c r="B126" s="10" t="str">
        <f>"54372023063020565290422"</f>
        <v>54372023063020565290422</v>
      </c>
      <c r="C126" s="10" t="s">
        <v>12</v>
      </c>
      <c r="D126" s="10" t="str">
        <f>"陈瑜"</f>
        <v>陈瑜</v>
      </c>
      <c r="E126" s="10" t="str">
        <f t="shared" si="5"/>
        <v>女</v>
      </c>
      <c r="F126" s="9"/>
    </row>
    <row r="127" spans="1:6" ht="27.75" customHeight="1">
      <c r="A127" s="9">
        <v>125</v>
      </c>
      <c r="B127" s="10" t="str">
        <f>"54372023063023043490659"</f>
        <v>54372023063023043490659</v>
      </c>
      <c r="C127" s="10" t="s">
        <v>12</v>
      </c>
      <c r="D127" s="10" t="str">
        <f>"孙一荣"</f>
        <v>孙一荣</v>
      </c>
      <c r="E127" s="10" t="str">
        <f t="shared" si="5"/>
        <v>女</v>
      </c>
      <c r="F127" s="9"/>
    </row>
    <row r="128" spans="1:6" ht="27.75" customHeight="1">
      <c r="A128" s="9">
        <v>126</v>
      </c>
      <c r="B128" s="10" t="str">
        <f>"54372023070108582390900"</f>
        <v>54372023070108582390900</v>
      </c>
      <c r="C128" s="10" t="s">
        <v>12</v>
      </c>
      <c r="D128" s="10" t="str">
        <f>"陈珊珊"</f>
        <v>陈珊珊</v>
      </c>
      <c r="E128" s="10" t="str">
        <f t="shared" si="5"/>
        <v>女</v>
      </c>
      <c r="F128" s="9"/>
    </row>
    <row r="129" spans="1:6" ht="27.75" customHeight="1">
      <c r="A129" s="9">
        <v>127</v>
      </c>
      <c r="B129" s="10" t="str">
        <f>"54372023070111021591186"</f>
        <v>54372023070111021591186</v>
      </c>
      <c r="C129" s="10" t="s">
        <v>12</v>
      </c>
      <c r="D129" s="10" t="str">
        <f>"韩心怡"</f>
        <v>韩心怡</v>
      </c>
      <c r="E129" s="10" t="str">
        <f t="shared" si="5"/>
        <v>女</v>
      </c>
      <c r="F129" s="9"/>
    </row>
    <row r="130" spans="1:6" ht="27.75" customHeight="1">
      <c r="A130" s="9">
        <v>128</v>
      </c>
      <c r="B130" s="10" t="str">
        <f>"54372023070112343591382"</f>
        <v>54372023070112343591382</v>
      </c>
      <c r="C130" s="10" t="s">
        <v>12</v>
      </c>
      <c r="D130" s="10" t="str">
        <f>"吴荟娴"</f>
        <v>吴荟娴</v>
      </c>
      <c r="E130" s="10" t="str">
        <f t="shared" si="5"/>
        <v>女</v>
      </c>
      <c r="F130" s="9"/>
    </row>
    <row r="131" spans="1:6" ht="27.75" customHeight="1">
      <c r="A131" s="9">
        <v>129</v>
      </c>
      <c r="B131" s="10" t="str">
        <f>"54372023070115460591737"</f>
        <v>54372023070115460591737</v>
      </c>
      <c r="C131" s="10" t="s">
        <v>12</v>
      </c>
      <c r="D131" s="10" t="str">
        <f>"刘雨婷"</f>
        <v>刘雨婷</v>
      </c>
      <c r="E131" s="10" t="str">
        <f t="shared" si="5"/>
        <v>女</v>
      </c>
      <c r="F131" s="9"/>
    </row>
    <row r="132" spans="1:6" ht="27.75" customHeight="1">
      <c r="A132" s="9">
        <v>130</v>
      </c>
      <c r="B132" s="10" t="str">
        <f>"54372023063016141589826"</f>
        <v>54372023063016141589826</v>
      </c>
      <c r="C132" s="10" t="s">
        <v>12</v>
      </c>
      <c r="D132" s="10" t="str">
        <f>"卓容江"</f>
        <v>卓容江</v>
      </c>
      <c r="E132" s="10" t="str">
        <f t="shared" si="5"/>
        <v>女</v>
      </c>
      <c r="F132" s="9"/>
    </row>
    <row r="133" spans="1:6" ht="27.75" customHeight="1">
      <c r="A133" s="9">
        <v>131</v>
      </c>
      <c r="B133" s="10" t="str">
        <f>"54372023070122145892533"</f>
        <v>54372023070122145892533</v>
      </c>
      <c r="C133" s="10" t="s">
        <v>12</v>
      </c>
      <c r="D133" s="10" t="str">
        <f>"王诗诗"</f>
        <v>王诗诗</v>
      </c>
      <c r="E133" s="10" t="str">
        <f t="shared" si="5"/>
        <v>女</v>
      </c>
      <c r="F133" s="9"/>
    </row>
    <row r="134" spans="1:6" ht="27.75" customHeight="1">
      <c r="A134" s="9">
        <v>132</v>
      </c>
      <c r="B134" s="10" t="str">
        <f>"54372023070123434492691"</f>
        <v>54372023070123434492691</v>
      </c>
      <c r="C134" s="10" t="s">
        <v>12</v>
      </c>
      <c r="D134" s="10" t="str">
        <f>"王神月"</f>
        <v>王神月</v>
      </c>
      <c r="E134" s="10" t="str">
        <f t="shared" si="5"/>
        <v>女</v>
      </c>
      <c r="F134" s="9"/>
    </row>
    <row r="135" spans="1:6" ht="27.75" customHeight="1">
      <c r="A135" s="9">
        <v>133</v>
      </c>
      <c r="B135" s="10" t="str">
        <f>"54372023070212593893576"</f>
        <v>54372023070212593893576</v>
      </c>
      <c r="C135" s="10" t="s">
        <v>12</v>
      </c>
      <c r="D135" s="10" t="str">
        <f>"高慧"</f>
        <v>高慧</v>
      </c>
      <c r="E135" s="10" t="str">
        <f t="shared" si="5"/>
        <v>女</v>
      </c>
      <c r="F135" s="9"/>
    </row>
    <row r="136" spans="1:6" ht="27.75" customHeight="1">
      <c r="A136" s="9">
        <v>134</v>
      </c>
      <c r="B136" s="10" t="str">
        <f>"54372023070123035292620"</f>
        <v>54372023070123035292620</v>
      </c>
      <c r="C136" s="10" t="s">
        <v>12</v>
      </c>
      <c r="D136" s="10" t="str">
        <f>"吴妹"</f>
        <v>吴妹</v>
      </c>
      <c r="E136" s="10" t="str">
        <f t="shared" si="5"/>
        <v>女</v>
      </c>
      <c r="F136" s="9"/>
    </row>
    <row r="137" spans="1:6" ht="27.75" customHeight="1">
      <c r="A137" s="9">
        <v>135</v>
      </c>
      <c r="B137" s="10" t="str">
        <f>"54372023070215332393941"</f>
        <v>54372023070215332393941</v>
      </c>
      <c r="C137" s="10" t="s">
        <v>12</v>
      </c>
      <c r="D137" s="10" t="str">
        <f>"刘婉欣"</f>
        <v>刘婉欣</v>
      </c>
      <c r="E137" s="10" t="str">
        <f t="shared" si="5"/>
        <v>女</v>
      </c>
      <c r="F137" s="9"/>
    </row>
    <row r="138" spans="1:6" ht="27.75" customHeight="1">
      <c r="A138" s="9">
        <v>136</v>
      </c>
      <c r="B138" s="10" t="str">
        <f>"54372023070221002294667"</f>
        <v>54372023070221002294667</v>
      </c>
      <c r="C138" s="10" t="s">
        <v>12</v>
      </c>
      <c r="D138" s="10" t="str">
        <f>"陈菲"</f>
        <v>陈菲</v>
      </c>
      <c r="E138" s="10" t="str">
        <f t="shared" si="5"/>
        <v>女</v>
      </c>
      <c r="F138" s="9"/>
    </row>
    <row r="139" spans="1:6" ht="27.75" customHeight="1">
      <c r="A139" s="9">
        <v>137</v>
      </c>
      <c r="B139" s="10" t="str">
        <f>"54372023070222050094865"</f>
        <v>54372023070222050094865</v>
      </c>
      <c r="C139" s="10" t="s">
        <v>12</v>
      </c>
      <c r="D139" s="10" t="str">
        <f>"符晓暄"</f>
        <v>符晓暄</v>
      </c>
      <c r="E139" s="10" t="str">
        <f t="shared" si="5"/>
        <v>女</v>
      </c>
      <c r="F139" s="9"/>
    </row>
    <row r="140" spans="1:6" ht="27.75" customHeight="1">
      <c r="A140" s="9">
        <v>138</v>
      </c>
      <c r="B140" s="10" t="str">
        <f>"54372023070223161495050"</f>
        <v>54372023070223161495050</v>
      </c>
      <c r="C140" s="10" t="s">
        <v>12</v>
      </c>
      <c r="D140" s="10" t="str">
        <f>"蒙超莹"</f>
        <v>蒙超莹</v>
      </c>
      <c r="E140" s="10" t="str">
        <f t="shared" si="5"/>
        <v>女</v>
      </c>
      <c r="F140" s="9"/>
    </row>
    <row r="141" spans="1:6" ht="27.75" customHeight="1">
      <c r="A141" s="9">
        <v>139</v>
      </c>
      <c r="B141" s="10" t="str">
        <f>"54372023070302064495205"</f>
        <v>54372023070302064495205</v>
      </c>
      <c r="C141" s="10" t="s">
        <v>12</v>
      </c>
      <c r="D141" s="10" t="str">
        <f>"林师"</f>
        <v>林师</v>
      </c>
      <c r="E141" s="10" t="str">
        <f t="shared" si="5"/>
        <v>女</v>
      </c>
      <c r="F141" s="9"/>
    </row>
    <row r="142" spans="1:6" ht="27.75" customHeight="1">
      <c r="A142" s="9">
        <v>140</v>
      </c>
      <c r="B142" s="10" t="str">
        <f>"54372023062814291178179"</f>
        <v>54372023062814291178179</v>
      </c>
      <c r="C142" s="10" t="s">
        <v>12</v>
      </c>
      <c r="D142" s="10" t="str">
        <f>"陈秀靓"</f>
        <v>陈秀靓</v>
      </c>
      <c r="E142" s="10" t="str">
        <f t="shared" si="5"/>
        <v>女</v>
      </c>
      <c r="F142" s="9"/>
    </row>
    <row r="143" spans="1:6" ht="27.75" customHeight="1">
      <c r="A143" s="9">
        <v>141</v>
      </c>
      <c r="B143" s="10" t="str">
        <f>"54372023070313214697378"</f>
        <v>54372023070313214697378</v>
      </c>
      <c r="C143" s="10" t="s">
        <v>12</v>
      </c>
      <c r="D143" s="10" t="str">
        <f>"何瑞丹"</f>
        <v>何瑞丹</v>
      </c>
      <c r="E143" s="10" t="str">
        <f t="shared" si="5"/>
        <v>女</v>
      </c>
      <c r="F143" s="9"/>
    </row>
    <row r="144" spans="1:6" ht="27.75" customHeight="1">
      <c r="A144" s="9">
        <v>142</v>
      </c>
      <c r="B144" s="10" t="str">
        <f>"54372023070317084998575"</f>
        <v>54372023070317084998575</v>
      </c>
      <c r="C144" s="10" t="s">
        <v>12</v>
      </c>
      <c r="D144" s="10" t="str">
        <f>"张龙斌"</f>
        <v>张龙斌</v>
      </c>
      <c r="E144" s="10" t="str">
        <f>"男"</f>
        <v>男</v>
      </c>
      <c r="F144" s="9"/>
    </row>
    <row r="145" spans="1:6" ht="27.75" customHeight="1">
      <c r="A145" s="9">
        <v>143</v>
      </c>
      <c r="B145" s="10" t="str">
        <f>"54372023070318521298992"</f>
        <v>54372023070318521298992</v>
      </c>
      <c r="C145" s="10" t="s">
        <v>12</v>
      </c>
      <c r="D145" s="10" t="str">
        <f>"钟莉娜"</f>
        <v>钟莉娜</v>
      </c>
      <c r="E145" s="10" t="str">
        <f aca="true" t="shared" si="6" ref="E145:E154">"女"</f>
        <v>女</v>
      </c>
      <c r="F145" s="9"/>
    </row>
    <row r="146" spans="1:6" ht="27.75" customHeight="1">
      <c r="A146" s="9">
        <v>144</v>
      </c>
      <c r="B146" s="10" t="str">
        <f>"54372023070317293298684"</f>
        <v>54372023070317293298684</v>
      </c>
      <c r="C146" s="10" t="s">
        <v>12</v>
      </c>
      <c r="D146" s="10" t="str">
        <f>"吴霄燕"</f>
        <v>吴霄燕</v>
      </c>
      <c r="E146" s="10" t="str">
        <f t="shared" si="6"/>
        <v>女</v>
      </c>
      <c r="F146" s="9"/>
    </row>
    <row r="147" spans="1:6" ht="27.75" customHeight="1">
      <c r="A147" s="9">
        <v>145</v>
      </c>
      <c r="B147" s="10" t="str">
        <f>"54372023070321493899790"</f>
        <v>54372023070321493899790</v>
      </c>
      <c r="C147" s="10" t="s">
        <v>12</v>
      </c>
      <c r="D147" s="10" t="str">
        <f>"陈子娴"</f>
        <v>陈子娴</v>
      </c>
      <c r="E147" s="10" t="str">
        <f t="shared" si="6"/>
        <v>女</v>
      </c>
      <c r="F147" s="9"/>
    </row>
    <row r="148" spans="1:6" ht="27.75" customHeight="1">
      <c r="A148" s="9">
        <v>146</v>
      </c>
      <c r="B148" s="10" t="str">
        <f>"543720230703234815100254"</f>
        <v>543720230703234815100254</v>
      </c>
      <c r="C148" s="10" t="s">
        <v>12</v>
      </c>
      <c r="D148" s="10" t="str">
        <f>"陈德静"</f>
        <v>陈德静</v>
      </c>
      <c r="E148" s="10" t="str">
        <f t="shared" si="6"/>
        <v>女</v>
      </c>
      <c r="F148" s="9"/>
    </row>
    <row r="149" spans="1:6" ht="27.75" customHeight="1">
      <c r="A149" s="9">
        <v>147</v>
      </c>
      <c r="B149" s="10" t="str">
        <f>"543720230704000018100279"</f>
        <v>543720230704000018100279</v>
      </c>
      <c r="C149" s="10" t="s">
        <v>12</v>
      </c>
      <c r="D149" s="10" t="str">
        <f>"黄慧倩"</f>
        <v>黄慧倩</v>
      </c>
      <c r="E149" s="10" t="str">
        <f t="shared" si="6"/>
        <v>女</v>
      </c>
      <c r="F149" s="9"/>
    </row>
    <row r="150" spans="1:6" ht="27.75" customHeight="1">
      <c r="A150" s="9">
        <v>148</v>
      </c>
      <c r="B150" s="10" t="str">
        <f>"543720230704003438100336"</f>
        <v>543720230704003438100336</v>
      </c>
      <c r="C150" s="10" t="s">
        <v>12</v>
      </c>
      <c r="D150" s="10" t="str">
        <f>"陈俊怡*"</f>
        <v>陈俊怡*</v>
      </c>
      <c r="E150" s="10" t="str">
        <f t="shared" si="6"/>
        <v>女</v>
      </c>
      <c r="F150" s="9"/>
    </row>
    <row r="151" spans="1:6" ht="27.75" customHeight="1">
      <c r="A151" s="9">
        <v>149</v>
      </c>
      <c r="B151" s="10" t="str">
        <f>"543720230704132849101813"</f>
        <v>543720230704132849101813</v>
      </c>
      <c r="C151" s="10" t="s">
        <v>12</v>
      </c>
      <c r="D151" s="10" t="str">
        <f>"陈芳"</f>
        <v>陈芳</v>
      </c>
      <c r="E151" s="10" t="str">
        <f t="shared" si="6"/>
        <v>女</v>
      </c>
      <c r="F151" s="9"/>
    </row>
    <row r="152" spans="1:6" ht="27.75" customHeight="1">
      <c r="A152" s="9">
        <v>150</v>
      </c>
      <c r="B152" s="10" t="str">
        <f>"543720230704160126102258"</f>
        <v>543720230704160126102258</v>
      </c>
      <c r="C152" s="10" t="s">
        <v>12</v>
      </c>
      <c r="D152" s="10" t="str">
        <f>"刘芝彤"</f>
        <v>刘芝彤</v>
      </c>
      <c r="E152" s="10" t="str">
        <f t="shared" si="6"/>
        <v>女</v>
      </c>
      <c r="F152" s="9"/>
    </row>
    <row r="153" spans="1:6" ht="27.75" customHeight="1">
      <c r="A153" s="9">
        <v>151</v>
      </c>
      <c r="B153" s="10" t="str">
        <f>"543720230709193404118330"</f>
        <v>543720230709193404118330</v>
      </c>
      <c r="C153" s="10" t="s">
        <v>12</v>
      </c>
      <c r="D153" s="10" t="str">
        <f>"汪玉苗"</f>
        <v>汪玉苗</v>
      </c>
      <c r="E153" s="10" t="str">
        <f t="shared" si="6"/>
        <v>女</v>
      </c>
      <c r="F153" s="9"/>
    </row>
    <row r="154" spans="1:6" ht="27.75" customHeight="1">
      <c r="A154" s="9">
        <v>152</v>
      </c>
      <c r="B154" s="10" t="str">
        <f>"543720230711170450120222"</f>
        <v>543720230711170450120222</v>
      </c>
      <c r="C154" s="10" t="s">
        <v>12</v>
      </c>
      <c r="D154" s="10" t="str">
        <f>"陈婷婷"</f>
        <v>陈婷婷</v>
      </c>
      <c r="E154" s="10" t="str">
        <f t="shared" si="6"/>
        <v>女</v>
      </c>
      <c r="F154" s="9"/>
    </row>
    <row r="155" spans="1:6" ht="27.75" customHeight="1">
      <c r="A155" s="9">
        <v>153</v>
      </c>
      <c r="B155" s="10" t="str">
        <f>"543720230712155528120947"</f>
        <v>543720230712155528120947</v>
      </c>
      <c r="C155" s="10" t="s">
        <v>12</v>
      </c>
      <c r="D155" s="10" t="str">
        <f>"张安靖"</f>
        <v>张安靖</v>
      </c>
      <c r="E155" s="10" t="str">
        <f>"男"</f>
        <v>男</v>
      </c>
      <c r="F155" s="9"/>
    </row>
    <row r="156" spans="1:6" ht="27.75" customHeight="1">
      <c r="A156" s="9">
        <v>154</v>
      </c>
      <c r="B156" s="10" t="str">
        <f>"54372023063009435387237"</f>
        <v>54372023063009435387237</v>
      </c>
      <c r="C156" s="10" t="s">
        <v>12</v>
      </c>
      <c r="D156" s="10" t="str">
        <f>"谭秋盈"</f>
        <v>谭秋盈</v>
      </c>
      <c r="E156" s="10" t="str">
        <f aca="true" t="shared" si="7" ref="E156:E167">"女"</f>
        <v>女</v>
      </c>
      <c r="F156" s="9"/>
    </row>
    <row r="157" spans="1:6" ht="27.75" customHeight="1">
      <c r="A157" s="9">
        <v>155</v>
      </c>
      <c r="B157" s="10" t="str">
        <f>"543720230711171338120233"</f>
        <v>543720230711171338120233</v>
      </c>
      <c r="C157" s="10" t="s">
        <v>12</v>
      </c>
      <c r="D157" s="10" t="str">
        <f>"吴函聪"</f>
        <v>吴函聪</v>
      </c>
      <c r="E157" s="10" t="str">
        <f t="shared" si="7"/>
        <v>女</v>
      </c>
      <c r="F157" s="9"/>
    </row>
    <row r="158" spans="1:6" ht="27.75" customHeight="1">
      <c r="A158" s="9">
        <v>156</v>
      </c>
      <c r="B158" s="10" t="str">
        <f>"543720230712141945120849"</f>
        <v>543720230712141945120849</v>
      </c>
      <c r="C158" s="10" t="s">
        <v>12</v>
      </c>
      <c r="D158" s="10" t="str">
        <f>"唐开睿"</f>
        <v>唐开睿</v>
      </c>
      <c r="E158" s="10" t="str">
        <f t="shared" si="7"/>
        <v>女</v>
      </c>
      <c r="F158" s="9"/>
    </row>
    <row r="159" spans="1:6" ht="27.75" customHeight="1">
      <c r="A159" s="9">
        <v>157</v>
      </c>
      <c r="B159" s="10" t="str">
        <f>"543720230713165910121829"</f>
        <v>543720230713165910121829</v>
      </c>
      <c r="C159" s="10" t="s">
        <v>12</v>
      </c>
      <c r="D159" s="10" t="str">
        <f>"符谷丹"</f>
        <v>符谷丹</v>
      </c>
      <c r="E159" s="10" t="str">
        <f t="shared" si="7"/>
        <v>女</v>
      </c>
      <c r="F159" s="9"/>
    </row>
    <row r="160" spans="1:6" ht="27.75" customHeight="1">
      <c r="A160" s="9">
        <v>158</v>
      </c>
      <c r="B160" s="10" t="str">
        <f>"543720230711212703120392"</f>
        <v>543720230711212703120392</v>
      </c>
      <c r="C160" s="10" t="s">
        <v>12</v>
      </c>
      <c r="D160" s="10" t="str">
        <f>"陈艳婷"</f>
        <v>陈艳婷</v>
      </c>
      <c r="E160" s="10" t="str">
        <f t="shared" si="7"/>
        <v>女</v>
      </c>
      <c r="F160" s="9"/>
    </row>
    <row r="161" spans="1:6" ht="27.75" customHeight="1">
      <c r="A161" s="9">
        <v>159</v>
      </c>
      <c r="B161" s="10" t="str">
        <f>"543720230714084849121930"</f>
        <v>543720230714084849121930</v>
      </c>
      <c r="C161" s="10" t="s">
        <v>12</v>
      </c>
      <c r="D161" s="10" t="str">
        <f>"李暖"</f>
        <v>李暖</v>
      </c>
      <c r="E161" s="10" t="str">
        <f t="shared" si="7"/>
        <v>女</v>
      </c>
      <c r="F161" s="9"/>
    </row>
    <row r="162" spans="1:6" ht="27.75" customHeight="1">
      <c r="A162" s="9">
        <v>160</v>
      </c>
      <c r="B162" s="10" t="str">
        <f>"54372023070317005898529"</f>
        <v>54372023070317005898529</v>
      </c>
      <c r="C162" s="10" t="s">
        <v>12</v>
      </c>
      <c r="D162" s="10" t="str">
        <f>"陈美"</f>
        <v>陈美</v>
      </c>
      <c r="E162" s="10" t="str">
        <f t="shared" si="7"/>
        <v>女</v>
      </c>
      <c r="F162" s="9"/>
    </row>
    <row r="163" spans="1:6" ht="27.75" customHeight="1">
      <c r="A163" s="9">
        <v>161</v>
      </c>
      <c r="B163" s="10" t="str">
        <f>"543720230707093114111931"</f>
        <v>543720230707093114111931</v>
      </c>
      <c r="C163" s="10" t="s">
        <v>12</v>
      </c>
      <c r="D163" s="10" t="str">
        <f>"李丽萍"</f>
        <v>李丽萍</v>
      </c>
      <c r="E163" s="10" t="str">
        <f t="shared" si="7"/>
        <v>女</v>
      </c>
      <c r="F163" s="9"/>
    </row>
    <row r="164" spans="1:6" ht="27.75" customHeight="1">
      <c r="A164" s="9">
        <v>162</v>
      </c>
      <c r="B164" s="10" t="str">
        <f>"543720230714125442121997"</f>
        <v>543720230714125442121997</v>
      </c>
      <c r="C164" s="10" t="s">
        <v>12</v>
      </c>
      <c r="D164" s="10" t="str">
        <f>"钟红灵"</f>
        <v>钟红灵</v>
      </c>
      <c r="E164" s="10" t="str">
        <f t="shared" si="7"/>
        <v>女</v>
      </c>
      <c r="F164" s="9"/>
    </row>
    <row r="165" spans="1:6" ht="27.75" customHeight="1">
      <c r="A165" s="9">
        <v>163</v>
      </c>
      <c r="B165" s="10" t="str">
        <f>"543720230713235049121909"</f>
        <v>543720230713235049121909</v>
      </c>
      <c r="C165" s="10" t="s">
        <v>12</v>
      </c>
      <c r="D165" s="10" t="str">
        <f>"石欢"</f>
        <v>石欢</v>
      </c>
      <c r="E165" s="10" t="str">
        <f t="shared" si="7"/>
        <v>女</v>
      </c>
      <c r="F165" s="9"/>
    </row>
    <row r="166" spans="1:6" ht="27.75" customHeight="1">
      <c r="A166" s="9">
        <v>164</v>
      </c>
      <c r="B166" s="10" t="str">
        <f>"543720230714135952122011"</f>
        <v>543720230714135952122011</v>
      </c>
      <c r="C166" s="10" t="s">
        <v>12</v>
      </c>
      <c r="D166" s="10" t="str">
        <f>"桂小孟"</f>
        <v>桂小孟</v>
      </c>
      <c r="E166" s="10" t="str">
        <f t="shared" si="7"/>
        <v>女</v>
      </c>
      <c r="F166" s="9"/>
    </row>
    <row r="167" spans="1:6" ht="27.75" customHeight="1">
      <c r="A167" s="9">
        <v>165</v>
      </c>
      <c r="B167" s="10" t="str">
        <f>"543720230714153807122034"</f>
        <v>543720230714153807122034</v>
      </c>
      <c r="C167" s="10" t="s">
        <v>12</v>
      </c>
      <c r="D167" s="10" t="str">
        <f>"曹林格"</f>
        <v>曹林格</v>
      </c>
      <c r="E167" s="10" t="str">
        <f t="shared" si="7"/>
        <v>女</v>
      </c>
      <c r="F167" s="9"/>
    </row>
    <row r="168" spans="1:6" ht="27.75" customHeight="1">
      <c r="A168" s="9">
        <v>166</v>
      </c>
      <c r="B168" s="10" t="str">
        <f>"54372023062811392277570"</f>
        <v>54372023062811392277570</v>
      </c>
      <c r="C168" s="10" t="s">
        <v>13</v>
      </c>
      <c r="D168" s="10" t="str">
        <f>"黄朝磊"</f>
        <v>黄朝磊</v>
      </c>
      <c r="E168" s="10" t="str">
        <f aca="true" t="shared" si="8" ref="E168:E178">"男"</f>
        <v>男</v>
      </c>
      <c r="F168" s="9"/>
    </row>
    <row r="169" spans="1:6" ht="27.75" customHeight="1">
      <c r="A169" s="9">
        <v>167</v>
      </c>
      <c r="B169" s="10" t="str">
        <f>"54372023062813081177952"</f>
        <v>54372023062813081177952</v>
      </c>
      <c r="C169" s="10" t="s">
        <v>13</v>
      </c>
      <c r="D169" s="10" t="str">
        <f>"陈学怀"</f>
        <v>陈学怀</v>
      </c>
      <c r="E169" s="10" t="str">
        <f t="shared" si="8"/>
        <v>男</v>
      </c>
      <c r="F169" s="9"/>
    </row>
    <row r="170" spans="1:6" ht="27.75" customHeight="1">
      <c r="A170" s="9">
        <v>168</v>
      </c>
      <c r="B170" s="10" t="str">
        <f>"54372023062811154577444"</f>
        <v>54372023062811154577444</v>
      </c>
      <c r="C170" s="10" t="s">
        <v>13</v>
      </c>
      <c r="D170" s="10" t="str">
        <f>"郑玉斌"</f>
        <v>郑玉斌</v>
      </c>
      <c r="E170" s="10" t="str">
        <f t="shared" si="8"/>
        <v>男</v>
      </c>
      <c r="F170" s="9"/>
    </row>
    <row r="171" spans="1:6" ht="27.75" customHeight="1">
      <c r="A171" s="9">
        <v>169</v>
      </c>
      <c r="B171" s="10" t="str">
        <f>"54372023062814411678230"</f>
        <v>54372023062814411678230</v>
      </c>
      <c r="C171" s="10" t="s">
        <v>13</v>
      </c>
      <c r="D171" s="10" t="str">
        <f>"林克平"</f>
        <v>林克平</v>
      </c>
      <c r="E171" s="10" t="str">
        <f t="shared" si="8"/>
        <v>男</v>
      </c>
      <c r="F171" s="9"/>
    </row>
    <row r="172" spans="1:6" ht="27.75" customHeight="1">
      <c r="A172" s="9">
        <v>170</v>
      </c>
      <c r="B172" s="10" t="str">
        <f>"54372023062815283078454"</f>
        <v>54372023062815283078454</v>
      </c>
      <c r="C172" s="10" t="s">
        <v>13</v>
      </c>
      <c r="D172" s="10" t="str">
        <f>"黄启彬"</f>
        <v>黄启彬</v>
      </c>
      <c r="E172" s="10" t="str">
        <f t="shared" si="8"/>
        <v>男</v>
      </c>
      <c r="F172" s="9"/>
    </row>
    <row r="173" spans="1:6" ht="27.75" customHeight="1">
      <c r="A173" s="9">
        <v>171</v>
      </c>
      <c r="B173" s="10" t="str">
        <f>"54372023062816271878751"</f>
        <v>54372023062816271878751</v>
      </c>
      <c r="C173" s="10" t="s">
        <v>13</v>
      </c>
      <c r="D173" s="10" t="str">
        <f>"李伟"</f>
        <v>李伟</v>
      </c>
      <c r="E173" s="10" t="str">
        <f t="shared" si="8"/>
        <v>男</v>
      </c>
      <c r="F173" s="9"/>
    </row>
    <row r="174" spans="1:6" ht="27.75" customHeight="1">
      <c r="A174" s="9">
        <v>172</v>
      </c>
      <c r="B174" s="10" t="str">
        <f>"54372023062815085078354"</f>
        <v>54372023062815085078354</v>
      </c>
      <c r="C174" s="10" t="s">
        <v>13</v>
      </c>
      <c r="D174" s="10" t="str">
        <f>"许伟允"</f>
        <v>许伟允</v>
      </c>
      <c r="E174" s="10" t="str">
        <f t="shared" si="8"/>
        <v>男</v>
      </c>
      <c r="F174" s="9"/>
    </row>
    <row r="175" spans="1:6" ht="27.75" customHeight="1">
      <c r="A175" s="9">
        <v>173</v>
      </c>
      <c r="B175" s="10" t="str">
        <f>"54372023062816423478816"</f>
        <v>54372023062816423478816</v>
      </c>
      <c r="C175" s="10" t="s">
        <v>13</v>
      </c>
      <c r="D175" s="10" t="str">
        <f>"李精才"</f>
        <v>李精才</v>
      </c>
      <c r="E175" s="10" t="str">
        <f t="shared" si="8"/>
        <v>男</v>
      </c>
      <c r="F175" s="9"/>
    </row>
    <row r="176" spans="1:6" ht="27.75" customHeight="1">
      <c r="A176" s="9">
        <v>174</v>
      </c>
      <c r="B176" s="10" t="str">
        <f>"54372023062822050379993"</f>
        <v>54372023062822050379993</v>
      </c>
      <c r="C176" s="10" t="s">
        <v>13</v>
      </c>
      <c r="D176" s="10" t="str">
        <f>"吴启高"</f>
        <v>吴启高</v>
      </c>
      <c r="E176" s="10" t="str">
        <f t="shared" si="8"/>
        <v>男</v>
      </c>
      <c r="F176" s="9"/>
    </row>
    <row r="177" spans="1:6" ht="27.75" customHeight="1">
      <c r="A177" s="9">
        <v>175</v>
      </c>
      <c r="B177" s="10" t="str">
        <f>"54372023062902175780422"</f>
        <v>54372023062902175780422</v>
      </c>
      <c r="C177" s="10" t="s">
        <v>13</v>
      </c>
      <c r="D177" s="10" t="str">
        <f>"李南健"</f>
        <v>李南健</v>
      </c>
      <c r="E177" s="10" t="str">
        <f t="shared" si="8"/>
        <v>男</v>
      </c>
      <c r="F177" s="9"/>
    </row>
    <row r="178" spans="1:6" ht="27.75" customHeight="1">
      <c r="A178" s="9">
        <v>176</v>
      </c>
      <c r="B178" s="10" t="str">
        <f>"54372023062820212679561"</f>
        <v>54372023062820212679561</v>
      </c>
      <c r="C178" s="10" t="s">
        <v>13</v>
      </c>
      <c r="D178" s="10" t="str">
        <f>"杨洋"</f>
        <v>杨洋</v>
      </c>
      <c r="E178" s="10" t="str">
        <f t="shared" si="8"/>
        <v>男</v>
      </c>
      <c r="F178" s="9"/>
    </row>
    <row r="179" spans="1:6" ht="27.75" customHeight="1">
      <c r="A179" s="9">
        <v>177</v>
      </c>
      <c r="B179" s="10" t="str">
        <f>"54372023062821272279813"</f>
        <v>54372023062821272279813</v>
      </c>
      <c r="C179" s="10" t="s">
        <v>13</v>
      </c>
      <c r="D179" s="10" t="str">
        <f>"欧连艳"</f>
        <v>欧连艳</v>
      </c>
      <c r="E179" s="10" t="str">
        <f>"女"</f>
        <v>女</v>
      </c>
      <c r="F179" s="9"/>
    </row>
    <row r="180" spans="1:6" ht="27.75" customHeight="1">
      <c r="A180" s="9">
        <v>178</v>
      </c>
      <c r="B180" s="10" t="str">
        <f>"54372023062909310081030"</f>
        <v>54372023062909310081030</v>
      </c>
      <c r="C180" s="10" t="s">
        <v>13</v>
      </c>
      <c r="D180" s="10" t="str">
        <f>"王文君"</f>
        <v>王文君</v>
      </c>
      <c r="E180" s="10" t="str">
        <f>"男"</f>
        <v>男</v>
      </c>
      <c r="F180" s="9"/>
    </row>
    <row r="181" spans="1:6" ht="27.75" customHeight="1">
      <c r="A181" s="9">
        <v>179</v>
      </c>
      <c r="B181" s="10" t="str">
        <f>"54372023062907441980489"</f>
        <v>54372023062907441980489</v>
      </c>
      <c r="C181" s="10" t="s">
        <v>13</v>
      </c>
      <c r="D181" s="10" t="str">
        <f>"陈彩影"</f>
        <v>陈彩影</v>
      </c>
      <c r="E181" s="10" t="str">
        <f>"女"</f>
        <v>女</v>
      </c>
      <c r="F181" s="9"/>
    </row>
    <row r="182" spans="1:6" ht="27.75" customHeight="1">
      <c r="A182" s="9">
        <v>180</v>
      </c>
      <c r="B182" s="10" t="str">
        <f>"54372023062909321881043"</f>
        <v>54372023062909321881043</v>
      </c>
      <c r="C182" s="10" t="s">
        <v>13</v>
      </c>
      <c r="D182" s="10" t="str">
        <f>"林晓慧"</f>
        <v>林晓慧</v>
      </c>
      <c r="E182" s="10" t="str">
        <f>"女"</f>
        <v>女</v>
      </c>
      <c r="F182" s="9"/>
    </row>
    <row r="183" spans="1:6" ht="27.75" customHeight="1">
      <c r="A183" s="9">
        <v>181</v>
      </c>
      <c r="B183" s="10" t="str">
        <f>"54372023062909460781183"</f>
        <v>54372023062909460781183</v>
      </c>
      <c r="C183" s="10" t="s">
        <v>13</v>
      </c>
      <c r="D183" s="10" t="str">
        <f>"陈益浮"</f>
        <v>陈益浮</v>
      </c>
      <c r="E183" s="10" t="str">
        <f>"男"</f>
        <v>男</v>
      </c>
      <c r="F183" s="9"/>
    </row>
    <row r="184" spans="1:6" ht="27.75" customHeight="1">
      <c r="A184" s="9">
        <v>182</v>
      </c>
      <c r="B184" s="10" t="str">
        <f>"54372023062909365581096"</f>
        <v>54372023062909365581096</v>
      </c>
      <c r="C184" s="10" t="s">
        <v>13</v>
      </c>
      <c r="D184" s="10" t="str">
        <f>"吴永乐"</f>
        <v>吴永乐</v>
      </c>
      <c r="E184" s="10" t="str">
        <f>"男"</f>
        <v>男</v>
      </c>
      <c r="F184" s="9"/>
    </row>
    <row r="185" spans="1:6" ht="27.75" customHeight="1">
      <c r="A185" s="9">
        <v>183</v>
      </c>
      <c r="B185" s="10" t="str">
        <f>"54372023062910202881543"</f>
        <v>54372023062910202881543</v>
      </c>
      <c r="C185" s="10" t="s">
        <v>13</v>
      </c>
      <c r="D185" s="10" t="str">
        <f>"高小芬"</f>
        <v>高小芬</v>
      </c>
      <c r="E185" s="10" t="str">
        <f>"女"</f>
        <v>女</v>
      </c>
      <c r="F185" s="9"/>
    </row>
    <row r="186" spans="1:6" ht="27.75" customHeight="1">
      <c r="A186" s="9">
        <v>184</v>
      </c>
      <c r="B186" s="10" t="str">
        <f>"54372023062814152678146"</f>
        <v>54372023062814152678146</v>
      </c>
      <c r="C186" s="10" t="s">
        <v>13</v>
      </c>
      <c r="D186" s="10" t="str">
        <f>"林方威"</f>
        <v>林方威</v>
      </c>
      <c r="E186" s="10" t="str">
        <f>"男"</f>
        <v>男</v>
      </c>
      <c r="F186" s="9"/>
    </row>
    <row r="187" spans="1:6" ht="27.75" customHeight="1">
      <c r="A187" s="9">
        <v>185</v>
      </c>
      <c r="B187" s="10" t="str">
        <f>"54372023062820464179645"</f>
        <v>54372023062820464179645</v>
      </c>
      <c r="C187" s="10" t="s">
        <v>13</v>
      </c>
      <c r="D187" s="10" t="str">
        <f>"黄修锦"</f>
        <v>黄修锦</v>
      </c>
      <c r="E187" s="10" t="str">
        <f>"男"</f>
        <v>男</v>
      </c>
      <c r="F187" s="9"/>
    </row>
    <row r="188" spans="1:6" ht="27.75" customHeight="1">
      <c r="A188" s="9">
        <v>186</v>
      </c>
      <c r="B188" s="10" t="str">
        <f>"54372023062914533183220"</f>
        <v>54372023062914533183220</v>
      </c>
      <c r="C188" s="10" t="s">
        <v>13</v>
      </c>
      <c r="D188" s="10" t="str">
        <f>"陈龙飞"</f>
        <v>陈龙飞</v>
      </c>
      <c r="E188" s="10" t="str">
        <f>"男"</f>
        <v>男</v>
      </c>
      <c r="F188" s="9"/>
    </row>
    <row r="189" spans="1:6" ht="27.75" customHeight="1">
      <c r="A189" s="9">
        <v>187</v>
      </c>
      <c r="B189" s="10" t="str">
        <f>"54372023062914463683179"</f>
        <v>54372023062914463683179</v>
      </c>
      <c r="C189" s="10" t="s">
        <v>13</v>
      </c>
      <c r="D189" s="10" t="str">
        <f>"李昌寅"</f>
        <v>李昌寅</v>
      </c>
      <c r="E189" s="10" t="str">
        <f>"男"</f>
        <v>男</v>
      </c>
      <c r="F189" s="9"/>
    </row>
    <row r="190" spans="1:6" ht="27.75" customHeight="1">
      <c r="A190" s="9">
        <v>188</v>
      </c>
      <c r="B190" s="10" t="str">
        <f>"54372023062811505177617"</f>
        <v>54372023062811505177617</v>
      </c>
      <c r="C190" s="10" t="s">
        <v>13</v>
      </c>
      <c r="D190" s="10" t="str">
        <f>"纪明润"</f>
        <v>纪明润</v>
      </c>
      <c r="E190" s="10" t="str">
        <f>"男"</f>
        <v>男</v>
      </c>
      <c r="F190" s="9"/>
    </row>
    <row r="191" spans="1:6" ht="27.75" customHeight="1">
      <c r="A191" s="9">
        <v>189</v>
      </c>
      <c r="B191" s="10" t="str">
        <f>"54372023062917125584204"</f>
        <v>54372023062917125584204</v>
      </c>
      <c r="C191" s="10" t="s">
        <v>13</v>
      </c>
      <c r="D191" s="10" t="str">
        <f>"云美珍"</f>
        <v>云美珍</v>
      </c>
      <c r="E191" s="10" t="str">
        <f>"女"</f>
        <v>女</v>
      </c>
      <c r="F191" s="9"/>
    </row>
    <row r="192" spans="1:6" ht="27.75" customHeight="1">
      <c r="A192" s="9">
        <v>190</v>
      </c>
      <c r="B192" s="10" t="str">
        <f>"54372023062911021981934"</f>
        <v>54372023062911021981934</v>
      </c>
      <c r="C192" s="10" t="s">
        <v>13</v>
      </c>
      <c r="D192" s="10" t="str">
        <f>"孙耀玮"</f>
        <v>孙耀玮</v>
      </c>
      <c r="E192" s="10" t="str">
        <f>"男"</f>
        <v>男</v>
      </c>
      <c r="F192" s="9"/>
    </row>
    <row r="193" spans="1:6" ht="27.75" customHeight="1">
      <c r="A193" s="9">
        <v>191</v>
      </c>
      <c r="B193" s="10" t="str">
        <f>"54372023062811185177463"</f>
        <v>54372023062811185177463</v>
      </c>
      <c r="C193" s="10" t="s">
        <v>13</v>
      </c>
      <c r="D193" s="10" t="str">
        <f>"文雨妃"</f>
        <v>文雨妃</v>
      </c>
      <c r="E193" s="10" t="str">
        <f>"女"</f>
        <v>女</v>
      </c>
      <c r="F193" s="9"/>
    </row>
    <row r="194" spans="1:6" ht="27.75" customHeight="1">
      <c r="A194" s="9">
        <v>192</v>
      </c>
      <c r="B194" s="10" t="str">
        <f>"54372023062922322385997"</f>
        <v>54372023062922322385997</v>
      </c>
      <c r="C194" s="10" t="s">
        <v>13</v>
      </c>
      <c r="D194" s="10" t="str">
        <f>"朱荟声"</f>
        <v>朱荟声</v>
      </c>
      <c r="E194" s="10" t="str">
        <f>"男"</f>
        <v>男</v>
      </c>
      <c r="F194" s="9"/>
    </row>
    <row r="195" spans="1:6" ht="27.75" customHeight="1">
      <c r="A195" s="9">
        <v>193</v>
      </c>
      <c r="B195" s="10" t="str">
        <f>"54372023062922495186098"</f>
        <v>54372023062922495186098</v>
      </c>
      <c r="C195" s="10" t="s">
        <v>13</v>
      </c>
      <c r="D195" s="10" t="str">
        <f>"林明旭"</f>
        <v>林明旭</v>
      </c>
      <c r="E195" s="10" t="str">
        <f>"男"</f>
        <v>男</v>
      </c>
      <c r="F195" s="9"/>
    </row>
    <row r="196" spans="1:6" ht="27.75" customHeight="1">
      <c r="A196" s="9">
        <v>194</v>
      </c>
      <c r="B196" s="10" t="str">
        <f>"54372023062922351586016"</f>
        <v>54372023062922351586016</v>
      </c>
      <c r="C196" s="10" t="s">
        <v>13</v>
      </c>
      <c r="D196" s="10" t="str">
        <f>"吴挺达"</f>
        <v>吴挺达</v>
      </c>
      <c r="E196" s="10" t="str">
        <f>"男"</f>
        <v>男</v>
      </c>
      <c r="F196" s="9"/>
    </row>
    <row r="197" spans="1:6" ht="27.75" customHeight="1">
      <c r="A197" s="9">
        <v>195</v>
      </c>
      <c r="B197" s="10" t="str">
        <f>"54372023062922433386055"</f>
        <v>54372023062922433386055</v>
      </c>
      <c r="C197" s="10" t="s">
        <v>13</v>
      </c>
      <c r="D197" s="10" t="str">
        <f>"吴定秋"</f>
        <v>吴定秋</v>
      </c>
      <c r="E197" s="10" t="str">
        <f>"女"</f>
        <v>女</v>
      </c>
      <c r="F197" s="9"/>
    </row>
    <row r="198" spans="1:6" ht="27.75" customHeight="1">
      <c r="A198" s="9">
        <v>196</v>
      </c>
      <c r="B198" s="10" t="str">
        <f>"54372023062922572586125"</f>
        <v>54372023062922572586125</v>
      </c>
      <c r="C198" s="10" t="s">
        <v>13</v>
      </c>
      <c r="D198" s="10" t="str">
        <f>"王文标"</f>
        <v>王文标</v>
      </c>
      <c r="E198" s="10" t="str">
        <f>"男"</f>
        <v>男</v>
      </c>
      <c r="F198" s="9"/>
    </row>
    <row r="199" spans="1:6" ht="27.75" customHeight="1">
      <c r="A199" s="9">
        <v>197</v>
      </c>
      <c r="B199" s="10" t="str">
        <f>"54372023062913182782773"</f>
        <v>54372023062913182782773</v>
      </c>
      <c r="C199" s="10" t="s">
        <v>13</v>
      </c>
      <c r="D199" s="10" t="str">
        <f>"谭必超"</f>
        <v>谭必超</v>
      </c>
      <c r="E199" s="10" t="str">
        <f>"男"</f>
        <v>男</v>
      </c>
      <c r="F199" s="9"/>
    </row>
    <row r="200" spans="1:6" ht="27.75" customHeight="1">
      <c r="A200" s="9">
        <v>198</v>
      </c>
      <c r="B200" s="10" t="str">
        <f>"54372023063010300487597"</f>
        <v>54372023063010300487597</v>
      </c>
      <c r="C200" s="10" t="s">
        <v>13</v>
      </c>
      <c r="D200" s="10" t="str">
        <f>"陈晓玲"</f>
        <v>陈晓玲</v>
      </c>
      <c r="E200" s="10" t="str">
        <f>"女"</f>
        <v>女</v>
      </c>
      <c r="F200" s="9"/>
    </row>
    <row r="201" spans="1:6" ht="27.75" customHeight="1">
      <c r="A201" s="9">
        <v>199</v>
      </c>
      <c r="B201" s="10" t="str">
        <f>"54372023063010415787682"</f>
        <v>54372023063010415787682</v>
      </c>
      <c r="C201" s="10" t="s">
        <v>13</v>
      </c>
      <c r="D201" s="10" t="str">
        <f>"巩裕豪"</f>
        <v>巩裕豪</v>
      </c>
      <c r="E201" s="10" t="str">
        <f>"男"</f>
        <v>男</v>
      </c>
      <c r="F201" s="9"/>
    </row>
    <row r="202" spans="1:6" ht="27.75" customHeight="1">
      <c r="A202" s="9">
        <v>200</v>
      </c>
      <c r="B202" s="10" t="str">
        <f>"54372023063012153588244"</f>
        <v>54372023063012153588244</v>
      </c>
      <c r="C202" s="10" t="s">
        <v>13</v>
      </c>
      <c r="D202" s="10" t="str">
        <f>"邓程俊"</f>
        <v>邓程俊</v>
      </c>
      <c r="E202" s="10" t="str">
        <f>"男"</f>
        <v>男</v>
      </c>
      <c r="F202" s="9"/>
    </row>
    <row r="203" spans="1:6" ht="27.75" customHeight="1">
      <c r="A203" s="9">
        <v>201</v>
      </c>
      <c r="B203" s="10" t="str">
        <f>"54372023063012490588455"</f>
        <v>54372023063012490588455</v>
      </c>
      <c r="C203" s="10" t="s">
        <v>13</v>
      </c>
      <c r="D203" s="10" t="str">
        <f>"梁朝娜"</f>
        <v>梁朝娜</v>
      </c>
      <c r="E203" s="10" t="str">
        <f>"女"</f>
        <v>女</v>
      </c>
      <c r="F203" s="9"/>
    </row>
    <row r="204" spans="1:6" ht="27.75" customHeight="1">
      <c r="A204" s="9">
        <v>202</v>
      </c>
      <c r="B204" s="10" t="str">
        <f>"54372023063013015188524"</f>
        <v>54372023063013015188524</v>
      </c>
      <c r="C204" s="10" t="s">
        <v>13</v>
      </c>
      <c r="D204" s="10" t="str">
        <f>"杨婷婷"</f>
        <v>杨婷婷</v>
      </c>
      <c r="E204" s="10" t="str">
        <f>"女"</f>
        <v>女</v>
      </c>
      <c r="F204" s="9"/>
    </row>
    <row r="205" spans="1:6" ht="27.75" customHeight="1">
      <c r="A205" s="9">
        <v>203</v>
      </c>
      <c r="B205" s="10" t="str">
        <f>"54372023062910022281348"</f>
        <v>54372023062910022281348</v>
      </c>
      <c r="C205" s="10" t="s">
        <v>13</v>
      </c>
      <c r="D205" s="10" t="str">
        <f>"梁艳云"</f>
        <v>梁艳云</v>
      </c>
      <c r="E205" s="10" t="str">
        <f>"女"</f>
        <v>女</v>
      </c>
      <c r="F205" s="9"/>
    </row>
    <row r="206" spans="1:6" ht="27.75" customHeight="1">
      <c r="A206" s="9">
        <v>204</v>
      </c>
      <c r="B206" s="10" t="str">
        <f>"54372023062916181683837"</f>
        <v>54372023062916181683837</v>
      </c>
      <c r="C206" s="10" t="s">
        <v>13</v>
      </c>
      <c r="D206" s="10" t="str">
        <f>"张万"</f>
        <v>张万</v>
      </c>
      <c r="E206" s="10" t="str">
        <f>"女"</f>
        <v>女</v>
      </c>
      <c r="F206" s="9"/>
    </row>
    <row r="207" spans="1:6" ht="27.75" customHeight="1">
      <c r="A207" s="9">
        <v>205</v>
      </c>
      <c r="B207" s="10" t="str">
        <f>"54372023063015381589611"</f>
        <v>54372023063015381589611</v>
      </c>
      <c r="C207" s="10" t="s">
        <v>13</v>
      </c>
      <c r="D207" s="10" t="str">
        <f>"苏德雄"</f>
        <v>苏德雄</v>
      </c>
      <c r="E207" s="10" t="str">
        <f>"男"</f>
        <v>男</v>
      </c>
      <c r="F207" s="9"/>
    </row>
    <row r="208" spans="1:6" ht="27.75" customHeight="1">
      <c r="A208" s="9">
        <v>206</v>
      </c>
      <c r="B208" s="10" t="str">
        <f>"54372023063008252286780"</f>
        <v>54372023063008252286780</v>
      </c>
      <c r="C208" s="10" t="s">
        <v>13</v>
      </c>
      <c r="D208" s="10" t="str">
        <f>"王凡"</f>
        <v>王凡</v>
      </c>
      <c r="E208" s="10" t="str">
        <f>"男"</f>
        <v>男</v>
      </c>
      <c r="F208" s="9"/>
    </row>
    <row r="209" spans="1:6" ht="27.75" customHeight="1">
      <c r="A209" s="9">
        <v>207</v>
      </c>
      <c r="B209" s="10" t="str">
        <f>"54372023063012043488177"</f>
        <v>54372023063012043488177</v>
      </c>
      <c r="C209" s="10" t="s">
        <v>13</v>
      </c>
      <c r="D209" s="10" t="str">
        <f>"李豪"</f>
        <v>李豪</v>
      </c>
      <c r="E209" s="10" t="str">
        <f>"男"</f>
        <v>男</v>
      </c>
      <c r="F209" s="9"/>
    </row>
    <row r="210" spans="1:6" ht="27.75" customHeight="1">
      <c r="A210" s="9">
        <v>208</v>
      </c>
      <c r="B210" s="10" t="str">
        <f>"54372023063019422690288"</f>
        <v>54372023063019422690288</v>
      </c>
      <c r="C210" s="10" t="s">
        <v>13</v>
      </c>
      <c r="D210" s="10" t="str">
        <f>"符海东"</f>
        <v>符海东</v>
      </c>
      <c r="E210" s="10" t="str">
        <f>"男"</f>
        <v>男</v>
      </c>
      <c r="F210" s="9"/>
    </row>
    <row r="211" spans="1:6" ht="27.75" customHeight="1">
      <c r="A211" s="9">
        <v>209</v>
      </c>
      <c r="B211" s="10" t="str">
        <f>"54372023063001115686499"</f>
        <v>54372023063001115686499</v>
      </c>
      <c r="C211" s="10" t="s">
        <v>13</v>
      </c>
      <c r="D211" s="10" t="str">
        <f>"王思棉"</f>
        <v>王思棉</v>
      </c>
      <c r="E211" s="10" t="str">
        <f>"男"</f>
        <v>男</v>
      </c>
      <c r="F211" s="9"/>
    </row>
    <row r="212" spans="1:6" ht="27.75" customHeight="1">
      <c r="A212" s="9">
        <v>210</v>
      </c>
      <c r="B212" s="10" t="str">
        <f>"54372023063023110990670"</f>
        <v>54372023063023110990670</v>
      </c>
      <c r="C212" s="10" t="s">
        <v>13</v>
      </c>
      <c r="D212" s="10" t="str">
        <f>"符海交"</f>
        <v>符海交</v>
      </c>
      <c r="E212" s="10" t="str">
        <f>"女"</f>
        <v>女</v>
      </c>
      <c r="F212" s="9"/>
    </row>
    <row r="213" spans="1:6" ht="27.75" customHeight="1">
      <c r="A213" s="9">
        <v>211</v>
      </c>
      <c r="B213" s="10" t="str">
        <f>"54372023070102521390801"</f>
        <v>54372023070102521390801</v>
      </c>
      <c r="C213" s="10" t="s">
        <v>13</v>
      </c>
      <c r="D213" s="10" t="str">
        <f>"王先清"</f>
        <v>王先清</v>
      </c>
      <c r="E213" s="10" t="str">
        <f aca="true" t="shared" si="9" ref="E213:E221">"男"</f>
        <v>男</v>
      </c>
      <c r="F213" s="9"/>
    </row>
    <row r="214" spans="1:6" ht="27.75" customHeight="1">
      <c r="A214" s="9">
        <v>212</v>
      </c>
      <c r="B214" s="10" t="str">
        <f>"54372023062914483683188"</f>
        <v>54372023062914483683188</v>
      </c>
      <c r="C214" s="10" t="s">
        <v>13</v>
      </c>
      <c r="D214" s="10" t="str">
        <f>"朱深平"</f>
        <v>朱深平</v>
      </c>
      <c r="E214" s="10" t="str">
        <f t="shared" si="9"/>
        <v>男</v>
      </c>
      <c r="F214" s="9"/>
    </row>
    <row r="215" spans="1:6" ht="27.75" customHeight="1">
      <c r="A215" s="9">
        <v>213</v>
      </c>
      <c r="B215" s="10" t="str">
        <f>"54372023070113450191530"</f>
        <v>54372023070113450191530</v>
      </c>
      <c r="C215" s="10" t="s">
        <v>13</v>
      </c>
      <c r="D215" s="10" t="str">
        <f>"胡张瑞"</f>
        <v>胡张瑞</v>
      </c>
      <c r="E215" s="10" t="str">
        <f t="shared" si="9"/>
        <v>男</v>
      </c>
      <c r="F215" s="9"/>
    </row>
    <row r="216" spans="1:6" ht="27.75" customHeight="1">
      <c r="A216" s="9">
        <v>214</v>
      </c>
      <c r="B216" s="10" t="str">
        <f>"54372023062818073879141"</f>
        <v>54372023062818073879141</v>
      </c>
      <c r="C216" s="10" t="s">
        <v>13</v>
      </c>
      <c r="D216" s="10" t="str">
        <f>"林海威"</f>
        <v>林海威</v>
      </c>
      <c r="E216" s="10" t="str">
        <f t="shared" si="9"/>
        <v>男</v>
      </c>
      <c r="F216" s="9"/>
    </row>
    <row r="217" spans="1:6" ht="27.75" customHeight="1">
      <c r="A217" s="9">
        <v>215</v>
      </c>
      <c r="B217" s="10" t="str">
        <f>"54372023070109013190901"</f>
        <v>54372023070109013190901</v>
      </c>
      <c r="C217" s="10" t="s">
        <v>13</v>
      </c>
      <c r="D217" s="10" t="str">
        <f>"章得"</f>
        <v>章得</v>
      </c>
      <c r="E217" s="10" t="str">
        <f t="shared" si="9"/>
        <v>男</v>
      </c>
      <c r="F217" s="9"/>
    </row>
    <row r="218" spans="1:6" ht="27.75" customHeight="1">
      <c r="A218" s="9">
        <v>216</v>
      </c>
      <c r="B218" s="10" t="str">
        <f>"54372023070222035394862"</f>
        <v>54372023070222035394862</v>
      </c>
      <c r="C218" s="10" t="s">
        <v>13</v>
      </c>
      <c r="D218" s="10" t="str">
        <f>"简天泽"</f>
        <v>简天泽</v>
      </c>
      <c r="E218" s="10" t="str">
        <f t="shared" si="9"/>
        <v>男</v>
      </c>
      <c r="F218" s="9"/>
    </row>
    <row r="219" spans="1:6" ht="27.75" customHeight="1">
      <c r="A219" s="9">
        <v>217</v>
      </c>
      <c r="B219" s="10" t="str">
        <f>"54372023070223221595059"</f>
        <v>54372023070223221595059</v>
      </c>
      <c r="C219" s="10" t="s">
        <v>13</v>
      </c>
      <c r="D219" s="10" t="str">
        <f>"云惟祝"</f>
        <v>云惟祝</v>
      </c>
      <c r="E219" s="10" t="str">
        <f t="shared" si="9"/>
        <v>男</v>
      </c>
      <c r="F219" s="9"/>
    </row>
    <row r="220" spans="1:6" ht="27.75" customHeight="1">
      <c r="A220" s="9">
        <v>218</v>
      </c>
      <c r="B220" s="10" t="str">
        <f>"54372023070107001390815"</f>
        <v>54372023070107001390815</v>
      </c>
      <c r="C220" s="10" t="s">
        <v>13</v>
      </c>
      <c r="D220" s="10" t="str">
        <f>"陈芳明"</f>
        <v>陈芳明</v>
      </c>
      <c r="E220" s="10" t="str">
        <f t="shared" si="9"/>
        <v>男</v>
      </c>
      <c r="F220" s="9"/>
    </row>
    <row r="221" spans="1:6" ht="27.75" customHeight="1">
      <c r="A221" s="9">
        <v>219</v>
      </c>
      <c r="B221" s="10" t="str">
        <f>"54372023070312112096949"</f>
        <v>54372023070312112096949</v>
      </c>
      <c r="C221" s="10" t="s">
        <v>13</v>
      </c>
      <c r="D221" s="10" t="str">
        <f>"杜鑫涛"</f>
        <v>杜鑫涛</v>
      </c>
      <c r="E221" s="10" t="str">
        <f t="shared" si="9"/>
        <v>男</v>
      </c>
      <c r="F221" s="9"/>
    </row>
    <row r="222" spans="1:6" ht="27.75" customHeight="1">
      <c r="A222" s="9">
        <v>220</v>
      </c>
      <c r="B222" s="10" t="str">
        <f>"54372023070315031197809"</f>
        <v>54372023070315031197809</v>
      </c>
      <c r="C222" s="10" t="s">
        <v>13</v>
      </c>
      <c r="D222" s="10" t="str">
        <f>"李晓莎"</f>
        <v>李晓莎</v>
      </c>
      <c r="E222" s="10" t="str">
        <f>"女"</f>
        <v>女</v>
      </c>
      <c r="F222" s="9"/>
    </row>
    <row r="223" spans="1:6" ht="27.75" customHeight="1">
      <c r="A223" s="9">
        <v>221</v>
      </c>
      <c r="B223" s="10" t="str">
        <f>"54372023070316552498497"</f>
        <v>54372023070316552498497</v>
      </c>
      <c r="C223" s="10" t="s">
        <v>13</v>
      </c>
      <c r="D223" s="10" t="str">
        <f>"李明源"</f>
        <v>李明源</v>
      </c>
      <c r="E223" s="10" t="str">
        <f aca="true" t="shared" si="10" ref="E223:E228">"男"</f>
        <v>男</v>
      </c>
      <c r="F223" s="9"/>
    </row>
    <row r="224" spans="1:6" ht="27.75" customHeight="1">
      <c r="A224" s="9">
        <v>222</v>
      </c>
      <c r="B224" s="10" t="str">
        <f>"54372023070214053193734"</f>
        <v>54372023070214053193734</v>
      </c>
      <c r="C224" s="10" t="s">
        <v>13</v>
      </c>
      <c r="D224" s="10" t="str">
        <f>"张永祥"</f>
        <v>张永祥</v>
      </c>
      <c r="E224" s="10" t="str">
        <f t="shared" si="10"/>
        <v>男</v>
      </c>
      <c r="F224" s="9"/>
    </row>
    <row r="225" spans="1:6" ht="27.75" customHeight="1">
      <c r="A225" s="9">
        <v>223</v>
      </c>
      <c r="B225" s="10" t="str">
        <f>"54372023070320514099486"</f>
        <v>54372023070320514099486</v>
      </c>
      <c r="C225" s="10" t="s">
        <v>13</v>
      </c>
      <c r="D225" s="10" t="str">
        <f>"龙丁广"</f>
        <v>龙丁广</v>
      </c>
      <c r="E225" s="10" t="str">
        <f t="shared" si="10"/>
        <v>男</v>
      </c>
      <c r="F225" s="9"/>
    </row>
    <row r="226" spans="1:6" ht="27.75" customHeight="1">
      <c r="A226" s="9">
        <v>224</v>
      </c>
      <c r="B226" s="10" t="str">
        <f>"54372023070321064099561"</f>
        <v>54372023070321064099561</v>
      </c>
      <c r="C226" s="10" t="s">
        <v>13</v>
      </c>
      <c r="D226" s="10" t="str">
        <f>"高泽琼"</f>
        <v>高泽琼</v>
      </c>
      <c r="E226" s="10" t="str">
        <f t="shared" si="10"/>
        <v>男</v>
      </c>
      <c r="F226" s="9"/>
    </row>
    <row r="227" spans="1:6" ht="27.75" customHeight="1">
      <c r="A227" s="9">
        <v>225</v>
      </c>
      <c r="B227" s="10" t="str">
        <f>"54372023070320240099344"</f>
        <v>54372023070320240099344</v>
      </c>
      <c r="C227" s="10" t="s">
        <v>13</v>
      </c>
      <c r="D227" s="10" t="str">
        <f>"王康先"</f>
        <v>王康先</v>
      </c>
      <c r="E227" s="10" t="str">
        <f t="shared" si="10"/>
        <v>男</v>
      </c>
      <c r="F227" s="9"/>
    </row>
    <row r="228" spans="1:6" ht="27.75" customHeight="1">
      <c r="A228" s="9">
        <v>226</v>
      </c>
      <c r="B228" s="10" t="str">
        <f>"54372023070317462298736"</f>
        <v>54372023070317462298736</v>
      </c>
      <c r="C228" s="10" t="s">
        <v>13</v>
      </c>
      <c r="D228" s="10" t="str">
        <f>"符亚祥"</f>
        <v>符亚祥</v>
      </c>
      <c r="E228" s="10" t="str">
        <f t="shared" si="10"/>
        <v>男</v>
      </c>
      <c r="F228" s="9"/>
    </row>
    <row r="229" spans="1:6" ht="27.75" customHeight="1">
      <c r="A229" s="9">
        <v>227</v>
      </c>
      <c r="B229" s="10" t="str">
        <f>"54372023070115482391742"</f>
        <v>54372023070115482391742</v>
      </c>
      <c r="C229" s="10" t="s">
        <v>13</v>
      </c>
      <c r="D229" s="10" t="str">
        <f>"赵思宇"</f>
        <v>赵思宇</v>
      </c>
      <c r="E229" s="10" t="str">
        <f>"女"</f>
        <v>女</v>
      </c>
      <c r="F229" s="9"/>
    </row>
    <row r="230" spans="1:6" ht="27.75" customHeight="1">
      <c r="A230" s="9">
        <v>228</v>
      </c>
      <c r="B230" s="10" t="str">
        <f>"54372023070218083294309"</f>
        <v>54372023070218083294309</v>
      </c>
      <c r="C230" s="10" t="s">
        <v>13</v>
      </c>
      <c r="D230" s="10" t="str">
        <f>"王爽"</f>
        <v>王爽</v>
      </c>
      <c r="E230" s="10" t="str">
        <f>"男"</f>
        <v>男</v>
      </c>
      <c r="F230" s="9"/>
    </row>
    <row r="231" spans="1:6" ht="27.75" customHeight="1">
      <c r="A231" s="9">
        <v>229</v>
      </c>
      <c r="B231" s="10" t="str">
        <f>"543720230704111838101418"</f>
        <v>543720230704111838101418</v>
      </c>
      <c r="C231" s="10" t="s">
        <v>13</v>
      </c>
      <c r="D231" s="10" t="str">
        <f>"王晓春"</f>
        <v>王晓春</v>
      </c>
      <c r="E231" s="10" t="str">
        <f>"男"</f>
        <v>男</v>
      </c>
      <c r="F231" s="9"/>
    </row>
    <row r="232" spans="1:6" ht="27.75" customHeight="1">
      <c r="A232" s="9">
        <v>230</v>
      </c>
      <c r="B232" s="10" t="str">
        <f>"54372023070309580296042"</f>
        <v>54372023070309580296042</v>
      </c>
      <c r="C232" s="10" t="s">
        <v>13</v>
      </c>
      <c r="D232" s="10" t="str">
        <f>"周王龙"</f>
        <v>周王龙</v>
      </c>
      <c r="E232" s="10" t="str">
        <f>"男"</f>
        <v>男</v>
      </c>
      <c r="F232" s="9"/>
    </row>
    <row r="233" spans="1:6" ht="27.75" customHeight="1">
      <c r="A233" s="9">
        <v>231</v>
      </c>
      <c r="B233" s="10" t="str">
        <f>"543720230704132543101806"</f>
        <v>543720230704132543101806</v>
      </c>
      <c r="C233" s="10" t="s">
        <v>13</v>
      </c>
      <c r="D233" s="10" t="str">
        <f>"赵成榜"</f>
        <v>赵成榜</v>
      </c>
      <c r="E233" s="10" t="str">
        <f>"男"</f>
        <v>男</v>
      </c>
      <c r="F233" s="9"/>
    </row>
    <row r="234" spans="1:6" ht="27.75" customHeight="1">
      <c r="A234" s="9">
        <v>232</v>
      </c>
      <c r="B234" s="10" t="str">
        <f>"543720230704152126102115"</f>
        <v>543720230704152126102115</v>
      </c>
      <c r="C234" s="10" t="s">
        <v>13</v>
      </c>
      <c r="D234" s="10" t="str">
        <f>"宋钰琳"</f>
        <v>宋钰琳</v>
      </c>
      <c r="E234" s="10" t="str">
        <f>"女"</f>
        <v>女</v>
      </c>
      <c r="F234" s="9"/>
    </row>
    <row r="235" spans="1:6" ht="27.75" customHeight="1">
      <c r="A235" s="9">
        <v>233</v>
      </c>
      <c r="B235" s="10" t="str">
        <f>"543720230704121015101625"</f>
        <v>543720230704121015101625</v>
      </c>
      <c r="C235" s="10" t="s">
        <v>13</v>
      </c>
      <c r="D235" s="10" t="str">
        <f>"胡宇辰"</f>
        <v>胡宇辰</v>
      </c>
      <c r="E235" s="10" t="str">
        <f>"男"</f>
        <v>男</v>
      </c>
      <c r="F235" s="9"/>
    </row>
    <row r="236" spans="1:6" ht="27.75" customHeight="1">
      <c r="A236" s="9">
        <v>234</v>
      </c>
      <c r="B236" s="10" t="str">
        <f>"543720230705204127105532"</f>
        <v>543720230705204127105532</v>
      </c>
      <c r="C236" s="10" t="s">
        <v>13</v>
      </c>
      <c r="D236" s="10" t="str">
        <f>"胡童"</f>
        <v>胡童</v>
      </c>
      <c r="E236" s="10" t="str">
        <f>"男"</f>
        <v>男</v>
      </c>
      <c r="F236" s="9"/>
    </row>
    <row r="237" spans="1:6" ht="27.75" customHeight="1">
      <c r="A237" s="9">
        <v>235</v>
      </c>
      <c r="B237" s="10" t="str">
        <f>"543720230706004643105855"</f>
        <v>543720230706004643105855</v>
      </c>
      <c r="C237" s="10" t="s">
        <v>13</v>
      </c>
      <c r="D237" s="10" t="str">
        <f>"黄诚"</f>
        <v>黄诚</v>
      </c>
      <c r="E237" s="10" t="str">
        <f>"男"</f>
        <v>男</v>
      </c>
      <c r="F237" s="9"/>
    </row>
    <row r="238" spans="1:6" ht="27.75" customHeight="1">
      <c r="A238" s="9">
        <v>236</v>
      </c>
      <c r="B238" s="10" t="str">
        <f>"543720230706092559106548"</f>
        <v>543720230706092559106548</v>
      </c>
      <c r="C238" s="10" t="s">
        <v>13</v>
      </c>
      <c r="D238" s="10" t="str">
        <f>"阳柳清"</f>
        <v>阳柳清</v>
      </c>
      <c r="E238" s="10" t="str">
        <f>"女"</f>
        <v>女</v>
      </c>
      <c r="F238" s="9"/>
    </row>
    <row r="239" spans="1:6" ht="27.75" customHeight="1">
      <c r="A239" s="9">
        <v>237</v>
      </c>
      <c r="B239" s="10" t="str">
        <f>"543720230707101650112253"</f>
        <v>543720230707101650112253</v>
      </c>
      <c r="C239" s="10" t="s">
        <v>13</v>
      </c>
      <c r="D239" s="10" t="str">
        <f>"陈进影"</f>
        <v>陈进影</v>
      </c>
      <c r="E239" s="10" t="str">
        <f>"男"</f>
        <v>男</v>
      </c>
      <c r="F239" s="9"/>
    </row>
    <row r="240" spans="1:6" ht="27.75" customHeight="1">
      <c r="A240" s="9">
        <v>238</v>
      </c>
      <c r="B240" s="10" t="str">
        <f>"543720230707105731112489"</f>
        <v>543720230707105731112489</v>
      </c>
      <c r="C240" s="10" t="s">
        <v>13</v>
      </c>
      <c r="D240" s="10" t="str">
        <f>"符云雨"</f>
        <v>符云雨</v>
      </c>
      <c r="E240" s="10" t="str">
        <f>"女"</f>
        <v>女</v>
      </c>
      <c r="F240" s="9"/>
    </row>
    <row r="241" spans="1:6" ht="27.75" customHeight="1">
      <c r="A241" s="9">
        <v>239</v>
      </c>
      <c r="B241" s="10" t="str">
        <f>"543720230709143737118131"</f>
        <v>543720230709143737118131</v>
      </c>
      <c r="C241" s="10" t="s">
        <v>13</v>
      </c>
      <c r="D241" s="10" t="str">
        <f>"董怡辛"</f>
        <v>董怡辛</v>
      </c>
      <c r="E241" s="10" t="str">
        <f>"女"</f>
        <v>女</v>
      </c>
      <c r="F241" s="9"/>
    </row>
    <row r="242" spans="1:6" ht="27.75" customHeight="1">
      <c r="A242" s="9">
        <v>240</v>
      </c>
      <c r="B242" s="10" t="str">
        <f>"543720230708180432117606"</f>
        <v>543720230708180432117606</v>
      </c>
      <c r="C242" s="10" t="s">
        <v>13</v>
      </c>
      <c r="D242" s="10" t="str">
        <f>"易佳鹏"</f>
        <v>易佳鹏</v>
      </c>
      <c r="E242" s="10" t="str">
        <f>"男"</f>
        <v>男</v>
      </c>
      <c r="F242" s="9"/>
    </row>
    <row r="243" spans="1:6" ht="27.75" customHeight="1">
      <c r="A243" s="9">
        <v>241</v>
      </c>
      <c r="B243" s="10" t="str">
        <f>"543720230711141733120067"</f>
        <v>543720230711141733120067</v>
      </c>
      <c r="C243" s="10" t="s">
        <v>13</v>
      </c>
      <c r="D243" s="10" t="str">
        <f>"王诗逢"</f>
        <v>王诗逢</v>
      </c>
      <c r="E243" s="10" t="str">
        <f>"男"</f>
        <v>男</v>
      </c>
      <c r="F243" s="9"/>
    </row>
    <row r="244" spans="1:6" ht="27.75" customHeight="1">
      <c r="A244" s="9">
        <v>242</v>
      </c>
      <c r="B244" s="10" t="str">
        <f>"543720230714095200121948"</f>
        <v>543720230714095200121948</v>
      </c>
      <c r="C244" s="10" t="s">
        <v>13</v>
      </c>
      <c r="D244" s="10" t="str">
        <f>"黄辅委"</f>
        <v>黄辅委</v>
      </c>
      <c r="E244" s="10" t="str">
        <f>"男"</f>
        <v>男</v>
      </c>
      <c r="F244" s="9"/>
    </row>
    <row r="245" spans="1:6" ht="27.75" customHeight="1">
      <c r="A245" s="9">
        <v>243</v>
      </c>
      <c r="B245" s="10" t="str">
        <f>"543720230714155445122037"</f>
        <v>543720230714155445122037</v>
      </c>
      <c r="C245" s="10" t="s">
        <v>13</v>
      </c>
      <c r="D245" s="10" t="str">
        <f>"潘洋"</f>
        <v>潘洋</v>
      </c>
      <c r="E245" s="10" t="str">
        <f>"女"</f>
        <v>女</v>
      </c>
      <c r="F245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惠惠</cp:lastModifiedBy>
  <dcterms:created xsi:type="dcterms:W3CDTF">2023-07-18T02:01:34Z</dcterms:created>
  <dcterms:modified xsi:type="dcterms:W3CDTF">2023-07-21T09:26:51Z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BA8DFEEE5AA5466E9B798F414ACC4C91_11</vt:lpwstr>
  </property>
  <property fmtid="{D5CDD505-2E9C-101B-9397-08002B2CF9AE}" pid="4" name="KSOProductBuildV">
    <vt:lpwstr>2052-12.1.0.15120</vt:lpwstr>
  </property>
</Properties>
</file>