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5062_644734974009b (1)" sheetId="1" r:id="rId1"/>
  </sheets>
  <definedNames/>
  <calcPr fullCalcOnLoad="1"/>
</workbook>
</file>

<file path=xl/sharedStrings.xml><?xml version="1.0" encoding="utf-8"?>
<sst xmlns="http://schemas.openxmlformats.org/spreadsheetml/2006/main" count="955" uniqueCount="24">
  <si>
    <t>附件:</t>
  </si>
  <si>
    <t>临高县“聚四方之才共建自贸港——百场万岗2023年校招活动”公开招聘教育专业技术人员通过资格初审进入笔试人员名单</t>
  </si>
  <si>
    <t>序号</t>
  </si>
  <si>
    <t>姓名</t>
  </si>
  <si>
    <t>性别</t>
  </si>
  <si>
    <t>报考号</t>
  </si>
  <si>
    <t>报考岗位</t>
  </si>
  <si>
    <t>0101_小学心理健康教师</t>
  </si>
  <si>
    <t>0102_初中心理健康教师</t>
  </si>
  <si>
    <t>0103_初中语文教师</t>
  </si>
  <si>
    <t>0104_初中数学教师</t>
  </si>
  <si>
    <t>0105_初中英语教师</t>
  </si>
  <si>
    <t>0106_初中思想政治教师</t>
  </si>
  <si>
    <t>0107_初中化学教师</t>
  </si>
  <si>
    <t>0108_初中历史教师</t>
  </si>
  <si>
    <t>0109_初中地理教师</t>
  </si>
  <si>
    <t>0110_初中生物教师</t>
  </si>
  <si>
    <t>0111_高中语文教师</t>
  </si>
  <si>
    <t>0112_高中数学教师</t>
  </si>
  <si>
    <t>0113_高中英语教师</t>
  </si>
  <si>
    <t>0114_高中物理教师</t>
  </si>
  <si>
    <t>0115_高中历史教师</t>
  </si>
  <si>
    <t>0116_高中地理教师</t>
  </si>
  <si>
    <t>0117_高中生物教师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</si>
</sst>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51"/>
  <sheetViews>
    <sheetView tabSelected="1" workbookViewId="0" topLeftCell="A1">
      <selection activeCell="G4" sqref="G4"/>
    </sheetView>
  </sheetViews>
  <sheetFormatPr defaultColWidth="9.00390625" defaultRowHeight="30" customHeight="1"/>
  <cols>
    <col min="1" max="1" width="8.140625" style="2" customWidth="1"/>
    <col min="2" max="2" width="9.28125" style="2" customWidth="1"/>
    <col min="3" max="3" width="9.00390625" style="2" customWidth="1"/>
    <col min="4" max="4" width="32.7109375" style="2" customWidth="1"/>
    <col min="5" max="5" width="27.57421875" style="2" customWidth="1"/>
    <col min="6" max="16384" width="9.00390625" style="2" customWidth="1"/>
  </cols>
  <sheetData>
    <row r="1" ht="30" customHeight="1">
      <c r="A1" s="2" t="s">
        <v>0</v>
      </c>
    </row>
    <row r="2" spans="1:5" ht="57.75" customHeight="1">
      <c r="A2" s="3" t="s">
        <v>1</v>
      </c>
      <c r="B2" s="3"/>
      <c r="C2" s="3"/>
      <c r="D2" s="3"/>
      <c r="E2" s="3"/>
    </row>
    <row r="3" spans="1:5" s="1" customFormat="1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30" customHeight="1">
      <c r="A4" s="5">
        <v>1</v>
      </c>
      <c r="B4" s="5" t="str">
        <f>"林小婷"</f>
        <v>林小婷</v>
      </c>
      <c r="C4" s="5" t="str">
        <f aca="true" t="shared" si="0" ref="C4:C10">"女"</f>
        <v>女</v>
      </c>
      <c r="D4" s="5" t="str">
        <f>"506220230405090237113026"</f>
        <v>506220230405090237113026</v>
      </c>
      <c r="E4" s="5" t="s">
        <v>7</v>
      </c>
    </row>
    <row r="5" spans="1:5" ht="30" customHeight="1">
      <c r="A5" s="5">
        <v>2</v>
      </c>
      <c r="B5" s="5" t="str">
        <f>"唐春芹"</f>
        <v>唐春芹</v>
      </c>
      <c r="C5" s="5" t="str">
        <f t="shared" si="0"/>
        <v>女</v>
      </c>
      <c r="D5" s="5" t="str">
        <f>"506220230405121524113352"</f>
        <v>506220230405121524113352</v>
      </c>
      <c r="E5" s="5" t="s">
        <v>7</v>
      </c>
    </row>
    <row r="6" spans="1:5" ht="30" customHeight="1">
      <c r="A6" s="5">
        <v>3</v>
      </c>
      <c r="B6" s="5" t="str">
        <f>"林芳鑫"</f>
        <v>林芳鑫</v>
      </c>
      <c r="C6" s="5" t="str">
        <f t="shared" si="0"/>
        <v>女</v>
      </c>
      <c r="D6" s="5" t="str">
        <f>"506220230405210627114179"</f>
        <v>506220230405210627114179</v>
      </c>
      <c r="E6" s="5" t="s">
        <v>7</v>
      </c>
    </row>
    <row r="7" spans="1:5" ht="30" customHeight="1">
      <c r="A7" s="5">
        <v>4</v>
      </c>
      <c r="B7" s="5" t="str">
        <f>"郭国莲"</f>
        <v>郭国莲</v>
      </c>
      <c r="C7" s="5" t="str">
        <f t="shared" si="0"/>
        <v>女</v>
      </c>
      <c r="D7" s="5" t="str">
        <f>"506220230405215128114263"</f>
        <v>506220230405215128114263</v>
      </c>
      <c r="E7" s="5" t="s">
        <v>7</v>
      </c>
    </row>
    <row r="8" spans="1:5" ht="30" customHeight="1">
      <c r="A8" s="5">
        <v>5</v>
      </c>
      <c r="B8" s="5" t="str">
        <f>"高文娟"</f>
        <v>高文娟</v>
      </c>
      <c r="C8" s="5" t="str">
        <f t="shared" si="0"/>
        <v>女</v>
      </c>
      <c r="D8" s="5" t="str">
        <f>"506220230405221028114293"</f>
        <v>506220230405221028114293</v>
      </c>
      <c r="E8" s="5" t="s">
        <v>7</v>
      </c>
    </row>
    <row r="9" spans="1:5" ht="30" customHeight="1">
      <c r="A9" s="5">
        <v>6</v>
      </c>
      <c r="B9" s="5" t="str">
        <f>"符传慧"</f>
        <v>符传慧</v>
      </c>
      <c r="C9" s="5" t="str">
        <f t="shared" si="0"/>
        <v>女</v>
      </c>
      <c r="D9" s="5" t="str">
        <f>"506220230406083619114571"</f>
        <v>506220230406083619114571</v>
      </c>
      <c r="E9" s="5" t="s">
        <v>7</v>
      </c>
    </row>
    <row r="10" spans="1:5" ht="30" customHeight="1">
      <c r="A10" s="5">
        <v>7</v>
      </c>
      <c r="B10" s="5" t="str">
        <f>"王明颖"</f>
        <v>王明颖</v>
      </c>
      <c r="C10" s="5" t="str">
        <f t="shared" si="0"/>
        <v>女</v>
      </c>
      <c r="D10" s="5" t="str">
        <f>"506220230406085954114636"</f>
        <v>506220230406085954114636</v>
      </c>
      <c r="E10" s="5" t="s">
        <v>7</v>
      </c>
    </row>
    <row r="11" spans="1:5" ht="30" customHeight="1">
      <c r="A11" s="5">
        <v>8</v>
      </c>
      <c r="B11" s="5" t="str">
        <f>"陈玉英"</f>
        <v>陈玉英</v>
      </c>
      <c r="C11" s="5" t="str">
        <f>"男"</f>
        <v>男</v>
      </c>
      <c r="D11" s="5" t="str">
        <f>"506220230406090755114655"</f>
        <v>506220230406090755114655</v>
      </c>
      <c r="E11" s="5" t="s">
        <v>7</v>
      </c>
    </row>
    <row r="12" spans="1:5" ht="30" customHeight="1">
      <c r="A12" s="5">
        <v>9</v>
      </c>
      <c r="B12" s="5" t="str">
        <f>"梅曼秋"</f>
        <v>梅曼秋</v>
      </c>
      <c r="C12" s="5" t="str">
        <f aca="true" t="shared" si="1" ref="C12:C52">"女"</f>
        <v>女</v>
      </c>
      <c r="D12" s="5" t="str">
        <f>"506220230406091127114702"</f>
        <v>506220230406091127114702</v>
      </c>
      <c r="E12" s="5" t="s">
        <v>7</v>
      </c>
    </row>
    <row r="13" spans="1:5" ht="30" customHeight="1">
      <c r="A13" s="5">
        <v>10</v>
      </c>
      <c r="B13" s="5" t="str">
        <f>"王娟"</f>
        <v>王娟</v>
      </c>
      <c r="C13" s="5" t="str">
        <f t="shared" si="1"/>
        <v>女</v>
      </c>
      <c r="D13" s="5" t="str">
        <f>"506220230406093805114878"</f>
        <v>506220230406093805114878</v>
      </c>
      <c r="E13" s="5" t="s">
        <v>7</v>
      </c>
    </row>
    <row r="14" spans="1:5" ht="30" customHeight="1">
      <c r="A14" s="5">
        <v>11</v>
      </c>
      <c r="B14" s="5" t="str">
        <f>"王琼雪"</f>
        <v>王琼雪</v>
      </c>
      <c r="C14" s="5" t="str">
        <f t="shared" si="1"/>
        <v>女</v>
      </c>
      <c r="D14" s="5" t="str">
        <f>"506220230406103054115212"</f>
        <v>506220230406103054115212</v>
      </c>
      <c r="E14" s="5" t="s">
        <v>7</v>
      </c>
    </row>
    <row r="15" spans="1:5" ht="30" customHeight="1">
      <c r="A15" s="5">
        <v>12</v>
      </c>
      <c r="B15" s="5" t="str">
        <f>"林小慧"</f>
        <v>林小慧</v>
      </c>
      <c r="C15" s="5" t="str">
        <f t="shared" si="1"/>
        <v>女</v>
      </c>
      <c r="D15" s="5" t="str">
        <f>"506220230406104013115256"</f>
        <v>506220230406104013115256</v>
      </c>
      <c r="E15" s="5" t="s">
        <v>7</v>
      </c>
    </row>
    <row r="16" spans="1:5" ht="30" customHeight="1">
      <c r="A16" s="5">
        <v>13</v>
      </c>
      <c r="B16" s="5" t="str">
        <f>"符乃凤"</f>
        <v>符乃凤</v>
      </c>
      <c r="C16" s="5" t="str">
        <f t="shared" si="1"/>
        <v>女</v>
      </c>
      <c r="D16" s="5" t="str">
        <f>"506220230406161731116522"</f>
        <v>506220230406161731116522</v>
      </c>
      <c r="E16" s="5" t="s">
        <v>7</v>
      </c>
    </row>
    <row r="17" spans="1:5" ht="30" customHeight="1">
      <c r="A17" s="5">
        <v>14</v>
      </c>
      <c r="B17" s="5" t="str">
        <f>"黄晓妹"</f>
        <v>黄晓妹</v>
      </c>
      <c r="C17" s="5" t="str">
        <f t="shared" si="1"/>
        <v>女</v>
      </c>
      <c r="D17" s="5" t="str">
        <f>"506220230406164716116634"</f>
        <v>506220230406164716116634</v>
      </c>
      <c r="E17" s="5" t="s">
        <v>7</v>
      </c>
    </row>
    <row r="18" spans="1:5" ht="30" customHeight="1">
      <c r="A18" s="5">
        <v>15</v>
      </c>
      <c r="B18" s="5" t="str">
        <f>"王芳"</f>
        <v>王芳</v>
      </c>
      <c r="C18" s="5" t="str">
        <f t="shared" si="1"/>
        <v>女</v>
      </c>
      <c r="D18" s="5" t="str">
        <f>"506220230406164928116644"</f>
        <v>506220230406164928116644</v>
      </c>
      <c r="E18" s="5" t="s">
        <v>7</v>
      </c>
    </row>
    <row r="19" spans="1:5" ht="30" customHeight="1">
      <c r="A19" s="5">
        <v>16</v>
      </c>
      <c r="B19" s="5" t="str">
        <f>"林春莲"</f>
        <v>林春莲</v>
      </c>
      <c r="C19" s="5" t="str">
        <f t="shared" si="1"/>
        <v>女</v>
      </c>
      <c r="D19" s="5" t="str">
        <f>"506220230406195118117205"</f>
        <v>506220230406195118117205</v>
      </c>
      <c r="E19" s="5" t="s">
        <v>7</v>
      </c>
    </row>
    <row r="20" spans="1:5" ht="30" customHeight="1">
      <c r="A20" s="5">
        <v>17</v>
      </c>
      <c r="B20" s="5" t="str">
        <f>"周美满"</f>
        <v>周美满</v>
      </c>
      <c r="C20" s="5" t="str">
        <f t="shared" si="1"/>
        <v>女</v>
      </c>
      <c r="D20" s="5" t="str">
        <f>"506220230406205251117371"</f>
        <v>506220230406205251117371</v>
      </c>
      <c r="E20" s="5" t="s">
        <v>7</v>
      </c>
    </row>
    <row r="21" spans="1:5" ht="30" customHeight="1">
      <c r="A21" s="5">
        <v>18</v>
      </c>
      <c r="B21" s="5" t="str">
        <f>"韩翠"</f>
        <v>韩翠</v>
      </c>
      <c r="C21" s="5" t="str">
        <f t="shared" si="1"/>
        <v>女</v>
      </c>
      <c r="D21" s="5" t="str">
        <f>"506220230406210718117405"</f>
        <v>506220230406210718117405</v>
      </c>
      <c r="E21" s="5" t="s">
        <v>7</v>
      </c>
    </row>
    <row r="22" spans="1:5" ht="30" customHeight="1">
      <c r="A22" s="5">
        <v>19</v>
      </c>
      <c r="B22" s="5" t="str">
        <f>"崔经女"</f>
        <v>崔经女</v>
      </c>
      <c r="C22" s="5" t="str">
        <f t="shared" si="1"/>
        <v>女</v>
      </c>
      <c r="D22" s="5" t="str">
        <f>"506220230407011724117890"</f>
        <v>506220230407011724117890</v>
      </c>
      <c r="E22" s="5" t="s">
        <v>7</v>
      </c>
    </row>
    <row r="23" spans="1:5" ht="30" customHeight="1">
      <c r="A23" s="5">
        <v>20</v>
      </c>
      <c r="B23" s="5" t="str">
        <f>"冯婷"</f>
        <v>冯婷</v>
      </c>
      <c r="C23" s="5" t="str">
        <f t="shared" si="1"/>
        <v>女</v>
      </c>
      <c r="D23" s="5" t="str">
        <f>"506220230407203210119875"</f>
        <v>506220230407203210119875</v>
      </c>
      <c r="E23" s="5" t="s">
        <v>7</v>
      </c>
    </row>
    <row r="24" spans="1:5" ht="30" customHeight="1">
      <c r="A24" s="5">
        <v>21</v>
      </c>
      <c r="B24" s="5" t="str">
        <f>"符金梅"</f>
        <v>符金梅</v>
      </c>
      <c r="C24" s="5" t="str">
        <f t="shared" si="1"/>
        <v>女</v>
      </c>
      <c r="D24" s="5" t="str">
        <f>"506220230407230128119992"</f>
        <v>506220230407230128119992</v>
      </c>
      <c r="E24" s="5" t="s">
        <v>7</v>
      </c>
    </row>
    <row r="25" spans="1:5" ht="30" customHeight="1">
      <c r="A25" s="5">
        <v>22</v>
      </c>
      <c r="B25" s="5" t="str">
        <f>"赵丽芳"</f>
        <v>赵丽芳</v>
      </c>
      <c r="C25" s="5" t="str">
        <f t="shared" si="1"/>
        <v>女</v>
      </c>
      <c r="D25" s="5" t="str">
        <f>"506220230407231035119998"</f>
        <v>506220230407231035119998</v>
      </c>
      <c r="E25" s="5" t="s">
        <v>7</v>
      </c>
    </row>
    <row r="26" spans="1:5" ht="30" customHeight="1">
      <c r="A26" s="5">
        <v>23</v>
      </c>
      <c r="B26" s="5" t="str">
        <f>"陈燕繁"</f>
        <v>陈燕繁</v>
      </c>
      <c r="C26" s="5" t="str">
        <f t="shared" si="1"/>
        <v>女</v>
      </c>
      <c r="D26" s="5" t="str">
        <f>"506220230408181531120307"</f>
        <v>506220230408181531120307</v>
      </c>
      <c r="E26" s="5" t="s">
        <v>7</v>
      </c>
    </row>
    <row r="27" spans="1:5" ht="30" customHeight="1">
      <c r="A27" s="5">
        <v>24</v>
      </c>
      <c r="B27" s="5" t="str">
        <f>"吴少玉"</f>
        <v>吴少玉</v>
      </c>
      <c r="C27" s="5" t="str">
        <f t="shared" si="1"/>
        <v>女</v>
      </c>
      <c r="D27" s="5" t="str">
        <f>"506220230409143530120723"</f>
        <v>506220230409143530120723</v>
      </c>
      <c r="E27" s="5" t="s">
        <v>7</v>
      </c>
    </row>
    <row r="28" spans="1:5" ht="30" customHeight="1">
      <c r="A28" s="5">
        <v>25</v>
      </c>
      <c r="B28" s="5" t="str">
        <f>"林菲"</f>
        <v>林菲</v>
      </c>
      <c r="C28" s="5" t="str">
        <f t="shared" si="1"/>
        <v>女</v>
      </c>
      <c r="D28" s="5" t="str">
        <f>"506220230409160331120805"</f>
        <v>506220230409160331120805</v>
      </c>
      <c r="E28" s="5" t="s">
        <v>7</v>
      </c>
    </row>
    <row r="29" spans="1:5" ht="30" customHeight="1">
      <c r="A29" s="5">
        <v>26</v>
      </c>
      <c r="B29" s="5" t="str">
        <f>"林琳"</f>
        <v>林琳</v>
      </c>
      <c r="C29" s="5" t="str">
        <f t="shared" si="1"/>
        <v>女</v>
      </c>
      <c r="D29" s="5" t="str">
        <f>"506220230409165902120857"</f>
        <v>506220230409165902120857</v>
      </c>
      <c r="E29" s="5" t="s">
        <v>7</v>
      </c>
    </row>
    <row r="30" spans="1:5" ht="30" customHeight="1">
      <c r="A30" s="5">
        <v>27</v>
      </c>
      <c r="B30" s="5" t="str">
        <f>"郑玉滢"</f>
        <v>郑玉滢</v>
      </c>
      <c r="C30" s="5" t="str">
        <f t="shared" si="1"/>
        <v>女</v>
      </c>
      <c r="D30" s="5" t="str">
        <f>"506220230409215929121068"</f>
        <v>506220230409215929121068</v>
      </c>
      <c r="E30" s="5" t="s">
        <v>7</v>
      </c>
    </row>
    <row r="31" spans="1:5" ht="30" customHeight="1">
      <c r="A31" s="5">
        <v>28</v>
      </c>
      <c r="B31" s="5" t="str">
        <f>"陈石春"</f>
        <v>陈石春</v>
      </c>
      <c r="C31" s="5" t="str">
        <f t="shared" si="1"/>
        <v>女</v>
      </c>
      <c r="D31" s="5" t="str">
        <f>"506220230409225025121107"</f>
        <v>506220230409225025121107</v>
      </c>
      <c r="E31" s="5" t="s">
        <v>7</v>
      </c>
    </row>
    <row r="32" spans="1:5" ht="30" customHeight="1">
      <c r="A32" s="5">
        <v>29</v>
      </c>
      <c r="B32" s="5" t="str">
        <f>"杨振娜"</f>
        <v>杨振娜</v>
      </c>
      <c r="C32" s="5" t="str">
        <f t="shared" si="1"/>
        <v>女</v>
      </c>
      <c r="D32" s="5" t="str">
        <f>"506220230409225246121109"</f>
        <v>506220230409225246121109</v>
      </c>
      <c r="E32" s="5" t="s">
        <v>7</v>
      </c>
    </row>
    <row r="33" spans="1:5" ht="30" customHeight="1">
      <c r="A33" s="5">
        <v>30</v>
      </c>
      <c r="B33" s="5" t="str">
        <f>"黄来姑"</f>
        <v>黄来姑</v>
      </c>
      <c r="C33" s="5" t="str">
        <f t="shared" si="1"/>
        <v>女</v>
      </c>
      <c r="D33" s="5" t="str">
        <f>"506220230409225528121112"</f>
        <v>506220230409225528121112</v>
      </c>
      <c r="E33" s="5" t="s">
        <v>7</v>
      </c>
    </row>
    <row r="34" spans="1:5" ht="30" customHeight="1">
      <c r="A34" s="5">
        <v>31</v>
      </c>
      <c r="B34" s="5" t="str">
        <f>"何雯雯"</f>
        <v>何雯雯</v>
      </c>
      <c r="C34" s="5" t="str">
        <f t="shared" si="1"/>
        <v>女</v>
      </c>
      <c r="D34" s="5" t="str">
        <f>"506220230410085211121185"</f>
        <v>506220230410085211121185</v>
      </c>
      <c r="E34" s="5" t="s">
        <v>7</v>
      </c>
    </row>
    <row r="35" spans="1:5" ht="30" customHeight="1">
      <c r="A35" s="5">
        <v>32</v>
      </c>
      <c r="B35" s="5" t="str">
        <f>"胡彩虹"</f>
        <v>胡彩虹</v>
      </c>
      <c r="C35" s="5" t="str">
        <f t="shared" si="1"/>
        <v>女</v>
      </c>
      <c r="D35" s="5" t="str">
        <f>"506220230410093552121590"</f>
        <v>506220230410093552121590</v>
      </c>
      <c r="E35" s="5" t="s">
        <v>7</v>
      </c>
    </row>
    <row r="36" spans="1:5" ht="30" customHeight="1">
      <c r="A36" s="5">
        <v>33</v>
      </c>
      <c r="B36" s="5" t="str">
        <f>"陈虹羽"</f>
        <v>陈虹羽</v>
      </c>
      <c r="C36" s="5" t="str">
        <f t="shared" si="1"/>
        <v>女</v>
      </c>
      <c r="D36" s="5" t="str">
        <f>"506220230410145757123056"</f>
        <v>506220230410145757123056</v>
      </c>
      <c r="E36" s="5" t="s">
        <v>7</v>
      </c>
    </row>
    <row r="37" spans="1:5" ht="30" customHeight="1">
      <c r="A37" s="5">
        <v>34</v>
      </c>
      <c r="B37" s="5" t="str">
        <f>"李雯雯"</f>
        <v>李雯雯</v>
      </c>
      <c r="C37" s="5" t="str">
        <f t="shared" si="1"/>
        <v>女</v>
      </c>
      <c r="D37" s="5" t="str">
        <f>"506220230410151442123122"</f>
        <v>506220230410151442123122</v>
      </c>
      <c r="E37" s="5" t="s">
        <v>7</v>
      </c>
    </row>
    <row r="38" spans="1:5" ht="30" customHeight="1">
      <c r="A38" s="5">
        <v>35</v>
      </c>
      <c r="B38" s="5" t="str">
        <f>"王素映"</f>
        <v>王素映</v>
      </c>
      <c r="C38" s="5" t="str">
        <f t="shared" si="1"/>
        <v>女</v>
      </c>
      <c r="D38" s="5" t="str">
        <f>"506220230410161022123371"</f>
        <v>506220230410161022123371</v>
      </c>
      <c r="E38" s="5" t="s">
        <v>7</v>
      </c>
    </row>
    <row r="39" spans="1:5" ht="30" customHeight="1">
      <c r="A39" s="5">
        <v>36</v>
      </c>
      <c r="B39" s="5" t="str">
        <f>"郑荣英"</f>
        <v>郑荣英</v>
      </c>
      <c r="C39" s="5" t="str">
        <f t="shared" si="1"/>
        <v>女</v>
      </c>
      <c r="D39" s="5" t="str">
        <f>"506220230410165933123550"</f>
        <v>506220230410165933123550</v>
      </c>
      <c r="E39" s="5" t="s">
        <v>7</v>
      </c>
    </row>
    <row r="40" spans="1:5" ht="30" customHeight="1">
      <c r="A40" s="5">
        <v>37</v>
      </c>
      <c r="B40" s="5" t="str">
        <f>"王慧倩"</f>
        <v>王慧倩</v>
      </c>
      <c r="C40" s="5" t="str">
        <f t="shared" si="1"/>
        <v>女</v>
      </c>
      <c r="D40" s="5" t="str">
        <f>"506220230410194028124021"</f>
        <v>506220230410194028124021</v>
      </c>
      <c r="E40" s="5" t="s">
        <v>7</v>
      </c>
    </row>
    <row r="41" spans="1:5" ht="30" customHeight="1">
      <c r="A41" s="5">
        <v>38</v>
      </c>
      <c r="B41" s="5" t="str">
        <f>"陈海霞"</f>
        <v>陈海霞</v>
      </c>
      <c r="C41" s="5" t="str">
        <f t="shared" si="1"/>
        <v>女</v>
      </c>
      <c r="D41" s="5" t="str">
        <f>"506220230410225934124581"</f>
        <v>506220230410225934124581</v>
      </c>
      <c r="E41" s="5" t="s">
        <v>7</v>
      </c>
    </row>
    <row r="42" spans="1:5" ht="30" customHeight="1">
      <c r="A42" s="5">
        <v>39</v>
      </c>
      <c r="B42" s="5" t="str">
        <f>"符秀妹"</f>
        <v>符秀妹</v>
      </c>
      <c r="C42" s="5" t="str">
        <f t="shared" si="1"/>
        <v>女</v>
      </c>
      <c r="D42" s="5" t="str">
        <f>"506220230411111133125411"</f>
        <v>506220230411111133125411</v>
      </c>
      <c r="E42" s="5" t="s">
        <v>7</v>
      </c>
    </row>
    <row r="43" spans="1:5" ht="30" customHeight="1">
      <c r="A43" s="5">
        <v>40</v>
      </c>
      <c r="B43" s="5" t="str">
        <f>"王旖旎"</f>
        <v>王旖旎</v>
      </c>
      <c r="C43" s="5" t="str">
        <f t="shared" si="1"/>
        <v>女</v>
      </c>
      <c r="D43" s="5" t="str">
        <f>"506220230411114034125513"</f>
        <v>506220230411114034125513</v>
      </c>
      <c r="E43" s="5" t="s">
        <v>7</v>
      </c>
    </row>
    <row r="44" spans="1:5" ht="30" customHeight="1">
      <c r="A44" s="5">
        <v>41</v>
      </c>
      <c r="B44" s="5" t="str">
        <f>"蒙怡婷"</f>
        <v>蒙怡婷</v>
      </c>
      <c r="C44" s="5" t="str">
        <f t="shared" si="1"/>
        <v>女</v>
      </c>
      <c r="D44" s="5" t="str">
        <f>"506220230405115107113317"</f>
        <v>506220230405115107113317</v>
      </c>
      <c r="E44" s="5" t="s">
        <v>8</v>
      </c>
    </row>
    <row r="45" spans="1:5" ht="30" customHeight="1">
      <c r="A45" s="5">
        <v>42</v>
      </c>
      <c r="B45" s="5" t="str">
        <f>"孙小慧"</f>
        <v>孙小慧</v>
      </c>
      <c r="C45" s="5" t="str">
        <f t="shared" si="1"/>
        <v>女</v>
      </c>
      <c r="D45" s="5" t="str">
        <f>"506220230405123633113385"</f>
        <v>506220230405123633113385</v>
      </c>
      <c r="E45" s="5" t="s">
        <v>8</v>
      </c>
    </row>
    <row r="46" spans="1:5" ht="30" customHeight="1">
      <c r="A46" s="5">
        <v>43</v>
      </c>
      <c r="B46" s="5" t="str">
        <f>"符海媚"</f>
        <v>符海媚</v>
      </c>
      <c r="C46" s="5" t="str">
        <f t="shared" si="1"/>
        <v>女</v>
      </c>
      <c r="D46" s="5" t="str">
        <f>"506220230405133526113484"</f>
        <v>506220230405133526113484</v>
      </c>
      <c r="E46" s="5" t="s">
        <v>8</v>
      </c>
    </row>
    <row r="47" spans="1:5" ht="30" customHeight="1">
      <c r="A47" s="5">
        <v>44</v>
      </c>
      <c r="B47" s="5" t="str">
        <f>"陈保金"</f>
        <v>陈保金</v>
      </c>
      <c r="C47" s="5" t="str">
        <f t="shared" si="1"/>
        <v>女</v>
      </c>
      <c r="D47" s="5" t="str">
        <f>"506220230405135742113519"</f>
        <v>506220230405135742113519</v>
      </c>
      <c r="E47" s="5" t="s">
        <v>8</v>
      </c>
    </row>
    <row r="48" spans="1:5" ht="30" customHeight="1">
      <c r="A48" s="5">
        <v>45</v>
      </c>
      <c r="B48" s="5" t="str">
        <f>"吴则"</f>
        <v>吴则</v>
      </c>
      <c r="C48" s="5" t="str">
        <f t="shared" si="1"/>
        <v>女</v>
      </c>
      <c r="D48" s="5" t="str">
        <f>"506220230405160350113693"</f>
        <v>506220230405160350113693</v>
      </c>
      <c r="E48" s="5" t="s">
        <v>8</v>
      </c>
    </row>
    <row r="49" spans="1:5" ht="30" customHeight="1">
      <c r="A49" s="5">
        <v>46</v>
      </c>
      <c r="B49" s="5" t="str">
        <f>"谢安娜"</f>
        <v>谢安娜</v>
      </c>
      <c r="C49" s="5" t="str">
        <f t="shared" si="1"/>
        <v>女</v>
      </c>
      <c r="D49" s="5" t="str">
        <f>"506220230405210421114171"</f>
        <v>506220230405210421114171</v>
      </c>
      <c r="E49" s="5" t="s">
        <v>8</v>
      </c>
    </row>
    <row r="50" spans="1:5" ht="30" customHeight="1">
      <c r="A50" s="5">
        <v>47</v>
      </c>
      <c r="B50" s="5" t="str">
        <f>"江文兰"</f>
        <v>江文兰</v>
      </c>
      <c r="C50" s="5" t="str">
        <f t="shared" si="1"/>
        <v>女</v>
      </c>
      <c r="D50" s="5" t="str">
        <f>"506220230405225718114362"</f>
        <v>506220230405225718114362</v>
      </c>
      <c r="E50" s="5" t="s">
        <v>8</v>
      </c>
    </row>
    <row r="51" spans="1:5" ht="30" customHeight="1">
      <c r="A51" s="5">
        <v>48</v>
      </c>
      <c r="B51" s="5" t="str">
        <f>"谢刘红"</f>
        <v>谢刘红</v>
      </c>
      <c r="C51" s="5" t="str">
        <f t="shared" si="1"/>
        <v>女</v>
      </c>
      <c r="D51" s="5" t="str">
        <f>"506220230405225828114367"</f>
        <v>506220230405225828114367</v>
      </c>
      <c r="E51" s="5" t="s">
        <v>8</v>
      </c>
    </row>
    <row r="52" spans="1:5" ht="30" customHeight="1">
      <c r="A52" s="5">
        <v>49</v>
      </c>
      <c r="B52" s="5" t="str">
        <f>"温红潇"</f>
        <v>温红潇</v>
      </c>
      <c r="C52" s="5" t="str">
        <f t="shared" si="1"/>
        <v>女</v>
      </c>
      <c r="D52" s="5" t="str">
        <f>"506220230406083208114566"</f>
        <v>506220230406083208114566</v>
      </c>
      <c r="E52" s="5" t="s">
        <v>8</v>
      </c>
    </row>
    <row r="53" spans="1:5" ht="30" customHeight="1">
      <c r="A53" s="5">
        <v>50</v>
      </c>
      <c r="B53" s="5" t="str">
        <f>"吴英志"</f>
        <v>吴英志</v>
      </c>
      <c r="C53" s="5" t="str">
        <f>"男"</f>
        <v>男</v>
      </c>
      <c r="D53" s="5" t="str">
        <f>"506220230406110802115415"</f>
        <v>506220230406110802115415</v>
      </c>
      <c r="E53" s="5" t="s">
        <v>8</v>
      </c>
    </row>
    <row r="54" spans="1:5" ht="30" customHeight="1">
      <c r="A54" s="5">
        <v>51</v>
      </c>
      <c r="B54" s="5" t="str">
        <f>"邱春焕"</f>
        <v>邱春焕</v>
      </c>
      <c r="C54" s="5" t="str">
        <f aca="true" t="shared" si="2" ref="C54:C70">"女"</f>
        <v>女</v>
      </c>
      <c r="D54" s="5" t="str">
        <f>"506220230406134917115955"</f>
        <v>506220230406134917115955</v>
      </c>
      <c r="E54" s="5" t="s">
        <v>8</v>
      </c>
    </row>
    <row r="55" spans="1:5" ht="30" customHeight="1">
      <c r="A55" s="5">
        <v>52</v>
      </c>
      <c r="B55" s="5" t="str">
        <f>"胡梦晴"</f>
        <v>胡梦晴</v>
      </c>
      <c r="C55" s="5" t="str">
        <f t="shared" si="2"/>
        <v>女</v>
      </c>
      <c r="D55" s="5" t="str">
        <f>"506220230406212845117477"</f>
        <v>506220230406212845117477</v>
      </c>
      <c r="E55" s="5" t="s">
        <v>8</v>
      </c>
    </row>
    <row r="56" spans="1:5" ht="30" customHeight="1">
      <c r="A56" s="5">
        <v>53</v>
      </c>
      <c r="B56" s="5" t="str">
        <f>"王瑶"</f>
        <v>王瑶</v>
      </c>
      <c r="C56" s="5" t="str">
        <f t="shared" si="2"/>
        <v>女</v>
      </c>
      <c r="D56" s="5" t="str">
        <f>"506220230406214311117520"</f>
        <v>506220230406214311117520</v>
      </c>
      <c r="E56" s="5" t="s">
        <v>8</v>
      </c>
    </row>
    <row r="57" spans="1:5" ht="30" customHeight="1">
      <c r="A57" s="5">
        <v>54</v>
      </c>
      <c r="B57" s="5" t="str">
        <f>"孙华慧"</f>
        <v>孙华慧</v>
      </c>
      <c r="C57" s="5" t="str">
        <f t="shared" si="2"/>
        <v>女</v>
      </c>
      <c r="D57" s="5" t="str">
        <f>"506220230407090718118111"</f>
        <v>506220230407090718118111</v>
      </c>
      <c r="E57" s="5" t="s">
        <v>8</v>
      </c>
    </row>
    <row r="58" spans="1:5" ht="30" customHeight="1">
      <c r="A58" s="5">
        <v>55</v>
      </c>
      <c r="B58" s="5" t="str">
        <f>"薛秀娟"</f>
        <v>薛秀娟</v>
      </c>
      <c r="C58" s="5" t="str">
        <f t="shared" si="2"/>
        <v>女</v>
      </c>
      <c r="D58" s="5" t="str">
        <f>"506220230407101941118376"</f>
        <v>506220230407101941118376</v>
      </c>
      <c r="E58" s="5" t="s">
        <v>8</v>
      </c>
    </row>
    <row r="59" spans="1:5" ht="30" customHeight="1">
      <c r="A59" s="5">
        <v>56</v>
      </c>
      <c r="B59" s="5" t="str">
        <f>"劳健妍"</f>
        <v>劳健妍</v>
      </c>
      <c r="C59" s="5" t="str">
        <f t="shared" si="2"/>
        <v>女</v>
      </c>
      <c r="D59" s="5" t="str">
        <f>"506220230407120520118697"</f>
        <v>506220230407120520118697</v>
      </c>
      <c r="E59" s="5" t="s">
        <v>8</v>
      </c>
    </row>
    <row r="60" spans="1:5" ht="30" customHeight="1">
      <c r="A60" s="5">
        <v>57</v>
      </c>
      <c r="B60" s="5" t="str">
        <f>"岑春平"</f>
        <v>岑春平</v>
      </c>
      <c r="C60" s="5" t="str">
        <f t="shared" si="2"/>
        <v>女</v>
      </c>
      <c r="D60" s="5" t="str">
        <f>"506220230407134545118972"</f>
        <v>506220230407134545118972</v>
      </c>
      <c r="E60" s="5" t="s">
        <v>8</v>
      </c>
    </row>
    <row r="61" spans="1:5" ht="30" customHeight="1">
      <c r="A61" s="5">
        <v>58</v>
      </c>
      <c r="B61" s="5" t="str">
        <f>"王茹燐"</f>
        <v>王茹燐</v>
      </c>
      <c r="C61" s="5" t="str">
        <f t="shared" si="2"/>
        <v>女</v>
      </c>
      <c r="D61" s="5" t="str">
        <f>"506220230408201240120363"</f>
        <v>506220230408201240120363</v>
      </c>
      <c r="E61" s="5" t="s">
        <v>8</v>
      </c>
    </row>
    <row r="62" spans="1:5" ht="30" customHeight="1">
      <c r="A62" s="5">
        <v>59</v>
      </c>
      <c r="B62" s="5" t="str">
        <f>"黄晓静"</f>
        <v>黄晓静</v>
      </c>
      <c r="C62" s="5" t="str">
        <f t="shared" si="2"/>
        <v>女</v>
      </c>
      <c r="D62" s="5" t="str">
        <f>"506220230409004204120488"</f>
        <v>506220230409004204120488</v>
      </c>
      <c r="E62" s="5" t="s">
        <v>8</v>
      </c>
    </row>
    <row r="63" spans="1:5" ht="30" customHeight="1">
      <c r="A63" s="5">
        <v>60</v>
      </c>
      <c r="B63" s="5" t="str">
        <f>"王海燕"</f>
        <v>王海燕</v>
      </c>
      <c r="C63" s="5" t="str">
        <f t="shared" si="2"/>
        <v>女</v>
      </c>
      <c r="D63" s="5" t="str">
        <f>"506220230409134336120694"</f>
        <v>506220230409134336120694</v>
      </c>
      <c r="E63" s="5" t="s">
        <v>8</v>
      </c>
    </row>
    <row r="64" spans="1:5" ht="30" customHeight="1">
      <c r="A64" s="5">
        <v>61</v>
      </c>
      <c r="B64" s="5" t="str">
        <f>"杜海玉"</f>
        <v>杜海玉</v>
      </c>
      <c r="C64" s="5" t="str">
        <f t="shared" si="2"/>
        <v>女</v>
      </c>
      <c r="D64" s="5" t="str">
        <f>"506220230409144442120730"</f>
        <v>506220230409144442120730</v>
      </c>
      <c r="E64" s="5" t="s">
        <v>8</v>
      </c>
    </row>
    <row r="65" spans="1:5" ht="30" customHeight="1">
      <c r="A65" s="5">
        <v>62</v>
      </c>
      <c r="B65" s="5" t="str">
        <f>"王凯奇"</f>
        <v>王凯奇</v>
      </c>
      <c r="C65" s="5" t="str">
        <f t="shared" si="2"/>
        <v>女</v>
      </c>
      <c r="D65" s="5" t="str">
        <f>"506220230409155447120798"</f>
        <v>506220230409155447120798</v>
      </c>
      <c r="E65" s="5" t="s">
        <v>8</v>
      </c>
    </row>
    <row r="66" spans="1:5" ht="30" customHeight="1">
      <c r="A66" s="5">
        <v>63</v>
      </c>
      <c r="B66" s="5" t="str">
        <f>"王佳琦"</f>
        <v>王佳琦</v>
      </c>
      <c r="C66" s="5" t="str">
        <f t="shared" si="2"/>
        <v>女</v>
      </c>
      <c r="D66" s="5" t="str">
        <f>"506220230409160144120803"</f>
        <v>506220230409160144120803</v>
      </c>
      <c r="E66" s="5" t="s">
        <v>8</v>
      </c>
    </row>
    <row r="67" spans="1:5" ht="30" customHeight="1">
      <c r="A67" s="5">
        <v>64</v>
      </c>
      <c r="B67" s="5" t="str">
        <f>"李嘉嘉"</f>
        <v>李嘉嘉</v>
      </c>
      <c r="C67" s="5" t="str">
        <f t="shared" si="2"/>
        <v>女</v>
      </c>
      <c r="D67" s="5" t="str">
        <f>"506220230409172058120869"</f>
        <v>506220230409172058120869</v>
      </c>
      <c r="E67" s="5" t="s">
        <v>8</v>
      </c>
    </row>
    <row r="68" spans="1:5" ht="30" customHeight="1">
      <c r="A68" s="5">
        <v>65</v>
      </c>
      <c r="B68" s="5" t="str">
        <f>"刘建芳"</f>
        <v>刘建芳</v>
      </c>
      <c r="C68" s="5" t="str">
        <f t="shared" si="2"/>
        <v>女</v>
      </c>
      <c r="D68" s="5" t="str">
        <f>"506220230409184806120932"</f>
        <v>506220230409184806120932</v>
      </c>
      <c r="E68" s="5" t="s">
        <v>8</v>
      </c>
    </row>
    <row r="69" spans="1:5" ht="30" customHeight="1">
      <c r="A69" s="5">
        <v>66</v>
      </c>
      <c r="B69" s="5" t="str">
        <f>"罗才连"</f>
        <v>罗才连</v>
      </c>
      <c r="C69" s="5" t="str">
        <f t="shared" si="2"/>
        <v>女</v>
      </c>
      <c r="D69" s="5" t="str">
        <f>"506220230409194922120968"</f>
        <v>506220230409194922120968</v>
      </c>
      <c r="E69" s="5" t="s">
        <v>8</v>
      </c>
    </row>
    <row r="70" spans="1:5" ht="30" customHeight="1">
      <c r="A70" s="5">
        <v>67</v>
      </c>
      <c r="B70" s="5" t="str">
        <f>"钱玉意"</f>
        <v>钱玉意</v>
      </c>
      <c r="C70" s="5" t="str">
        <f t="shared" si="2"/>
        <v>女</v>
      </c>
      <c r="D70" s="5" t="str">
        <f>"506220230410083520121173"</f>
        <v>506220230410083520121173</v>
      </c>
      <c r="E70" s="5" t="s">
        <v>8</v>
      </c>
    </row>
    <row r="71" spans="1:5" ht="30" customHeight="1">
      <c r="A71" s="5">
        <v>68</v>
      </c>
      <c r="B71" s="5" t="str">
        <f>"赵元霖"</f>
        <v>赵元霖</v>
      </c>
      <c r="C71" s="5" t="str">
        <f>"男"</f>
        <v>男</v>
      </c>
      <c r="D71" s="5" t="str">
        <f>"506220230410110353122178"</f>
        <v>506220230410110353122178</v>
      </c>
      <c r="E71" s="5" t="s">
        <v>8</v>
      </c>
    </row>
    <row r="72" spans="1:5" ht="30" customHeight="1">
      <c r="A72" s="5">
        <v>69</v>
      </c>
      <c r="B72" s="5" t="str">
        <f>"黄丽丽"</f>
        <v>黄丽丽</v>
      </c>
      <c r="C72" s="5" t="str">
        <f aca="true" t="shared" si="3" ref="C72:C80">"女"</f>
        <v>女</v>
      </c>
      <c r="D72" s="5" t="str">
        <f>"506220230410115634122436"</f>
        <v>506220230410115634122436</v>
      </c>
      <c r="E72" s="5" t="s">
        <v>8</v>
      </c>
    </row>
    <row r="73" spans="1:5" ht="30" customHeight="1">
      <c r="A73" s="5">
        <v>70</v>
      </c>
      <c r="B73" s="5" t="str">
        <f>"何春兰"</f>
        <v>何春兰</v>
      </c>
      <c r="C73" s="5" t="str">
        <f t="shared" si="3"/>
        <v>女</v>
      </c>
      <c r="D73" s="5" t="str">
        <f>"506220230410122629122545"</f>
        <v>506220230410122629122545</v>
      </c>
      <c r="E73" s="5" t="s">
        <v>8</v>
      </c>
    </row>
    <row r="74" spans="1:5" ht="30" customHeight="1">
      <c r="A74" s="5">
        <v>71</v>
      </c>
      <c r="B74" s="5" t="str">
        <f>"许苒"</f>
        <v>许苒</v>
      </c>
      <c r="C74" s="5" t="str">
        <f t="shared" si="3"/>
        <v>女</v>
      </c>
      <c r="D74" s="5" t="str">
        <f>"506220230410123352122572"</f>
        <v>506220230410123352122572</v>
      </c>
      <c r="E74" s="5" t="s">
        <v>8</v>
      </c>
    </row>
    <row r="75" spans="1:5" ht="30" customHeight="1">
      <c r="A75" s="5">
        <v>72</v>
      </c>
      <c r="B75" s="5" t="str">
        <f>"王一桔"</f>
        <v>王一桔</v>
      </c>
      <c r="C75" s="5" t="str">
        <f t="shared" si="3"/>
        <v>女</v>
      </c>
      <c r="D75" s="5" t="str">
        <f>"506220230410134642122807"</f>
        <v>506220230410134642122807</v>
      </c>
      <c r="E75" s="5" t="s">
        <v>8</v>
      </c>
    </row>
    <row r="76" spans="1:5" ht="30" customHeight="1">
      <c r="A76" s="5">
        <v>73</v>
      </c>
      <c r="B76" s="5" t="str">
        <f>"陈妙茵"</f>
        <v>陈妙茵</v>
      </c>
      <c r="C76" s="5" t="str">
        <f t="shared" si="3"/>
        <v>女</v>
      </c>
      <c r="D76" s="5" t="str">
        <f>"506220230410161828123400"</f>
        <v>506220230410161828123400</v>
      </c>
      <c r="E76" s="5" t="s">
        <v>8</v>
      </c>
    </row>
    <row r="77" spans="1:5" ht="30" customHeight="1">
      <c r="A77" s="5">
        <v>74</v>
      </c>
      <c r="B77" s="5" t="str">
        <f>"吴如兰"</f>
        <v>吴如兰</v>
      </c>
      <c r="C77" s="5" t="str">
        <f t="shared" si="3"/>
        <v>女</v>
      </c>
      <c r="D77" s="5" t="str">
        <f>"506220230411090626124910"</f>
        <v>506220230411090626124910</v>
      </c>
      <c r="E77" s="5" t="s">
        <v>8</v>
      </c>
    </row>
    <row r="78" spans="1:5" ht="30" customHeight="1">
      <c r="A78" s="5">
        <v>75</v>
      </c>
      <c r="B78" s="5" t="str">
        <f>"符琳瑜"</f>
        <v>符琳瑜</v>
      </c>
      <c r="C78" s="5" t="str">
        <f t="shared" si="3"/>
        <v>女</v>
      </c>
      <c r="D78" s="5" t="str">
        <f>"506220230411103440125256"</f>
        <v>506220230411103440125256</v>
      </c>
      <c r="E78" s="5" t="s">
        <v>8</v>
      </c>
    </row>
    <row r="79" spans="1:5" ht="30" customHeight="1">
      <c r="A79" s="5">
        <v>76</v>
      </c>
      <c r="B79" s="5" t="str">
        <f>"徐雄姣"</f>
        <v>徐雄姣</v>
      </c>
      <c r="C79" s="5" t="str">
        <f t="shared" si="3"/>
        <v>女</v>
      </c>
      <c r="D79" s="5" t="str">
        <f>"506220230405093527113070"</f>
        <v>506220230405093527113070</v>
      </c>
      <c r="E79" s="5" t="s">
        <v>9</v>
      </c>
    </row>
    <row r="80" spans="1:5" ht="30" customHeight="1">
      <c r="A80" s="5">
        <v>77</v>
      </c>
      <c r="B80" s="5" t="str">
        <f>"李月秋"</f>
        <v>李月秋</v>
      </c>
      <c r="C80" s="5" t="str">
        <f t="shared" si="3"/>
        <v>女</v>
      </c>
      <c r="D80" s="5" t="str">
        <f>"506220230405105143113196"</f>
        <v>506220230405105143113196</v>
      </c>
      <c r="E80" s="5" t="s">
        <v>9</v>
      </c>
    </row>
    <row r="81" spans="1:5" ht="30" customHeight="1">
      <c r="A81" s="5">
        <v>78</v>
      </c>
      <c r="B81" s="5" t="str">
        <f>"刘张忠"</f>
        <v>刘张忠</v>
      </c>
      <c r="C81" s="5" t="str">
        <f>"男"</f>
        <v>男</v>
      </c>
      <c r="D81" s="5" t="str">
        <f>"506220230405111024113244"</f>
        <v>506220230405111024113244</v>
      </c>
      <c r="E81" s="5" t="s">
        <v>9</v>
      </c>
    </row>
    <row r="82" spans="1:5" ht="30" customHeight="1">
      <c r="A82" s="5">
        <v>79</v>
      </c>
      <c r="B82" s="5" t="str">
        <f>"朱佳盈"</f>
        <v>朱佳盈</v>
      </c>
      <c r="C82" s="5" t="str">
        <f>"女"</f>
        <v>女</v>
      </c>
      <c r="D82" s="5" t="str">
        <f>"506220230405114326113300"</f>
        <v>506220230405114326113300</v>
      </c>
      <c r="E82" s="5" t="s">
        <v>9</v>
      </c>
    </row>
    <row r="83" spans="1:5" ht="30" customHeight="1">
      <c r="A83" s="5">
        <v>80</v>
      </c>
      <c r="B83" s="5" t="str">
        <f>"谢心怡"</f>
        <v>谢心怡</v>
      </c>
      <c r="C83" s="5" t="str">
        <f>"女"</f>
        <v>女</v>
      </c>
      <c r="D83" s="5" t="str">
        <f>"506220230405120907113339"</f>
        <v>506220230405120907113339</v>
      </c>
      <c r="E83" s="5" t="s">
        <v>9</v>
      </c>
    </row>
    <row r="84" spans="1:5" ht="30" customHeight="1">
      <c r="A84" s="5">
        <v>81</v>
      </c>
      <c r="B84" s="5" t="str">
        <f>"高宁"</f>
        <v>高宁</v>
      </c>
      <c r="C84" s="5" t="str">
        <f>"男"</f>
        <v>男</v>
      </c>
      <c r="D84" s="5" t="str">
        <f>"506220230405122909113371"</f>
        <v>506220230405122909113371</v>
      </c>
      <c r="E84" s="5" t="s">
        <v>9</v>
      </c>
    </row>
    <row r="85" spans="1:5" ht="30" customHeight="1">
      <c r="A85" s="5">
        <v>82</v>
      </c>
      <c r="B85" s="5" t="str">
        <f>"黄冰"</f>
        <v>黄冰</v>
      </c>
      <c r="C85" s="5" t="str">
        <f aca="true" t="shared" si="4" ref="C85:C92">"女"</f>
        <v>女</v>
      </c>
      <c r="D85" s="5" t="str">
        <f>"506220230405124720113409"</f>
        <v>506220230405124720113409</v>
      </c>
      <c r="E85" s="5" t="s">
        <v>9</v>
      </c>
    </row>
    <row r="86" spans="1:5" ht="30" customHeight="1">
      <c r="A86" s="5">
        <v>83</v>
      </c>
      <c r="B86" s="5" t="str">
        <f>"谭金月"</f>
        <v>谭金月</v>
      </c>
      <c r="C86" s="5" t="str">
        <f t="shared" si="4"/>
        <v>女</v>
      </c>
      <c r="D86" s="5" t="str">
        <f>"506220230405131916113454"</f>
        <v>506220230405131916113454</v>
      </c>
      <c r="E86" s="5" t="s">
        <v>9</v>
      </c>
    </row>
    <row r="87" spans="1:5" ht="30" customHeight="1">
      <c r="A87" s="5">
        <v>84</v>
      </c>
      <c r="B87" s="5" t="str">
        <f>"吴新芬"</f>
        <v>吴新芬</v>
      </c>
      <c r="C87" s="5" t="str">
        <f t="shared" si="4"/>
        <v>女</v>
      </c>
      <c r="D87" s="5" t="str">
        <f>"506220230405134718113507"</f>
        <v>506220230405134718113507</v>
      </c>
      <c r="E87" s="5" t="s">
        <v>9</v>
      </c>
    </row>
    <row r="88" spans="1:5" ht="30" customHeight="1">
      <c r="A88" s="5">
        <v>85</v>
      </c>
      <c r="B88" s="5" t="str">
        <f>"潘苏语"</f>
        <v>潘苏语</v>
      </c>
      <c r="C88" s="5" t="str">
        <f t="shared" si="4"/>
        <v>女</v>
      </c>
      <c r="D88" s="5" t="str">
        <f>"506220230405140953113536"</f>
        <v>506220230405140953113536</v>
      </c>
      <c r="E88" s="5" t="s">
        <v>9</v>
      </c>
    </row>
    <row r="89" spans="1:5" ht="30" customHeight="1">
      <c r="A89" s="5">
        <v>86</v>
      </c>
      <c r="B89" s="5" t="str">
        <f>"张为"</f>
        <v>张为</v>
      </c>
      <c r="C89" s="5" t="str">
        <f t="shared" si="4"/>
        <v>女</v>
      </c>
      <c r="D89" s="5" t="str">
        <f>"506220230405152028113628"</f>
        <v>506220230405152028113628</v>
      </c>
      <c r="E89" s="5" t="s">
        <v>9</v>
      </c>
    </row>
    <row r="90" spans="1:5" ht="30" customHeight="1">
      <c r="A90" s="5">
        <v>87</v>
      </c>
      <c r="B90" s="5" t="str">
        <f>"王佳佳"</f>
        <v>王佳佳</v>
      </c>
      <c r="C90" s="5" t="str">
        <f t="shared" si="4"/>
        <v>女</v>
      </c>
      <c r="D90" s="5" t="str">
        <f>"506220230405152116113631"</f>
        <v>506220230405152116113631</v>
      </c>
      <c r="E90" s="5" t="s">
        <v>9</v>
      </c>
    </row>
    <row r="91" spans="1:5" ht="30" customHeight="1">
      <c r="A91" s="5">
        <v>88</v>
      </c>
      <c r="B91" s="5" t="str">
        <f>"韩静"</f>
        <v>韩静</v>
      </c>
      <c r="C91" s="5" t="str">
        <f t="shared" si="4"/>
        <v>女</v>
      </c>
      <c r="D91" s="5" t="str">
        <f>"506220230405171709113814"</f>
        <v>506220230405171709113814</v>
      </c>
      <c r="E91" s="5" t="s">
        <v>9</v>
      </c>
    </row>
    <row r="92" spans="1:5" ht="30" customHeight="1">
      <c r="A92" s="5">
        <v>89</v>
      </c>
      <c r="B92" s="5" t="str">
        <f>"王不够"</f>
        <v>王不够</v>
      </c>
      <c r="C92" s="5" t="str">
        <f t="shared" si="4"/>
        <v>女</v>
      </c>
      <c r="D92" s="5" t="str">
        <f>"506220230405171718113815"</f>
        <v>506220230405171718113815</v>
      </c>
      <c r="E92" s="5" t="s">
        <v>9</v>
      </c>
    </row>
    <row r="93" spans="1:5" ht="30" customHeight="1">
      <c r="A93" s="5">
        <v>90</v>
      </c>
      <c r="B93" s="5" t="str">
        <f>"方海涛"</f>
        <v>方海涛</v>
      </c>
      <c r="C93" s="5" t="str">
        <f>"男"</f>
        <v>男</v>
      </c>
      <c r="D93" s="5" t="str">
        <f>"506220230405172825113834"</f>
        <v>506220230405172825113834</v>
      </c>
      <c r="E93" s="5" t="s">
        <v>9</v>
      </c>
    </row>
    <row r="94" spans="1:5" ht="30" customHeight="1">
      <c r="A94" s="5">
        <v>91</v>
      </c>
      <c r="B94" s="5" t="str">
        <f>"吴峥峥"</f>
        <v>吴峥峥</v>
      </c>
      <c r="C94" s="5" t="str">
        <f aca="true" t="shared" si="5" ref="C94:C105">"女"</f>
        <v>女</v>
      </c>
      <c r="D94" s="5" t="str">
        <f>"506220230405191300113967"</f>
        <v>506220230405191300113967</v>
      </c>
      <c r="E94" s="5" t="s">
        <v>9</v>
      </c>
    </row>
    <row r="95" spans="1:5" ht="30" customHeight="1">
      <c r="A95" s="5">
        <v>92</v>
      </c>
      <c r="B95" s="5" t="str">
        <f>"卓慧春"</f>
        <v>卓慧春</v>
      </c>
      <c r="C95" s="5" t="str">
        <f t="shared" si="5"/>
        <v>女</v>
      </c>
      <c r="D95" s="5" t="str">
        <f>"506220230405212922114218"</f>
        <v>506220230405212922114218</v>
      </c>
      <c r="E95" s="5" t="s">
        <v>9</v>
      </c>
    </row>
    <row r="96" spans="1:5" ht="30" customHeight="1">
      <c r="A96" s="5">
        <v>93</v>
      </c>
      <c r="B96" s="5" t="str">
        <f>"徐小妮"</f>
        <v>徐小妮</v>
      </c>
      <c r="C96" s="5" t="str">
        <f t="shared" si="5"/>
        <v>女</v>
      </c>
      <c r="D96" s="5" t="str">
        <f>"506220230406081016114518"</f>
        <v>506220230406081016114518</v>
      </c>
      <c r="E96" s="5" t="s">
        <v>9</v>
      </c>
    </row>
    <row r="97" spans="1:5" ht="30" customHeight="1">
      <c r="A97" s="5">
        <v>94</v>
      </c>
      <c r="B97" s="5" t="str">
        <f>"陆显任"</f>
        <v>陆显任</v>
      </c>
      <c r="C97" s="5" t="str">
        <f t="shared" si="5"/>
        <v>女</v>
      </c>
      <c r="D97" s="5" t="str">
        <f>"506220230406081602114535"</f>
        <v>506220230406081602114535</v>
      </c>
      <c r="E97" s="5" t="s">
        <v>9</v>
      </c>
    </row>
    <row r="98" spans="1:5" ht="30" customHeight="1">
      <c r="A98" s="5">
        <v>95</v>
      </c>
      <c r="B98" s="5" t="str">
        <f>"陈丹女"</f>
        <v>陈丹女</v>
      </c>
      <c r="C98" s="5" t="str">
        <f t="shared" si="5"/>
        <v>女</v>
      </c>
      <c r="D98" s="5" t="str">
        <f>"506220230406085814114631"</f>
        <v>506220230406085814114631</v>
      </c>
      <c r="E98" s="5" t="s">
        <v>9</v>
      </c>
    </row>
    <row r="99" spans="1:5" ht="30" customHeight="1">
      <c r="A99" s="5">
        <v>96</v>
      </c>
      <c r="B99" s="5" t="str">
        <f>"符彤彤"</f>
        <v>符彤彤</v>
      </c>
      <c r="C99" s="5" t="str">
        <f t="shared" si="5"/>
        <v>女</v>
      </c>
      <c r="D99" s="5" t="str">
        <f>"506220230406100832115085"</f>
        <v>506220230406100832115085</v>
      </c>
      <c r="E99" s="5" t="s">
        <v>9</v>
      </c>
    </row>
    <row r="100" spans="1:5" ht="30" customHeight="1">
      <c r="A100" s="5">
        <v>97</v>
      </c>
      <c r="B100" s="5" t="str">
        <f>"廖莉蓉"</f>
        <v>廖莉蓉</v>
      </c>
      <c r="C100" s="5" t="str">
        <f t="shared" si="5"/>
        <v>女</v>
      </c>
      <c r="D100" s="5" t="str">
        <f>"506220230406103837115249"</f>
        <v>506220230406103837115249</v>
      </c>
      <c r="E100" s="5" t="s">
        <v>9</v>
      </c>
    </row>
    <row r="101" spans="1:5" ht="30" customHeight="1">
      <c r="A101" s="5">
        <v>98</v>
      </c>
      <c r="B101" s="5" t="str">
        <f>"王启秀"</f>
        <v>王启秀</v>
      </c>
      <c r="C101" s="5" t="str">
        <f t="shared" si="5"/>
        <v>女</v>
      </c>
      <c r="D101" s="5" t="str">
        <f>"506220230406104057115261"</f>
        <v>506220230406104057115261</v>
      </c>
      <c r="E101" s="5" t="s">
        <v>9</v>
      </c>
    </row>
    <row r="102" spans="1:5" ht="30" customHeight="1">
      <c r="A102" s="5">
        <v>99</v>
      </c>
      <c r="B102" s="5" t="str">
        <f>"孟巧渊"</f>
        <v>孟巧渊</v>
      </c>
      <c r="C102" s="5" t="str">
        <f t="shared" si="5"/>
        <v>女</v>
      </c>
      <c r="D102" s="5" t="str">
        <f>"506220230406111851115468"</f>
        <v>506220230406111851115468</v>
      </c>
      <c r="E102" s="5" t="s">
        <v>9</v>
      </c>
    </row>
    <row r="103" spans="1:5" ht="30" customHeight="1">
      <c r="A103" s="5">
        <v>100</v>
      </c>
      <c r="B103" s="5" t="str">
        <f>"蒲彦宇"</f>
        <v>蒲彦宇</v>
      </c>
      <c r="C103" s="5" t="str">
        <f t="shared" si="5"/>
        <v>女</v>
      </c>
      <c r="D103" s="5" t="str">
        <f>"506220230406121519115664"</f>
        <v>506220230406121519115664</v>
      </c>
      <c r="E103" s="5" t="s">
        <v>9</v>
      </c>
    </row>
    <row r="104" spans="1:5" ht="30" customHeight="1">
      <c r="A104" s="5">
        <v>101</v>
      </c>
      <c r="B104" s="5" t="str">
        <f>"左炎炎"</f>
        <v>左炎炎</v>
      </c>
      <c r="C104" s="5" t="str">
        <f t="shared" si="5"/>
        <v>女</v>
      </c>
      <c r="D104" s="5" t="str">
        <f>"506220230406122636115699"</f>
        <v>506220230406122636115699</v>
      </c>
      <c r="E104" s="5" t="s">
        <v>9</v>
      </c>
    </row>
    <row r="105" spans="1:5" ht="30" customHeight="1">
      <c r="A105" s="5">
        <v>102</v>
      </c>
      <c r="B105" s="5" t="str">
        <f>"文俞涵"</f>
        <v>文俞涵</v>
      </c>
      <c r="C105" s="5" t="str">
        <f t="shared" si="5"/>
        <v>女</v>
      </c>
      <c r="D105" s="5" t="str">
        <f>"506220230406143410116091"</f>
        <v>506220230406143410116091</v>
      </c>
      <c r="E105" s="5" t="s">
        <v>9</v>
      </c>
    </row>
    <row r="106" spans="1:5" ht="30" customHeight="1">
      <c r="A106" s="5">
        <v>103</v>
      </c>
      <c r="B106" s="5" t="str">
        <f>"黄业圣"</f>
        <v>黄业圣</v>
      </c>
      <c r="C106" s="5" t="str">
        <f>"男"</f>
        <v>男</v>
      </c>
      <c r="D106" s="5" t="str">
        <f>"506220230406144215116126"</f>
        <v>506220230406144215116126</v>
      </c>
      <c r="E106" s="5" t="s">
        <v>9</v>
      </c>
    </row>
    <row r="107" spans="1:5" ht="30" customHeight="1">
      <c r="A107" s="5">
        <v>104</v>
      </c>
      <c r="B107" s="5" t="str">
        <f>"肖铃"</f>
        <v>肖铃</v>
      </c>
      <c r="C107" s="5" t="str">
        <f aca="true" t="shared" si="6" ref="C107:C116">"女"</f>
        <v>女</v>
      </c>
      <c r="D107" s="5" t="str">
        <f>"506220230406150607116226"</f>
        <v>506220230406150607116226</v>
      </c>
      <c r="E107" s="5" t="s">
        <v>9</v>
      </c>
    </row>
    <row r="108" spans="1:5" ht="30" customHeight="1">
      <c r="A108" s="5">
        <v>105</v>
      </c>
      <c r="B108" s="5" t="str">
        <f>"郑甜甜"</f>
        <v>郑甜甜</v>
      </c>
      <c r="C108" s="5" t="str">
        <f t="shared" si="6"/>
        <v>女</v>
      </c>
      <c r="D108" s="5" t="str">
        <f>"506220230406152541116316"</f>
        <v>506220230406152541116316</v>
      </c>
      <c r="E108" s="5" t="s">
        <v>9</v>
      </c>
    </row>
    <row r="109" spans="1:5" ht="30" customHeight="1">
      <c r="A109" s="5">
        <v>106</v>
      </c>
      <c r="B109" s="5" t="str">
        <f>"王金峤"</f>
        <v>王金峤</v>
      </c>
      <c r="C109" s="5" t="str">
        <f t="shared" si="6"/>
        <v>女</v>
      </c>
      <c r="D109" s="5" t="str">
        <f>"506220230406155746116455"</f>
        <v>506220230406155746116455</v>
      </c>
      <c r="E109" s="5" t="s">
        <v>9</v>
      </c>
    </row>
    <row r="110" spans="1:5" ht="30" customHeight="1">
      <c r="A110" s="5">
        <v>107</v>
      </c>
      <c r="B110" s="5" t="str">
        <f>"王康蜜"</f>
        <v>王康蜜</v>
      </c>
      <c r="C110" s="5" t="str">
        <f t="shared" si="6"/>
        <v>女</v>
      </c>
      <c r="D110" s="5" t="str">
        <f>"506220230406161430116508"</f>
        <v>506220230406161430116508</v>
      </c>
      <c r="E110" s="5" t="s">
        <v>9</v>
      </c>
    </row>
    <row r="111" spans="1:5" ht="30" customHeight="1">
      <c r="A111" s="5">
        <v>108</v>
      </c>
      <c r="B111" s="5" t="str">
        <f>"羊晓霞"</f>
        <v>羊晓霞</v>
      </c>
      <c r="C111" s="5" t="str">
        <f t="shared" si="6"/>
        <v>女</v>
      </c>
      <c r="D111" s="5" t="str">
        <f>"506220230406162701116563"</f>
        <v>506220230406162701116563</v>
      </c>
      <c r="E111" s="5" t="s">
        <v>9</v>
      </c>
    </row>
    <row r="112" spans="1:5" ht="30" customHeight="1">
      <c r="A112" s="5">
        <v>109</v>
      </c>
      <c r="B112" s="5" t="str">
        <f>"王小娜"</f>
        <v>王小娜</v>
      </c>
      <c r="C112" s="5" t="str">
        <f t="shared" si="6"/>
        <v>女</v>
      </c>
      <c r="D112" s="5" t="str">
        <f>"506220230406182729116956"</f>
        <v>506220230406182729116956</v>
      </c>
      <c r="E112" s="5" t="s">
        <v>9</v>
      </c>
    </row>
    <row r="113" spans="1:5" ht="30" customHeight="1">
      <c r="A113" s="5">
        <v>110</v>
      </c>
      <c r="B113" s="5" t="str">
        <f>"劳海丽"</f>
        <v>劳海丽</v>
      </c>
      <c r="C113" s="5" t="str">
        <f t="shared" si="6"/>
        <v>女</v>
      </c>
      <c r="D113" s="5" t="str">
        <f>"506220230406190106117047"</f>
        <v>506220230406190106117047</v>
      </c>
      <c r="E113" s="5" t="s">
        <v>9</v>
      </c>
    </row>
    <row r="114" spans="1:5" ht="30" customHeight="1">
      <c r="A114" s="5">
        <v>111</v>
      </c>
      <c r="B114" s="5" t="str">
        <f>"陈婆转"</f>
        <v>陈婆转</v>
      </c>
      <c r="C114" s="5" t="str">
        <f t="shared" si="6"/>
        <v>女</v>
      </c>
      <c r="D114" s="5" t="str">
        <f>"506220230406200548117246"</f>
        <v>506220230406200548117246</v>
      </c>
      <c r="E114" s="5" t="s">
        <v>9</v>
      </c>
    </row>
    <row r="115" spans="1:5" ht="30" customHeight="1">
      <c r="A115" s="5">
        <v>112</v>
      </c>
      <c r="B115" s="5" t="str">
        <f>"王瑞丽"</f>
        <v>王瑞丽</v>
      </c>
      <c r="C115" s="5" t="str">
        <f t="shared" si="6"/>
        <v>女</v>
      </c>
      <c r="D115" s="5" t="str">
        <f>"506220230406204503117341"</f>
        <v>506220230406204503117341</v>
      </c>
      <c r="E115" s="5" t="s">
        <v>9</v>
      </c>
    </row>
    <row r="116" spans="1:5" ht="30" customHeight="1">
      <c r="A116" s="5">
        <v>113</v>
      </c>
      <c r="B116" s="5" t="str">
        <f>"王东晨"</f>
        <v>王东晨</v>
      </c>
      <c r="C116" s="5" t="str">
        <f t="shared" si="6"/>
        <v>女</v>
      </c>
      <c r="D116" s="5" t="str">
        <f>"506220230406211250117425"</f>
        <v>506220230406211250117425</v>
      </c>
      <c r="E116" s="5" t="s">
        <v>9</v>
      </c>
    </row>
    <row r="117" spans="1:5" ht="30" customHeight="1">
      <c r="A117" s="5">
        <v>114</v>
      </c>
      <c r="B117" s="5" t="str">
        <f>"洪香平"</f>
        <v>洪香平</v>
      </c>
      <c r="C117" s="5" t="str">
        <f>"男"</f>
        <v>男</v>
      </c>
      <c r="D117" s="5" t="str">
        <f>"506220230406220019117566"</f>
        <v>506220230406220019117566</v>
      </c>
      <c r="E117" s="5" t="s">
        <v>9</v>
      </c>
    </row>
    <row r="118" spans="1:5" ht="30" customHeight="1">
      <c r="A118" s="5">
        <v>115</v>
      </c>
      <c r="B118" s="5" t="str">
        <f>"陈晓莹"</f>
        <v>陈晓莹</v>
      </c>
      <c r="C118" s="5" t="str">
        <f aca="true" t="shared" si="7" ref="C118:C134">"女"</f>
        <v>女</v>
      </c>
      <c r="D118" s="5" t="str">
        <f>"506220230406222039117634"</f>
        <v>506220230406222039117634</v>
      </c>
      <c r="E118" s="5" t="s">
        <v>9</v>
      </c>
    </row>
    <row r="119" spans="1:5" ht="30" customHeight="1">
      <c r="A119" s="5">
        <v>116</v>
      </c>
      <c r="B119" s="5" t="str">
        <f>"郑春花"</f>
        <v>郑春花</v>
      </c>
      <c r="C119" s="5" t="str">
        <f t="shared" si="7"/>
        <v>女</v>
      </c>
      <c r="D119" s="5" t="str">
        <f>"506220230406222236117642"</f>
        <v>506220230406222236117642</v>
      </c>
      <c r="E119" s="5" t="s">
        <v>9</v>
      </c>
    </row>
    <row r="120" spans="1:5" ht="30" customHeight="1">
      <c r="A120" s="5">
        <v>117</v>
      </c>
      <c r="B120" s="5" t="str">
        <f>"彭梦茹"</f>
        <v>彭梦茹</v>
      </c>
      <c r="C120" s="5" t="str">
        <f t="shared" si="7"/>
        <v>女</v>
      </c>
      <c r="D120" s="5" t="str">
        <f>"506220230406232313117789"</f>
        <v>506220230406232313117789</v>
      </c>
      <c r="E120" s="5" t="s">
        <v>9</v>
      </c>
    </row>
    <row r="121" spans="1:5" ht="30" customHeight="1">
      <c r="A121" s="5">
        <v>118</v>
      </c>
      <c r="B121" s="5" t="str">
        <f>"张韵迎"</f>
        <v>张韵迎</v>
      </c>
      <c r="C121" s="5" t="str">
        <f t="shared" si="7"/>
        <v>女</v>
      </c>
      <c r="D121" s="5" t="str">
        <f>"506220230407074104117946"</f>
        <v>506220230407074104117946</v>
      </c>
      <c r="E121" s="5" t="s">
        <v>9</v>
      </c>
    </row>
    <row r="122" spans="1:5" ht="30" customHeight="1">
      <c r="A122" s="5">
        <v>119</v>
      </c>
      <c r="B122" s="5" t="str">
        <f>"朱桃芬"</f>
        <v>朱桃芬</v>
      </c>
      <c r="C122" s="5" t="str">
        <f t="shared" si="7"/>
        <v>女</v>
      </c>
      <c r="D122" s="5" t="str">
        <f>"506220230407091326118128"</f>
        <v>506220230407091326118128</v>
      </c>
      <c r="E122" s="5" t="s">
        <v>9</v>
      </c>
    </row>
    <row r="123" spans="1:5" ht="30" customHeight="1">
      <c r="A123" s="5">
        <v>120</v>
      </c>
      <c r="B123" s="5" t="str">
        <f>"余荣琴"</f>
        <v>余荣琴</v>
      </c>
      <c r="C123" s="5" t="str">
        <f t="shared" si="7"/>
        <v>女</v>
      </c>
      <c r="D123" s="5" t="str">
        <f>"506220230407094053118222"</f>
        <v>506220230407094053118222</v>
      </c>
      <c r="E123" s="5" t="s">
        <v>9</v>
      </c>
    </row>
    <row r="124" spans="1:5" ht="30" customHeight="1">
      <c r="A124" s="5">
        <v>121</v>
      </c>
      <c r="B124" s="5" t="str">
        <f>"赵日绵"</f>
        <v>赵日绵</v>
      </c>
      <c r="C124" s="5" t="str">
        <f t="shared" si="7"/>
        <v>女</v>
      </c>
      <c r="D124" s="5" t="str">
        <f>"506220230407100242118309"</f>
        <v>506220230407100242118309</v>
      </c>
      <c r="E124" s="5" t="s">
        <v>9</v>
      </c>
    </row>
    <row r="125" spans="1:5" ht="30" customHeight="1">
      <c r="A125" s="5">
        <v>122</v>
      </c>
      <c r="B125" s="5" t="str">
        <f>"黎俊希"</f>
        <v>黎俊希</v>
      </c>
      <c r="C125" s="5" t="str">
        <f t="shared" si="7"/>
        <v>女</v>
      </c>
      <c r="D125" s="5" t="str">
        <f>"506220230407104346118458"</f>
        <v>506220230407104346118458</v>
      </c>
      <c r="E125" s="5" t="s">
        <v>9</v>
      </c>
    </row>
    <row r="126" spans="1:5" ht="30" customHeight="1">
      <c r="A126" s="5">
        <v>123</v>
      </c>
      <c r="B126" s="5" t="str">
        <f>"范珊珊"</f>
        <v>范珊珊</v>
      </c>
      <c r="C126" s="5" t="str">
        <f t="shared" si="7"/>
        <v>女</v>
      </c>
      <c r="D126" s="5" t="str">
        <f>"506220230407125145118829"</f>
        <v>506220230407125145118829</v>
      </c>
      <c r="E126" s="5" t="s">
        <v>9</v>
      </c>
    </row>
    <row r="127" spans="1:5" ht="30" customHeight="1">
      <c r="A127" s="5">
        <v>124</v>
      </c>
      <c r="B127" s="5" t="str">
        <f>"陈清柳"</f>
        <v>陈清柳</v>
      </c>
      <c r="C127" s="5" t="str">
        <f t="shared" si="7"/>
        <v>女</v>
      </c>
      <c r="D127" s="5" t="str">
        <f>"506220230407155542119443"</f>
        <v>506220230407155542119443</v>
      </c>
      <c r="E127" s="5" t="s">
        <v>9</v>
      </c>
    </row>
    <row r="128" spans="1:5" ht="30" customHeight="1">
      <c r="A128" s="5">
        <v>125</v>
      </c>
      <c r="B128" s="5" t="str">
        <f>"麦书琪"</f>
        <v>麦书琪</v>
      </c>
      <c r="C128" s="5" t="str">
        <f t="shared" si="7"/>
        <v>女</v>
      </c>
      <c r="D128" s="5" t="str">
        <f>"506220230407162657119554"</f>
        <v>506220230407162657119554</v>
      </c>
      <c r="E128" s="5" t="s">
        <v>9</v>
      </c>
    </row>
    <row r="129" spans="1:5" ht="30" customHeight="1">
      <c r="A129" s="5">
        <v>126</v>
      </c>
      <c r="B129" s="5" t="str">
        <f>"符蓉"</f>
        <v>符蓉</v>
      </c>
      <c r="C129" s="5" t="str">
        <f t="shared" si="7"/>
        <v>女</v>
      </c>
      <c r="D129" s="5" t="str">
        <f>"506220230407162700119555"</f>
        <v>506220230407162700119555</v>
      </c>
      <c r="E129" s="5" t="s">
        <v>9</v>
      </c>
    </row>
    <row r="130" spans="1:5" ht="30" customHeight="1">
      <c r="A130" s="5">
        <v>127</v>
      </c>
      <c r="B130" s="5" t="str">
        <f>"黄玉山"</f>
        <v>黄玉山</v>
      </c>
      <c r="C130" s="5" t="str">
        <f t="shared" si="7"/>
        <v>女</v>
      </c>
      <c r="D130" s="5" t="str">
        <f>"506220230407201700119862"</f>
        <v>506220230407201700119862</v>
      </c>
      <c r="E130" s="5" t="s">
        <v>9</v>
      </c>
    </row>
    <row r="131" spans="1:5" ht="30" customHeight="1">
      <c r="A131" s="5">
        <v>128</v>
      </c>
      <c r="B131" s="5" t="str">
        <f>"陈浪"</f>
        <v>陈浪</v>
      </c>
      <c r="C131" s="5" t="str">
        <f t="shared" si="7"/>
        <v>女</v>
      </c>
      <c r="D131" s="5" t="str">
        <f>"506220230407201801119863"</f>
        <v>506220230407201801119863</v>
      </c>
      <c r="E131" s="5" t="s">
        <v>9</v>
      </c>
    </row>
    <row r="132" spans="1:5" ht="30" customHeight="1">
      <c r="A132" s="5">
        <v>129</v>
      </c>
      <c r="B132" s="5" t="str">
        <f>"陈丹迷"</f>
        <v>陈丹迷</v>
      </c>
      <c r="C132" s="5" t="str">
        <f t="shared" si="7"/>
        <v>女</v>
      </c>
      <c r="D132" s="5" t="str">
        <f>"506220230407215757119942"</f>
        <v>506220230407215757119942</v>
      </c>
      <c r="E132" s="5" t="s">
        <v>9</v>
      </c>
    </row>
    <row r="133" spans="1:5" ht="30" customHeight="1">
      <c r="A133" s="5">
        <v>130</v>
      </c>
      <c r="B133" s="5" t="str">
        <f>"羊秋鍊"</f>
        <v>羊秋鍊</v>
      </c>
      <c r="C133" s="5" t="str">
        <f t="shared" si="7"/>
        <v>女</v>
      </c>
      <c r="D133" s="5" t="str">
        <f>"506220230407230953119996"</f>
        <v>506220230407230953119996</v>
      </c>
      <c r="E133" s="5" t="s">
        <v>9</v>
      </c>
    </row>
    <row r="134" spans="1:5" ht="30" customHeight="1">
      <c r="A134" s="5">
        <v>131</v>
      </c>
      <c r="B134" s="5" t="str">
        <f>"苏文玲"</f>
        <v>苏文玲</v>
      </c>
      <c r="C134" s="5" t="str">
        <f t="shared" si="7"/>
        <v>女</v>
      </c>
      <c r="D134" s="5" t="str">
        <f>"506220230407233027120005"</f>
        <v>506220230407233027120005</v>
      </c>
      <c r="E134" s="5" t="s">
        <v>9</v>
      </c>
    </row>
    <row r="135" spans="1:5" ht="30" customHeight="1">
      <c r="A135" s="5">
        <v>132</v>
      </c>
      <c r="B135" s="5" t="str">
        <f>"王泓然"</f>
        <v>王泓然</v>
      </c>
      <c r="C135" s="5" t="str">
        <f>"男"</f>
        <v>男</v>
      </c>
      <c r="D135" s="5" t="str">
        <f>"506220230408101233120073"</f>
        <v>506220230408101233120073</v>
      </c>
      <c r="E135" s="5" t="s">
        <v>9</v>
      </c>
    </row>
    <row r="136" spans="1:5" ht="30" customHeight="1">
      <c r="A136" s="5">
        <v>133</v>
      </c>
      <c r="B136" s="5" t="str">
        <f>"符莎莎"</f>
        <v>符莎莎</v>
      </c>
      <c r="C136" s="5" t="str">
        <f aca="true" t="shared" si="8" ref="C136:C149">"女"</f>
        <v>女</v>
      </c>
      <c r="D136" s="5" t="str">
        <f>"506220230408111922120108"</f>
        <v>506220230408111922120108</v>
      </c>
      <c r="E136" s="5" t="s">
        <v>9</v>
      </c>
    </row>
    <row r="137" spans="1:5" ht="30" customHeight="1">
      <c r="A137" s="5">
        <v>134</v>
      </c>
      <c r="B137" s="5" t="str">
        <f>"陈丽萍"</f>
        <v>陈丽萍</v>
      </c>
      <c r="C137" s="5" t="str">
        <f t="shared" si="8"/>
        <v>女</v>
      </c>
      <c r="D137" s="5" t="str">
        <f>"506220230408112032120109"</f>
        <v>506220230408112032120109</v>
      </c>
      <c r="E137" s="5" t="s">
        <v>9</v>
      </c>
    </row>
    <row r="138" spans="1:5" ht="30" customHeight="1">
      <c r="A138" s="5">
        <v>135</v>
      </c>
      <c r="B138" s="5" t="str">
        <f>"陈欣慧"</f>
        <v>陈欣慧</v>
      </c>
      <c r="C138" s="5" t="str">
        <f t="shared" si="8"/>
        <v>女</v>
      </c>
      <c r="D138" s="5" t="str">
        <f>"506220230408121411120131"</f>
        <v>506220230408121411120131</v>
      </c>
      <c r="E138" s="5" t="s">
        <v>9</v>
      </c>
    </row>
    <row r="139" spans="1:5" ht="30" customHeight="1">
      <c r="A139" s="5">
        <v>136</v>
      </c>
      <c r="B139" s="5" t="str">
        <f>"王丽金"</f>
        <v>王丽金</v>
      </c>
      <c r="C139" s="5" t="str">
        <f t="shared" si="8"/>
        <v>女</v>
      </c>
      <c r="D139" s="5" t="str">
        <f>"506220230408145355120189"</f>
        <v>506220230408145355120189</v>
      </c>
      <c r="E139" s="5" t="s">
        <v>9</v>
      </c>
    </row>
    <row r="140" spans="1:5" ht="30" customHeight="1">
      <c r="A140" s="5">
        <v>137</v>
      </c>
      <c r="B140" s="5" t="str">
        <f>"莫海媛"</f>
        <v>莫海媛</v>
      </c>
      <c r="C140" s="5" t="str">
        <f t="shared" si="8"/>
        <v>女</v>
      </c>
      <c r="D140" s="5" t="str">
        <f>"506220230408174747120293"</f>
        <v>506220230408174747120293</v>
      </c>
      <c r="E140" s="5" t="s">
        <v>9</v>
      </c>
    </row>
    <row r="141" spans="1:5" ht="30" customHeight="1">
      <c r="A141" s="5">
        <v>138</v>
      </c>
      <c r="B141" s="5" t="str">
        <f>"谢凤妹"</f>
        <v>谢凤妹</v>
      </c>
      <c r="C141" s="5" t="str">
        <f t="shared" si="8"/>
        <v>女</v>
      </c>
      <c r="D141" s="5" t="str">
        <f>"506220230408192251120337"</f>
        <v>506220230408192251120337</v>
      </c>
      <c r="E141" s="5" t="s">
        <v>9</v>
      </c>
    </row>
    <row r="142" spans="1:5" ht="30" customHeight="1">
      <c r="A142" s="5">
        <v>139</v>
      </c>
      <c r="B142" s="5" t="str">
        <f>"邓婉靖"</f>
        <v>邓婉靖</v>
      </c>
      <c r="C142" s="5" t="str">
        <f t="shared" si="8"/>
        <v>女</v>
      </c>
      <c r="D142" s="5" t="str">
        <f>"506220230408200057120356"</f>
        <v>506220230408200057120356</v>
      </c>
      <c r="E142" s="5" t="s">
        <v>9</v>
      </c>
    </row>
    <row r="143" spans="1:5" ht="30" customHeight="1">
      <c r="A143" s="5">
        <v>140</v>
      </c>
      <c r="B143" s="5" t="str">
        <f>"王灵巧"</f>
        <v>王灵巧</v>
      </c>
      <c r="C143" s="5" t="str">
        <f t="shared" si="8"/>
        <v>女</v>
      </c>
      <c r="D143" s="5" t="str">
        <f>"506220230408204130120380"</f>
        <v>506220230408204130120380</v>
      </c>
      <c r="E143" s="5" t="s">
        <v>9</v>
      </c>
    </row>
    <row r="144" spans="1:5" ht="30" customHeight="1">
      <c r="A144" s="5">
        <v>141</v>
      </c>
      <c r="B144" s="5" t="str">
        <f>"林婧"</f>
        <v>林婧</v>
      </c>
      <c r="C144" s="5" t="str">
        <f t="shared" si="8"/>
        <v>女</v>
      </c>
      <c r="D144" s="5" t="str">
        <f>"506220230408212757120410"</f>
        <v>506220230408212757120410</v>
      </c>
      <c r="E144" s="5" t="s">
        <v>9</v>
      </c>
    </row>
    <row r="145" spans="1:5" ht="30" customHeight="1">
      <c r="A145" s="5">
        <v>142</v>
      </c>
      <c r="B145" s="5" t="str">
        <f>"邓秋霞"</f>
        <v>邓秋霞</v>
      </c>
      <c r="C145" s="5" t="str">
        <f t="shared" si="8"/>
        <v>女</v>
      </c>
      <c r="D145" s="5" t="str">
        <f>"506220230409090127120522"</f>
        <v>506220230409090127120522</v>
      </c>
      <c r="E145" s="5" t="s">
        <v>9</v>
      </c>
    </row>
    <row r="146" spans="1:5" ht="30" customHeight="1">
      <c r="A146" s="5">
        <v>143</v>
      </c>
      <c r="B146" s="5" t="str">
        <f>"李书妹"</f>
        <v>李书妹</v>
      </c>
      <c r="C146" s="5" t="str">
        <f t="shared" si="8"/>
        <v>女</v>
      </c>
      <c r="D146" s="5" t="str">
        <f>"506220230409113934120602"</f>
        <v>506220230409113934120602</v>
      </c>
      <c r="E146" s="5" t="s">
        <v>9</v>
      </c>
    </row>
    <row r="147" spans="1:5" ht="30" customHeight="1">
      <c r="A147" s="5">
        <v>144</v>
      </c>
      <c r="B147" s="5" t="str">
        <f>"余珍娟"</f>
        <v>余珍娟</v>
      </c>
      <c r="C147" s="5" t="str">
        <f t="shared" si="8"/>
        <v>女</v>
      </c>
      <c r="D147" s="5" t="str">
        <f>"506220230409160333120806"</f>
        <v>506220230409160333120806</v>
      </c>
      <c r="E147" s="5" t="s">
        <v>9</v>
      </c>
    </row>
    <row r="148" spans="1:5" ht="30" customHeight="1">
      <c r="A148" s="5">
        <v>145</v>
      </c>
      <c r="B148" s="5" t="str">
        <f>"邢恋"</f>
        <v>邢恋</v>
      </c>
      <c r="C148" s="5" t="str">
        <f t="shared" si="8"/>
        <v>女</v>
      </c>
      <c r="D148" s="5" t="str">
        <f>"506220230409162527120822"</f>
        <v>506220230409162527120822</v>
      </c>
      <c r="E148" s="5" t="s">
        <v>9</v>
      </c>
    </row>
    <row r="149" spans="1:5" ht="30" customHeight="1">
      <c r="A149" s="5">
        <v>146</v>
      </c>
      <c r="B149" s="5" t="str">
        <f>"吴倩丹"</f>
        <v>吴倩丹</v>
      </c>
      <c r="C149" s="5" t="str">
        <f t="shared" si="8"/>
        <v>女</v>
      </c>
      <c r="D149" s="5" t="str">
        <f>"506220230409184635120929"</f>
        <v>506220230409184635120929</v>
      </c>
      <c r="E149" s="5" t="s">
        <v>9</v>
      </c>
    </row>
    <row r="150" spans="1:5" ht="30" customHeight="1">
      <c r="A150" s="5">
        <v>147</v>
      </c>
      <c r="B150" s="5" t="str">
        <f>"陈韦康"</f>
        <v>陈韦康</v>
      </c>
      <c r="C150" s="5" t="str">
        <f>"男"</f>
        <v>男</v>
      </c>
      <c r="D150" s="5" t="str">
        <f>"506220230409190636120938"</f>
        <v>506220230409190636120938</v>
      </c>
      <c r="E150" s="5" t="s">
        <v>9</v>
      </c>
    </row>
    <row r="151" spans="1:5" ht="30" customHeight="1">
      <c r="A151" s="5">
        <v>148</v>
      </c>
      <c r="B151" s="5" t="str">
        <f>"洪杨婵"</f>
        <v>洪杨婵</v>
      </c>
      <c r="C151" s="5" t="str">
        <f aca="true" t="shared" si="9" ref="C151:C166">"女"</f>
        <v>女</v>
      </c>
      <c r="D151" s="5" t="str">
        <f>"506220230409204800121013"</f>
        <v>506220230409204800121013</v>
      </c>
      <c r="E151" s="5" t="s">
        <v>9</v>
      </c>
    </row>
    <row r="152" spans="1:5" ht="30" customHeight="1">
      <c r="A152" s="5">
        <v>149</v>
      </c>
      <c r="B152" s="5" t="str">
        <f>"李小健"</f>
        <v>李小健</v>
      </c>
      <c r="C152" s="5" t="str">
        <f t="shared" si="9"/>
        <v>女</v>
      </c>
      <c r="D152" s="5" t="str">
        <f>"506220230409204806121014"</f>
        <v>506220230409204806121014</v>
      </c>
      <c r="E152" s="5" t="s">
        <v>9</v>
      </c>
    </row>
    <row r="153" spans="1:5" ht="30" customHeight="1">
      <c r="A153" s="5">
        <v>150</v>
      </c>
      <c r="B153" s="5" t="str">
        <f>"陈华珊"</f>
        <v>陈华珊</v>
      </c>
      <c r="C153" s="5" t="str">
        <f t="shared" si="9"/>
        <v>女</v>
      </c>
      <c r="D153" s="5" t="str">
        <f>"506220230409214051121054"</f>
        <v>506220230409214051121054</v>
      </c>
      <c r="E153" s="5" t="s">
        <v>9</v>
      </c>
    </row>
    <row r="154" spans="1:5" ht="30" customHeight="1">
      <c r="A154" s="5">
        <v>151</v>
      </c>
      <c r="B154" s="5" t="str">
        <f>"文婷"</f>
        <v>文婷</v>
      </c>
      <c r="C154" s="5" t="str">
        <f t="shared" si="9"/>
        <v>女</v>
      </c>
      <c r="D154" s="5" t="str">
        <f>"506220230409214916121062"</f>
        <v>506220230409214916121062</v>
      </c>
      <c r="E154" s="5" t="s">
        <v>9</v>
      </c>
    </row>
    <row r="155" spans="1:5" ht="30" customHeight="1">
      <c r="A155" s="5">
        <v>152</v>
      </c>
      <c r="B155" s="5" t="str">
        <f>"林小娜"</f>
        <v>林小娜</v>
      </c>
      <c r="C155" s="5" t="str">
        <f t="shared" si="9"/>
        <v>女</v>
      </c>
      <c r="D155" s="5" t="str">
        <f>"506220230409232003121119"</f>
        <v>506220230409232003121119</v>
      </c>
      <c r="E155" s="5" t="s">
        <v>9</v>
      </c>
    </row>
    <row r="156" spans="1:5" ht="30" customHeight="1">
      <c r="A156" s="5">
        <v>153</v>
      </c>
      <c r="B156" s="5" t="str">
        <f>"梁乾英"</f>
        <v>梁乾英</v>
      </c>
      <c r="C156" s="5" t="str">
        <f t="shared" si="9"/>
        <v>女</v>
      </c>
      <c r="D156" s="5" t="str">
        <f>"506220230410002040121142"</f>
        <v>506220230410002040121142</v>
      </c>
      <c r="E156" s="5" t="s">
        <v>9</v>
      </c>
    </row>
    <row r="157" spans="1:5" ht="30" customHeight="1">
      <c r="A157" s="5">
        <v>154</v>
      </c>
      <c r="B157" s="5" t="str">
        <f>"李紫媛"</f>
        <v>李紫媛</v>
      </c>
      <c r="C157" s="5" t="str">
        <f t="shared" si="9"/>
        <v>女</v>
      </c>
      <c r="D157" s="5" t="str">
        <f>"506220230410084018121176"</f>
        <v>506220230410084018121176</v>
      </c>
      <c r="E157" s="5" t="s">
        <v>9</v>
      </c>
    </row>
    <row r="158" spans="1:5" ht="30" customHeight="1">
      <c r="A158" s="5">
        <v>155</v>
      </c>
      <c r="B158" s="5" t="str">
        <f>"许慧稳"</f>
        <v>许慧稳</v>
      </c>
      <c r="C158" s="5" t="str">
        <f t="shared" si="9"/>
        <v>女</v>
      </c>
      <c r="D158" s="5" t="str">
        <f>"506220230410102432121952"</f>
        <v>506220230410102432121952</v>
      </c>
      <c r="E158" s="5" t="s">
        <v>9</v>
      </c>
    </row>
    <row r="159" spans="1:5" ht="30" customHeight="1">
      <c r="A159" s="5">
        <v>156</v>
      </c>
      <c r="B159" s="5" t="str">
        <f>"陈未"</f>
        <v>陈未</v>
      </c>
      <c r="C159" s="5" t="str">
        <f t="shared" si="9"/>
        <v>女</v>
      </c>
      <c r="D159" s="5" t="str">
        <f>"506220230410111901122263"</f>
        <v>506220230410111901122263</v>
      </c>
      <c r="E159" s="5" t="s">
        <v>9</v>
      </c>
    </row>
    <row r="160" spans="1:5" ht="30" customHeight="1">
      <c r="A160" s="5">
        <v>157</v>
      </c>
      <c r="B160" s="5" t="str">
        <f>"郑丽灵"</f>
        <v>郑丽灵</v>
      </c>
      <c r="C160" s="5" t="str">
        <f t="shared" si="9"/>
        <v>女</v>
      </c>
      <c r="D160" s="5" t="str">
        <f>"506220230410115636122437"</f>
        <v>506220230410115636122437</v>
      </c>
      <c r="E160" s="5" t="s">
        <v>9</v>
      </c>
    </row>
    <row r="161" spans="1:5" ht="30" customHeight="1">
      <c r="A161" s="5">
        <v>158</v>
      </c>
      <c r="B161" s="5" t="str">
        <f>"王秀玲"</f>
        <v>王秀玲</v>
      </c>
      <c r="C161" s="5" t="str">
        <f t="shared" si="9"/>
        <v>女</v>
      </c>
      <c r="D161" s="5" t="str">
        <f>"506220230410133047122761"</f>
        <v>506220230410133047122761</v>
      </c>
      <c r="E161" s="5" t="s">
        <v>9</v>
      </c>
    </row>
    <row r="162" spans="1:5" ht="30" customHeight="1">
      <c r="A162" s="5">
        <v>159</v>
      </c>
      <c r="B162" s="5" t="str">
        <f>"苏文静"</f>
        <v>苏文静</v>
      </c>
      <c r="C162" s="5" t="str">
        <f t="shared" si="9"/>
        <v>女</v>
      </c>
      <c r="D162" s="5" t="str">
        <f>"506220230410134143122791"</f>
        <v>506220230410134143122791</v>
      </c>
      <c r="E162" s="5" t="s">
        <v>9</v>
      </c>
    </row>
    <row r="163" spans="1:5" ht="30" customHeight="1">
      <c r="A163" s="5">
        <v>160</v>
      </c>
      <c r="B163" s="5" t="str">
        <f>"江萍"</f>
        <v>江萍</v>
      </c>
      <c r="C163" s="5" t="str">
        <f t="shared" si="9"/>
        <v>女</v>
      </c>
      <c r="D163" s="5" t="str">
        <f>"506220230410142951122938"</f>
        <v>506220230410142951122938</v>
      </c>
      <c r="E163" s="5" t="s">
        <v>9</v>
      </c>
    </row>
    <row r="164" spans="1:5" ht="30" customHeight="1">
      <c r="A164" s="5">
        <v>161</v>
      </c>
      <c r="B164" s="5" t="str">
        <f>"林造芳"</f>
        <v>林造芳</v>
      </c>
      <c r="C164" s="5" t="str">
        <f t="shared" si="9"/>
        <v>女</v>
      </c>
      <c r="D164" s="5" t="str">
        <f>"506220230410151549123126"</f>
        <v>506220230410151549123126</v>
      </c>
      <c r="E164" s="5" t="s">
        <v>9</v>
      </c>
    </row>
    <row r="165" spans="1:5" ht="30" customHeight="1">
      <c r="A165" s="5">
        <v>162</v>
      </c>
      <c r="B165" s="5" t="str">
        <f>"王惠霞"</f>
        <v>王惠霞</v>
      </c>
      <c r="C165" s="5" t="str">
        <f t="shared" si="9"/>
        <v>女</v>
      </c>
      <c r="D165" s="5" t="str">
        <f>"506220230410155049123279"</f>
        <v>506220230410155049123279</v>
      </c>
      <c r="E165" s="5" t="s">
        <v>9</v>
      </c>
    </row>
    <row r="166" spans="1:5" ht="30" customHeight="1">
      <c r="A166" s="5">
        <v>163</v>
      </c>
      <c r="B166" s="5" t="str">
        <f>"何靖"</f>
        <v>何靖</v>
      </c>
      <c r="C166" s="5" t="str">
        <f t="shared" si="9"/>
        <v>女</v>
      </c>
      <c r="D166" s="5" t="str">
        <f>"506220230410174230123693"</f>
        <v>506220230410174230123693</v>
      </c>
      <c r="E166" s="5" t="s">
        <v>9</v>
      </c>
    </row>
    <row r="167" spans="1:5" ht="30" customHeight="1">
      <c r="A167" s="5">
        <v>164</v>
      </c>
      <c r="B167" s="5" t="str">
        <f>"陈泰宁"</f>
        <v>陈泰宁</v>
      </c>
      <c r="C167" s="5" t="str">
        <f>"男"</f>
        <v>男</v>
      </c>
      <c r="D167" s="5" t="str">
        <f>"506220230410182716123809"</f>
        <v>506220230410182716123809</v>
      </c>
      <c r="E167" s="5" t="s">
        <v>9</v>
      </c>
    </row>
    <row r="168" spans="1:5" ht="30" customHeight="1">
      <c r="A168" s="5">
        <v>165</v>
      </c>
      <c r="B168" s="5" t="str">
        <f>"王芸娇"</f>
        <v>王芸娇</v>
      </c>
      <c r="C168" s="5" t="str">
        <f aca="true" t="shared" si="10" ref="C168:C181">"女"</f>
        <v>女</v>
      </c>
      <c r="D168" s="5" t="str">
        <f>"506220230410183537123824"</f>
        <v>506220230410183537123824</v>
      </c>
      <c r="E168" s="5" t="s">
        <v>9</v>
      </c>
    </row>
    <row r="169" spans="1:5" ht="30" customHeight="1">
      <c r="A169" s="5">
        <v>166</v>
      </c>
      <c r="B169" s="5" t="str">
        <f>"郑学彩"</f>
        <v>郑学彩</v>
      </c>
      <c r="C169" s="5" t="str">
        <f t="shared" si="10"/>
        <v>女</v>
      </c>
      <c r="D169" s="5" t="str">
        <f>"506220230410183710123829"</f>
        <v>506220230410183710123829</v>
      </c>
      <c r="E169" s="5" t="s">
        <v>9</v>
      </c>
    </row>
    <row r="170" spans="1:5" ht="30" customHeight="1">
      <c r="A170" s="5">
        <v>167</v>
      </c>
      <c r="B170" s="5" t="str">
        <f>"陈娟"</f>
        <v>陈娟</v>
      </c>
      <c r="C170" s="5" t="str">
        <f t="shared" si="10"/>
        <v>女</v>
      </c>
      <c r="D170" s="5" t="str">
        <f>"506220230410190917123917"</f>
        <v>506220230410190917123917</v>
      </c>
      <c r="E170" s="5" t="s">
        <v>9</v>
      </c>
    </row>
    <row r="171" spans="1:5" ht="30" customHeight="1">
      <c r="A171" s="5">
        <v>168</v>
      </c>
      <c r="B171" s="5" t="str">
        <f>"赵美佳"</f>
        <v>赵美佳</v>
      </c>
      <c r="C171" s="5" t="str">
        <f t="shared" si="10"/>
        <v>女</v>
      </c>
      <c r="D171" s="5" t="str">
        <f>"506220230410200950124111"</f>
        <v>506220230410200950124111</v>
      </c>
      <c r="E171" s="5" t="s">
        <v>9</v>
      </c>
    </row>
    <row r="172" spans="1:5" ht="30" customHeight="1">
      <c r="A172" s="5">
        <v>169</v>
      </c>
      <c r="B172" s="5" t="str">
        <f>"谭雨"</f>
        <v>谭雨</v>
      </c>
      <c r="C172" s="5" t="str">
        <f t="shared" si="10"/>
        <v>女</v>
      </c>
      <c r="D172" s="5" t="str">
        <f>"506220230410202225124144"</f>
        <v>506220230410202225124144</v>
      </c>
      <c r="E172" s="5" t="s">
        <v>9</v>
      </c>
    </row>
    <row r="173" spans="1:5" ht="30" customHeight="1">
      <c r="A173" s="5">
        <v>170</v>
      </c>
      <c r="B173" s="5" t="str">
        <f>"王莹"</f>
        <v>王莹</v>
      </c>
      <c r="C173" s="5" t="str">
        <f t="shared" si="10"/>
        <v>女</v>
      </c>
      <c r="D173" s="5" t="str">
        <f>"506220230410230020124582"</f>
        <v>506220230410230020124582</v>
      </c>
      <c r="E173" s="5" t="s">
        <v>9</v>
      </c>
    </row>
    <row r="174" spans="1:5" ht="30" customHeight="1">
      <c r="A174" s="5">
        <v>171</v>
      </c>
      <c r="B174" s="5" t="str">
        <f>"许榕峨"</f>
        <v>许榕峨</v>
      </c>
      <c r="C174" s="5" t="str">
        <f t="shared" si="10"/>
        <v>女</v>
      </c>
      <c r="D174" s="5" t="str">
        <f>"506220230411011046124683"</f>
        <v>506220230411011046124683</v>
      </c>
      <c r="E174" s="5" t="s">
        <v>9</v>
      </c>
    </row>
    <row r="175" spans="1:5" ht="30" customHeight="1">
      <c r="A175" s="5">
        <v>172</v>
      </c>
      <c r="B175" s="5" t="str">
        <f>"林致同"</f>
        <v>林致同</v>
      </c>
      <c r="C175" s="5" t="str">
        <f t="shared" si="10"/>
        <v>女</v>
      </c>
      <c r="D175" s="5" t="str">
        <f>"506220230411034341124698"</f>
        <v>506220230411034341124698</v>
      </c>
      <c r="E175" s="5" t="s">
        <v>9</v>
      </c>
    </row>
    <row r="176" spans="1:5" ht="30" customHeight="1">
      <c r="A176" s="5">
        <v>173</v>
      </c>
      <c r="B176" s="5" t="str">
        <f>"蔡玉恋"</f>
        <v>蔡玉恋</v>
      </c>
      <c r="C176" s="5" t="str">
        <f t="shared" si="10"/>
        <v>女</v>
      </c>
      <c r="D176" s="5" t="str">
        <f>"506220230411084710124843"</f>
        <v>506220230411084710124843</v>
      </c>
      <c r="E176" s="5" t="s">
        <v>9</v>
      </c>
    </row>
    <row r="177" spans="1:5" ht="30" customHeight="1">
      <c r="A177" s="5">
        <v>174</v>
      </c>
      <c r="B177" s="5" t="str">
        <f>"何慧敏"</f>
        <v>何慧敏</v>
      </c>
      <c r="C177" s="5" t="str">
        <f t="shared" si="10"/>
        <v>女</v>
      </c>
      <c r="D177" s="5" t="str">
        <f>"506220230411094258125055"</f>
        <v>506220230411094258125055</v>
      </c>
      <c r="E177" s="5" t="s">
        <v>9</v>
      </c>
    </row>
    <row r="178" spans="1:5" ht="30" customHeight="1">
      <c r="A178" s="5">
        <v>175</v>
      </c>
      <c r="B178" s="5" t="str">
        <f>"陈秋香"</f>
        <v>陈秋香</v>
      </c>
      <c r="C178" s="5" t="str">
        <f t="shared" si="10"/>
        <v>女</v>
      </c>
      <c r="D178" s="5" t="str">
        <f>"506220230411104047125277"</f>
        <v>506220230411104047125277</v>
      </c>
      <c r="E178" s="5" t="s">
        <v>9</v>
      </c>
    </row>
    <row r="179" spans="1:5" ht="30" customHeight="1">
      <c r="A179" s="5">
        <v>176</v>
      </c>
      <c r="B179" s="5" t="str">
        <f>"傅卫美"</f>
        <v>傅卫美</v>
      </c>
      <c r="C179" s="5" t="str">
        <f t="shared" si="10"/>
        <v>女</v>
      </c>
      <c r="D179" s="5" t="str">
        <f>"506220230411110245125376"</f>
        <v>506220230411110245125376</v>
      </c>
      <c r="E179" s="5" t="s">
        <v>9</v>
      </c>
    </row>
    <row r="180" spans="1:5" ht="30" customHeight="1">
      <c r="A180" s="5">
        <v>177</v>
      </c>
      <c r="B180" s="5" t="str">
        <f>"吴婷婷"</f>
        <v>吴婷婷</v>
      </c>
      <c r="C180" s="5" t="str">
        <f t="shared" si="10"/>
        <v>女</v>
      </c>
      <c r="D180" s="5" t="str">
        <f>"506220230411114046125515"</f>
        <v>506220230411114046125515</v>
      </c>
      <c r="E180" s="5" t="s">
        <v>9</v>
      </c>
    </row>
    <row r="181" spans="1:5" ht="30" customHeight="1">
      <c r="A181" s="5">
        <v>178</v>
      </c>
      <c r="B181" s="5" t="str">
        <f>"倪芳丽"</f>
        <v>倪芳丽</v>
      </c>
      <c r="C181" s="5" t="str">
        <f t="shared" si="10"/>
        <v>女</v>
      </c>
      <c r="D181" s="5" t="str">
        <f>"506220230405090354113028"</f>
        <v>506220230405090354113028</v>
      </c>
      <c r="E181" s="5" t="s">
        <v>10</v>
      </c>
    </row>
    <row r="182" spans="1:5" ht="30" customHeight="1">
      <c r="A182" s="5">
        <v>179</v>
      </c>
      <c r="B182" s="5" t="str">
        <f>"王明祎"</f>
        <v>王明祎</v>
      </c>
      <c r="C182" s="5" t="str">
        <f>"男"</f>
        <v>男</v>
      </c>
      <c r="D182" s="5" t="str">
        <f>"506220230405090603113033"</f>
        <v>506220230405090603113033</v>
      </c>
      <c r="E182" s="5" t="s">
        <v>10</v>
      </c>
    </row>
    <row r="183" spans="1:5" ht="30" customHeight="1">
      <c r="A183" s="5">
        <v>180</v>
      </c>
      <c r="B183" s="5" t="str">
        <f>"符坤璐"</f>
        <v>符坤璐</v>
      </c>
      <c r="C183" s="5" t="str">
        <f>"女"</f>
        <v>女</v>
      </c>
      <c r="D183" s="5" t="str">
        <f>"506220230405091440113043"</f>
        <v>506220230405091440113043</v>
      </c>
      <c r="E183" s="5" t="s">
        <v>10</v>
      </c>
    </row>
    <row r="184" spans="1:5" ht="30" customHeight="1">
      <c r="A184" s="5">
        <v>181</v>
      </c>
      <c r="B184" s="5" t="str">
        <f>"林静茹"</f>
        <v>林静茹</v>
      </c>
      <c r="C184" s="5" t="str">
        <f>"女"</f>
        <v>女</v>
      </c>
      <c r="D184" s="5" t="str">
        <f>"506220230405092332113053"</f>
        <v>506220230405092332113053</v>
      </c>
      <c r="E184" s="5" t="s">
        <v>10</v>
      </c>
    </row>
    <row r="185" spans="1:5" ht="30" customHeight="1">
      <c r="A185" s="5">
        <v>182</v>
      </c>
      <c r="B185" s="5" t="str">
        <f>"史冰敏"</f>
        <v>史冰敏</v>
      </c>
      <c r="C185" s="5" t="str">
        <f>"女"</f>
        <v>女</v>
      </c>
      <c r="D185" s="5" t="str">
        <f>"506220230405110507113230"</f>
        <v>506220230405110507113230</v>
      </c>
      <c r="E185" s="5" t="s">
        <v>10</v>
      </c>
    </row>
    <row r="186" spans="1:5" ht="30" customHeight="1">
      <c r="A186" s="5">
        <v>183</v>
      </c>
      <c r="B186" s="5" t="str">
        <f>"蔡乔乔"</f>
        <v>蔡乔乔</v>
      </c>
      <c r="C186" s="5" t="str">
        <f>"女"</f>
        <v>女</v>
      </c>
      <c r="D186" s="5" t="str">
        <f>"506220230405111206113249"</f>
        <v>506220230405111206113249</v>
      </c>
      <c r="E186" s="5" t="s">
        <v>10</v>
      </c>
    </row>
    <row r="187" spans="1:5" ht="30" customHeight="1">
      <c r="A187" s="5">
        <v>184</v>
      </c>
      <c r="B187" s="5" t="str">
        <f>"邓秋蕾"</f>
        <v>邓秋蕾</v>
      </c>
      <c r="C187" s="5" t="str">
        <f>"女"</f>
        <v>女</v>
      </c>
      <c r="D187" s="5" t="str">
        <f>"506220230405112855113278"</f>
        <v>506220230405112855113278</v>
      </c>
      <c r="E187" s="5" t="s">
        <v>10</v>
      </c>
    </row>
    <row r="188" spans="1:5" ht="30" customHeight="1">
      <c r="A188" s="5">
        <v>185</v>
      </c>
      <c r="B188" s="5" t="str">
        <f>"许成"</f>
        <v>许成</v>
      </c>
      <c r="C188" s="5" t="str">
        <f>"男"</f>
        <v>男</v>
      </c>
      <c r="D188" s="5" t="str">
        <f>"506220230405115548113322"</f>
        <v>506220230405115548113322</v>
      </c>
      <c r="E188" s="5" t="s">
        <v>10</v>
      </c>
    </row>
    <row r="189" spans="1:5" ht="30" customHeight="1">
      <c r="A189" s="5">
        <v>186</v>
      </c>
      <c r="B189" s="5" t="str">
        <f>"李拔培"</f>
        <v>李拔培</v>
      </c>
      <c r="C189" s="5" t="str">
        <f>"男"</f>
        <v>男</v>
      </c>
      <c r="D189" s="5" t="str">
        <f>"506220230405120312113333"</f>
        <v>506220230405120312113333</v>
      </c>
      <c r="E189" s="5" t="s">
        <v>10</v>
      </c>
    </row>
    <row r="190" spans="1:5" ht="30" customHeight="1">
      <c r="A190" s="5">
        <v>187</v>
      </c>
      <c r="B190" s="5" t="str">
        <f>"梁妹玲"</f>
        <v>梁妹玲</v>
      </c>
      <c r="C190" s="5" t="str">
        <f>"女"</f>
        <v>女</v>
      </c>
      <c r="D190" s="5" t="str">
        <f>"506220230405124443113401"</f>
        <v>506220230405124443113401</v>
      </c>
      <c r="E190" s="5" t="s">
        <v>10</v>
      </c>
    </row>
    <row r="191" spans="1:5" ht="30" customHeight="1">
      <c r="A191" s="5">
        <v>188</v>
      </c>
      <c r="B191" s="5" t="str">
        <f>"王巧梅"</f>
        <v>王巧梅</v>
      </c>
      <c r="C191" s="5" t="str">
        <f>"女"</f>
        <v>女</v>
      </c>
      <c r="D191" s="5" t="str">
        <f>"506220230405124601113407"</f>
        <v>506220230405124601113407</v>
      </c>
      <c r="E191" s="5" t="s">
        <v>10</v>
      </c>
    </row>
    <row r="192" spans="1:5" ht="30" customHeight="1">
      <c r="A192" s="5">
        <v>189</v>
      </c>
      <c r="B192" s="5" t="str">
        <f>"邹健峰"</f>
        <v>邹健峰</v>
      </c>
      <c r="C192" s="5" t="str">
        <f>"男"</f>
        <v>男</v>
      </c>
      <c r="D192" s="5" t="str">
        <f>"506220230405130447113431"</f>
        <v>506220230405130447113431</v>
      </c>
      <c r="E192" s="5" t="s">
        <v>10</v>
      </c>
    </row>
    <row r="193" spans="1:5" ht="30" customHeight="1">
      <c r="A193" s="5">
        <v>190</v>
      </c>
      <c r="B193" s="5" t="str">
        <f>"韩林定"</f>
        <v>韩林定</v>
      </c>
      <c r="C193" s="5" t="str">
        <f>"男"</f>
        <v>男</v>
      </c>
      <c r="D193" s="5" t="str">
        <f>"506220230405130603113435"</f>
        <v>506220230405130603113435</v>
      </c>
      <c r="E193" s="5" t="s">
        <v>10</v>
      </c>
    </row>
    <row r="194" spans="1:5" ht="30" customHeight="1">
      <c r="A194" s="5">
        <v>191</v>
      </c>
      <c r="B194" s="5" t="str">
        <f>"林钰琨"</f>
        <v>林钰琨</v>
      </c>
      <c r="C194" s="5" t="str">
        <f>"男"</f>
        <v>男</v>
      </c>
      <c r="D194" s="5" t="str">
        <f>"506220230405132029113457"</f>
        <v>506220230405132029113457</v>
      </c>
      <c r="E194" s="5" t="s">
        <v>10</v>
      </c>
    </row>
    <row r="195" spans="1:5" ht="30" customHeight="1">
      <c r="A195" s="5">
        <v>192</v>
      </c>
      <c r="B195" s="5" t="str">
        <f>"方金灵"</f>
        <v>方金灵</v>
      </c>
      <c r="C195" s="5" t="str">
        <f>"女"</f>
        <v>女</v>
      </c>
      <c r="D195" s="5" t="str">
        <f>"506220230405135424113515"</f>
        <v>506220230405135424113515</v>
      </c>
      <c r="E195" s="5" t="s">
        <v>10</v>
      </c>
    </row>
    <row r="196" spans="1:5" ht="30" customHeight="1">
      <c r="A196" s="5">
        <v>193</v>
      </c>
      <c r="B196" s="5" t="str">
        <f>"秦晶莹"</f>
        <v>秦晶莹</v>
      </c>
      <c r="C196" s="5" t="str">
        <f>"女"</f>
        <v>女</v>
      </c>
      <c r="D196" s="5" t="str">
        <f>"506220230405161519113710"</f>
        <v>506220230405161519113710</v>
      </c>
      <c r="E196" s="5" t="s">
        <v>10</v>
      </c>
    </row>
    <row r="197" spans="1:5" ht="30" customHeight="1">
      <c r="A197" s="5">
        <v>194</v>
      </c>
      <c r="B197" s="5" t="str">
        <f>"符冬妹"</f>
        <v>符冬妹</v>
      </c>
      <c r="C197" s="5" t="str">
        <f>"女"</f>
        <v>女</v>
      </c>
      <c r="D197" s="5" t="str">
        <f>"506220230405195336114030"</f>
        <v>506220230405195336114030</v>
      </c>
      <c r="E197" s="5" t="s">
        <v>10</v>
      </c>
    </row>
    <row r="198" spans="1:5" ht="30" customHeight="1">
      <c r="A198" s="5">
        <v>195</v>
      </c>
      <c r="B198" s="5" t="str">
        <f>"李云飞"</f>
        <v>李云飞</v>
      </c>
      <c r="C198" s="5" t="str">
        <f>"男"</f>
        <v>男</v>
      </c>
      <c r="D198" s="5" t="str">
        <f>"506220230405195912114039"</f>
        <v>506220230405195912114039</v>
      </c>
      <c r="E198" s="5" t="s">
        <v>10</v>
      </c>
    </row>
    <row r="199" spans="1:5" ht="30" customHeight="1">
      <c r="A199" s="5">
        <v>196</v>
      </c>
      <c r="B199" s="5" t="str">
        <f>"文凤甜"</f>
        <v>文凤甜</v>
      </c>
      <c r="C199" s="5" t="str">
        <f>"女"</f>
        <v>女</v>
      </c>
      <c r="D199" s="5" t="str">
        <f>"506220230405210255114167"</f>
        <v>506220230405210255114167</v>
      </c>
      <c r="E199" s="5" t="s">
        <v>10</v>
      </c>
    </row>
    <row r="200" spans="1:5" ht="30" customHeight="1">
      <c r="A200" s="5">
        <v>197</v>
      </c>
      <c r="B200" s="5" t="str">
        <f>"陈小红"</f>
        <v>陈小红</v>
      </c>
      <c r="C200" s="5" t="str">
        <f>"女"</f>
        <v>女</v>
      </c>
      <c r="D200" s="5" t="str">
        <f>"506220230405210323114169"</f>
        <v>506220230405210323114169</v>
      </c>
      <c r="E200" s="5" t="s">
        <v>10</v>
      </c>
    </row>
    <row r="201" spans="1:5" ht="30" customHeight="1">
      <c r="A201" s="5">
        <v>198</v>
      </c>
      <c r="B201" s="5" t="str">
        <f>"王业中"</f>
        <v>王业中</v>
      </c>
      <c r="C201" s="5" t="str">
        <f>"男"</f>
        <v>男</v>
      </c>
      <c r="D201" s="5" t="str">
        <f>"506220230405234133114422"</f>
        <v>506220230405234133114422</v>
      </c>
      <c r="E201" s="5" t="s">
        <v>10</v>
      </c>
    </row>
    <row r="202" spans="1:5" ht="30" customHeight="1">
      <c r="A202" s="5">
        <v>199</v>
      </c>
      <c r="B202" s="5" t="str">
        <f>"林美伶"</f>
        <v>林美伶</v>
      </c>
      <c r="C202" s="5" t="str">
        <f>"女"</f>
        <v>女</v>
      </c>
      <c r="D202" s="5" t="str">
        <f>"506220230406002439114452"</f>
        <v>506220230406002439114452</v>
      </c>
      <c r="E202" s="5" t="s">
        <v>10</v>
      </c>
    </row>
    <row r="203" spans="1:5" ht="30" customHeight="1">
      <c r="A203" s="5">
        <v>200</v>
      </c>
      <c r="B203" s="5" t="str">
        <f>"许巍伟"</f>
        <v>许巍伟</v>
      </c>
      <c r="C203" s="5" t="str">
        <f>"男"</f>
        <v>男</v>
      </c>
      <c r="D203" s="5" t="str">
        <f>"506220230406074255114499"</f>
        <v>506220230406074255114499</v>
      </c>
      <c r="E203" s="5" t="s">
        <v>10</v>
      </c>
    </row>
    <row r="204" spans="1:5" ht="30" customHeight="1">
      <c r="A204" s="5">
        <v>201</v>
      </c>
      <c r="B204" s="5" t="str">
        <f>"周真真"</f>
        <v>周真真</v>
      </c>
      <c r="C204" s="5" t="str">
        <f>"女"</f>
        <v>女</v>
      </c>
      <c r="D204" s="5" t="str">
        <f>"506220230406104254115270"</f>
        <v>506220230406104254115270</v>
      </c>
      <c r="E204" s="5" t="s">
        <v>10</v>
      </c>
    </row>
    <row r="205" spans="1:5" ht="30" customHeight="1">
      <c r="A205" s="5">
        <v>202</v>
      </c>
      <c r="B205" s="5" t="str">
        <f>"李怡婕"</f>
        <v>李怡婕</v>
      </c>
      <c r="C205" s="5" t="str">
        <f>"女"</f>
        <v>女</v>
      </c>
      <c r="D205" s="5" t="str">
        <f>"506220230406111919115470"</f>
        <v>506220230406111919115470</v>
      </c>
      <c r="E205" s="5" t="s">
        <v>10</v>
      </c>
    </row>
    <row r="206" spans="1:5" ht="30" customHeight="1">
      <c r="A206" s="5">
        <v>203</v>
      </c>
      <c r="B206" s="5" t="str">
        <f>"周美奇"</f>
        <v>周美奇</v>
      </c>
      <c r="C206" s="5" t="str">
        <f>"女"</f>
        <v>女</v>
      </c>
      <c r="D206" s="5" t="str">
        <f>"506220230406115502115584"</f>
        <v>506220230406115502115584</v>
      </c>
      <c r="E206" s="5" t="s">
        <v>10</v>
      </c>
    </row>
    <row r="207" spans="1:5" ht="30" customHeight="1">
      <c r="A207" s="5">
        <v>204</v>
      </c>
      <c r="B207" s="5" t="str">
        <f>"王晓娜"</f>
        <v>王晓娜</v>
      </c>
      <c r="C207" s="5" t="str">
        <f>"女"</f>
        <v>女</v>
      </c>
      <c r="D207" s="5" t="str">
        <f>"506220230406115804115593"</f>
        <v>506220230406115804115593</v>
      </c>
      <c r="E207" s="5" t="s">
        <v>10</v>
      </c>
    </row>
    <row r="208" spans="1:5" ht="30" customHeight="1">
      <c r="A208" s="5">
        <v>205</v>
      </c>
      <c r="B208" s="5" t="str">
        <f>"张雯昕"</f>
        <v>张雯昕</v>
      </c>
      <c r="C208" s="5" t="str">
        <f>"女"</f>
        <v>女</v>
      </c>
      <c r="D208" s="5" t="str">
        <f>"506220230406174858116853"</f>
        <v>506220230406174858116853</v>
      </c>
      <c r="E208" s="5" t="s">
        <v>10</v>
      </c>
    </row>
    <row r="209" spans="1:5" ht="30" customHeight="1">
      <c r="A209" s="5">
        <v>206</v>
      </c>
      <c r="B209" s="5" t="str">
        <f>"简天智"</f>
        <v>简天智</v>
      </c>
      <c r="C209" s="5" t="str">
        <f>"男"</f>
        <v>男</v>
      </c>
      <c r="D209" s="5" t="str">
        <f>"506220230406205139117369"</f>
        <v>506220230406205139117369</v>
      </c>
      <c r="E209" s="5" t="s">
        <v>10</v>
      </c>
    </row>
    <row r="210" spans="1:5" ht="30" customHeight="1">
      <c r="A210" s="5">
        <v>207</v>
      </c>
      <c r="B210" s="5" t="str">
        <f>"陈秀联"</f>
        <v>陈秀联</v>
      </c>
      <c r="C210" s="5" t="str">
        <f>"女"</f>
        <v>女</v>
      </c>
      <c r="D210" s="5" t="str">
        <f>"506220230406213408117495"</f>
        <v>506220230406213408117495</v>
      </c>
      <c r="E210" s="5" t="s">
        <v>10</v>
      </c>
    </row>
    <row r="211" spans="1:5" ht="30" customHeight="1">
      <c r="A211" s="5">
        <v>208</v>
      </c>
      <c r="B211" s="5" t="str">
        <f>"黄光森"</f>
        <v>黄光森</v>
      </c>
      <c r="C211" s="5" t="str">
        <f>"男"</f>
        <v>男</v>
      </c>
      <c r="D211" s="5" t="str">
        <f>"506220230406214059117513"</f>
        <v>506220230406214059117513</v>
      </c>
      <c r="E211" s="5" t="s">
        <v>10</v>
      </c>
    </row>
    <row r="212" spans="1:5" ht="30" customHeight="1">
      <c r="A212" s="5">
        <v>209</v>
      </c>
      <c r="B212" s="5" t="str">
        <f>"罗琼欣"</f>
        <v>罗琼欣</v>
      </c>
      <c r="C212" s="5" t="str">
        <f aca="true" t="shared" si="11" ref="C212:C232">"女"</f>
        <v>女</v>
      </c>
      <c r="D212" s="5" t="str">
        <f>"506220230406215407117548"</f>
        <v>506220230406215407117548</v>
      </c>
      <c r="E212" s="5" t="s">
        <v>10</v>
      </c>
    </row>
    <row r="213" spans="1:5" ht="30" customHeight="1">
      <c r="A213" s="5">
        <v>210</v>
      </c>
      <c r="B213" s="5" t="str">
        <f>"李倩"</f>
        <v>李倩</v>
      </c>
      <c r="C213" s="5" t="str">
        <f t="shared" si="11"/>
        <v>女</v>
      </c>
      <c r="D213" s="5" t="str">
        <f>"506220230406220025117567"</f>
        <v>506220230406220025117567</v>
      </c>
      <c r="E213" s="5" t="s">
        <v>10</v>
      </c>
    </row>
    <row r="214" spans="1:5" ht="30" customHeight="1">
      <c r="A214" s="5">
        <v>211</v>
      </c>
      <c r="B214" s="5" t="str">
        <f>"唐艳婷"</f>
        <v>唐艳婷</v>
      </c>
      <c r="C214" s="5" t="str">
        <f t="shared" si="11"/>
        <v>女</v>
      </c>
      <c r="D214" s="5" t="str">
        <f>"506220230406220309117573"</f>
        <v>506220230406220309117573</v>
      </c>
      <c r="E214" s="5" t="s">
        <v>10</v>
      </c>
    </row>
    <row r="215" spans="1:5" ht="30" customHeight="1">
      <c r="A215" s="5">
        <v>212</v>
      </c>
      <c r="B215" s="5" t="str">
        <f>"黄美柳"</f>
        <v>黄美柳</v>
      </c>
      <c r="C215" s="5" t="str">
        <f t="shared" si="11"/>
        <v>女</v>
      </c>
      <c r="D215" s="5" t="str">
        <f>"506220230406221604117620"</f>
        <v>506220230406221604117620</v>
      </c>
      <c r="E215" s="5" t="s">
        <v>10</v>
      </c>
    </row>
    <row r="216" spans="1:5" ht="30" customHeight="1">
      <c r="A216" s="5">
        <v>213</v>
      </c>
      <c r="B216" s="5" t="str">
        <f>"陈丽莹"</f>
        <v>陈丽莹</v>
      </c>
      <c r="C216" s="5" t="str">
        <f t="shared" si="11"/>
        <v>女</v>
      </c>
      <c r="D216" s="5" t="str">
        <f>"506220230406231850117778"</f>
        <v>506220230406231850117778</v>
      </c>
      <c r="E216" s="5" t="s">
        <v>10</v>
      </c>
    </row>
    <row r="217" spans="1:5" ht="30" customHeight="1">
      <c r="A217" s="5">
        <v>214</v>
      </c>
      <c r="B217" s="5" t="str">
        <f>"吴用短"</f>
        <v>吴用短</v>
      </c>
      <c r="C217" s="5" t="str">
        <f t="shared" si="11"/>
        <v>女</v>
      </c>
      <c r="D217" s="5" t="str">
        <f>"506220230407083012118008"</f>
        <v>506220230407083012118008</v>
      </c>
      <c r="E217" s="5" t="s">
        <v>10</v>
      </c>
    </row>
    <row r="218" spans="1:5" ht="30" customHeight="1">
      <c r="A218" s="5">
        <v>215</v>
      </c>
      <c r="B218" s="5" t="str">
        <f>"吴梅转"</f>
        <v>吴梅转</v>
      </c>
      <c r="C218" s="5" t="str">
        <f t="shared" si="11"/>
        <v>女</v>
      </c>
      <c r="D218" s="5" t="str">
        <f>"506220230407110746118529"</f>
        <v>506220230407110746118529</v>
      </c>
      <c r="E218" s="5" t="s">
        <v>10</v>
      </c>
    </row>
    <row r="219" spans="1:5" ht="30" customHeight="1">
      <c r="A219" s="5">
        <v>216</v>
      </c>
      <c r="B219" s="5" t="str">
        <f>"陈余英"</f>
        <v>陈余英</v>
      </c>
      <c r="C219" s="5" t="str">
        <f t="shared" si="11"/>
        <v>女</v>
      </c>
      <c r="D219" s="5" t="str">
        <f>"506220230407121033118709"</f>
        <v>506220230407121033118709</v>
      </c>
      <c r="E219" s="5" t="s">
        <v>10</v>
      </c>
    </row>
    <row r="220" spans="1:5" ht="30" customHeight="1">
      <c r="A220" s="5">
        <v>217</v>
      </c>
      <c r="B220" s="5" t="str">
        <f>"赵美琪"</f>
        <v>赵美琪</v>
      </c>
      <c r="C220" s="5" t="str">
        <f t="shared" si="11"/>
        <v>女</v>
      </c>
      <c r="D220" s="5" t="str">
        <f>"506220230407151433119274"</f>
        <v>506220230407151433119274</v>
      </c>
      <c r="E220" s="5" t="s">
        <v>10</v>
      </c>
    </row>
    <row r="221" spans="1:5" ht="30" customHeight="1">
      <c r="A221" s="5">
        <v>218</v>
      </c>
      <c r="B221" s="5" t="str">
        <f>"陈丽丽"</f>
        <v>陈丽丽</v>
      </c>
      <c r="C221" s="5" t="str">
        <f t="shared" si="11"/>
        <v>女</v>
      </c>
      <c r="D221" s="5" t="str">
        <f>"506220230407154902119408"</f>
        <v>506220230407154902119408</v>
      </c>
      <c r="E221" s="5" t="s">
        <v>10</v>
      </c>
    </row>
    <row r="222" spans="1:5" ht="30" customHeight="1">
      <c r="A222" s="5">
        <v>219</v>
      </c>
      <c r="B222" s="5" t="str">
        <f>"刘玲叶"</f>
        <v>刘玲叶</v>
      </c>
      <c r="C222" s="5" t="str">
        <f t="shared" si="11"/>
        <v>女</v>
      </c>
      <c r="D222" s="5" t="str">
        <f>"506220230407155531119439"</f>
        <v>506220230407155531119439</v>
      </c>
      <c r="E222" s="5" t="s">
        <v>10</v>
      </c>
    </row>
    <row r="223" spans="1:5" ht="30" customHeight="1">
      <c r="A223" s="5">
        <v>220</v>
      </c>
      <c r="B223" s="5" t="str">
        <f>"郭坤女"</f>
        <v>郭坤女</v>
      </c>
      <c r="C223" s="5" t="str">
        <f t="shared" si="11"/>
        <v>女</v>
      </c>
      <c r="D223" s="5" t="str">
        <f>"506220230407174201119759"</f>
        <v>506220230407174201119759</v>
      </c>
      <c r="E223" s="5" t="s">
        <v>10</v>
      </c>
    </row>
    <row r="224" spans="1:5" ht="30" customHeight="1">
      <c r="A224" s="5">
        <v>221</v>
      </c>
      <c r="B224" s="5" t="str">
        <f>"谢立妹"</f>
        <v>谢立妹</v>
      </c>
      <c r="C224" s="5" t="str">
        <f t="shared" si="11"/>
        <v>女</v>
      </c>
      <c r="D224" s="5" t="str">
        <f>"506220230407202003119865"</f>
        <v>506220230407202003119865</v>
      </c>
      <c r="E224" s="5" t="s">
        <v>10</v>
      </c>
    </row>
    <row r="225" spans="1:5" ht="30" customHeight="1">
      <c r="A225" s="5">
        <v>222</v>
      </c>
      <c r="B225" s="5" t="str">
        <f>"叶秋雅"</f>
        <v>叶秋雅</v>
      </c>
      <c r="C225" s="5" t="str">
        <f t="shared" si="11"/>
        <v>女</v>
      </c>
      <c r="D225" s="5" t="str">
        <f>"506220230407210919119907"</f>
        <v>506220230407210919119907</v>
      </c>
      <c r="E225" s="5" t="s">
        <v>10</v>
      </c>
    </row>
    <row r="226" spans="1:5" ht="30" customHeight="1">
      <c r="A226" s="5">
        <v>223</v>
      </c>
      <c r="B226" s="5" t="str">
        <f>"黄方"</f>
        <v>黄方</v>
      </c>
      <c r="C226" s="5" t="str">
        <f t="shared" si="11"/>
        <v>女</v>
      </c>
      <c r="D226" s="5" t="str">
        <f>"506220230408154004120220"</f>
        <v>506220230408154004120220</v>
      </c>
      <c r="E226" s="5" t="s">
        <v>10</v>
      </c>
    </row>
    <row r="227" spans="1:5" ht="30" customHeight="1">
      <c r="A227" s="5">
        <v>224</v>
      </c>
      <c r="B227" s="5" t="str">
        <f>"庄垣秀"</f>
        <v>庄垣秀</v>
      </c>
      <c r="C227" s="5" t="str">
        <f t="shared" si="11"/>
        <v>女</v>
      </c>
      <c r="D227" s="5" t="str">
        <f>"506220230408172327120282"</f>
        <v>506220230408172327120282</v>
      </c>
      <c r="E227" s="5" t="s">
        <v>10</v>
      </c>
    </row>
    <row r="228" spans="1:5" ht="30" customHeight="1">
      <c r="A228" s="5">
        <v>225</v>
      </c>
      <c r="B228" s="5" t="str">
        <f>"麦昌妹"</f>
        <v>麦昌妹</v>
      </c>
      <c r="C228" s="5" t="str">
        <f t="shared" si="11"/>
        <v>女</v>
      </c>
      <c r="D228" s="5" t="str">
        <f>"506220230408215931120434"</f>
        <v>506220230408215931120434</v>
      </c>
      <c r="E228" s="5" t="s">
        <v>10</v>
      </c>
    </row>
    <row r="229" spans="1:5" ht="30" customHeight="1">
      <c r="A229" s="5">
        <v>226</v>
      </c>
      <c r="B229" s="5" t="str">
        <f>"吴哲婷"</f>
        <v>吴哲婷</v>
      </c>
      <c r="C229" s="5" t="str">
        <f t="shared" si="11"/>
        <v>女</v>
      </c>
      <c r="D229" s="5" t="str">
        <f>"506220230408220247120436"</f>
        <v>506220230408220247120436</v>
      </c>
      <c r="E229" s="5" t="s">
        <v>10</v>
      </c>
    </row>
    <row r="230" spans="1:5" ht="30" customHeight="1">
      <c r="A230" s="5">
        <v>227</v>
      </c>
      <c r="B230" s="5" t="str">
        <f>"徐日丹"</f>
        <v>徐日丹</v>
      </c>
      <c r="C230" s="5" t="str">
        <f t="shared" si="11"/>
        <v>女</v>
      </c>
      <c r="D230" s="5" t="str">
        <f>"506220230408221914120443"</f>
        <v>506220230408221914120443</v>
      </c>
      <c r="E230" s="5" t="s">
        <v>10</v>
      </c>
    </row>
    <row r="231" spans="1:5" ht="30" customHeight="1">
      <c r="A231" s="5">
        <v>228</v>
      </c>
      <c r="B231" s="5" t="str">
        <f>"陈家钰"</f>
        <v>陈家钰</v>
      </c>
      <c r="C231" s="5" t="str">
        <f t="shared" si="11"/>
        <v>女</v>
      </c>
      <c r="D231" s="5" t="str">
        <f>"506220230409101454120552"</f>
        <v>506220230409101454120552</v>
      </c>
      <c r="E231" s="5" t="s">
        <v>10</v>
      </c>
    </row>
    <row r="232" spans="1:5" ht="30" customHeight="1">
      <c r="A232" s="5">
        <v>229</v>
      </c>
      <c r="B232" s="5" t="str">
        <f>"陈小冬"</f>
        <v>陈小冬</v>
      </c>
      <c r="C232" s="5" t="str">
        <f t="shared" si="11"/>
        <v>女</v>
      </c>
      <c r="D232" s="5" t="str">
        <f>"506220230409122242120628"</f>
        <v>506220230409122242120628</v>
      </c>
      <c r="E232" s="5" t="s">
        <v>10</v>
      </c>
    </row>
    <row r="233" spans="1:5" ht="30" customHeight="1">
      <c r="A233" s="5">
        <v>230</v>
      </c>
      <c r="B233" s="5" t="str">
        <f>"王平辉"</f>
        <v>王平辉</v>
      </c>
      <c r="C233" s="5" t="str">
        <f>"男"</f>
        <v>男</v>
      </c>
      <c r="D233" s="5" t="str">
        <f>"506220230409122402120629"</f>
        <v>506220230409122402120629</v>
      </c>
      <c r="E233" s="5" t="s">
        <v>10</v>
      </c>
    </row>
    <row r="234" spans="1:5" ht="30" customHeight="1">
      <c r="A234" s="5">
        <v>231</v>
      </c>
      <c r="B234" s="5" t="str">
        <f>"陈太保"</f>
        <v>陈太保</v>
      </c>
      <c r="C234" s="5" t="str">
        <f>"男"</f>
        <v>男</v>
      </c>
      <c r="D234" s="5" t="str">
        <f>"506220230409131540120669"</f>
        <v>506220230409131540120669</v>
      </c>
      <c r="E234" s="5" t="s">
        <v>10</v>
      </c>
    </row>
    <row r="235" spans="1:5" ht="30" customHeight="1">
      <c r="A235" s="5">
        <v>232</v>
      </c>
      <c r="B235" s="5" t="str">
        <f>"吴漾"</f>
        <v>吴漾</v>
      </c>
      <c r="C235" s="5" t="str">
        <f aca="true" t="shared" si="12" ref="C235:C241">"女"</f>
        <v>女</v>
      </c>
      <c r="D235" s="5" t="str">
        <f>"506220230409165719120854"</f>
        <v>506220230409165719120854</v>
      </c>
      <c r="E235" s="5" t="s">
        <v>10</v>
      </c>
    </row>
    <row r="236" spans="1:5" ht="30" customHeight="1">
      <c r="A236" s="5">
        <v>233</v>
      </c>
      <c r="B236" s="5" t="str">
        <f>"陈巧花"</f>
        <v>陈巧花</v>
      </c>
      <c r="C236" s="5" t="str">
        <f t="shared" si="12"/>
        <v>女</v>
      </c>
      <c r="D236" s="5" t="str">
        <f>"506220230409203420121003"</f>
        <v>506220230409203420121003</v>
      </c>
      <c r="E236" s="5" t="s">
        <v>10</v>
      </c>
    </row>
    <row r="237" spans="1:5" ht="30" customHeight="1">
      <c r="A237" s="5">
        <v>234</v>
      </c>
      <c r="B237" s="5" t="str">
        <f>"林颖"</f>
        <v>林颖</v>
      </c>
      <c r="C237" s="5" t="str">
        <f t="shared" si="12"/>
        <v>女</v>
      </c>
      <c r="D237" s="5" t="str">
        <f>"506220230409210249121026"</f>
        <v>506220230409210249121026</v>
      </c>
      <c r="E237" s="5" t="s">
        <v>10</v>
      </c>
    </row>
    <row r="238" spans="1:5" ht="30" customHeight="1">
      <c r="A238" s="5">
        <v>235</v>
      </c>
      <c r="B238" s="5" t="str">
        <f>"郑秋香"</f>
        <v>郑秋香</v>
      </c>
      <c r="C238" s="5" t="str">
        <f t="shared" si="12"/>
        <v>女</v>
      </c>
      <c r="D238" s="5" t="str">
        <f>"506220230409223455121094"</f>
        <v>506220230409223455121094</v>
      </c>
      <c r="E238" s="5" t="s">
        <v>10</v>
      </c>
    </row>
    <row r="239" spans="1:5" ht="30" customHeight="1">
      <c r="A239" s="5">
        <v>236</v>
      </c>
      <c r="B239" s="5" t="str">
        <f>"王雪真"</f>
        <v>王雪真</v>
      </c>
      <c r="C239" s="5" t="str">
        <f t="shared" si="12"/>
        <v>女</v>
      </c>
      <c r="D239" s="5" t="str">
        <f>"506220230409224430121102"</f>
        <v>506220230409224430121102</v>
      </c>
      <c r="E239" s="5" t="s">
        <v>10</v>
      </c>
    </row>
    <row r="240" spans="1:5" ht="30" customHeight="1">
      <c r="A240" s="5">
        <v>237</v>
      </c>
      <c r="B240" s="5" t="str">
        <f>"谢宾慧"</f>
        <v>谢宾慧</v>
      </c>
      <c r="C240" s="5" t="str">
        <f t="shared" si="12"/>
        <v>女</v>
      </c>
      <c r="D240" s="5" t="str">
        <f>"506220230410002652121143"</f>
        <v>506220230410002652121143</v>
      </c>
      <c r="E240" s="5" t="s">
        <v>10</v>
      </c>
    </row>
    <row r="241" spans="1:5" ht="30" customHeight="1">
      <c r="A241" s="5">
        <v>238</v>
      </c>
      <c r="B241" s="5" t="str">
        <f>"唐小丽"</f>
        <v>唐小丽</v>
      </c>
      <c r="C241" s="5" t="str">
        <f t="shared" si="12"/>
        <v>女</v>
      </c>
      <c r="D241" s="5" t="str">
        <f>"506220230410011434121147"</f>
        <v>506220230410011434121147</v>
      </c>
      <c r="E241" s="5" t="s">
        <v>10</v>
      </c>
    </row>
    <row r="242" spans="1:5" ht="30" customHeight="1">
      <c r="A242" s="5">
        <v>239</v>
      </c>
      <c r="B242" s="5" t="str">
        <f>"刘咏"</f>
        <v>刘咏</v>
      </c>
      <c r="C242" s="5" t="str">
        <f>"男"</f>
        <v>男</v>
      </c>
      <c r="D242" s="5" t="str">
        <f>"506220230410075712121163"</f>
        <v>506220230410075712121163</v>
      </c>
      <c r="E242" s="5" t="s">
        <v>10</v>
      </c>
    </row>
    <row r="243" spans="1:5" ht="30" customHeight="1">
      <c r="A243" s="5">
        <v>240</v>
      </c>
      <c r="B243" s="5" t="str">
        <f>"林施妹"</f>
        <v>林施妹</v>
      </c>
      <c r="C243" s="5" t="str">
        <f aca="true" t="shared" si="13" ref="C243:C249">"女"</f>
        <v>女</v>
      </c>
      <c r="D243" s="5" t="str">
        <f>"506220230410080914121165"</f>
        <v>506220230410080914121165</v>
      </c>
      <c r="E243" s="5" t="s">
        <v>10</v>
      </c>
    </row>
    <row r="244" spans="1:5" ht="30" customHeight="1">
      <c r="A244" s="5">
        <v>241</v>
      </c>
      <c r="B244" s="5" t="str">
        <f>"杨井桑"</f>
        <v>杨井桑</v>
      </c>
      <c r="C244" s="5" t="str">
        <f t="shared" si="13"/>
        <v>女</v>
      </c>
      <c r="D244" s="5" t="str">
        <f>"506220230410093016121537"</f>
        <v>506220230410093016121537</v>
      </c>
      <c r="E244" s="5" t="s">
        <v>10</v>
      </c>
    </row>
    <row r="245" spans="1:5" ht="30" customHeight="1">
      <c r="A245" s="5">
        <v>242</v>
      </c>
      <c r="B245" s="5" t="str">
        <f>"王青涵"</f>
        <v>王青涵</v>
      </c>
      <c r="C245" s="5" t="str">
        <f t="shared" si="13"/>
        <v>女</v>
      </c>
      <c r="D245" s="5" t="str">
        <f>"506220230410100151121794"</f>
        <v>506220230410100151121794</v>
      </c>
      <c r="E245" s="5" t="s">
        <v>10</v>
      </c>
    </row>
    <row r="246" spans="1:5" ht="30" customHeight="1">
      <c r="A246" s="5">
        <v>243</v>
      </c>
      <c r="B246" s="5" t="str">
        <f>"苏元丽"</f>
        <v>苏元丽</v>
      </c>
      <c r="C246" s="5" t="str">
        <f t="shared" si="13"/>
        <v>女</v>
      </c>
      <c r="D246" s="5" t="str">
        <f>"506220230410101335121875"</f>
        <v>506220230410101335121875</v>
      </c>
      <c r="E246" s="5" t="s">
        <v>10</v>
      </c>
    </row>
    <row r="247" spans="1:5" ht="30" customHeight="1">
      <c r="A247" s="5">
        <v>244</v>
      </c>
      <c r="B247" s="5" t="str">
        <f>"王婆平"</f>
        <v>王婆平</v>
      </c>
      <c r="C247" s="5" t="str">
        <f t="shared" si="13"/>
        <v>女</v>
      </c>
      <c r="D247" s="5" t="str">
        <f>"506220230410104946122105"</f>
        <v>506220230410104946122105</v>
      </c>
      <c r="E247" s="5" t="s">
        <v>10</v>
      </c>
    </row>
    <row r="248" spans="1:5" ht="30" customHeight="1">
      <c r="A248" s="5">
        <v>245</v>
      </c>
      <c r="B248" s="5" t="str">
        <f>"苏送暖"</f>
        <v>苏送暖</v>
      </c>
      <c r="C248" s="5" t="str">
        <f t="shared" si="13"/>
        <v>女</v>
      </c>
      <c r="D248" s="5" t="str">
        <f>"506220230410110002122166"</f>
        <v>506220230410110002122166</v>
      </c>
      <c r="E248" s="5" t="s">
        <v>10</v>
      </c>
    </row>
    <row r="249" spans="1:5" ht="30" customHeight="1">
      <c r="A249" s="5">
        <v>246</v>
      </c>
      <c r="B249" s="5" t="str">
        <f>"古德丽"</f>
        <v>古德丽</v>
      </c>
      <c r="C249" s="5" t="str">
        <f t="shared" si="13"/>
        <v>女</v>
      </c>
      <c r="D249" s="5" t="str">
        <f>"506220230410110610122193"</f>
        <v>506220230410110610122193</v>
      </c>
      <c r="E249" s="5" t="s">
        <v>10</v>
      </c>
    </row>
    <row r="250" spans="1:5" ht="30" customHeight="1">
      <c r="A250" s="5">
        <v>247</v>
      </c>
      <c r="B250" s="5" t="str">
        <f>"林颂宇"</f>
        <v>林颂宇</v>
      </c>
      <c r="C250" s="5" t="str">
        <f>"男"</f>
        <v>男</v>
      </c>
      <c r="D250" s="5" t="str">
        <f>"506220230410143407122953"</f>
        <v>506220230410143407122953</v>
      </c>
      <c r="E250" s="5" t="s">
        <v>10</v>
      </c>
    </row>
    <row r="251" spans="1:5" ht="30" customHeight="1">
      <c r="A251" s="5">
        <v>248</v>
      </c>
      <c r="B251" s="5" t="str">
        <f>"田玉玲"</f>
        <v>田玉玲</v>
      </c>
      <c r="C251" s="5" t="str">
        <f>"女"</f>
        <v>女</v>
      </c>
      <c r="D251" s="5" t="str">
        <f>"506220230410144523122999"</f>
        <v>506220230410144523122999</v>
      </c>
      <c r="E251" s="5" t="s">
        <v>10</v>
      </c>
    </row>
    <row r="252" spans="1:5" ht="30" customHeight="1">
      <c r="A252" s="5">
        <v>249</v>
      </c>
      <c r="B252" s="5" t="str">
        <f>"翁陈鑫"</f>
        <v>翁陈鑫</v>
      </c>
      <c r="C252" s="5" t="str">
        <f>"男"</f>
        <v>男</v>
      </c>
      <c r="D252" s="5" t="str">
        <f>"506220230410162706123440"</f>
        <v>506220230410162706123440</v>
      </c>
      <c r="E252" s="5" t="s">
        <v>10</v>
      </c>
    </row>
    <row r="253" spans="1:5" ht="30" customHeight="1">
      <c r="A253" s="5">
        <v>250</v>
      </c>
      <c r="B253" s="5" t="str">
        <f>"庞利妹"</f>
        <v>庞利妹</v>
      </c>
      <c r="C253" s="5" t="str">
        <f aca="true" t="shared" si="14" ref="C253:C260">"女"</f>
        <v>女</v>
      </c>
      <c r="D253" s="5" t="str">
        <f>"506220230410173721123673"</f>
        <v>506220230410173721123673</v>
      </c>
      <c r="E253" s="5" t="s">
        <v>10</v>
      </c>
    </row>
    <row r="254" spans="1:5" ht="30" customHeight="1">
      <c r="A254" s="5">
        <v>251</v>
      </c>
      <c r="B254" s="5" t="str">
        <f>"万书萍"</f>
        <v>万书萍</v>
      </c>
      <c r="C254" s="5" t="str">
        <f t="shared" si="14"/>
        <v>女</v>
      </c>
      <c r="D254" s="5" t="str">
        <f>"506220230410192253123958"</f>
        <v>506220230410192253123958</v>
      </c>
      <c r="E254" s="5" t="s">
        <v>10</v>
      </c>
    </row>
    <row r="255" spans="1:5" ht="30" customHeight="1">
      <c r="A255" s="5">
        <v>252</v>
      </c>
      <c r="B255" s="5" t="str">
        <f>"王丽娟"</f>
        <v>王丽娟</v>
      </c>
      <c r="C255" s="5" t="str">
        <f t="shared" si="14"/>
        <v>女</v>
      </c>
      <c r="D255" s="5" t="str">
        <f>"506220230410211830124324"</f>
        <v>506220230410211830124324</v>
      </c>
      <c r="E255" s="5" t="s">
        <v>10</v>
      </c>
    </row>
    <row r="256" spans="1:5" ht="30" customHeight="1">
      <c r="A256" s="5">
        <v>253</v>
      </c>
      <c r="B256" s="5" t="str">
        <f>"王彩虹"</f>
        <v>王彩虹</v>
      </c>
      <c r="C256" s="5" t="str">
        <f t="shared" si="14"/>
        <v>女</v>
      </c>
      <c r="D256" s="5" t="str">
        <f>"506220230410222611124509"</f>
        <v>506220230410222611124509</v>
      </c>
      <c r="E256" s="5" t="s">
        <v>10</v>
      </c>
    </row>
    <row r="257" spans="1:5" ht="30" customHeight="1">
      <c r="A257" s="5">
        <v>254</v>
      </c>
      <c r="B257" s="5" t="str">
        <f>"陈三妹"</f>
        <v>陈三妹</v>
      </c>
      <c r="C257" s="5" t="str">
        <f t="shared" si="14"/>
        <v>女</v>
      </c>
      <c r="D257" s="5" t="str">
        <f>"506220230410232039124611"</f>
        <v>506220230410232039124611</v>
      </c>
      <c r="E257" s="5" t="s">
        <v>10</v>
      </c>
    </row>
    <row r="258" spans="1:5" ht="30" customHeight="1">
      <c r="A258" s="5">
        <v>255</v>
      </c>
      <c r="B258" s="5" t="str">
        <f>"黄小琼"</f>
        <v>黄小琼</v>
      </c>
      <c r="C258" s="5" t="str">
        <f t="shared" si="14"/>
        <v>女</v>
      </c>
      <c r="D258" s="5" t="str">
        <f>"506220230410233843124631"</f>
        <v>506220230410233843124631</v>
      </c>
      <c r="E258" s="5" t="s">
        <v>10</v>
      </c>
    </row>
    <row r="259" spans="1:5" ht="30" customHeight="1">
      <c r="A259" s="5">
        <v>256</v>
      </c>
      <c r="B259" s="5" t="str">
        <f>"符耀芬"</f>
        <v>符耀芬</v>
      </c>
      <c r="C259" s="5" t="str">
        <f t="shared" si="14"/>
        <v>女</v>
      </c>
      <c r="D259" s="5" t="str">
        <f>"506220230410235801124651"</f>
        <v>506220230410235801124651</v>
      </c>
      <c r="E259" s="5" t="s">
        <v>10</v>
      </c>
    </row>
    <row r="260" spans="1:5" ht="30" customHeight="1">
      <c r="A260" s="5">
        <v>257</v>
      </c>
      <c r="B260" s="5" t="str">
        <f>"李莎"</f>
        <v>李莎</v>
      </c>
      <c r="C260" s="5" t="str">
        <f t="shared" si="14"/>
        <v>女</v>
      </c>
      <c r="D260" s="5" t="str">
        <f>"506220230411001114124664"</f>
        <v>506220230411001114124664</v>
      </c>
      <c r="E260" s="5" t="s">
        <v>10</v>
      </c>
    </row>
    <row r="261" spans="1:5" ht="30" customHeight="1">
      <c r="A261" s="5">
        <v>258</v>
      </c>
      <c r="B261" s="5" t="str">
        <f>"林海平"</f>
        <v>林海平</v>
      </c>
      <c r="C261" s="5" t="str">
        <f>"男"</f>
        <v>男</v>
      </c>
      <c r="D261" s="5" t="str">
        <f>"506220230411083946124820"</f>
        <v>506220230411083946124820</v>
      </c>
      <c r="E261" s="5" t="s">
        <v>10</v>
      </c>
    </row>
    <row r="262" spans="1:5" ht="30" customHeight="1">
      <c r="A262" s="5">
        <v>259</v>
      </c>
      <c r="B262" s="5" t="str">
        <f>"许美丹"</f>
        <v>许美丹</v>
      </c>
      <c r="C262" s="5" t="str">
        <f aca="true" t="shared" si="15" ref="C262:C269">"女"</f>
        <v>女</v>
      </c>
      <c r="D262" s="5" t="str">
        <f>"506220230411084254124839"</f>
        <v>506220230411084254124839</v>
      </c>
      <c r="E262" s="5" t="s">
        <v>10</v>
      </c>
    </row>
    <row r="263" spans="1:5" ht="30" customHeight="1">
      <c r="A263" s="5">
        <v>260</v>
      </c>
      <c r="B263" s="5" t="str">
        <f>"陈西凤"</f>
        <v>陈西凤</v>
      </c>
      <c r="C263" s="5" t="str">
        <f t="shared" si="15"/>
        <v>女</v>
      </c>
      <c r="D263" s="5" t="str">
        <f>"506220230411092921125005"</f>
        <v>506220230411092921125005</v>
      </c>
      <c r="E263" s="5" t="s">
        <v>10</v>
      </c>
    </row>
    <row r="264" spans="1:5" ht="30" customHeight="1">
      <c r="A264" s="5">
        <v>261</v>
      </c>
      <c r="B264" s="5" t="str">
        <f>"程雯"</f>
        <v>程雯</v>
      </c>
      <c r="C264" s="5" t="str">
        <f t="shared" si="15"/>
        <v>女</v>
      </c>
      <c r="D264" s="5" t="str">
        <f>"506220230411110611125387"</f>
        <v>506220230411110611125387</v>
      </c>
      <c r="E264" s="5" t="s">
        <v>10</v>
      </c>
    </row>
    <row r="265" spans="1:5" ht="30" customHeight="1">
      <c r="A265" s="5">
        <v>262</v>
      </c>
      <c r="B265" s="5" t="str">
        <f>"陈春伶"</f>
        <v>陈春伶</v>
      </c>
      <c r="C265" s="5" t="str">
        <f t="shared" si="15"/>
        <v>女</v>
      </c>
      <c r="D265" s="5" t="str">
        <f>"506220230405105751113210"</f>
        <v>506220230405105751113210</v>
      </c>
      <c r="E265" s="5" t="s">
        <v>11</v>
      </c>
    </row>
    <row r="266" spans="1:5" ht="30" customHeight="1">
      <c r="A266" s="5">
        <v>263</v>
      </c>
      <c r="B266" s="5" t="str">
        <f>"林欣榕"</f>
        <v>林欣榕</v>
      </c>
      <c r="C266" s="5" t="str">
        <f t="shared" si="15"/>
        <v>女</v>
      </c>
      <c r="D266" s="5" t="str">
        <f>"506220230405111214113250"</f>
        <v>506220230405111214113250</v>
      </c>
      <c r="E266" s="5" t="s">
        <v>11</v>
      </c>
    </row>
    <row r="267" spans="1:5" ht="30" customHeight="1">
      <c r="A267" s="5">
        <v>264</v>
      </c>
      <c r="B267" s="5" t="str">
        <f>"谢靖靖"</f>
        <v>谢靖靖</v>
      </c>
      <c r="C267" s="5" t="str">
        <f t="shared" si="15"/>
        <v>女</v>
      </c>
      <c r="D267" s="5" t="str">
        <f>"506220230405123407113379"</f>
        <v>506220230405123407113379</v>
      </c>
      <c r="E267" s="5" t="s">
        <v>11</v>
      </c>
    </row>
    <row r="268" spans="1:5" ht="30" customHeight="1">
      <c r="A268" s="5">
        <v>265</v>
      </c>
      <c r="B268" s="5" t="str">
        <f>"龚燕"</f>
        <v>龚燕</v>
      </c>
      <c r="C268" s="5" t="str">
        <f t="shared" si="15"/>
        <v>女</v>
      </c>
      <c r="D268" s="5" t="str">
        <f>"506220230405155428113678"</f>
        <v>506220230405155428113678</v>
      </c>
      <c r="E268" s="5" t="s">
        <v>11</v>
      </c>
    </row>
    <row r="269" spans="1:5" ht="30" customHeight="1">
      <c r="A269" s="5">
        <v>266</v>
      </c>
      <c r="B269" s="5" t="str">
        <f>"程凌燕"</f>
        <v>程凌燕</v>
      </c>
      <c r="C269" s="5" t="str">
        <f t="shared" si="15"/>
        <v>女</v>
      </c>
      <c r="D269" s="5" t="str">
        <f>"506220230405185614113942"</f>
        <v>506220230405185614113942</v>
      </c>
      <c r="E269" s="5" t="s">
        <v>11</v>
      </c>
    </row>
    <row r="270" spans="1:5" ht="30" customHeight="1">
      <c r="A270" s="5">
        <v>267</v>
      </c>
      <c r="B270" s="5" t="str">
        <f>"王强"</f>
        <v>王强</v>
      </c>
      <c r="C270" s="5" t="str">
        <f>"男"</f>
        <v>男</v>
      </c>
      <c r="D270" s="5" t="str">
        <f>"506220230405223848114341"</f>
        <v>506220230405223848114341</v>
      </c>
      <c r="E270" s="5" t="s">
        <v>11</v>
      </c>
    </row>
    <row r="271" spans="1:5" ht="30" customHeight="1">
      <c r="A271" s="5">
        <v>268</v>
      </c>
      <c r="B271" s="5" t="str">
        <f>"吉才雨"</f>
        <v>吉才雨</v>
      </c>
      <c r="C271" s="5" t="str">
        <f aca="true" t="shared" si="16" ref="C271:C313">"女"</f>
        <v>女</v>
      </c>
      <c r="D271" s="5" t="str">
        <f>"506220230406085440114624"</f>
        <v>506220230406085440114624</v>
      </c>
      <c r="E271" s="5" t="s">
        <v>11</v>
      </c>
    </row>
    <row r="272" spans="1:5" ht="30" customHeight="1">
      <c r="A272" s="5">
        <v>269</v>
      </c>
      <c r="B272" s="5" t="str">
        <f>"张沐淋"</f>
        <v>张沐淋</v>
      </c>
      <c r="C272" s="5" t="str">
        <f t="shared" si="16"/>
        <v>女</v>
      </c>
      <c r="D272" s="5" t="str">
        <f>"506220230406093737114877"</f>
        <v>506220230406093737114877</v>
      </c>
      <c r="E272" s="5" t="s">
        <v>11</v>
      </c>
    </row>
    <row r="273" spans="1:5" ht="30" customHeight="1">
      <c r="A273" s="5">
        <v>270</v>
      </c>
      <c r="B273" s="5" t="str">
        <f>"孟璐"</f>
        <v>孟璐</v>
      </c>
      <c r="C273" s="5" t="str">
        <f t="shared" si="16"/>
        <v>女</v>
      </c>
      <c r="D273" s="5" t="str">
        <f>"506220230406095238114972"</f>
        <v>506220230406095238114972</v>
      </c>
      <c r="E273" s="5" t="s">
        <v>11</v>
      </c>
    </row>
    <row r="274" spans="1:5" ht="30" customHeight="1">
      <c r="A274" s="5">
        <v>271</v>
      </c>
      <c r="B274" s="5" t="str">
        <f>"陈珊珊"</f>
        <v>陈珊珊</v>
      </c>
      <c r="C274" s="5" t="str">
        <f t="shared" si="16"/>
        <v>女</v>
      </c>
      <c r="D274" s="5" t="str">
        <f>"506220230406101710115134"</f>
        <v>506220230406101710115134</v>
      </c>
      <c r="E274" s="5" t="s">
        <v>11</v>
      </c>
    </row>
    <row r="275" spans="1:5" ht="30" customHeight="1">
      <c r="A275" s="5">
        <v>272</v>
      </c>
      <c r="B275" s="5" t="str">
        <f>"林师"</f>
        <v>林师</v>
      </c>
      <c r="C275" s="5" t="str">
        <f t="shared" si="16"/>
        <v>女</v>
      </c>
      <c r="D275" s="5" t="str">
        <f>"506220230406122006115680"</f>
        <v>506220230406122006115680</v>
      </c>
      <c r="E275" s="5" t="s">
        <v>11</v>
      </c>
    </row>
    <row r="276" spans="1:5" ht="30" customHeight="1">
      <c r="A276" s="5">
        <v>273</v>
      </c>
      <c r="B276" s="5" t="str">
        <f>"郑轶丹"</f>
        <v>郑轶丹</v>
      </c>
      <c r="C276" s="5" t="str">
        <f t="shared" si="16"/>
        <v>女</v>
      </c>
      <c r="D276" s="5" t="str">
        <f>"506220230406130102115817"</f>
        <v>506220230406130102115817</v>
      </c>
      <c r="E276" s="5" t="s">
        <v>11</v>
      </c>
    </row>
    <row r="277" spans="1:5" ht="30" customHeight="1">
      <c r="A277" s="5">
        <v>274</v>
      </c>
      <c r="B277" s="5" t="str">
        <f>"羊钰婷"</f>
        <v>羊钰婷</v>
      </c>
      <c r="C277" s="5" t="str">
        <f t="shared" si="16"/>
        <v>女</v>
      </c>
      <c r="D277" s="5" t="str">
        <f>"506220230406141251116024"</f>
        <v>506220230406141251116024</v>
      </c>
      <c r="E277" s="5" t="s">
        <v>11</v>
      </c>
    </row>
    <row r="278" spans="1:5" ht="30" customHeight="1">
      <c r="A278" s="5">
        <v>275</v>
      </c>
      <c r="B278" s="5" t="str">
        <f>"洪莹"</f>
        <v>洪莹</v>
      </c>
      <c r="C278" s="5" t="str">
        <f t="shared" si="16"/>
        <v>女</v>
      </c>
      <c r="D278" s="5" t="str">
        <f>"506220230406160249116472"</f>
        <v>506220230406160249116472</v>
      </c>
      <c r="E278" s="5" t="s">
        <v>11</v>
      </c>
    </row>
    <row r="279" spans="1:5" ht="30" customHeight="1">
      <c r="A279" s="5">
        <v>276</v>
      </c>
      <c r="B279" s="5" t="str">
        <f>"李雨娜"</f>
        <v>李雨娜</v>
      </c>
      <c r="C279" s="5" t="str">
        <f t="shared" si="16"/>
        <v>女</v>
      </c>
      <c r="D279" s="5" t="str">
        <f>"506220230406162832116566"</f>
        <v>506220230406162832116566</v>
      </c>
      <c r="E279" s="5" t="s">
        <v>11</v>
      </c>
    </row>
    <row r="280" spans="1:5" ht="30" customHeight="1">
      <c r="A280" s="5">
        <v>277</v>
      </c>
      <c r="B280" s="5" t="str">
        <f>"杨平碗"</f>
        <v>杨平碗</v>
      </c>
      <c r="C280" s="5" t="str">
        <f t="shared" si="16"/>
        <v>女</v>
      </c>
      <c r="D280" s="5" t="str">
        <f>"506220230406210831117411"</f>
        <v>506220230406210831117411</v>
      </c>
      <c r="E280" s="5" t="s">
        <v>11</v>
      </c>
    </row>
    <row r="281" spans="1:5" ht="30" customHeight="1">
      <c r="A281" s="5">
        <v>278</v>
      </c>
      <c r="B281" s="5" t="str">
        <f>"岳春琦"</f>
        <v>岳春琦</v>
      </c>
      <c r="C281" s="5" t="str">
        <f t="shared" si="16"/>
        <v>女</v>
      </c>
      <c r="D281" s="5" t="str">
        <f>"506220230406210934117416"</f>
        <v>506220230406210934117416</v>
      </c>
      <c r="E281" s="5" t="s">
        <v>11</v>
      </c>
    </row>
    <row r="282" spans="1:5" ht="30" customHeight="1">
      <c r="A282" s="5">
        <v>279</v>
      </c>
      <c r="B282" s="5" t="str">
        <f>"石欢"</f>
        <v>石欢</v>
      </c>
      <c r="C282" s="5" t="str">
        <f t="shared" si="16"/>
        <v>女</v>
      </c>
      <c r="D282" s="5" t="str">
        <f>"506220230407001352117854"</f>
        <v>506220230407001352117854</v>
      </c>
      <c r="E282" s="5" t="s">
        <v>11</v>
      </c>
    </row>
    <row r="283" spans="1:5" ht="30" customHeight="1">
      <c r="A283" s="5">
        <v>280</v>
      </c>
      <c r="B283" s="5" t="str">
        <f>"周洁"</f>
        <v>周洁</v>
      </c>
      <c r="C283" s="5" t="str">
        <f t="shared" si="16"/>
        <v>女</v>
      </c>
      <c r="D283" s="5" t="str">
        <f>"506220230407111916118566"</f>
        <v>506220230407111916118566</v>
      </c>
      <c r="E283" s="5" t="s">
        <v>11</v>
      </c>
    </row>
    <row r="284" spans="1:5" ht="30" customHeight="1">
      <c r="A284" s="5">
        <v>281</v>
      </c>
      <c r="B284" s="5" t="str">
        <f>"李青"</f>
        <v>李青</v>
      </c>
      <c r="C284" s="5" t="str">
        <f t="shared" si="16"/>
        <v>女</v>
      </c>
      <c r="D284" s="5" t="str">
        <f>"506220230407124204118790"</f>
        <v>506220230407124204118790</v>
      </c>
      <c r="E284" s="5" t="s">
        <v>11</v>
      </c>
    </row>
    <row r="285" spans="1:5" ht="30" customHeight="1">
      <c r="A285" s="5">
        <v>282</v>
      </c>
      <c r="B285" s="5" t="str">
        <f>"王婷婷"</f>
        <v>王婷婷</v>
      </c>
      <c r="C285" s="5" t="str">
        <f t="shared" si="16"/>
        <v>女</v>
      </c>
      <c r="D285" s="5" t="str">
        <f>"506220230407132523118911"</f>
        <v>506220230407132523118911</v>
      </c>
      <c r="E285" s="5" t="s">
        <v>11</v>
      </c>
    </row>
    <row r="286" spans="1:5" ht="30" customHeight="1">
      <c r="A286" s="5">
        <v>283</v>
      </c>
      <c r="B286" s="5" t="str">
        <f>"蒙超莹"</f>
        <v>蒙超莹</v>
      </c>
      <c r="C286" s="5" t="str">
        <f t="shared" si="16"/>
        <v>女</v>
      </c>
      <c r="D286" s="5" t="str">
        <f>"506220230407170131119674"</f>
        <v>506220230407170131119674</v>
      </c>
      <c r="E286" s="5" t="s">
        <v>11</v>
      </c>
    </row>
    <row r="287" spans="1:5" ht="30" customHeight="1">
      <c r="A287" s="5">
        <v>284</v>
      </c>
      <c r="B287" s="5" t="str">
        <f>"邢维靖"</f>
        <v>邢维靖</v>
      </c>
      <c r="C287" s="5" t="str">
        <f t="shared" si="16"/>
        <v>女</v>
      </c>
      <c r="D287" s="5" t="str">
        <f>"506220230407222105119959"</f>
        <v>506220230407222105119959</v>
      </c>
      <c r="E287" s="5" t="s">
        <v>11</v>
      </c>
    </row>
    <row r="288" spans="1:5" ht="30" customHeight="1">
      <c r="A288" s="5">
        <v>285</v>
      </c>
      <c r="B288" s="5" t="str">
        <f>"林英鹏"</f>
        <v>林英鹏</v>
      </c>
      <c r="C288" s="5" t="str">
        <f t="shared" si="16"/>
        <v>女</v>
      </c>
      <c r="D288" s="5" t="str">
        <f>"506220230407231518120000"</f>
        <v>506220230407231518120000</v>
      </c>
      <c r="E288" s="5" t="s">
        <v>11</v>
      </c>
    </row>
    <row r="289" spans="1:5" ht="30" customHeight="1">
      <c r="A289" s="5">
        <v>286</v>
      </c>
      <c r="B289" s="5" t="str">
        <f>"张汉月"</f>
        <v>张汉月</v>
      </c>
      <c r="C289" s="5" t="str">
        <f t="shared" si="16"/>
        <v>女</v>
      </c>
      <c r="D289" s="5" t="str">
        <f>"506220230408114135120119"</f>
        <v>506220230408114135120119</v>
      </c>
      <c r="E289" s="5" t="s">
        <v>11</v>
      </c>
    </row>
    <row r="290" spans="1:5" ht="30" customHeight="1">
      <c r="A290" s="5">
        <v>287</v>
      </c>
      <c r="B290" s="5" t="str">
        <f>"陈会"</f>
        <v>陈会</v>
      </c>
      <c r="C290" s="5" t="str">
        <f t="shared" si="16"/>
        <v>女</v>
      </c>
      <c r="D290" s="5" t="str">
        <f>"506220230408131954120160"</f>
        <v>506220230408131954120160</v>
      </c>
      <c r="E290" s="5" t="s">
        <v>11</v>
      </c>
    </row>
    <row r="291" spans="1:5" ht="30" customHeight="1">
      <c r="A291" s="5">
        <v>288</v>
      </c>
      <c r="B291" s="5" t="str">
        <f>"陈芬"</f>
        <v>陈芬</v>
      </c>
      <c r="C291" s="5" t="str">
        <f t="shared" si="16"/>
        <v>女</v>
      </c>
      <c r="D291" s="5" t="str">
        <f>"506220230408152000120206"</f>
        <v>506220230408152000120206</v>
      </c>
      <c r="E291" s="5" t="s">
        <v>11</v>
      </c>
    </row>
    <row r="292" spans="1:5" ht="30" customHeight="1">
      <c r="A292" s="5">
        <v>289</v>
      </c>
      <c r="B292" s="5" t="str">
        <f>"陈海文"</f>
        <v>陈海文</v>
      </c>
      <c r="C292" s="5" t="str">
        <f t="shared" si="16"/>
        <v>女</v>
      </c>
      <c r="D292" s="5" t="str">
        <f>"506220230408153414120215"</f>
        <v>506220230408153414120215</v>
      </c>
      <c r="E292" s="5" t="s">
        <v>11</v>
      </c>
    </row>
    <row r="293" spans="1:5" ht="30" customHeight="1">
      <c r="A293" s="5">
        <v>290</v>
      </c>
      <c r="B293" s="5" t="str">
        <f>"黄子慧"</f>
        <v>黄子慧</v>
      </c>
      <c r="C293" s="5" t="str">
        <f t="shared" si="16"/>
        <v>女</v>
      </c>
      <c r="D293" s="5" t="str">
        <f>"506220230408204229120383"</f>
        <v>506220230408204229120383</v>
      </c>
      <c r="E293" s="5" t="s">
        <v>11</v>
      </c>
    </row>
    <row r="294" spans="1:5" ht="30" customHeight="1">
      <c r="A294" s="5">
        <v>291</v>
      </c>
      <c r="B294" s="5" t="str">
        <f>"唐善鹏"</f>
        <v>唐善鹏</v>
      </c>
      <c r="C294" s="5" t="str">
        <f t="shared" si="16"/>
        <v>女</v>
      </c>
      <c r="D294" s="5" t="str">
        <f>"506220230408224539120459"</f>
        <v>506220230408224539120459</v>
      </c>
      <c r="E294" s="5" t="s">
        <v>11</v>
      </c>
    </row>
    <row r="295" spans="1:5" ht="30" customHeight="1">
      <c r="A295" s="5">
        <v>292</v>
      </c>
      <c r="B295" s="5" t="str">
        <f>"高健"</f>
        <v>高健</v>
      </c>
      <c r="C295" s="5" t="str">
        <f t="shared" si="16"/>
        <v>女</v>
      </c>
      <c r="D295" s="5" t="str">
        <f>"506220230408225045120465"</f>
        <v>506220230408225045120465</v>
      </c>
      <c r="E295" s="5" t="s">
        <v>11</v>
      </c>
    </row>
    <row r="296" spans="1:5" ht="30" customHeight="1">
      <c r="A296" s="5">
        <v>293</v>
      </c>
      <c r="B296" s="5" t="str">
        <f>"韦玲玲"</f>
        <v>韦玲玲</v>
      </c>
      <c r="C296" s="5" t="str">
        <f t="shared" si="16"/>
        <v>女</v>
      </c>
      <c r="D296" s="5" t="str">
        <f>"506220230409111712120592"</f>
        <v>506220230409111712120592</v>
      </c>
      <c r="E296" s="5" t="s">
        <v>11</v>
      </c>
    </row>
    <row r="297" spans="1:5" ht="30" customHeight="1">
      <c r="A297" s="5">
        <v>294</v>
      </c>
      <c r="B297" s="5" t="str">
        <f>"李海莉"</f>
        <v>李海莉</v>
      </c>
      <c r="C297" s="5" t="str">
        <f t="shared" si="16"/>
        <v>女</v>
      </c>
      <c r="D297" s="5" t="str">
        <f>"506220230409173016120870"</f>
        <v>506220230409173016120870</v>
      </c>
      <c r="E297" s="5" t="s">
        <v>11</v>
      </c>
    </row>
    <row r="298" spans="1:5" ht="30" customHeight="1">
      <c r="A298" s="5">
        <v>295</v>
      </c>
      <c r="B298" s="5" t="str">
        <f>"韦小恋"</f>
        <v>韦小恋</v>
      </c>
      <c r="C298" s="5" t="str">
        <f t="shared" si="16"/>
        <v>女</v>
      </c>
      <c r="D298" s="5" t="str">
        <f>"506220230409203658121005"</f>
        <v>506220230409203658121005</v>
      </c>
      <c r="E298" s="5" t="s">
        <v>11</v>
      </c>
    </row>
    <row r="299" spans="1:5" ht="30" customHeight="1">
      <c r="A299" s="5">
        <v>296</v>
      </c>
      <c r="B299" s="5" t="str">
        <f>"唐容"</f>
        <v>唐容</v>
      </c>
      <c r="C299" s="5" t="str">
        <f t="shared" si="16"/>
        <v>女</v>
      </c>
      <c r="D299" s="5" t="str">
        <f>"506220230409203807121006"</f>
        <v>506220230409203807121006</v>
      </c>
      <c r="E299" s="5" t="s">
        <v>11</v>
      </c>
    </row>
    <row r="300" spans="1:5" ht="30" customHeight="1">
      <c r="A300" s="5">
        <v>297</v>
      </c>
      <c r="B300" s="5" t="str">
        <f>"安楠"</f>
        <v>安楠</v>
      </c>
      <c r="C300" s="5" t="str">
        <f t="shared" si="16"/>
        <v>女</v>
      </c>
      <c r="D300" s="5" t="str">
        <f>"506220230409205323121020"</f>
        <v>506220230409205323121020</v>
      </c>
      <c r="E300" s="5" t="s">
        <v>11</v>
      </c>
    </row>
    <row r="301" spans="1:5" ht="30" customHeight="1">
      <c r="A301" s="5">
        <v>298</v>
      </c>
      <c r="B301" s="5" t="str">
        <f>"羊富带"</f>
        <v>羊富带</v>
      </c>
      <c r="C301" s="5" t="str">
        <f t="shared" si="16"/>
        <v>女</v>
      </c>
      <c r="D301" s="5" t="str">
        <f>"506220230409212238121044"</f>
        <v>506220230409212238121044</v>
      </c>
      <c r="E301" s="5" t="s">
        <v>11</v>
      </c>
    </row>
    <row r="302" spans="1:5" ht="30" customHeight="1">
      <c r="A302" s="5">
        <v>299</v>
      </c>
      <c r="B302" s="5" t="str">
        <f>"郑海丽"</f>
        <v>郑海丽</v>
      </c>
      <c r="C302" s="5" t="str">
        <f t="shared" si="16"/>
        <v>女</v>
      </c>
      <c r="D302" s="5" t="str">
        <f>"506220230409223737121096"</f>
        <v>506220230409223737121096</v>
      </c>
      <c r="E302" s="5" t="s">
        <v>11</v>
      </c>
    </row>
    <row r="303" spans="1:5" ht="30" customHeight="1">
      <c r="A303" s="5">
        <v>300</v>
      </c>
      <c r="B303" s="5" t="str">
        <f>"王雅欣"</f>
        <v>王雅欣</v>
      </c>
      <c r="C303" s="5" t="str">
        <f t="shared" si="16"/>
        <v>女</v>
      </c>
      <c r="D303" s="5" t="str">
        <f>"506220230410065652121155"</f>
        <v>506220230410065652121155</v>
      </c>
      <c r="E303" s="5" t="s">
        <v>11</v>
      </c>
    </row>
    <row r="304" spans="1:5" ht="30" customHeight="1">
      <c r="A304" s="5">
        <v>301</v>
      </c>
      <c r="B304" s="5" t="str">
        <f>"黄慧娇"</f>
        <v>黄慧娇</v>
      </c>
      <c r="C304" s="5" t="str">
        <f t="shared" si="16"/>
        <v>女</v>
      </c>
      <c r="D304" s="5" t="str">
        <f>"506220230410105604122144"</f>
        <v>506220230410105604122144</v>
      </c>
      <c r="E304" s="5" t="s">
        <v>11</v>
      </c>
    </row>
    <row r="305" spans="1:5" ht="30" customHeight="1">
      <c r="A305" s="5">
        <v>302</v>
      </c>
      <c r="B305" s="5" t="str">
        <f>"邵秋语"</f>
        <v>邵秋语</v>
      </c>
      <c r="C305" s="5" t="str">
        <f t="shared" si="16"/>
        <v>女</v>
      </c>
      <c r="D305" s="5" t="str">
        <f>"506220230410192731123977"</f>
        <v>506220230410192731123977</v>
      </c>
      <c r="E305" s="5" t="s">
        <v>11</v>
      </c>
    </row>
    <row r="306" spans="1:5" ht="30" customHeight="1">
      <c r="A306" s="5">
        <v>303</v>
      </c>
      <c r="B306" s="5" t="str">
        <f>"文苹妃"</f>
        <v>文苹妃</v>
      </c>
      <c r="C306" s="5" t="str">
        <f t="shared" si="16"/>
        <v>女</v>
      </c>
      <c r="D306" s="5" t="str">
        <f>"506220230410194520124037"</f>
        <v>506220230410194520124037</v>
      </c>
      <c r="E306" s="5" t="s">
        <v>11</v>
      </c>
    </row>
    <row r="307" spans="1:5" ht="30" customHeight="1">
      <c r="A307" s="5">
        <v>304</v>
      </c>
      <c r="B307" s="5" t="str">
        <f>"伍苗苗"</f>
        <v>伍苗苗</v>
      </c>
      <c r="C307" s="5" t="str">
        <f t="shared" si="16"/>
        <v>女</v>
      </c>
      <c r="D307" s="5" t="str">
        <f>"506220230410203424124184"</f>
        <v>506220230410203424124184</v>
      </c>
      <c r="E307" s="5" t="s">
        <v>11</v>
      </c>
    </row>
    <row r="308" spans="1:5" ht="30" customHeight="1">
      <c r="A308" s="5">
        <v>305</v>
      </c>
      <c r="B308" s="5" t="str">
        <f>"叶江岚"</f>
        <v>叶江岚</v>
      </c>
      <c r="C308" s="5" t="str">
        <f t="shared" si="16"/>
        <v>女</v>
      </c>
      <c r="D308" s="5" t="str">
        <f>"506220230410224439124550"</f>
        <v>506220230410224439124550</v>
      </c>
      <c r="E308" s="5" t="s">
        <v>11</v>
      </c>
    </row>
    <row r="309" spans="1:5" ht="30" customHeight="1">
      <c r="A309" s="5">
        <v>306</v>
      </c>
      <c r="B309" s="5" t="str">
        <f>"刘婧"</f>
        <v>刘婧</v>
      </c>
      <c r="C309" s="5" t="str">
        <f t="shared" si="16"/>
        <v>女</v>
      </c>
      <c r="D309" s="5" t="str">
        <f>"506220230410235819124653"</f>
        <v>506220230410235819124653</v>
      </c>
      <c r="E309" s="5" t="s">
        <v>11</v>
      </c>
    </row>
    <row r="310" spans="1:5" ht="30" customHeight="1">
      <c r="A310" s="5">
        <v>307</v>
      </c>
      <c r="B310" s="5" t="str">
        <f>"杨萍"</f>
        <v>杨萍</v>
      </c>
      <c r="C310" s="5" t="str">
        <f t="shared" si="16"/>
        <v>女</v>
      </c>
      <c r="D310" s="5" t="str">
        <f>"506220230411082754124789"</f>
        <v>506220230411082754124789</v>
      </c>
      <c r="E310" s="5" t="s">
        <v>11</v>
      </c>
    </row>
    <row r="311" spans="1:5" ht="30" customHeight="1">
      <c r="A311" s="5">
        <v>308</v>
      </c>
      <c r="B311" s="5" t="str">
        <f>"颜书香"</f>
        <v>颜书香</v>
      </c>
      <c r="C311" s="5" t="str">
        <f t="shared" si="16"/>
        <v>女</v>
      </c>
      <c r="D311" s="5" t="str">
        <f>"506220230411093107125010"</f>
        <v>506220230411093107125010</v>
      </c>
      <c r="E311" s="5" t="s">
        <v>11</v>
      </c>
    </row>
    <row r="312" spans="1:5" ht="30" customHeight="1">
      <c r="A312" s="5">
        <v>309</v>
      </c>
      <c r="B312" s="5" t="str">
        <f>"冯嫣"</f>
        <v>冯嫣</v>
      </c>
      <c r="C312" s="5" t="str">
        <f t="shared" si="16"/>
        <v>女</v>
      </c>
      <c r="D312" s="5" t="str">
        <f>"506220230405093219113068"</f>
        <v>506220230405093219113068</v>
      </c>
      <c r="E312" s="5" t="s">
        <v>12</v>
      </c>
    </row>
    <row r="313" spans="1:5" ht="30" customHeight="1">
      <c r="A313" s="5">
        <v>310</v>
      </c>
      <c r="B313" s="5" t="str">
        <f>"柳雨霞"</f>
        <v>柳雨霞</v>
      </c>
      <c r="C313" s="5" t="str">
        <f t="shared" si="16"/>
        <v>女</v>
      </c>
      <c r="D313" s="5" t="str">
        <f>"506220230405094257113081"</f>
        <v>506220230405094257113081</v>
      </c>
      <c r="E313" s="5" t="s">
        <v>12</v>
      </c>
    </row>
    <row r="314" spans="1:5" ht="30" customHeight="1">
      <c r="A314" s="5">
        <v>311</v>
      </c>
      <c r="B314" s="5" t="str">
        <f>"余文杰"</f>
        <v>余文杰</v>
      </c>
      <c r="C314" s="5" t="str">
        <f>"男"</f>
        <v>男</v>
      </c>
      <c r="D314" s="5" t="str">
        <f>"506220230405095905113106"</f>
        <v>506220230405095905113106</v>
      </c>
      <c r="E314" s="5" t="s">
        <v>12</v>
      </c>
    </row>
    <row r="315" spans="1:5" ht="30" customHeight="1">
      <c r="A315" s="5">
        <v>312</v>
      </c>
      <c r="B315" s="5" t="str">
        <f>"王优"</f>
        <v>王优</v>
      </c>
      <c r="C315" s="5" t="str">
        <f>"男"</f>
        <v>男</v>
      </c>
      <c r="D315" s="5" t="str">
        <f>"506220230405104214113183"</f>
        <v>506220230405104214113183</v>
      </c>
      <c r="E315" s="5" t="s">
        <v>12</v>
      </c>
    </row>
    <row r="316" spans="1:5" ht="30" customHeight="1">
      <c r="A316" s="5">
        <v>313</v>
      </c>
      <c r="B316" s="5" t="str">
        <f>"陆发荣"</f>
        <v>陆发荣</v>
      </c>
      <c r="C316" s="5" t="str">
        <f>"男"</f>
        <v>男</v>
      </c>
      <c r="D316" s="5" t="str">
        <f>"506220230405112927113279"</f>
        <v>506220230405112927113279</v>
      </c>
      <c r="E316" s="5" t="s">
        <v>12</v>
      </c>
    </row>
    <row r="317" spans="1:5" ht="30" customHeight="1">
      <c r="A317" s="5">
        <v>314</v>
      </c>
      <c r="B317" s="5" t="str">
        <f>"王翠莹"</f>
        <v>王翠莹</v>
      </c>
      <c r="C317" s="5" t="str">
        <f>"女"</f>
        <v>女</v>
      </c>
      <c r="D317" s="5" t="str">
        <f>"506220230405141828113543"</f>
        <v>506220230405141828113543</v>
      </c>
      <c r="E317" s="5" t="s">
        <v>12</v>
      </c>
    </row>
    <row r="318" spans="1:5" ht="30" customHeight="1">
      <c r="A318" s="5">
        <v>315</v>
      </c>
      <c r="B318" s="5" t="str">
        <f>"曾莹"</f>
        <v>曾莹</v>
      </c>
      <c r="C318" s="5" t="str">
        <f>"女"</f>
        <v>女</v>
      </c>
      <c r="D318" s="5" t="str">
        <f>"506220230405163724113745"</f>
        <v>506220230405163724113745</v>
      </c>
      <c r="E318" s="5" t="s">
        <v>12</v>
      </c>
    </row>
    <row r="319" spans="1:5" ht="30" customHeight="1">
      <c r="A319" s="5">
        <v>316</v>
      </c>
      <c r="B319" s="5" t="str">
        <f>"朱才潘"</f>
        <v>朱才潘</v>
      </c>
      <c r="C319" s="5" t="str">
        <f>"男"</f>
        <v>男</v>
      </c>
      <c r="D319" s="5" t="str">
        <f>"506220230405184718113932"</f>
        <v>506220230405184718113932</v>
      </c>
      <c r="E319" s="5" t="s">
        <v>12</v>
      </c>
    </row>
    <row r="320" spans="1:5" ht="30" customHeight="1">
      <c r="A320" s="5">
        <v>317</v>
      </c>
      <c r="B320" s="5" t="str">
        <f>"蔡永乐"</f>
        <v>蔡永乐</v>
      </c>
      <c r="C320" s="5" t="str">
        <f aca="true" t="shared" si="17" ref="C320:C353">"女"</f>
        <v>女</v>
      </c>
      <c r="D320" s="5" t="str">
        <f>"506220230405190207113951"</f>
        <v>506220230405190207113951</v>
      </c>
      <c r="E320" s="5" t="s">
        <v>12</v>
      </c>
    </row>
    <row r="321" spans="1:5" ht="30" customHeight="1">
      <c r="A321" s="5">
        <v>318</v>
      </c>
      <c r="B321" s="5" t="str">
        <f>"陈芳燕"</f>
        <v>陈芳燕</v>
      </c>
      <c r="C321" s="5" t="str">
        <f t="shared" si="17"/>
        <v>女</v>
      </c>
      <c r="D321" s="5" t="str">
        <f>"506220230405190446113956"</f>
        <v>506220230405190446113956</v>
      </c>
      <c r="E321" s="5" t="s">
        <v>12</v>
      </c>
    </row>
    <row r="322" spans="1:5" ht="30" customHeight="1">
      <c r="A322" s="5">
        <v>319</v>
      </c>
      <c r="B322" s="5" t="str">
        <f>"吴云"</f>
        <v>吴云</v>
      </c>
      <c r="C322" s="5" t="str">
        <f t="shared" si="17"/>
        <v>女</v>
      </c>
      <c r="D322" s="5" t="str">
        <f>"506220230405201339114066"</f>
        <v>506220230405201339114066</v>
      </c>
      <c r="E322" s="5" t="s">
        <v>12</v>
      </c>
    </row>
    <row r="323" spans="1:5" ht="30" customHeight="1">
      <c r="A323" s="5">
        <v>320</v>
      </c>
      <c r="B323" s="5" t="str">
        <f>"蔡石秀"</f>
        <v>蔡石秀</v>
      </c>
      <c r="C323" s="5" t="str">
        <f t="shared" si="17"/>
        <v>女</v>
      </c>
      <c r="D323" s="5" t="str">
        <f>"506220230405215407114267"</f>
        <v>506220230405215407114267</v>
      </c>
      <c r="E323" s="5" t="s">
        <v>12</v>
      </c>
    </row>
    <row r="324" spans="1:5" ht="30" customHeight="1">
      <c r="A324" s="5">
        <v>321</v>
      </c>
      <c r="B324" s="5" t="str">
        <f>"汪瑶"</f>
        <v>汪瑶</v>
      </c>
      <c r="C324" s="5" t="str">
        <f t="shared" si="17"/>
        <v>女</v>
      </c>
      <c r="D324" s="5" t="str">
        <f>"506220230405220513114284"</f>
        <v>506220230405220513114284</v>
      </c>
      <c r="E324" s="5" t="s">
        <v>12</v>
      </c>
    </row>
    <row r="325" spans="1:5" ht="30" customHeight="1">
      <c r="A325" s="5">
        <v>322</v>
      </c>
      <c r="B325" s="5" t="str">
        <f>"黎小雯"</f>
        <v>黎小雯</v>
      </c>
      <c r="C325" s="5" t="str">
        <f t="shared" si="17"/>
        <v>女</v>
      </c>
      <c r="D325" s="5" t="str">
        <f>"506220230406083549114569"</f>
        <v>506220230406083549114569</v>
      </c>
      <c r="E325" s="5" t="s">
        <v>12</v>
      </c>
    </row>
    <row r="326" spans="1:5" ht="30" customHeight="1">
      <c r="A326" s="5">
        <v>323</v>
      </c>
      <c r="B326" s="5" t="str">
        <f>"黄雪琴"</f>
        <v>黄雪琴</v>
      </c>
      <c r="C326" s="5" t="str">
        <f t="shared" si="17"/>
        <v>女</v>
      </c>
      <c r="D326" s="5" t="str">
        <f>"506220230406092154114774"</f>
        <v>506220230406092154114774</v>
      </c>
      <c r="E326" s="5" t="s">
        <v>12</v>
      </c>
    </row>
    <row r="327" spans="1:5" ht="30" customHeight="1">
      <c r="A327" s="5">
        <v>324</v>
      </c>
      <c r="B327" s="5" t="str">
        <f>"王祚棋"</f>
        <v>王祚棋</v>
      </c>
      <c r="C327" s="5" t="str">
        <f t="shared" si="17"/>
        <v>女</v>
      </c>
      <c r="D327" s="5" t="str">
        <f>"506220230406095242114973"</f>
        <v>506220230406095242114973</v>
      </c>
      <c r="E327" s="5" t="s">
        <v>12</v>
      </c>
    </row>
    <row r="328" spans="1:5" ht="30" customHeight="1">
      <c r="A328" s="5">
        <v>325</v>
      </c>
      <c r="B328" s="5" t="str">
        <f>"吴绣"</f>
        <v>吴绣</v>
      </c>
      <c r="C328" s="5" t="str">
        <f t="shared" si="17"/>
        <v>女</v>
      </c>
      <c r="D328" s="5" t="str">
        <f>"506220230406125309115788"</f>
        <v>506220230406125309115788</v>
      </c>
      <c r="E328" s="5" t="s">
        <v>12</v>
      </c>
    </row>
    <row r="329" spans="1:5" ht="30" customHeight="1">
      <c r="A329" s="5">
        <v>326</v>
      </c>
      <c r="B329" s="5" t="str">
        <f>"李海川"</f>
        <v>李海川</v>
      </c>
      <c r="C329" s="5" t="str">
        <f t="shared" si="17"/>
        <v>女</v>
      </c>
      <c r="D329" s="5" t="str">
        <f>"506220230406162613116558"</f>
        <v>506220230406162613116558</v>
      </c>
      <c r="E329" s="5" t="s">
        <v>12</v>
      </c>
    </row>
    <row r="330" spans="1:5" ht="30" customHeight="1">
      <c r="A330" s="5">
        <v>327</v>
      </c>
      <c r="B330" s="5" t="str">
        <f>"杨晶"</f>
        <v>杨晶</v>
      </c>
      <c r="C330" s="5" t="str">
        <f t="shared" si="17"/>
        <v>女</v>
      </c>
      <c r="D330" s="5" t="str">
        <f>"506220230406170823116716"</f>
        <v>506220230406170823116716</v>
      </c>
      <c r="E330" s="5" t="s">
        <v>12</v>
      </c>
    </row>
    <row r="331" spans="1:5" ht="30" customHeight="1">
      <c r="A331" s="5">
        <v>328</v>
      </c>
      <c r="B331" s="5" t="str">
        <f>"王一平"</f>
        <v>王一平</v>
      </c>
      <c r="C331" s="5" t="str">
        <f t="shared" si="17"/>
        <v>女</v>
      </c>
      <c r="D331" s="5" t="str">
        <f>"506220230406182553116948"</f>
        <v>506220230406182553116948</v>
      </c>
      <c r="E331" s="5" t="s">
        <v>12</v>
      </c>
    </row>
    <row r="332" spans="1:5" ht="30" customHeight="1">
      <c r="A332" s="5">
        <v>329</v>
      </c>
      <c r="B332" s="5" t="str">
        <f>"余业珍"</f>
        <v>余业珍</v>
      </c>
      <c r="C332" s="5" t="str">
        <f t="shared" si="17"/>
        <v>女</v>
      </c>
      <c r="D332" s="5" t="str">
        <f>"506220230406185029117018"</f>
        <v>506220230406185029117018</v>
      </c>
      <c r="E332" s="5" t="s">
        <v>12</v>
      </c>
    </row>
    <row r="333" spans="1:5" ht="30" customHeight="1">
      <c r="A333" s="5">
        <v>330</v>
      </c>
      <c r="B333" s="5" t="str">
        <f>"吴梅妹"</f>
        <v>吴梅妹</v>
      </c>
      <c r="C333" s="5" t="str">
        <f t="shared" si="17"/>
        <v>女</v>
      </c>
      <c r="D333" s="5" t="str">
        <f>"506220230406210030117387"</f>
        <v>506220230406210030117387</v>
      </c>
      <c r="E333" s="5" t="s">
        <v>12</v>
      </c>
    </row>
    <row r="334" spans="1:5" ht="30" customHeight="1">
      <c r="A334" s="5">
        <v>331</v>
      </c>
      <c r="B334" s="5" t="str">
        <f>"吴小妹"</f>
        <v>吴小妹</v>
      </c>
      <c r="C334" s="5" t="str">
        <f t="shared" si="17"/>
        <v>女</v>
      </c>
      <c r="D334" s="5" t="str">
        <f>"506220230407004100117876"</f>
        <v>506220230407004100117876</v>
      </c>
      <c r="E334" s="5" t="s">
        <v>12</v>
      </c>
    </row>
    <row r="335" spans="1:5" ht="30" customHeight="1">
      <c r="A335" s="5">
        <v>332</v>
      </c>
      <c r="B335" s="5" t="str">
        <f>"韩子珍"</f>
        <v>韩子珍</v>
      </c>
      <c r="C335" s="5" t="str">
        <f t="shared" si="17"/>
        <v>女</v>
      </c>
      <c r="D335" s="5" t="str">
        <f>"506220230407102351118385"</f>
        <v>506220230407102351118385</v>
      </c>
      <c r="E335" s="5" t="s">
        <v>12</v>
      </c>
    </row>
    <row r="336" spans="1:5" ht="30" customHeight="1">
      <c r="A336" s="5">
        <v>333</v>
      </c>
      <c r="B336" s="5" t="str">
        <f>"林可可"</f>
        <v>林可可</v>
      </c>
      <c r="C336" s="5" t="str">
        <f t="shared" si="17"/>
        <v>女</v>
      </c>
      <c r="D336" s="5" t="str">
        <f>"506220230407115234118663"</f>
        <v>506220230407115234118663</v>
      </c>
      <c r="E336" s="5" t="s">
        <v>12</v>
      </c>
    </row>
    <row r="337" spans="1:5" ht="30" customHeight="1">
      <c r="A337" s="5">
        <v>334</v>
      </c>
      <c r="B337" s="5" t="str">
        <f>"谢现坤"</f>
        <v>谢现坤</v>
      </c>
      <c r="C337" s="5" t="str">
        <f t="shared" si="17"/>
        <v>女</v>
      </c>
      <c r="D337" s="5" t="str">
        <f>"506220230407130855118875"</f>
        <v>506220230407130855118875</v>
      </c>
      <c r="E337" s="5" t="s">
        <v>12</v>
      </c>
    </row>
    <row r="338" spans="1:5" ht="30" customHeight="1">
      <c r="A338" s="5">
        <v>335</v>
      </c>
      <c r="B338" s="5" t="str">
        <f>"何凤婷"</f>
        <v>何凤婷</v>
      </c>
      <c r="C338" s="5" t="str">
        <f t="shared" si="17"/>
        <v>女</v>
      </c>
      <c r="D338" s="5" t="str">
        <f>"506220230407153513119357"</f>
        <v>506220230407153513119357</v>
      </c>
      <c r="E338" s="5" t="s">
        <v>12</v>
      </c>
    </row>
    <row r="339" spans="1:5" ht="30" customHeight="1">
      <c r="A339" s="5">
        <v>336</v>
      </c>
      <c r="B339" s="5" t="str">
        <f>"何艳丽"</f>
        <v>何艳丽</v>
      </c>
      <c r="C339" s="5" t="str">
        <f t="shared" si="17"/>
        <v>女</v>
      </c>
      <c r="D339" s="5" t="str">
        <f>"506220230407154412119391"</f>
        <v>506220230407154412119391</v>
      </c>
      <c r="E339" s="5" t="s">
        <v>12</v>
      </c>
    </row>
    <row r="340" spans="1:5" ht="30" customHeight="1">
      <c r="A340" s="5">
        <v>337</v>
      </c>
      <c r="B340" s="5" t="str">
        <f>"许文雅"</f>
        <v>许文雅</v>
      </c>
      <c r="C340" s="5" t="str">
        <f t="shared" si="17"/>
        <v>女</v>
      </c>
      <c r="D340" s="5" t="str">
        <f>"506220230407155343119433"</f>
        <v>506220230407155343119433</v>
      </c>
      <c r="E340" s="5" t="s">
        <v>12</v>
      </c>
    </row>
    <row r="341" spans="1:5" ht="30" customHeight="1">
      <c r="A341" s="5">
        <v>338</v>
      </c>
      <c r="B341" s="5" t="str">
        <f>"林芋因"</f>
        <v>林芋因</v>
      </c>
      <c r="C341" s="5" t="str">
        <f t="shared" si="17"/>
        <v>女</v>
      </c>
      <c r="D341" s="5" t="str">
        <f>"506220230407162557119549"</f>
        <v>506220230407162557119549</v>
      </c>
      <c r="E341" s="5" t="s">
        <v>12</v>
      </c>
    </row>
    <row r="342" spans="1:5" ht="30" customHeight="1">
      <c r="A342" s="5">
        <v>339</v>
      </c>
      <c r="B342" s="5" t="str">
        <f>"唐二花"</f>
        <v>唐二花</v>
      </c>
      <c r="C342" s="5" t="str">
        <f t="shared" si="17"/>
        <v>女</v>
      </c>
      <c r="D342" s="5" t="str">
        <f>"506220230407173820119755"</f>
        <v>506220230407173820119755</v>
      </c>
      <c r="E342" s="5" t="s">
        <v>12</v>
      </c>
    </row>
    <row r="343" spans="1:5" ht="30" customHeight="1">
      <c r="A343" s="5">
        <v>340</v>
      </c>
      <c r="B343" s="5" t="str">
        <f>"宋少萍"</f>
        <v>宋少萍</v>
      </c>
      <c r="C343" s="5" t="str">
        <f t="shared" si="17"/>
        <v>女</v>
      </c>
      <c r="D343" s="5" t="str">
        <f>"506220230407232307120003"</f>
        <v>506220230407232307120003</v>
      </c>
      <c r="E343" s="5" t="s">
        <v>12</v>
      </c>
    </row>
    <row r="344" spans="1:5" ht="30" customHeight="1">
      <c r="A344" s="5">
        <v>341</v>
      </c>
      <c r="B344" s="5" t="str">
        <f>"苏小妹"</f>
        <v>苏小妹</v>
      </c>
      <c r="C344" s="5" t="str">
        <f t="shared" si="17"/>
        <v>女</v>
      </c>
      <c r="D344" s="5" t="str">
        <f>"506220230408101442120074"</f>
        <v>506220230408101442120074</v>
      </c>
      <c r="E344" s="5" t="s">
        <v>12</v>
      </c>
    </row>
    <row r="345" spans="1:5" ht="30" customHeight="1">
      <c r="A345" s="5">
        <v>342</v>
      </c>
      <c r="B345" s="5" t="str">
        <f>"杜婧宁"</f>
        <v>杜婧宁</v>
      </c>
      <c r="C345" s="5" t="str">
        <f t="shared" si="17"/>
        <v>女</v>
      </c>
      <c r="D345" s="5" t="str">
        <f>"506220230409072112120499"</f>
        <v>506220230409072112120499</v>
      </c>
      <c r="E345" s="5" t="s">
        <v>12</v>
      </c>
    </row>
    <row r="346" spans="1:5" ht="30" customHeight="1">
      <c r="A346" s="5">
        <v>343</v>
      </c>
      <c r="B346" s="5" t="str">
        <f>"李祥严"</f>
        <v>李祥严</v>
      </c>
      <c r="C346" s="5" t="str">
        <f t="shared" si="17"/>
        <v>女</v>
      </c>
      <c r="D346" s="5" t="str">
        <f>"506220230409151708120760"</f>
        <v>506220230409151708120760</v>
      </c>
      <c r="E346" s="5" t="s">
        <v>12</v>
      </c>
    </row>
    <row r="347" spans="1:5" ht="30" customHeight="1">
      <c r="A347" s="5">
        <v>344</v>
      </c>
      <c r="B347" s="5" t="str">
        <f>"林永教"</f>
        <v>林永教</v>
      </c>
      <c r="C347" s="5" t="str">
        <f t="shared" si="17"/>
        <v>女</v>
      </c>
      <c r="D347" s="5" t="str">
        <f>"506220230409163739120840"</f>
        <v>506220230409163739120840</v>
      </c>
      <c r="E347" s="5" t="s">
        <v>12</v>
      </c>
    </row>
    <row r="348" spans="1:5" ht="30" customHeight="1">
      <c r="A348" s="5">
        <v>345</v>
      </c>
      <c r="B348" s="5" t="str">
        <f>"唐小花"</f>
        <v>唐小花</v>
      </c>
      <c r="C348" s="5" t="str">
        <f t="shared" si="17"/>
        <v>女</v>
      </c>
      <c r="D348" s="5" t="str">
        <f>"506220230409181929120903"</f>
        <v>506220230409181929120903</v>
      </c>
      <c r="E348" s="5" t="s">
        <v>12</v>
      </c>
    </row>
    <row r="349" spans="1:5" ht="30" customHeight="1">
      <c r="A349" s="5">
        <v>346</v>
      </c>
      <c r="B349" s="5" t="str">
        <f>"李水花"</f>
        <v>李水花</v>
      </c>
      <c r="C349" s="5" t="str">
        <f t="shared" si="17"/>
        <v>女</v>
      </c>
      <c r="D349" s="5" t="str">
        <f>"506220230409195831120975"</f>
        <v>506220230409195831120975</v>
      </c>
      <c r="E349" s="5" t="s">
        <v>12</v>
      </c>
    </row>
    <row r="350" spans="1:5" ht="30" customHeight="1">
      <c r="A350" s="5">
        <v>347</v>
      </c>
      <c r="B350" s="5" t="str">
        <f>"吴秋"</f>
        <v>吴秋</v>
      </c>
      <c r="C350" s="5" t="str">
        <f t="shared" si="17"/>
        <v>女</v>
      </c>
      <c r="D350" s="5" t="str">
        <f>"506220230409210812121035"</f>
        <v>506220230409210812121035</v>
      </c>
      <c r="E350" s="5" t="s">
        <v>12</v>
      </c>
    </row>
    <row r="351" spans="1:5" ht="30" customHeight="1">
      <c r="A351" s="5">
        <v>348</v>
      </c>
      <c r="B351" s="5" t="str">
        <f>"郑雅慧"</f>
        <v>郑雅慧</v>
      </c>
      <c r="C351" s="5" t="str">
        <f t="shared" si="17"/>
        <v>女</v>
      </c>
      <c r="D351" s="5" t="str">
        <f>"506220230410083530121174"</f>
        <v>506220230410083530121174</v>
      </c>
      <c r="E351" s="5" t="s">
        <v>12</v>
      </c>
    </row>
    <row r="352" spans="1:5" ht="30" customHeight="1">
      <c r="A352" s="5">
        <v>349</v>
      </c>
      <c r="B352" s="5" t="str">
        <f>"赵明英"</f>
        <v>赵明英</v>
      </c>
      <c r="C352" s="5" t="str">
        <f t="shared" si="17"/>
        <v>女</v>
      </c>
      <c r="D352" s="5" t="str">
        <f>"506220230410092714121511"</f>
        <v>506220230410092714121511</v>
      </c>
      <c r="E352" s="5" t="s">
        <v>12</v>
      </c>
    </row>
    <row r="353" spans="1:5" ht="30" customHeight="1">
      <c r="A353" s="5">
        <v>350</v>
      </c>
      <c r="B353" s="5" t="str">
        <f>"王秀玲"</f>
        <v>王秀玲</v>
      </c>
      <c r="C353" s="5" t="str">
        <f t="shared" si="17"/>
        <v>女</v>
      </c>
      <c r="D353" s="5" t="str">
        <f>"506220230410111504122241"</f>
        <v>506220230410111504122241</v>
      </c>
      <c r="E353" s="5" t="s">
        <v>12</v>
      </c>
    </row>
    <row r="354" spans="1:5" ht="30" customHeight="1">
      <c r="A354" s="5">
        <v>351</v>
      </c>
      <c r="B354" s="5" t="str">
        <f>"邓文鑫"</f>
        <v>邓文鑫</v>
      </c>
      <c r="C354" s="5" t="str">
        <f>"男"</f>
        <v>男</v>
      </c>
      <c r="D354" s="5" t="str">
        <f>"506220230410115701122439"</f>
        <v>506220230410115701122439</v>
      </c>
      <c r="E354" s="5" t="s">
        <v>12</v>
      </c>
    </row>
    <row r="355" spans="1:5" ht="30" customHeight="1">
      <c r="A355" s="5">
        <v>352</v>
      </c>
      <c r="B355" s="5" t="str">
        <f>"黄民姣"</f>
        <v>黄民姣</v>
      </c>
      <c r="C355" s="5" t="str">
        <f aca="true" t="shared" si="18" ref="C355:C384">"女"</f>
        <v>女</v>
      </c>
      <c r="D355" s="5" t="str">
        <f>"506220230410133553122775"</f>
        <v>506220230410133553122775</v>
      </c>
      <c r="E355" s="5" t="s">
        <v>12</v>
      </c>
    </row>
    <row r="356" spans="1:5" ht="30" customHeight="1">
      <c r="A356" s="5">
        <v>353</v>
      </c>
      <c r="B356" s="5" t="str">
        <f>"黄婷"</f>
        <v>黄婷</v>
      </c>
      <c r="C356" s="5" t="str">
        <f t="shared" si="18"/>
        <v>女</v>
      </c>
      <c r="D356" s="5" t="str">
        <f>"506220230410161859123403"</f>
        <v>506220230410161859123403</v>
      </c>
      <c r="E356" s="5" t="s">
        <v>12</v>
      </c>
    </row>
    <row r="357" spans="1:5" ht="30" customHeight="1">
      <c r="A357" s="5">
        <v>354</v>
      </c>
      <c r="B357" s="5" t="str">
        <f>"薛桃秋"</f>
        <v>薛桃秋</v>
      </c>
      <c r="C357" s="5" t="str">
        <f t="shared" si="18"/>
        <v>女</v>
      </c>
      <c r="D357" s="5" t="str">
        <f>"506220230410181629123779"</f>
        <v>506220230410181629123779</v>
      </c>
      <c r="E357" s="5" t="s">
        <v>12</v>
      </c>
    </row>
    <row r="358" spans="1:5" ht="30" customHeight="1">
      <c r="A358" s="5">
        <v>355</v>
      </c>
      <c r="B358" s="5" t="str">
        <f>"邢其秋"</f>
        <v>邢其秋</v>
      </c>
      <c r="C358" s="5" t="str">
        <f t="shared" si="18"/>
        <v>女</v>
      </c>
      <c r="D358" s="5" t="str">
        <f>"506220230410210935124296"</f>
        <v>506220230410210935124296</v>
      </c>
      <c r="E358" s="5" t="s">
        <v>12</v>
      </c>
    </row>
    <row r="359" spans="1:5" ht="30" customHeight="1">
      <c r="A359" s="5">
        <v>356</v>
      </c>
      <c r="B359" s="5" t="str">
        <f>"谭丽莹"</f>
        <v>谭丽莹</v>
      </c>
      <c r="C359" s="5" t="str">
        <f t="shared" si="18"/>
        <v>女</v>
      </c>
      <c r="D359" s="5" t="str">
        <f>"506220230410211238124306"</f>
        <v>506220230410211238124306</v>
      </c>
      <c r="E359" s="5" t="s">
        <v>12</v>
      </c>
    </row>
    <row r="360" spans="1:5" ht="30" customHeight="1">
      <c r="A360" s="5">
        <v>357</v>
      </c>
      <c r="B360" s="5" t="str">
        <f>"符海娟"</f>
        <v>符海娟</v>
      </c>
      <c r="C360" s="5" t="str">
        <f t="shared" si="18"/>
        <v>女</v>
      </c>
      <c r="D360" s="5" t="str">
        <f>"506220230410215330124433"</f>
        <v>506220230410215330124433</v>
      </c>
      <c r="E360" s="5" t="s">
        <v>12</v>
      </c>
    </row>
    <row r="361" spans="1:5" ht="30" customHeight="1">
      <c r="A361" s="5">
        <v>358</v>
      </c>
      <c r="B361" s="5" t="str">
        <f>"吴紫莹"</f>
        <v>吴紫莹</v>
      </c>
      <c r="C361" s="5" t="str">
        <f t="shared" si="18"/>
        <v>女</v>
      </c>
      <c r="D361" s="5" t="str">
        <f>"506220230410220207124456"</f>
        <v>506220230410220207124456</v>
      </c>
      <c r="E361" s="5" t="s">
        <v>12</v>
      </c>
    </row>
    <row r="362" spans="1:5" ht="30" customHeight="1">
      <c r="A362" s="5">
        <v>359</v>
      </c>
      <c r="B362" s="5" t="str">
        <f>"李小娜"</f>
        <v>李小娜</v>
      </c>
      <c r="C362" s="5" t="str">
        <f t="shared" si="18"/>
        <v>女</v>
      </c>
      <c r="D362" s="5" t="str">
        <f>"506220230410222044124501"</f>
        <v>506220230410222044124501</v>
      </c>
      <c r="E362" s="5" t="s">
        <v>12</v>
      </c>
    </row>
    <row r="363" spans="1:5" ht="30" customHeight="1">
      <c r="A363" s="5">
        <v>360</v>
      </c>
      <c r="B363" s="5" t="str">
        <f>"梁春乾"</f>
        <v>梁春乾</v>
      </c>
      <c r="C363" s="5" t="str">
        <f t="shared" si="18"/>
        <v>女</v>
      </c>
      <c r="D363" s="5" t="str">
        <f>"506220230410223937124542"</f>
        <v>506220230410223937124542</v>
      </c>
      <c r="E363" s="5" t="s">
        <v>12</v>
      </c>
    </row>
    <row r="364" spans="1:5" ht="30" customHeight="1">
      <c r="A364" s="5">
        <v>361</v>
      </c>
      <c r="B364" s="5" t="str">
        <f>"王鼎君"</f>
        <v>王鼎君</v>
      </c>
      <c r="C364" s="5" t="str">
        <f t="shared" si="18"/>
        <v>女</v>
      </c>
      <c r="D364" s="5" t="str">
        <f>"506220230410225914124579"</f>
        <v>506220230410225914124579</v>
      </c>
      <c r="E364" s="5" t="s">
        <v>12</v>
      </c>
    </row>
    <row r="365" spans="1:5" ht="30" customHeight="1">
      <c r="A365" s="5">
        <v>362</v>
      </c>
      <c r="B365" s="5" t="str">
        <f>"黎菲"</f>
        <v>黎菲</v>
      </c>
      <c r="C365" s="5" t="str">
        <f t="shared" si="18"/>
        <v>女</v>
      </c>
      <c r="D365" s="5" t="str">
        <f>"506220230410231403124601"</f>
        <v>506220230410231403124601</v>
      </c>
      <c r="E365" s="5" t="s">
        <v>12</v>
      </c>
    </row>
    <row r="366" spans="1:5" ht="30" customHeight="1">
      <c r="A366" s="5">
        <v>363</v>
      </c>
      <c r="B366" s="5" t="str">
        <f>"黄瑾"</f>
        <v>黄瑾</v>
      </c>
      <c r="C366" s="5" t="str">
        <f t="shared" si="18"/>
        <v>女</v>
      </c>
      <c r="D366" s="5" t="str">
        <f>"506220230411001713124668"</f>
        <v>506220230411001713124668</v>
      </c>
      <c r="E366" s="5" t="s">
        <v>12</v>
      </c>
    </row>
    <row r="367" spans="1:5" ht="30" customHeight="1">
      <c r="A367" s="5">
        <v>364</v>
      </c>
      <c r="B367" s="5" t="str">
        <f>"符凌潇"</f>
        <v>符凌潇</v>
      </c>
      <c r="C367" s="5" t="str">
        <f t="shared" si="18"/>
        <v>女</v>
      </c>
      <c r="D367" s="5" t="str">
        <f>"506220230411010516124682"</f>
        <v>506220230411010516124682</v>
      </c>
      <c r="E367" s="5" t="s">
        <v>12</v>
      </c>
    </row>
    <row r="368" spans="1:5" ht="30" customHeight="1">
      <c r="A368" s="5">
        <v>365</v>
      </c>
      <c r="B368" s="5" t="str">
        <f>"林美"</f>
        <v>林美</v>
      </c>
      <c r="C368" s="5" t="str">
        <f t="shared" si="18"/>
        <v>女</v>
      </c>
      <c r="D368" s="5" t="str">
        <f>"506220230411084142124833"</f>
        <v>506220230411084142124833</v>
      </c>
      <c r="E368" s="5" t="s">
        <v>12</v>
      </c>
    </row>
    <row r="369" spans="1:5" ht="30" customHeight="1">
      <c r="A369" s="5">
        <v>366</v>
      </c>
      <c r="B369" s="5" t="str">
        <f>"赵明妹"</f>
        <v>赵明妹</v>
      </c>
      <c r="C369" s="5" t="str">
        <f t="shared" si="18"/>
        <v>女</v>
      </c>
      <c r="D369" s="5" t="str">
        <f>"506220230411093421125021"</f>
        <v>506220230411093421125021</v>
      </c>
      <c r="E369" s="5" t="s">
        <v>12</v>
      </c>
    </row>
    <row r="370" spans="1:5" ht="30" customHeight="1">
      <c r="A370" s="5">
        <v>367</v>
      </c>
      <c r="B370" s="5" t="str">
        <f>"邓净"</f>
        <v>邓净</v>
      </c>
      <c r="C370" s="5" t="str">
        <f t="shared" si="18"/>
        <v>女</v>
      </c>
      <c r="D370" s="5" t="str">
        <f>"506220230411093520125026"</f>
        <v>506220230411093520125026</v>
      </c>
      <c r="E370" s="5" t="s">
        <v>12</v>
      </c>
    </row>
    <row r="371" spans="1:5" ht="30" customHeight="1">
      <c r="A371" s="5">
        <v>368</v>
      </c>
      <c r="B371" s="5" t="str">
        <f>"曹婷婷"</f>
        <v>曹婷婷</v>
      </c>
      <c r="C371" s="5" t="str">
        <f t="shared" si="18"/>
        <v>女</v>
      </c>
      <c r="D371" s="5" t="str">
        <f>"506220230411095545125104"</f>
        <v>506220230411095545125104</v>
      </c>
      <c r="E371" s="5" t="s">
        <v>12</v>
      </c>
    </row>
    <row r="372" spans="1:5" ht="30" customHeight="1">
      <c r="A372" s="5">
        <v>369</v>
      </c>
      <c r="B372" s="5" t="str">
        <f>"李国英"</f>
        <v>李国英</v>
      </c>
      <c r="C372" s="5" t="str">
        <f t="shared" si="18"/>
        <v>女</v>
      </c>
      <c r="D372" s="5" t="str">
        <f>"506220230411095633125108"</f>
        <v>506220230411095633125108</v>
      </c>
      <c r="E372" s="5" t="s">
        <v>12</v>
      </c>
    </row>
    <row r="373" spans="1:5" ht="30" customHeight="1">
      <c r="A373" s="5">
        <v>370</v>
      </c>
      <c r="B373" s="5" t="str">
        <f>"杨中妹"</f>
        <v>杨中妹</v>
      </c>
      <c r="C373" s="5" t="str">
        <f t="shared" si="18"/>
        <v>女</v>
      </c>
      <c r="D373" s="5" t="str">
        <f>"506220230411104443125292"</f>
        <v>506220230411104443125292</v>
      </c>
      <c r="E373" s="5" t="s">
        <v>12</v>
      </c>
    </row>
    <row r="374" spans="1:5" ht="30" customHeight="1">
      <c r="A374" s="5">
        <v>371</v>
      </c>
      <c r="B374" s="5" t="str">
        <f>"羊美菊"</f>
        <v>羊美菊</v>
      </c>
      <c r="C374" s="5" t="str">
        <f t="shared" si="18"/>
        <v>女</v>
      </c>
      <c r="D374" s="5" t="str">
        <f>"506220230411104825125311"</f>
        <v>506220230411104825125311</v>
      </c>
      <c r="E374" s="5" t="s">
        <v>12</v>
      </c>
    </row>
    <row r="375" spans="1:5" ht="30" customHeight="1">
      <c r="A375" s="5">
        <v>372</v>
      </c>
      <c r="B375" s="5" t="str">
        <f>"李菲"</f>
        <v>李菲</v>
      </c>
      <c r="C375" s="5" t="str">
        <f t="shared" si="18"/>
        <v>女</v>
      </c>
      <c r="D375" s="5" t="str">
        <f>"506220230411113131125488"</f>
        <v>506220230411113131125488</v>
      </c>
      <c r="E375" s="5" t="s">
        <v>12</v>
      </c>
    </row>
    <row r="376" spans="1:5" ht="30" customHeight="1">
      <c r="A376" s="5">
        <v>373</v>
      </c>
      <c r="B376" s="5" t="str">
        <f>"戴金妹"</f>
        <v>戴金妹</v>
      </c>
      <c r="C376" s="5" t="str">
        <f t="shared" si="18"/>
        <v>女</v>
      </c>
      <c r="D376" s="5" t="str">
        <f>"506220230405090523113032"</f>
        <v>506220230405090523113032</v>
      </c>
      <c r="E376" s="5" t="s">
        <v>13</v>
      </c>
    </row>
    <row r="377" spans="1:5" ht="30" customHeight="1">
      <c r="A377" s="5">
        <v>374</v>
      </c>
      <c r="B377" s="5" t="str">
        <f>"陈秋谷"</f>
        <v>陈秋谷</v>
      </c>
      <c r="C377" s="5" t="str">
        <f t="shared" si="18"/>
        <v>女</v>
      </c>
      <c r="D377" s="5" t="str">
        <f>"506220230405091736113045"</f>
        <v>506220230405091736113045</v>
      </c>
      <c r="E377" s="5" t="s">
        <v>13</v>
      </c>
    </row>
    <row r="378" spans="1:5" ht="30" customHeight="1">
      <c r="A378" s="5">
        <v>375</v>
      </c>
      <c r="B378" s="5" t="str">
        <f>"孙秀英"</f>
        <v>孙秀英</v>
      </c>
      <c r="C378" s="5" t="str">
        <f t="shared" si="18"/>
        <v>女</v>
      </c>
      <c r="D378" s="5" t="str">
        <f>"506220230405094351113083"</f>
        <v>506220230405094351113083</v>
      </c>
      <c r="E378" s="5" t="s">
        <v>13</v>
      </c>
    </row>
    <row r="379" spans="1:5" ht="30" customHeight="1">
      <c r="A379" s="5">
        <v>376</v>
      </c>
      <c r="B379" s="5" t="str">
        <f>"卢娇娇"</f>
        <v>卢娇娇</v>
      </c>
      <c r="C379" s="5" t="str">
        <f t="shared" si="18"/>
        <v>女</v>
      </c>
      <c r="D379" s="5" t="str">
        <f>"506220230405101504113135"</f>
        <v>506220230405101504113135</v>
      </c>
      <c r="E379" s="5" t="s">
        <v>13</v>
      </c>
    </row>
    <row r="380" spans="1:5" ht="30" customHeight="1">
      <c r="A380" s="5">
        <v>377</v>
      </c>
      <c r="B380" s="5" t="str">
        <f>"黄微"</f>
        <v>黄微</v>
      </c>
      <c r="C380" s="5" t="str">
        <f t="shared" si="18"/>
        <v>女</v>
      </c>
      <c r="D380" s="5" t="str">
        <f>"506220230405102510113155"</f>
        <v>506220230405102510113155</v>
      </c>
      <c r="E380" s="5" t="s">
        <v>13</v>
      </c>
    </row>
    <row r="381" spans="1:5" ht="30" customHeight="1">
      <c r="A381" s="5">
        <v>378</v>
      </c>
      <c r="B381" s="5" t="str">
        <f>"黄女钩"</f>
        <v>黄女钩</v>
      </c>
      <c r="C381" s="5" t="str">
        <f t="shared" si="18"/>
        <v>女</v>
      </c>
      <c r="D381" s="5" t="str">
        <f>"506220230405102625113160"</f>
        <v>506220230405102625113160</v>
      </c>
      <c r="E381" s="5" t="s">
        <v>13</v>
      </c>
    </row>
    <row r="382" spans="1:5" ht="30" customHeight="1">
      <c r="A382" s="5">
        <v>379</v>
      </c>
      <c r="B382" s="5" t="str">
        <f>"王一萍"</f>
        <v>王一萍</v>
      </c>
      <c r="C382" s="5" t="str">
        <f t="shared" si="18"/>
        <v>女</v>
      </c>
      <c r="D382" s="5" t="str">
        <f>"506220230405104643113189"</f>
        <v>506220230405104643113189</v>
      </c>
      <c r="E382" s="5" t="s">
        <v>13</v>
      </c>
    </row>
    <row r="383" spans="1:5" ht="30" customHeight="1">
      <c r="A383" s="5">
        <v>380</v>
      </c>
      <c r="B383" s="5" t="str">
        <f>"蔡江贤"</f>
        <v>蔡江贤</v>
      </c>
      <c r="C383" s="5" t="str">
        <f t="shared" si="18"/>
        <v>女</v>
      </c>
      <c r="D383" s="5" t="str">
        <f>"506220230405105944113216"</f>
        <v>506220230405105944113216</v>
      </c>
      <c r="E383" s="5" t="s">
        <v>13</v>
      </c>
    </row>
    <row r="384" spans="1:5" ht="30" customHeight="1">
      <c r="A384" s="5">
        <v>381</v>
      </c>
      <c r="B384" s="5" t="str">
        <f>"李小婷"</f>
        <v>李小婷</v>
      </c>
      <c r="C384" s="5" t="str">
        <f t="shared" si="18"/>
        <v>女</v>
      </c>
      <c r="D384" s="5" t="str">
        <f>"506220230405110239113222"</f>
        <v>506220230405110239113222</v>
      </c>
      <c r="E384" s="5" t="s">
        <v>13</v>
      </c>
    </row>
    <row r="385" spans="1:5" ht="30" customHeight="1">
      <c r="A385" s="5">
        <v>382</v>
      </c>
      <c r="B385" s="5" t="str">
        <f>"梁志鹏"</f>
        <v>梁志鹏</v>
      </c>
      <c r="C385" s="5" t="str">
        <f>"男"</f>
        <v>男</v>
      </c>
      <c r="D385" s="5" t="str">
        <f>"506220230405111135113247"</f>
        <v>506220230405111135113247</v>
      </c>
      <c r="E385" s="5" t="s">
        <v>13</v>
      </c>
    </row>
    <row r="386" spans="1:5" ht="30" customHeight="1">
      <c r="A386" s="5">
        <v>383</v>
      </c>
      <c r="B386" s="5" t="str">
        <f>"曾海娟"</f>
        <v>曾海娟</v>
      </c>
      <c r="C386" s="5" t="str">
        <f>"女"</f>
        <v>女</v>
      </c>
      <c r="D386" s="5" t="str">
        <f>"506220230405112733113274"</f>
        <v>506220230405112733113274</v>
      </c>
      <c r="E386" s="5" t="s">
        <v>13</v>
      </c>
    </row>
    <row r="387" spans="1:5" ht="30" customHeight="1">
      <c r="A387" s="5">
        <v>384</v>
      </c>
      <c r="B387" s="5" t="str">
        <f>"陈孟紫"</f>
        <v>陈孟紫</v>
      </c>
      <c r="C387" s="5" t="str">
        <f>"女"</f>
        <v>女</v>
      </c>
      <c r="D387" s="5" t="str">
        <f>"506220230405113316113286"</f>
        <v>506220230405113316113286</v>
      </c>
      <c r="E387" s="5" t="s">
        <v>13</v>
      </c>
    </row>
    <row r="388" spans="1:5" ht="30" customHeight="1">
      <c r="A388" s="5">
        <v>385</v>
      </c>
      <c r="B388" s="5" t="str">
        <f>"李凤珍"</f>
        <v>李凤珍</v>
      </c>
      <c r="C388" s="5" t="str">
        <f>"女"</f>
        <v>女</v>
      </c>
      <c r="D388" s="5" t="str">
        <f>"506220230405114756113311"</f>
        <v>506220230405114756113311</v>
      </c>
      <c r="E388" s="5" t="s">
        <v>13</v>
      </c>
    </row>
    <row r="389" spans="1:5" ht="30" customHeight="1">
      <c r="A389" s="5">
        <v>386</v>
      </c>
      <c r="B389" s="5" t="str">
        <f>"戴俊华"</f>
        <v>戴俊华</v>
      </c>
      <c r="C389" s="5" t="str">
        <f>"男"</f>
        <v>男</v>
      </c>
      <c r="D389" s="5" t="str">
        <f>"506220230405124223113396"</f>
        <v>506220230405124223113396</v>
      </c>
      <c r="E389" s="5" t="s">
        <v>13</v>
      </c>
    </row>
    <row r="390" spans="1:5" ht="30" customHeight="1">
      <c r="A390" s="5">
        <v>387</v>
      </c>
      <c r="B390" s="5" t="str">
        <f>"梁冬如"</f>
        <v>梁冬如</v>
      </c>
      <c r="C390" s="5" t="str">
        <f aca="true" t="shared" si="19" ref="C390:C395">"女"</f>
        <v>女</v>
      </c>
      <c r="D390" s="5" t="str">
        <f>"506220230405125207113418"</f>
        <v>506220230405125207113418</v>
      </c>
      <c r="E390" s="5" t="s">
        <v>13</v>
      </c>
    </row>
    <row r="391" spans="1:5" ht="30" customHeight="1">
      <c r="A391" s="5">
        <v>388</v>
      </c>
      <c r="B391" s="5" t="str">
        <f>"王香梅"</f>
        <v>王香梅</v>
      </c>
      <c r="C391" s="5" t="str">
        <f t="shared" si="19"/>
        <v>女</v>
      </c>
      <c r="D391" s="5" t="str">
        <f>"506220230405131234113442"</f>
        <v>506220230405131234113442</v>
      </c>
      <c r="E391" s="5" t="s">
        <v>13</v>
      </c>
    </row>
    <row r="392" spans="1:5" ht="30" customHeight="1">
      <c r="A392" s="5">
        <v>389</v>
      </c>
      <c r="B392" s="5" t="str">
        <f>"林颖"</f>
        <v>林颖</v>
      </c>
      <c r="C392" s="5" t="str">
        <f t="shared" si="19"/>
        <v>女</v>
      </c>
      <c r="D392" s="5" t="str">
        <f>"506220230405133835113489"</f>
        <v>506220230405133835113489</v>
      </c>
      <c r="E392" s="5" t="s">
        <v>13</v>
      </c>
    </row>
    <row r="393" spans="1:5" ht="30" customHeight="1">
      <c r="A393" s="5">
        <v>390</v>
      </c>
      <c r="B393" s="5" t="str">
        <f>"符秘豪"</f>
        <v>符秘豪</v>
      </c>
      <c r="C393" s="5" t="str">
        <f t="shared" si="19"/>
        <v>女</v>
      </c>
      <c r="D393" s="5" t="str">
        <f>"506220230405143307113563"</f>
        <v>506220230405143307113563</v>
      </c>
      <c r="E393" s="5" t="s">
        <v>13</v>
      </c>
    </row>
    <row r="394" spans="1:5" ht="30" customHeight="1">
      <c r="A394" s="5">
        <v>391</v>
      </c>
      <c r="B394" s="5" t="str">
        <f>"林学桥"</f>
        <v>林学桥</v>
      </c>
      <c r="C394" s="5" t="str">
        <f t="shared" si="19"/>
        <v>女</v>
      </c>
      <c r="D394" s="5" t="str">
        <f>"506220230405161318113705"</f>
        <v>506220230405161318113705</v>
      </c>
      <c r="E394" s="5" t="s">
        <v>13</v>
      </c>
    </row>
    <row r="395" spans="1:5" ht="30" customHeight="1">
      <c r="A395" s="5">
        <v>392</v>
      </c>
      <c r="B395" s="5" t="str">
        <f>"王少玉"</f>
        <v>王少玉</v>
      </c>
      <c r="C395" s="5" t="str">
        <f t="shared" si="19"/>
        <v>女</v>
      </c>
      <c r="D395" s="5" t="str">
        <f>"506220230405161604113711"</f>
        <v>506220230405161604113711</v>
      </c>
      <c r="E395" s="5" t="s">
        <v>13</v>
      </c>
    </row>
    <row r="396" spans="1:5" ht="30" customHeight="1">
      <c r="A396" s="5">
        <v>393</v>
      </c>
      <c r="B396" s="5" t="str">
        <f>"符壮才"</f>
        <v>符壮才</v>
      </c>
      <c r="C396" s="5" t="str">
        <f>"男"</f>
        <v>男</v>
      </c>
      <c r="D396" s="5" t="str">
        <f>"506220230405175054113861"</f>
        <v>506220230405175054113861</v>
      </c>
      <c r="E396" s="5" t="s">
        <v>13</v>
      </c>
    </row>
    <row r="397" spans="1:5" ht="30" customHeight="1">
      <c r="A397" s="5">
        <v>394</v>
      </c>
      <c r="B397" s="5" t="str">
        <f>"张得媛"</f>
        <v>张得媛</v>
      </c>
      <c r="C397" s="5" t="str">
        <f>"女"</f>
        <v>女</v>
      </c>
      <c r="D397" s="5" t="str">
        <f>"506220230405180001113870"</f>
        <v>506220230405180001113870</v>
      </c>
      <c r="E397" s="5" t="s">
        <v>13</v>
      </c>
    </row>
    <row r="398" spans="1:5" ht="30" customHeight="1">
      <c r="A398" s="5">
        <v>395</v>
      </c>
      <c r="B398" s="5" t="str">
        <f>"王淑玲"</f>
        <v>王淑玲</v>
      </c>
      <c r="C398" s="5" t="str">
        <f>"女"</f>
        <v>女</v>
      </c>
      <c r="D398" s="5" t="str">
        <f>"506220230405193821114009"</f>
        <v>506220230405193821114009</v>
      </c>
      <c r="E398" s="5" t="s">
        <v>13</v>
      </c>
    </row>
    <row r="399" spans="1:5" ht="30" customHeight="1">
      <c r="A399" s="5">
        <v>396</v>
      </c>
      <c r="B399" s="5" t="str">
        <f>"戴君华"</f>
        <v>戴君华</v>
      </c>
      <c r="C399" s="5" t="str">
        <f>"男"</f>
        <v>男</v>
      </c>
      <c r="D399" s="5" t="str">
        <f>"506220230405214827114257"</f>
        <v>506220230405214827114257</v>
      </c>
      <c r="E399" s="5" t="s">
        <v>13</v>
      </c>
    </row>
    <row r="400" spans="1:5" ht="30" customHeight="1">
      <c r="A400" s="5">
        <v>397</v>
      </c>
      <c r="B400" s="5" t="str">
        <f>"崔芝源"</f>
        <v>崔芝源</v>
      </c>
      <c r="C400" s="5" t="str">
        <f>"男"</f>
        <v>男</v>
      </c>
      <c r="D400" s="5" t="str">
        <f>"506220230405221431114299"</f>
        <v>506220230405221431114299</v>
      </c>
      <c r="E400" s="5" t="s">
        <v>13</v>
      </c>
    </row>
    <row r="401" spans="1:5" ht="30" customHeight="1">
      <c r="A401" s="5">
        <v>398</v>
      </c>
      <c r="B401" s="5" t="str">
        <f>"周明泊"</f>
        <v>周明泊</v>
      </c>
      <c r="C401" s="5" t="str">
        <f>"男"</f>
        <v>男</v>
      </c>
      <c r="D401" s="5" t="str">
        <f>"506220230405222500114315"</f>
        <v>506220230405222500114315</v>
      </c>
      <c r="E401" s="5" t="s">
        <v>13</v>
      </c>
    </row>
    <row r="402" spans="1:5" ht="30" customHeight="1">
      <c r="A402" s="5">
        <v>399</v>
      </c>
      <c r="B402" s="5" t="str">
        <f>"王芸"</f>
        <v>王芸</v>
      </c>
      <c r="C402" s="5" t="str">
        <f>"女"</f>
        <v>女</v>
      </c>
      <c r="D402" s="5" t="str">
        <f>"506220230405224004114345"</f>
        <v>506220230405224004114345</v>
      </c>
      <c r="E402" s="5" t="s">
        <v>13</v>
      </c>
    </row>
    <row r="403" spans="1:5" ht="30" customHeight="1">
      <c r="A403" s="5">
        <v>400</v>
      </c>
      <c r="B403" s="5" t="str">
        <f>"许美姗"</f>
        <v>许美姗</v>
      </c>
      <c r="C403" s="5" t="str">
        <f>"女"</f>
        <v>女</v>
      </c>
      <c r="D403" s="5" t="str">
        <f>"506220230405225841114370"</f>
        <v>506220230405225841114370</v>
      </c>
      <c r="E403" s="5" t="s">
        <v>13</v>
      </c>
    </row>
    <row r="404" spans="1:5" ht="30" customHeight="1">
      <c r="A404" s="5">
        <v>401</v>
      </c>
      <c r="B404" s="5" t="str">
        <f>"陈燕妹"</f>
        <v>陈燕妹</v>
      </c>
      <c r="C404" s="5" t="str">
        <f>"女"</f>
        <v>女</v>
      </c>
      <c r="D404" s="5" t="str">
        <f>"506220230405232424114404"</f>
        <v>506220230405232424114404</v>
      </c>
      <c r="E404" s="5" t="s">
        <v>13</v>
      </c>
    </row>
    <row r="405" spans="1:5" ht="30" customHeight="1">
      <c r="A405" s="5">
        <v>402</v>
      </c>
      <c r="B405" s="5" t="str">
        <f>"蔡似梅"</f>
        <v>蔡似梅</v>
      </c>
      <c r="C405" s="5" t="str">
        <f>"女"</f>
        <v>女</v>
      </c>
      <c r="D405" s="5" t="str">
        <f>"506220230405235155114431"</f>
        <v>506220230405235155114431</v>
      </c>
      <c r="E405" s="5" t="s">
        <v>13</v>
      </c>
    </row>
    <row r="406" spans="1:5" ht="30" customHeight="1">
      <c r="A406" s="5">
        <v>403</v>
      </c>
      <c r="B406" s="5" t="str">
        <f>"吴茜茜"</f>
        <v>吴茜茜</v>
      </c>
      <c r="C406" s="5" t="str">
        <f>"女"</f>
        <v>女</v>
      </c>
      <c r="D406" s="5" t="str">
        <f>"506220230406004544114460"</f>
        <v>506220230406004544114460</v>
      </c>
      <c r="E406" s="5" t="s">
        <v>13</v>
      </c>
    </row>
    <row r="407" spans="1:5" ht="30" customHeight="1">
      <c r="A407" s="5">
        <v>404</v>
      </c>
      <c r="B407" s="5" t="str">
        <f>"杨顺"</f>
        <v>杨顺</v>
      </c>
      <c r="C407" s="5" t="str">
        <f>"男"</f>
        <v>男</v>
      </c>
      <c r="D407" s="5" t="str">
        <f>"506220230406072810114492"</f>
        <v>506220230406072810114492</v>
      </c>
      <c r="E407" s="5" t="s">
        <v>13</v>
      </c>
    </row>
    <row r="408" spans="1:5" ht="30" customHeight="1">
      <c r="A408" s="5">
        <v>405</v>
      </c>
      <c r="B408" s="5" t="str">
        <f>"文霞"</f>
        <v>文霞</v>
      </c>
      <c r="C408" s="5" t="str">
        <f>"女"</f>
        <v>女</v>
      </c>
      <c r="D408" s="5" t="str">
        <f>"506220230406083813114574"</f>
        <v>506220230406083813114574</v>
      </c>
      <c r="E408" s="5" t="s">
        <v>13</v>
      </c>
    </row>
    <row r="409" spans="1:5" ht="30" customHeight="1">
      <c r="A409" s="5">
        <v>406</v>
      </c>
      <c r="B409" s="5" t="str">
        <f>"盘天娜"</f>
        <v>盘天娜</v>
      </c>
      <c r="C409" s="5" t="str">
        <f>"女"</f>
        <v>女</v>
      </c>
      <c r="D409" s="5" t="str">
        <f>"506220230406092631114806"</f>
        <v>506220230406092631114806</v>
      </c>
      <c r="E409" s="5" t="s">
        <v>13</v>
      </c>
    </row>
    <row r="410" spans="1:5" ht="30" customHeight="1">
      <c r="A410" s="5">
        <v>407</v>
      </c>
      <c r="B410" s="5" t="str">
        <f>"朱南吉"</f>
        <v>朱南吉</v>
      </c>
      <c r="C410" s="5" t="str">
        <f>"男"</f>
        <v>男</v>
      </c>
      <c r="D410" s="5" t="str">
        <f>"506220230406094433114920"</f>
        <v>506220230406094433114920</v>
      </c>
      <c r="E410" s="5" t="s">
        <v>13</v>
      </c>
    </row>
    <row r="411" spans="1:5" ht="30" customHeight="1">
      <c r="A411" s="5">
        <v>408</v>
      </c>
      <c r="B411" s="5" t="str">
        <f>"王丹丹"</f>
        <v>王丹丹</v>
      </c>
      <c r="C411" s="5" t="str">
        <f aca="true" t="shared" si="20" ref="C411:C416">"女"</f>
        <v>女</v>
      </c>
      <c r="D411" s="5" t="str">
        <f>"506220230406095523114992"</f>
        <v>506220230406095523114992</v>
      </c>
      <c r="E411" s="5" t="s">
        <v>13</v>
      </c>
    </row>
    <row r="412" spans="1:5" ht="30" customHeight="1">
      <c r="A412" s="5">
        <v>409</v>
      </c>
      <c r="B412" s="5" t="str">
        <f>"陈巧巧"</f>
        <v>陈巧巧</v>
      </c>
      <c r="C412" s="5" t="str">
        <f t="shared" si="20"/>
        <v>女</v>
      </c>
      <c r="D412" s="5" t="str">
        <f>"506220230406110954115423"</f>
        <v>506220230406110954115423</v>
      </c>
      <c r="E412" s="5" t="s">
        <v>13</v>
      </c>
    </row>
    <row r="413" spans="1:5" ht="30" customHeight="1">
      <c r="A413" s="5">
        <v>410</v>
      </c>
      <c r="B413" s="5" t="str">
        <f>"黄钟秦"</f>
        <v>黄钟秦</v>
      </c>
      <c r="C413" s="5" t="str">
        <f t="shared" si="20"/>
        <v>女</v>
      </c>
      <c r="D413" s="5" t="str">
        <f>"506220230406114538115560"</f>
        <v>506220230406114538115560</v>
      </c>
      <c r="E413" s="5" t="s">
        <v>13</v>
      </c>
    </row>
    <row r="414" spans="1:5" ht="30" customHeight="1">
      <c r="A414" s="5">
        <v>411</v>
      </c>
      <c r="B414" s="5" t="str">
        <f>"曾莹莹"</f>
        <v>曾莹莹</v>
      </c>
      <c r="C414" s="5" t="str">
        <f t="shared" si="20"/>
        <v>女</v>
      </c>
      <c r="D414" s="5" t="str">
        <f>"506220230406123315115727"</f>
        <v>506220230406123315115727</v>
      </c>
      <c r="E414" s="5" t="s">
        <v>13</v>
      </c>
    </row>
    <row r="415" spans="1:5" ht="30" customHeight="1">
      <c r="A415" s="5">
        <v>412</v>
      </c>
      <c r="B415" s="5" t="str">
        <f>"蒋燕娇"</f>
        <v>蒋燕娇</v>
      </c>
      <c r="C415" s="5" t="str">
        <f t="shared" si="20"/>
        <v>女</v>
      </c>
      <c r="D415" s="5" t="str">
        <f>"506220230406124637115765"</f>
        <v>506220230406124637115765</v>
      </c>
      <c r="E415" s="5" t="s">
        <v>13</v>
      </c>
    </row>
    <row r="416" spans="1:5" ht="30" customHeight="1">
      <c r="A416" s="5">
        <v>413</v>
      </c>
      <c r="B416" s="5" t="str">
        <f>"陈琼瓜"</f>
        <v>陈琼瓜</v>
      </c>
      <c r="C416" s="5" t="str">
        <f t="shared" si="20"/>
        <v>女</v>
      </c>
      <c r="D416" s="5" t="str">
        <f>"506220230406132552115892"</f>
        <v>506220230406132552115892</v>
      </c>
      <c r="E416" s="5" t="s">
        <v>13</v>
      </c>
    </row>
    <row r="417" spans="1:5" ht="30" customHeight="1">
      <c r="A417" s="5">
        <v>414</v>
      </c>
      <c r="B417" s="5" t="str">
        <f>"桂芳传"</f>
        <v>桂芳传</v>
      </c>
      <c r="C417" s="5" t="str">
        <f>"男"</f>
        <v>男</v>
      </c>
      <c r="D417" s="5" t="str">
        <f>"506220230406133756115926"</f>
        <v>506220230406133756115926</v>
      </c>
      <c r="E417" s="5" t="s">
        <v>13</v>
      </c>
    </row>
    <row r="418" spans="1:5" ht="30" customHeight="1">
      <c r="A418" s="5">
        <v>415</v>
      </c>
      <c r="B418" s="5" t="str">
        <f>"赵敏"</f>
        <v>赵敏</v>
      </c>
      <c r="C418" s="5" t="str">
        <f>"女"</f>
        <v>女</v>
      </c>
      <c r="D418" s="5" t="str">
        <f>"506220230406140600115998"</f>
        <v>506220230406140600115998</v>
      </c>
      <c r="E418" s="5" t="s">
        <v>13</v>
      </c>
    </row>
    <row r="419" spans="1:5" ht="30" customHeight="1">
      <c r="A419" s="5">
        <v>416</v>
      </c>
      <c r="B419" s="5" t="str">
        <f>"郑海芸"</f>
        <v>郑海芸</v>
      </c>
      <c r="C419" s="5" t="str">
        <f>"女"</f>
        <v>女</v>
      </c>
      <c r="D419" s="5" t="str">
        <f>"506220230406142041116044"</f>
        <v>506220230406142041116044</v>
      </c>
      <c r="E419" s="5" t="s">
        <v>13</v>
      </c>
    </row>
    <row r="420" spans="1:5" ht="30" customHeight="1">
      <c r="A420" s="5">
        <v>417</v>
      </c>
      <c r="B420" s="5" t="str">
        <f>"卢海能"</f>
        <v>卢海能</v>
      </c>
      <c r="C420" s="5" t="str">
        <f>"男"</f>
        <v>男</v>
      </c>
      <c r="D420" s="5" t="str">
        <f>"506220230406144246116131"</f>
        <v>506220230406144246116131</v>
      </c>
      <c r="E420" s="5" t="s">
        <v>13</v>
      </c>
    </row>
    <row r="421" spans="1:5" ht="30" customHeight="1">
      <c r="A421" s="5">
        <v>418</v>
      </c>
      <c r="B421" s="5" t="str">
        <f>"李广芳"</f>
        <v>李广芳</v>
      </c>
      <c r="C421" s="5" t="str">
        <f>"男"</f>
        <v>男</v>
      </c>
      <c r="D421" s="5" t="str">
        <f>"506220230406152339116305"</f>
        <v>506220230406152339116305</v>
      </c>
      <c r="E421" s="5" t="s">
        <v>13</v>
      </c>
    </row>
    <row r="422" spans="1:5" ht="30" customHeight="1">
      <c r="A422" s="5">
        <v>419</v>
      </c>
      <c r="B422" s="5" t="str">
        <f>"张易萍"</f>
        <v>张易萍</v>
      </c>
      <c r="C422" s="5" t="str">
        <f aca="true" t="shared" si="21" ref="C422:C431">"女"</f>
        <v>女</v>
      </c>
      <c r="D422" s="5" t="str">
        <f>"506220230406155107116428"</f>
        <v>506220230406155107116428</v>
      </c>
      <c r="E422" s="5" t="s">
        <v>13</v>
      </c>
    </row>
    <row r="423" spans="1:5" ht="30" customHeight="1">
      <c r="A423" s="5">
        <v>420</v>
      </c>
      <c r="B423" s="5" t="str">
        <f>"王馨煜"</f>
        <v>王馨煜</v>
      </c>
      <c r="C423" s="5" t="str">
        <f t="shared" si="21"/>
        <v>女</v>
      </c>
      <c r="D423" s="5" t="str">
        <f>"506220230406162633116560"</f>
        <v>506220230406162633116560</v>
      </c>
      <c r="E423" s="5" t="s">
        <v>13</v>
      </c>
    </row>
    <row r="424" spans="1:5" ht="30" customHeight="1">
      <c r="A424" s="5">
        <v>421</v>
      </c>
      <c r="B424" s="5" t="str">
        <f>"王梦贝"</f>
        <v>王梦贝</v>
      </c>
      <c r="C424" s="5" t="str">
        <f t="shared" si="21"/>
        <v>女</v>
      </c>
      <c r="D424" s="5" t="str">
        <f>"506220230406165300116661"</f>
        <v>506220230406165300116661</v>
      </c>
      <c r="E424" s="5" t="s">
        <v>13</v>
      </c>
    </row>
    <row r="425" spans="1:5" ht="30" customHeight="1">
      <c r="A425" s="5">
        <v>422</v>
      </c>
      <c r="B425" s="5" t="str">
        <f>"王春妍"</f>
        <v>王春妍</v>
      </c>
      <c r="C425" s="5" t="str">
        <f t="shared" si="21"/>
        <v>女</v>
      </c>
      <c r="D425" s="5" t="str">
        <f>"506220230406165409116668"</f>
        <v>506220230406165409116668</v>
      </c>
      <c r="E425" s="5" t="s">
        <v>13</v>
      </c>
    </row>
    <row r="426" spans="1:5" ht="30" customHeight="1">
      <c r="A426" s="5">
        <v>423</v>
      </c>
      <c r="B426" s="5" t="str">
        <f>"蔡彩梅"</f>
        <v>蔡彩梅</v>
      </c>
      <c r="C426" s="5" t="str">
        <f t="shared" si="21"/>
        <v>女</v>
      </c>
      <c r="D426" s="5" t="str">
        <f>"506220230406171950116758"</f>
        <v>506220230406171950116758</v>
      </c>
      <c r="E426" s="5" t="s">
        <v>13</v>
      </c>
    </row>
    <row r="427" spans="1:5" ht="30" customHeight="1">
      <c r="A427" s="5">
        <v>424</v>
      </c>
      <c r="B427" s="5" t="str">
        <f>"李月春"</f>
        <v>李月春</v>
      </c>
      <c r="C427" s="5" t="str">
        <f t="shared" si="21"/>
        <v>女</v>
      </c>
      <c r="D427" s="5" t="str">
        <f>"506220230406173159116799"</f>
        <v>506220230406173159116799</v>
      </c>
      <c r="E427" s="5" t="s">
        <v>13</v>
      </c>
    </row>
    <row r="428" spans="1:5" ht="30" customHeight="1">
      <c r="A428" s="5">
        <v>425</v>
      </c>
      <c r="B428" s="5" t="str">
        <f>"丁珊珊"</f>
        <v>丁珊珊</v>
      </c>
      <c r="C428" s="5" t="str">
        <f t="shared" si="21"/>
        <v>女</v>
      </c>
      <c r="D428" s="5" t="str">
        <f>"506220230406181203116904"</f>
        <v>506220230406181203116904</v>
      </c>
      <c r="E428" s="5" t="s">
        <v>13</v>
      </c>
    </row>
    <row r="429" spans="1:5" ht="30" customHeight="1">
      <c r="A429" s="5">
        <v>426</v>
      </c>
      <c r="B429" s="5" t="str">
        <f>"林晨晨"</f>
        <v>林晨晨</v>
      </c>
      <c r="C429" s="5" t="str">
        <f t="shared" si="21"/>
        <v>女</v>
      </c>
      <c r="D429" s="5" t="str">
        <f>"506220230406184605117007"</f>
        <v>506220230406184605117007</v>
      </c>
      <c r="E429" s="5" t="s">
        <v>13</v>
      </c>
    </row>
    <row r="430" spans="1:5" ht="30" customHeight="1">
      <c r="A430" s="5">
        <v>427</v>
      </c>
      <c r="B430" s="5" t="str">
        <f>"陈宏娜"</f>
        <v>陈宏娜</v>
      </c>
      <c r="C430" s="5" t="str">
        <f t="shared" si="21"/>
        <v>女</v>
      </c>
      <c r="D430" s="5" t="str">
        <f>"506220230406191346117077"</f>
        <v>506220230406191346117077</v>
      </c>
      <c r="E430" s="5" t="s">
        <v>13</v>
      </c>
    </row>
    <row r="431" spans="1:5" ht="30" customHeight="1">
      <c r="A431" s="5">
        <v>428</v>
      </c>
      <c r="B431" s="5" t="str">
        <f>"黄梦婷"</f>
        <v>黄梦婷</v>
      </c>
      <c r="C431" s="5" t="str">
        <f t="shared" si="21"/>
        <v>女</v>
      </c>
      <c r="D431" s="5" t="str">
        <f>"506220230406191512117083"</f>
        <v>506220230406191512117083</v>
      </c>
      <c r="E431" s="5" t="s">
        <v>13</v>
      </c>
    </row>
    <row r="432" spans="1:5" ht="30" customHeight="1">
      <c r="A432" s="5">
        <v>429</v>
      </c>
      <c r="B432" s="5" t="str">
        <f>"欧永令"</f>
        <v>欧永令</v>
      </c>
      <c r="C432" s="5" t="str">
        <f>"男"</f>
        <v>男</v>
      </c>
      <c r="D432" s="5" t="str">
        <f>"506220230406195435117215"</f>
        <v>506220230406195435117215</v>
      </c>
      <c r="E432" s="5" t="s">
        <v>13</v>
      </c>
    </row>
    <row r="433" spans="1:5" ht="30" customHeight="1">
      <c r="A433" s="5">
        <v>430</v>
      </c>
      <c r="B433" s="5" t="str">
        <f>"何振柳"</f>
        <v>何振柳</v>
      </c>
      <c r="C433" s="5" t="str">
        <f aca="true" t="shared" si="22" ref="C433:C449">"女"</f>
        <v>女</v>
      </c>
      <c r="D433" s="5" t="str">
        <f>"506220230406201219117261"</f>
        <v>506220230406201219117261</v>
      </c>
      <c r="E433" s="5" t="s">
        <v>13</v>
      </c>
    </row>
    <row r="434" spans="1:5" ht="30" customHeight="1">
      <c r="A434" s="5">
        <v>431</v>
      </c>
      <c r="B434" s="5" t="str">
        <f>"谢莹莹"</f>
        <v>谢莹莹</v>
      </c>
      <c r="C434" s="5" t="str">
        <f t="shared" si="22"/>
        <v>女</v>
      </c>
      <c r="D434" s="5" t="str">
        <f>"506220230406212859117479"</f>
        <v>506220230406212859117479</v>
      </c>
      <c r="E434" s="5" t="s">
        <v>13</v>
      </c>
    </row>
    <row r="435" spans="1:5" ht="30" customHeight="1">
      <c r="A435" s="5">
        <v>432</v>
      </c>
      <c r="B435" s="5" t="str">
        <f>"陈爱兰"</f>
        <v>陈爱兰</v>
      </c>
      <c r="C435" s="5" t="str">
        <f t="shared" si="22"/>
        <v>女</v>
      </c>
      <c r="D435" s="5" t="str">
        <f>"506220230406220652117590"</f>
        <v>506220230406220652117590</v>
      </c>
      <c r="E435" s="5" t="s">
        <v>13</v>
      </c>
    </row>
    <row r="436" spans="1:5" ht="30" customHeight="1">
      <c r="A436" s="5">
        <v>433</v>
      </c>
      <c r="B436" s="5" t="str">
        <f>"吴仪"</f>
        <v>吴仪</v>
      </c>
      <c r="C436" s="5" t="str">
        <f t="shared" si="22"/>
        <v>女</v>
      </c>
      <c r="D436" s="5" t="str">
        <f>"506220230406221133117608"</f>
        <v>506220230406221133117608</v>
      </c>
      <c r="E436" s="5" t="s">
        <v>13</v>
      </c>
    </row>
    <row r="437" spans="1:5" ht="30" customHeight="1">
      <c r="A437" s="5">
        <v>434</v>
      </c>
      <c r="B437" s="5" t="str">
        <f>"钟海玉"</f>
        <v>钟海玉</v>
      </c>
      <c r="C437" s="5" t="str">
        <f t="shared" si="22"/>
        <v>女</v>
      </c>
      <c r="D437" s="5" t="str">
        <f>"506220230407012218117891"</f>
        <v>506220230407012218117891</v>
      </c>
      <c r="E437" s="5" t="s">
        <v>13</v>
      </c>
    </row>
    <row r="438" spans="1:5" ht="30" customHeight="1">
      <c r="A438" s="5">
        <v>435</v>
      </c>
      <c r="B438" s="5" t="str">
        <f>"何丽鸾"</f>
        <v>何丽鸾</v>
      </c>
      <c r="C438" s="5" t="str">
        <f t="shared" si="22"/>
        <v>女</v>
      </c>
      <c r="D438" s="5" t="str">
        <f>"506220230407083810118024"</f>
        <v>506220230407083810118024</v>
      </c>
      <c r="E438" s="5" t="s">
        <v>13</v>
      </c>
    </row>
    <row r="439" spans="1:5" ht="30" customHeight="1">
      <c r="A439" s="5">
        <v>436</v>
      </c>
      <c r="B439" s="5" t="str">
        <f>"冯玮"</f>
        <v>冯玮</v>
      </c>
      <c r="C439" s="5" t="str">
        <f t="shared" si="22"/>
        <v>女</v>
      </c>
      <c r="D439" s="5" t="str">
        <f>"506220230407085507118069"</f>
        <v>506220230407085507118069</v>
      </c>
      <c r="E439" s="5" t="s">
        <v>13</v>
      </c>
    </row>
    <row r="440" spans="1:5" ht="30" customHeight="1">
      <c r="A440" s="5">
        <v>437</v>
      </c>
      <c r="B440" s="5" t="str">
        <f>"王丹丹"</f>
        <v>王丹丹</v>
      </c>
      <c r="C440" s="5" t="str">
        <f t="shared" si="22"/>
        <v>女</v>
      </c>
      <c r="D440" s="5" t="str">
        <f>"506220230407092901118182"</f>
        <v>506220230407092901118182</v>
      </c>
      <c r="E440" s="5" t="s">
        <v>13</v>
      </c>
    </row>
    <row r="441" spans="1:5" ht="30" customHeight="1">
      <c r="A441" s="5">
        <v>438</v>
      </c>
      <c r="B441" s="5" t="str">
        <f>"李踊"</f>
        <v>李踊</v>
      </c>
      <c r="C441" s="5" t="str">
        <f t="shared" si="22"/>
        <v>女</v>
      </c>
      <c r="D441" s="5" t="str">
        <f>"506220230407104005118447"</f>
        <v>506220230407104005118447</v>
      </c>
      <c r="E441" s="5" t="s">
        <v>13</v>
      </c>
    </row>
    <row r="442" spans="1:5" ht="30" customHeight="1">
      <c r="A442" s="5">
        <v>439</v>
      </c>
      <c r="B442" s="5" t="str">
        <f>"陈青慧"</f>
        <v>陈青慧</v>
      </c>
      <c r="C442" s="5" t="str">
        <f t="shared" si="22"/>
        <v>女</v>
      </c>
      <c r="D442" s="5" t="str">
        <f>"506220230407104345118457"</f>
        <v>506220230407104345118457</v>
      </c>
      <c r="E442" s="5" t="s">
        <v>13</v>
      </c>
    </row>
    <row r="443" spans="1:5" ht="30" customHeight="1">
      <c r="A443" s="5">
        <v>440</v>
      </c>
      <c r="B443" s="5" t="str">
        <f>"陆青雯 "</f>
        <v>陆青雯 </v>
      </c>
      <c r="C443" s="5" t="str">
        <f t="shared" si="22"/>
        <v>女</v>
      </c>
      <c r="D443" s="5" t="str">
        <f>"506220230407104726118476"</f>
        <v>506220230407104726118476</v>
      </c>
      <c r="E443" s="5" t="s">
        <v>13</v>
      </c>
    </row>
    <row r="444" spans="1:5" ht="30" customHeight="1">
      <c r="A444" s="5">
        <v>441</v>
      </c>
      <c r="B444" s="5" t="str">
        <f>"王彩银"</f>
        <v>王彩银</v>
      </c>
      <c r="C444" s="5" t="str">
        <f t="shared" si="22"/>
        <v>女</v>
      </c>
      <c r="D444" s="5" t="str">
        <f>"506220230407105045118489"</f>
        <v>506220230407105045118489</v>
      </c>
      <c r="E444" s="5" t="s">
        <v>13</v>
      </c>
    </row>
    <row r="445" spans="1:5" ht="30" customHeight="1">
      <c r="A445" s="5">
        <v>442</v>
      </c>
      <c r="B445" s="5" t="str">
        <f>"徐雅丽"</f>
        <v>徐雅丽</v>
      </c>
      <c r="C445" s="5" t="str">
        <f t="shared" si="22"/>
        <v>女</v>
      </c>
      <c r="D445" s="5" t="str">
        <f>"506220230407132332118908"</f>
        <v>506220230407132332118908</v>
      </c>
      <c r="E445" s="5" t="s">
        <v>13</v>
      </c>
    </row>
    <row r="446" spans="1:5" ht="30" customHeight="1">
      <c r="A446" s="5">
        <v>443</v>
      </c>
      <c r="B446" s="5" t="str">
        <f>"黄妤倩"</f>
        <v>黄妤倩</v>
      </c>
      <c r="C446" s="5" t="str">
        <f t="shared" si="22"/>
        <v>女</v>
      </c>
      <c r="D446" s="5" t="str">
        <f>"506220230407141904119065"</f>
        <v>506220230407141904119065</v>
      </c>
      <c r="E446" s="5" t="s">
        <v>13</v>
      </c>
    </row>
    <row r="447" spans="1:5" ht="30" customHeight="1">
      <c r="A447" s="5">
        <v>444</v>
      </c>
      <c r="B447" s="5" t="str">
        <f>"王寸升"</f>
        <v>王寸升</v>
      </c>
      <c r="C447" s="5" t="str">
        <f t="shared" si="22"/>
        <v>女</v>
      </c>
      <c r="D447" s="5" t="str">
        <f>"506220230407143644119138"</f>
        <v>506220230407143644119138</v>
      </c>
      <c r="E447" s="5" t="s">
        <v>13</v>
      </c>
    </row>
    <row r="448" spans="1:5" ht="30" customHeight="1">
      <c r="A448" s="5">
        <v>445</v>
      </c>
      <c r="B448" s="5" t="str">
        <f>"秦燕怀"</f>
        <v>秦燕怀</v>
      </c>
      <c r="C448" s="5" t="str">
        <f t="shared" si="22"/>
        <v>女</v>
      </c>
      <c r="D448" s="5" t="str">
        <f>"506220230407145022119191"</f>
        <v>506220230407145022119191</v>
      </c>
      <c r="E448" s="5" t="s">
        <v>13</v>
      </c>
    </row>
    <row r="449" spans="1:5" ht="30" customHeight="1">
      <c r="A449" s="5">
        <v>446</v>
      </c>
      <c r="B449" s="5" t="str">
        <f>"陈秀女"</f>
        <v>陈秀女</v>
      </c>
      <c r="C449" s="5" t="str">
        <f t="shared" si="22"/>
        <v>女</v>
      </c>
      <c r="D449" s="5" t="str">
        <f>"506220230407200536119850"</f>
        <v>506220230407200536119850</v>
      </c>
      <c r="E449" s="5" t="s">
        <v>13</v>
      </c>
    </row>
    <row r="450" spans="1:5" ht="30" customHeight="1">
      <c r="A450" s="5">
        <v>447</v>
      </c>
      <c r="B450" s="5" t="str">
        <f>"卢家宏"</f>
        <v>卢家宏</v>
      </c>
      <c r="C450" s="5" t="str">
        <f>"男"</f>
        <v>男</v>
      </c>
      <c r="D450" s="5" t="str">
        <f>"506220230407203056119874"</f>
        <v>506220230407203056119874</v>
      </c>
      <c r="E450" s="5" t="s">
        <v>13</v>
      </c>
    </row>
    <row r="451" spans="1:5" ht="30" customHeight="1">
      <c r="A451" s="5">
        <v>448</v>
      </c>
      <c r="B451" s="5" t="str">
        <f>"张海帅"</f>
        <v>张海帅</v>
      </c>
      <c r="C451" s="5" t="str">
        <f>"男"</f>
        <v>男</v>
      </c>
      <c r="D451" s="5" t="str">
        <f>"506220230407205328119892"</f>
        <v>506220230407205328119892</v>
      </c>
      <c r="E451" s="5" t="s">
        <v>13</v>
      </c>
    </row>
    <row r="452" spans="1:5" ht="30" customHeight="1">
      <c r="A452" s="5">
        <v>449</v>
      </c>
      <c r="B452" s="5" t="str">
        <f>"郑淇"</f>
        <v>郑淇</v>
      </c>
      <c r="C452" s="5" t="str">
        <f>"男"</f>
        <v>男</v>
      </c>
      <c r="D452" s="5" t="str">
        <f>"506220230407224249119982"</f>
        <v>506220230407224249119982</v>
      </c>
      <c r="E452" s="5" t="s">
        <v>13</v>
      </c>
    </row>
    <row r="453" spans="1:5" ht="30" customHeight="1">
      <c r="A453" s="5">
        <v>450</v>
      </c>
      <c r="B453" s="5" t="str">
        <f>"吴秀丽"</f>
        <v>吴秀丽</v>
      </c>
      <c r="C453" s="5" t="str">
        <f aca="true" t="shared" si="23" ref="C453:C478">"女"</f>
        <v>女</v>
      </c>
      <c r="D453" s="5" t="str">
        <f>"506220230408002833120018"</f>
        <v>506220230408002833120018</v>
      </c>
      <c r="E453" s="5" t="s">
        <v>13</v>
      </c>
    </row>
    <row r="454" spans="1:5" ht="30" customHeight="1">
      <c r="A454" s="5">
        <v>451</v>
      </c>
      <c r="B454" s="5" t="str">
        <f>"冯小蔓"</f>
        <v>冯小蔓</v>
      </c>
      <c r="C454" s="5" t="str">
        <f t="shared" si="23"/>
        <v>女</v>
      </c>
      <c r="D454" s="5" t="str">
        <f>"506220230408010249120020"</f>
        <v>506220230408010249120020</v>
      </c>
      <c r="E454" s="5" t="s">
        <v>13</v>
      </c>
    </row>
    <row r="455" spans="1:5" ht="30" customHeight="1">
      <c r="A455" s="5">
        <v>452</v>
      </c>
      <c r="B455" s="5" t="str">
        <f>"徐源"</f>
        <v>徐源</v>
      </c>
      <c r="C455" s="5" t="str">
        <f t="shared" si="23"/>
        <v>女</v>
      </c>
      <c r="D455" s="5" t="str">
        <f>"506220230408025112120027"</f>
        <v>506220230408025112120027</v>
      </c>
      <c r="E455" s="5" t="s">
        <v>13</v>
      </c>
    </row>
    <row r="456" spans="1:5" ht="30" customHeight="1">
      <c r="A456" s="5">
        <v>453</v>
      </c>
      <c r="B456" s="5" t="str">
        <f>"徐虹翡"</f>
        <v>徐虹翡</v>
      </c>
      <c r="C456" s="5" t="str">
        <f t="shared" si="23"/>
        <v>女</v>
      </c>
      <c r="D456" s="5" t="str">
        <f>"506220230408090855120048"</f>
        <v>506220230408090855120048</v>
      </c>
      <c r="E456" s="5" t="s">
        <v>13</v>
      </c>
    </row>
    <row r="457" spans="1:5" ht="30" customHeight="1">
      <c r="A457" s="5">
        <v>454</v>
      </c>
      <c r="B457" s="5" t="str">
        <f>"胡吉玲"</f>
        <v>胡吉玲</v>
      </c>
      <c r="C457" s="5" t="str">
        <f t="shared" si="23"/>
        <v>女</v>
      </c>
      <c r="D457" s="5" t="str">
        <f>"506220230408103115120083"</f>
        <v>506220230408103115120083</v>
      </c>
      <c r="E457" s="5" t="s">
        <v>13</v>
      </c>
    </row>
    <row r="458" spans="1:5" ht="30" customHeight="1">
      <c r="A458" s="5">
        <v>455</v>
      </c>
      <c r="B458" s="5" t="str">
        <f>"王正秋"</f>
        <v>王正秋</v>
      </c>
      <c r="C458" s="5" t="str">
        <f t="shared" si="23"/>
        <v>女</v>
      </c>
      <c r="D458" s="5" t="str">
        <f>"506220230408165200120259"</f>
        <v>506220230408165200120259</v>
      </c>
      <c r="E458" s="5" t="s">
        <v>13</v>
      </c>
    </row>
    <row r="459" spans="1:5" ht="30" customHeight="1">
      <c r="A459" s="5">
        <v>456</v>
      </c>
      <c r="B459" s="5" t="str">
        <f>"王秀婷"</f>
        <v>王秀婷</v>
      </c>
      <c r="C459" s="5" t="str">
        <f t="shared" si="23"/>
        <v>女</v>
      </c>
      <c r="D459" s="5" t="str">
        <f>"506220230408193241120343"</f>
        <v>506220230408193241120343</v>
      </c>
      <c r="E459" s="5" t="s">
        <v>13</v>
      </c>
    </row>
    <row r="460" spans="1:5" ht="30" customHeight="1">
      <c r="A460" s="5">
        <v>457</v>
      </c>
      <c r="B460" s="5" t="str">
        <f>"吴云霞"</f>
        <v>吴云霞</v>
      </c>
      <c r="C460" s="5" t="str">
        <f t="shared" si="23"/>
        <v>女</v>
      </c>
      <c r="D460" s="5" t="str">
        <f>"506220230408210125120396"</f>
        <v>506220230408210125120396</v>
      </c>
      <c r="E460" s="5" t="s">
        <v>13</v>
      </c>
    </row>
    <row r="461" spans="1:5" ht="30" customHeight="1">
      <c r="A461" s="5">
        <v>458</v>
      </c>
      <c r="B461" s="5" t="str">
        <f>"李琼虹"</f>
        <v>李琼虹</v>
      </c>
      <c r="C461" s="5" t="str">
        <f t="shared" si="23"/>
        <v>女</v>
      </c>
      <c r="D461" s="5" t="str">
        <f>"506220230409073156120501"</f>
        <v>506220230409073156120501</v>
      </c>
      <c r="E461" s="5" t="s">
        <v>13</v>
      </c>
    </row>
    <row r="462" spans="1:5" ht="30" customHeight="1">
      <c r="A462" s="5">
        <v>459</v>
      </c>
      <c r="B462" s="5" t="str">
        <f>"林福曲"</f>
        <v>林福曲</v>
      </c>
      <c r="C462" s="5" t="str">
        <f t="shared" si="23"/>
        <v>女</v>
      </c>
      <c r="D462" s="5" t="str">
        <f>"506220230409080308120503"</f>
        <v>506220230409080308120503</v>
      </c>
      <c r="E462" s="5" t="s">
        <v>13</v>
      </c>
    </row>
    <row r="463" spans="1:5" ht="30" customHeight="1">
      <c r="A463" s="5">
        <v>460</v>
      </c>
      <c r="B463" s="5" t="str">
        <f>"黎帝兰"</f>
        <v>黎帝兰</v>
      </c>
      <c r="C463" s="5" t="str">
        <f t="shared" si="23"/>
        <v>女</v>
      </c>
      <c r="D463" s="5" t="str">
        <f>"506220230409102449120558"</f>
        <v>506220230409102449120558</v>
      </c>
      <c r="E463" s="5" t="s">
        <v>13</v>
      </c>
    </row>
    <row r="464" spans="1:5" ht="30" customHeight="1">
      <c r="A464" s="5">
        <v>461</v>
      </c>
      <c r="B464" s="5" t="str">
        <f>"周焕妹"</f>
        <v>周焕妹</v>
      </c>
      <c r="C464" s="5" t="str">
        <f t="shared" si="23"/>
        <v>女</v>
      </c>
      <c r="D464" s="5" t="str">
        <f>"506220230409125134120651"</f>
        <v>506220230409125134120651</v>
      </c>
      <c r="E464" s="5" t="s">
        <v>13</v>
      </c>
    </row>
    <row r="465" spans="1:5" ht="30" customHeight="1">
      <c r="A465" s="5">
        <v>462</v>
      </c>
      <c r="B465" s="5" t="str">
        <f>"麦慧霞"</f>
        <v>麦慧霞</v>
      </c>
      <c r="C465" s="5" t="str">
        <f t="shared" si="23"/>
        <v>女</v>
      </c>
      <c r="D465" s="5" t="str">
        <f>"506220230409135805120702"</f>
        <v>506220230409135805120702</v>
      </c>
      <c r="E465" s="5" t="s">
        <v>13</v>
      </c>
    </row>
    <row r="466" spans="1:5" ht="30" customHeight="1">
      <c r="A466" s="5">
        <v>463</v>
      </c>
      <c r="B466" s="5" t="str">
        <f>"周琼香"</f>
        <v>周琼香</v>
      </c>
      <c r="C466" s="5" t="str">
        <f t="shared" si="23"/>
        <v>女</v>
      </c>
      <c r="D466" s="5" t="str">
        <f>"506220230409152056120768"</f>
        <v>506220230409152056120768</v>
      </c>
      <c r="E466" s="5" t="s">
        <v>13</v>
      </c>
    </row>
    <row r="467" spans="1:5" ht="30" customHeight="1">
      <c r="A467" s="5">
        <v>464</v>
      </c>
      <c r="B467" s="5" t="str">
        <f>"何姿霏"</f>
        <v>何姿霏</v>
      </c>
      <c r="C467" s="5" t="str">
        <f t="shared" si="23"/>
        <v>女</v>
      </c>
      <c r="D467" s="5" t="str">
        <f>"506220230409163826120841"</f>
        <v>506220230409163826120841</v>
      </c>
      <c r="E467" s="5" t="s">
        <v>13</v>
      </c>
    </row>
    <row r="468" spans="1:5" ht="30" customHeight="1">
      <c r="A468" s="5">
        <v>465</v>
      </c>
      <c r="B468" s="5" t="str">
        <f>"何益舅"</f>
        <v>何益舅</v>
      </c>
      <c r="C468" s="5" t="str">
        <f t="shared" si="23"/>
        <v>女</v>
      </c>
      <c r="D468" s="5" t="str">
        <f>"506220230409163831120842"</f>
        <v>506220230409163831120842</v>
      </c>
      <c r="E468" s="5" t="s">
        <v>13</v>
      </c>
    </row>
    <row r="469" spans="1:5" ht="30" customHeight="1">
      <c r="A469" s="5">
        <v>466</v>
      </c>
      <c r="B469" s="5" t="str">
        <f>"邓云"</f>
        <v>邓云</v>
      </c>
      <c r="C469" s="5" t="str">
        <f t="shared" si="23"/>
        <v>女</v>
      </c>
      <c r="D469" s="5" t="str">
        <f>"506220230409194446120963"</f>
        <v>506220230409194446120963</v>
      </c>
      <c r="E469" s="5" t="s">
        <v>13</v>
      </c>
    </row>
    <row r="470" spans="1:5" ht="30" customHeight="1">
      <c r="A470" s="5">
        <v>467</v>
      </c>
      <c r="B470" s="5" t="str">
        <f>"王巧慧"</f>
        <v>王巧慧</v>
      </c>
      <c r="C470" s="5" t="str">
        <f t="shared" si="23"/>
        <v>女</v>
      </c>
      <c r="D470" s="5" t="str">
        <f>"506220230409194856120967"</f>
        <v>506220230409194856120967</v>
      </c>
      <c r="E470" s="5" t="s">
        <v>13</v>
      </c>
    </row>
    <row r="471" spans="1:5" ht="30" customHeight="1">
      <c r="A471" s="5">
        <v>468</v>
      </c>
      <c r="B471" s="5" t="str">
        <f>"吴霞"</f>
        <v>吴霞</v>
      </c>
      <c r="C471" s="5" t="str">
        <f t="shared" si="23"/>
        <v>女</v>
      </c>
      <c r="D471" s="5" t="str">
        <f>"506220230409202247120991"</f>
        <v>506220230409202247120991</v>
      </c>
      <c r="E471" s="5" t="s">
        <v>13</v>
      </c>
    </row>
    <row r="472" spans="1:5" ht="30" customHeight="1">
      <c r="A472" s="5">
        <v>469</v>
      </c>
      <c r="B472" s="5" t="str">
        <f>"周红燕"</f>
        <v>周红燕</v>
      </c>
      <c r="C472" s="5" t="str">
        <f t="shared" si="23"/>
        <v>女</v>
      </c>
      <c r="D472" s="5" t="str">
        <f>"506220230409214850121061"</f>
        <v>506220230409214850121061</v>
      </c>
      <c r="E472" s="5" t="s">
        <v>13</v>
      </c>
    </row>
    <row r="473" spans="1:5" ht="30" customHeight="1">
      <c r="A473" s="5">
        <v>470</v>
      </c>
      <c r="B473" s="5" t="str">
        <f>"刘思慧"</f>
        <v>刘思慧</v>
      </c>
      <c r="C473" s="5" t="str">
        <f t="shared" si="23"/>
        <v>女</v>
      </c>
      <c r="D473" s="5" t="str">
        <f>"506220230409221545121079"</f>
        <v>506220230409221545121079</v>
      </c>
      <c r="E473" s="5" t="s">
        <v>13</v>
      </c>
    </row>
    <row r="474" spans="1:5" ht="30" customHeight="1">
      <c r="A474" s="5">
        <v>471</v>
      </c>
      <c r="B474" s="5" t="str">
        <f>"蔡亲梅"</f>
        <v>蔡亲梅</v>
      </c>
      <c r="C474" s="5" t="str">
        <f t="shared" si="23"/>
        <v>女</v>
      </c>
      <c r="D474" s="5" t="str">
        <f>"506220230409222223121083"</f>
        <v>506220230409222223121083</v>
      </c>
      <c r="E474" s="5" t="s">
        <v>13</v>
      </c>
    </row>
    <row r="475" spans="1:5" ht="30" customHeight="1">
      <c r="A475" s="5">
        <v>472</v>
      </c>
      <c r="B475" s="5" t="str">
        <f>"吴丽华"</f>
        <v>吴丽华</v>
      </c>
      <c r="C475" s="5" t="str">
        <f t="shared" si="23"/>
        <v>女</v>
      </c>
      <c r="D475" s="5" t="str">
        <f>"506220230409222810121087"</f>
        <v>506220230409222810121087</v>
      </c>
      <c r="E475" s="5" t="s">
        <v>13</v>
      </c>
    </row>
    <row r="476" spans="1:5" ht="30" customHeight="1">
      <c r="A476" s="5">
        <v>473</v>
      </c>
      <c r="B476" s="5" t="str">
        <f>"黎惠瑶"</f>
        <v>黎惠瑶</v>
      </c>
      <c r="C476" s="5" t="str">
        <f t="shared" si="23"/>
        <v>女</v>
      </c>
      <c r="D476" s="5" t="str">
        <f>"506220230409223742121097"</f>
        <v>506220230409223742121097</v>
      </c>
      <c r="E476" s="5" t="s">
        <v>13</v>
      </c>
    </row>
    <row r="477" spans="1:5" ht="30" customHeight="1">
      <c r="A477" s="5">
        <v>474</v>
      </c>
      <c r="B477" s="5" t="str">
        <f>"李雪梅"</f>
        <v>李雪梅</v>
      </c>
      <c r="C477" s="5" t="str">
        <f t="shared" si="23"/>
        <v>女</v>
      </c>
      <c r="D477" s="5" t="str">
        <f>"506220230409224427121101"</f>
        <v>506220230409224427121101</v>
      </c>
      <c r="E477" s="5" t="s">
        <v>13</v>
      </c>
    </row>
    <row r="478" spans="1:5" ht="30" customHeight="1">
      <c r="A478" s="5">
        <v>475</v>
      </c>
      <c r="B478" s="5" t="str">
        <f>"王其妮"</f>
        <v>王其妮</v>
      </c>
      <c r="C478" s="5" t="str">
        <f t="shared" si="23"/>
        <v>女</v>
      </c>
      <c r="D478" s="5" t="str">
        <f>"506220230409225151121108"</f>
        <v>506220230409225151121108</v>
      </c>
      <c r="E478" s="5" t="s">
        <v>13</v>
      </c>
    </row>
    <row r="479" spans="1:5" ht="30" customHeight="1">
      <c r="A479" s="5">
        <v>476</v>
      </c>
      <c r="B479" s="5" t="str">
        <f>"王欧"</f>
        <v>王欧</v>
      </c>
      <c r="C479" s="5" t="str">
        <f>"男"</f>
        <v>男</v>
      </c>
      <c r="D479" s="5" t="str">
        <f>"506220230409230508121113"</f>
        <v>506220230409230508121113</v>
      </c>
      <c r="E479" s="5" t="s">
        <v>13</v>
      </c>
    </row>
    <row r="480" spans="1:5" ht="30" customHeight="1">
      <c r="A480" s="5">
        <v>477</v>
      </c>
      <c r="B480" s="5" t="str">
        <f>"符华丽"</f>
        <v>符华丽</v>
      </c>
      <c r="C480" s="5" t="str">
        <f>"女"</f>
        <v>女</v>
      </c>
      <c r="D480" s="5" t="str">
        <f>"506220230409232058121120"</f>
        <v>506220230409232058121120</v>
      </c>
      <c r="E480" s="5" t="s">
        <v>13</v>
      </c>
    </row>
    <row r="481" spans="1:5" ht="30" customHeight="1">
      <c r="A481" s="5">
        <v>478</v>
      </c>
      <c r="B481" s="5" t="str">
        <f>"何桂玉"</f>
        <v>何桂玉</v>
      </c>
      <c r="C481" s="5" t="str">
        <f>"女"</f>
        <v>女</v>
      </c>
      <c r="D481" s="5" t="str">
        <f>"506220230410082707121167"</f>
        <v>506220230410082707121167</v>
      </c>
      <c r="E481" s="5" t="s">
        <v>13</v>
      </c>
    </row>
    <row r="482" spans="1:5" ht="30" customHeight="1">
      <c r="A482" s="5">
        <v>479</v>
      </c>
      <c r="B482" s="5" t="str">
        <f>"郑新燕"</f>
        <v>郑新燕</v>
      </c>
      <c r="C482" s="5" t="str">
        <f>"女"</f>
        <v>女</v>
      </c>
      <c r="D482" s="5" t="str">
        <f>"506220230410083031121168"</f>
        <v>506220230410083031121168</v>
      </c>
      <c r="E482" s="5" t="s">
        <v>13</v>
      </c>
    </row>
    <row r="483" spans="1:5" ht="30" customHeight="1">
      <c r="A483" s="5">
        <v>480</v>
      </c>
      <c r="B483" s="5" t="str">
        <f>"黎金甜"</f>
        <v>黎金甜</v>
      </c>
      <c r="C483" s="5" t="str">
        <f>"男"</f>
        <v>男</v>
      </c>
      <c r="D483" s="5" t="str">
        <f>"506220230410091636121413"</f>
        <v>506220230410091636121413</v>
      </c>
      <c r="E483" s="5" t="s">
        <v>13</v>
      </c>
    </row>
    <row r="484" spans="1:5" ht="30" customHeight="1">
      <c r="A484" s="5">
        <v>481</v>
      </c>
      <c r="B484" s="5" t="str">
        <f>"郭秀春"</f>
        <v>郭秀春</v>
      </c>
      <c r="C484" s="5" t="str">
        <f aca="true" t="shared" si="24" ref="C484:C491">"女"</f>
        <v>女</v>
      </c>
      <c r="D484" s="5" t="str">
        <f>"506220230410093418121578"</f>
        <v>506220230410093418121578</v>
      </c>
      <c r="E484" s="5" t="s">
        <v>13</v>
      </c>
    </row>
    <row r="485" spans="1:5" ht="30" customHeight="1">
      <c r="A485" s="5">
        <v>482</v>
      </c>
      <c r="B485" s="5" t="str">
        <f>"朱小颖"</f>
        <v>朱小颖</v>
      </c>
      <c r="C485" s="5" t="str">
        <f t="shared" si="24"/>
        <v>女</v>
      </c>
      <c r="D485" s="5" t="str">
        <f>"506220230410101128121860"</f>
        <v>506220230410101128121860</v>
      </c>
      <c r="E485" s="5" t="s">
        <v>13</v>
      </c>
    </row>
    <row r="486" spans="1:5" ht="30" customHeight="1">
      <c r="A486" s="5">
        <v>483</v>
      </c>
      <c r="B486" s="5" t="str">
        <f>"陈露"</f>
        <v>陈露</v>
      </c>
      <c r="C486" s="5" t="str">
        <f t="shared" si="24"/>
        <v>女</v>
      </c>
      <c r="D486" s="5" t="str">
        <f>"506220230410103129121986"</f>
        <v>506220230410103129121986</v>
      </c>
      <c r="E486" s="5" t="s">
        <v>13</v>
      </c>
    </row>
    <row r="487" spans="1:5" ht="30" customHeight="1">
      <c r="A487" s="5">
        <v>484</v>
      </c>
      <c r="B487" s="5" t="str">
        <f>"孙婧倩"</f>
        <v>孙婧倩</v>
      </c>
      <c r="C487" s="5" t="str">
        <f t="shared" si="24"/>
        <v>女</v>
      </c>
      <c r="D487" s="5" t="str">
        <f>"506220230410103345121999"</f>
        <v>506220230410103345121999</v>
      </c>
      <c r="E487" s="5" t="s">
        <v>13</v>
      </c>
    </row>
    <row r="488" spans="1:5" ht="30" customHeight="1">
      <c r="A488" s="5">
        <v>485</v>
      </c>
      <c r="B488" s="5" t="str">
        <f>"蒙博珍"</f>
        <v>蒙博珍</v>
      </c>
      <c r="C488" s="5" t="str">
        <f t="shared" si="24"/>
        <v>女</v>
      </c>
      <c r="D488" s="5" t="str">
        <f>"506220230410104941122104"</f>
        <v>506220230410104941122104</v>
      </c>
      <c r="E488" s="5" t="s">
        <v>13</v>
      </c>
    </row>
    <row r="489" spans="1:5" ht="30" customHeight="1">
      <c r="A489" s="5">
        <v>486</v>
      </c>
      <c r="B489" s="5" t="str">
        <f>"曾静姣"</f>
        <v>曾静姣</v>
      </c>
      <c r="C489" s="5" t="str">
        <f t="shared" si="24"/>
        <v>女</v>
      </c>
      <c r="D489" s="5" t="str">
        <f>"506220230410111826122262"</f>
        <v>506220230410111826122262</v>
      </c>
      <c r="E489" s="5" t="s">
        <v>13</v>
      </c>
    </row>
    <row r="490" spans="1:5" ht="30" customHeight="1">
      <c r="A490" s="5">
        <v>487</v>
      </c>
      <c r="B490" s="5" t="str">
        <f>"谭梦佳"</f>
        <v>谭梦佳</v>
      </c>
      <c r="C490" s="5" t="str">
        <f t="shared" si="24"/>
        <v>女</v>
      </c>
      <c r="D490" s="5" t="str">
        <f>"506220230410115256122416"</f>
        <v>506220230410115256122416</v>
      </c>
      <c r="E490" s="5" t="s">
        <v>13</v>
      </c>
    </row>
    <row r="491" spans="1:5" ht="30" customHeight="1">
      <c r="A491" s="5">
        <v>488</v>
      </c>
      <c r="B491" s="5" t="str">
        <f>"符海青"</f>
        <v>符海青</v>
      </c>
      <c r="C491" s="5" t="str">
        <f t="shared" si="24"/>
        <v>女</v>
      </c>
      <c r="D491" s="5" t="str">
        <f>"506220230410123211122566"</f>
        <v>506220230410123211122566</v>
      </c>
      <c r="E491" s="5" t="s">
        <v>13</v>
      </c>
    </row>
    <row r="492" spans="1:5" ht="30" customHeight="1">
      <c r="A492" s="5">
        <v>489</v>
      </c>
      <c r="B492" s="5" t="str">
        <f>"符启坚"</f>
        <v>符启坚</v>
      </c>
      <c r="C492" s="5" t="str">
        <f>"男"</f>
        <v>男</v>
      </c>
      <c r="D492" s="5" t="str">
        <f>"506220230410142951122937"</f>
        <v>506220230410142951122937</v>
      </c>
      <c r="E492" s="5" t="s">
        <v>13</v>
      </c>
    </row>
    <row r="493" spans="1:5" ht="30" customHeight="1">
      <c r="A493" s="5">
        <v>490</v>
      </c>
      <c r="B493" s="5" t="str">
        <f>"何玉妹"</f>
        <v>何玉妹</v>
      </c>
      <c r="C493" s="5" t="str">
        <f aca="true" t="shared" si="25" ref="C493:C512">"女"</f>
        <v>女</v>
      </c>
      <c r="D493" s="5" t="str">
        <f>"506220230410150959123100"</f>
        <v>506220230410150959123100</v>
      </c>
      <c r="E493" s="5" t="s">
        <v>13</v>
      </c>
    </row>
    <row r="494" spans="1:5" ht="30" customHeight="1">
      <c r="A494" s="5">
        <v>491</v>
      </c>
      <c r="B494" s="5" t="str">
        <f>"罗盛转"</f>
        <v>罗盛转</v>
      </c>
      <c r="C494" s="5" t="str">
        <f t="shared" si="25"/>
        <v>女</v>
      </c>
      <c r="D494" s="5" t="str">
        <f>"506220230410151101123106"</f>
        <v>506220230410151101123106</v>
      </c>
      <c r="E494" s="5" t="s">
        <v>13</v>
      </c>
    </row>
    <row r="495" spans="1:5" ht="30" customHeight="1">
      <c r="A495" s="5">
        <v>492</v>
      </c>
      <c r="B495" s="5" t="str">
        <f>"万娜"</f>
        <v>万娜</v>
      </c>
      <c r="C495" s="5" t="str">
        <f t="shared" si="25"/>
        <v>女</v>
      </c>
      <c r="D495" s="5" t="str">
        <f>"506220230410152138123156"</f>
        <v>506220230410152138123156</v>
      </c>
      <c r="E495" s="5" t="s">
        <v>13</v>
      </c>
    </row>
    <row r="496" spans="1:5" ht="30" customHeight="1">
      <c r="A496" s="5">
        <v>493</v>
      </c>
      <c r="B496" s="5" t="str">
        <f>"陈木娇"</f>
        <v>陈木娇</v>
      </c>
      <c r="C496" s="5" t="str">
        <f t="shared" si="25"/>
        <v>女</v>
      </c>
      <c r="D496" s="5" t="str">
        <f>"506220230410153659123220"</f>
        <v>506220230410153659123220</v>
      </c>
      <c r="E496" s="5" t="s">
        <v>13</v>
      </c>
    </row>
    <row r="497" spans="1:5" ht="30" customHeight="1">
      <c r="A497" s="5">
        <v>494</v>
      </c>
      <c r="B497" s="5" t="str">
        <f>"羊小玲"</f>
        <v>羊小玲</v>
      </c>
      <c r="C497" s="5" t="str">
        <f t="shared" si="25"/>
        <v>女</v>
      </c>
      <c r="D497" s="5" t="str">
        <f>"506220230410155534123303"</f>
        <v>506220230410155534123303</v>
      </c>
      <c r="E497" s="5" t="s">
        <v>13</v>
      </c>
    </row>
    <row r="498" spans="1:5" ht="30" customHeight="1">
      <c r="A498" s="5">
        <v>495</v>
      </c>
      <c r="B498" s="5" t="str">
        <f>"梁承教"</f>
        <v>梁承教</v>
      </c>
      <c r="C498" s="5" t="str">
        <f t="shared" si="25"/>
        <v>女</v>
      </c>
      <c r="D498" s="5" t="str">
        <f>"506220230410171121123596"</f>
        <v>506220230410171121123596</v>
      </c>
      <c r="E498" s="5" t="s">
        <v>13</v>
      </c>
    </row>
    <row r="499" spans="1:5" ht="30" customHeight="1">
      <c r="A499" s="5">
        <v>496</v>
      </c>
      <c r="B499" s="5" t="str">
        <f>"曾婆玉"</f>
        <v>曾婆玉</v>
      </c>
      <c r="C499" s="5" t="str">
        <f t="shared" si="25"/>
        <v>女</v>
      </c>
      <c r="D499" s="5" t="str">
        <f>"506220230410172204123632"</f>
        <v>506220230410172204123632</v>
      </c>
      <c r="E499" s="5" t="s">
        <v>13</v>
      </c>
    </row>
    <row r="500" spans="1:5" ht="30" customHeight="1">
      <c r="A500" s="5">
        <v>497</v>
      </c>
      <c r="B500" s="5" t="str">
        <f>"羊美转"</f>
        <v>羊美转</v>
      </c>
      <c r="C500" s="5" t="str">
        <f t="shared" si="25"/>
        <v>女</v>
      </c>
      <c r="D500" s="5" t="str">
        <f>"506220230410181528123776"</f>
        <v>506220230410181528123776</v>
      </c>
      <c r="E500" s="5" t="s">
        <v>13</v>
      </c>
    </row>
    <row r="501" spans="1:5" ht="30" customHeight="1">
      <c r="A501" s="5">
        <v>498</v>
      </c>
      <c r="B501" s="5" t="str">
        <f>"王丽敏"</f>
        <v>王丽敏</v>
      </c>
      <c r="C501" s="5" t="str">
        <f t="shared" si="25"/>
        <v>女</v>
      </c>
      <c r="D501" s="5" t="str">
        <f>"506220230410185119123863"</f>
        <v>506220230410185119123863</v>
      </c>
      <c r="E501" s="5" t="s">
        <v>13</v>
      </c>
    </row>
    <row r="502" spans="1:5" ht="30" customHeight="1">
      <c r="A502" s="5">
        <v>499</v>
      </c>
      <c r="B502" s="5" t="str">
        <f>"符丽荣"</f>
        <v>符丽荣</v>
      </c>
      <c r="C502" s="5" t="str">
        <f t="shared" si="25"/>
        <v>女</v>
      </c>
      <c r="D502" s="5" t="str">
        <f>"506220230410192853123983"</f>
        <v>506220230410192853123983</v>
      </c>
      <c r="E502" s="5" t="s">
        <v>13</v>
      </c>
    </row>
    <row r="503" spans="1:5" ht="30" customHeight="1">
      <c r="A503" s="5">
        <v>500</v>
      </c>
      <c r="B503" s="5" t="str">
        <f>"周炳丹"</f>
        <v>周炳丹</v>
      </c>
      <c r="C503" s="5" t="str">
        <f t="shared" si="25"/>
        <v>女</v>
      </c>
      <c r="D503" s="5" t="str">
        <f>"506220230410194915124051"</f>
        <v>506220230410194915124051</v>
      </c>
      <c r="E503" s="5" t="s">
        <v>13</v>
      </c>
    </row>
    <row r="504" spans="1:5" ht="30" customHeight="1">
      <c r="A504" s="5">
        <v>501</v>
      </c>
      <c r="B504" s="5" t="str">
        <f>"颜怡仔"</f>
        <v>颜怡仔</v>
      </c>
      <c r="C504" s="5" t="str">
        <f t="shared" si="25"/>
        <v>女</v>
      </c>
      <c r="D504" s="5" t="str">
        <f>"506220230410205739124261"</f>
        <v>506220230410205739124261</v>
      </c>
      <c r="E504" s="5" t="s">
        <v>13</v>
      </c>
    </row>
    <row r="505" spans="1:5" ht="30" customHeight="1">
      <c r="A505" s="5">
        <v>502</v>
      </c>
      <c r="B505" s="5" t="str">
        <f>"吉发霞"</f>
        <v>吉发霞</v>
      </c>
      <c r="C505" s="5" t="str">
        <f t="shared" si="25"/>
        <v>女</v>
      </c>
      <c r="D505" s="5" t="str">
        <f>"506220230410211924124327"</f>
        <v>506220230410211924124327</v>
      </c>
      <c r="E505" s="5" t="s">
        <v>13</v>
      </c>
    </row>
    <row r="506" spans="1:5" ht="30" customHeight="1">
      <c r="A506" s="5">
        <v>503</v>
      </c>
      <c r="B506" s="5" t="str">
        <f>"周钰存"</f>
        <v>周钰存</v>
      </c>
      <c r="C506" s="5" t="str">
        <f t="shared" si="25"/>
        <v>女</v>
      </c>
      <c r="D506" s="5" t="str">
        <f>"506220230410212601124352"</f>
        <v>506220230410212601124352</v>
      </c>
      <c r="E506" s="5" t="s">
        <v>13</v>
      </c>
    </row>
    <row r="507" spans="1:5" ht="30" customHeight="1">
      <c r="A507" s="5">
        <v>504</v>
      </c>
      <c r="B507" s="5" t="str">
        <f>"王丽梨"</f>
        <v>王丽梨</v>
      </c>
      <c r="C507" s="5" t="str">
        <f t="shared" si="25"/>
        <v>女</v>
      </c>
      <c r="D507" s="5" t="str">
        <f>"506220230410212841124361"</f>
        <v>506220230410212841124361</v>
      </c>
      <c r="E507" s="5" t="s">
        <v>13</v>
      </c>
    </row>
    <row r="508" spans="1:5" ht="30" customHeight="1">
      <c r="A508" s="5">
        <v>505</v>
      </c>
      <c r="B508" s="5" t="str">
        <f>"蒙娇"</f>
        <v>蒙娇</v>
      </c>
      <c r="C508" s="5" t="str">
        <f t="shared" si="25"/>
        <v>女</v>
      </c>
      <c r="D508" s="5" t="str">
        <f>"506220230410214806124417"</f>
        <v>506220230410214806124417</v>
      </c>
      <c r="E508" s="5" t="s">
        <v>13</v>
      </c>
    </row>
    <row r="509" spans="1:5" ht="30" customHeight="1">
      <c r="A509" s="5">
        <v>506</v>
      </c>
      <c r="B509" s="5" t="str">
        <f>"陈柏均"</f>
        <v>陈柏均</v>
      </c>
      <c r="C509" s="5" t="str">
        <f t="shared" si="25"/>
        <v>女</v>
      </c>
      <c r="D509" s="5" t="str">
        <f>"506220230410220133124455"</f>
        <v>506220230410220133124455</v>
      </c>
      <c r="E509" s="5" t="s">
        <v>13</v>
      </c>
    </row>
    <row r="510" spans="1:5" ht="30" customHeight="1">
      <c r="A510" s="5">
        <v>507</v>
      </c>
      <c r="B510" s="5" t="str">
        <f>"吴慧晶"</f>
        <v>吴慧晶</v>
      </c>
      <c r="C510" s="5" t="str">
        <f t="shared" si="25"/>
        <v>女</v>
      </c>
      <c r="D510" s="5" t="str">
        <f>"506220230410224421124549"</f>
        <v>506220230410224421124549</v>
      </c>
      <c r="E510" s="5" t="s">
        <v>13</v>
      </c>
    </row>
    <row r="511" spans="1:5" ht="30" customHeight="1">
      <c r="A511" s="5">
        <v>508</v>
      </c>
      <c r="B511" s="5" t="str">
        <f>"朱晓娟"</f>
        <v>朱晓娟</v>
      </c>
      <c r="C511" s="5" t="str">
        <f t="shared" si="25"/>
        <v>女</v>
      </c>
      <c r="D511" s="5" t="str">
        <f>"506220230410224501124552"</f>
        <v>506220230410224501124552</v>
      </c>
      <c r="E511" s="5" t="s">
        <v>13</v>
      </c>
    </row>
    <row r="512" spans="1:5" ht="30" customHeight="1">
      <c r="A512" s="5">
        <v>509</v>
      </c>
      <c r="B512" s="5" t="str">
        <f>"刘思宇"</f>
        <v>刘思宇</v>
      </c>
      <c r="C512" s="5" t="str">
        <f t="shared" si="25"/>
        <v>女</v>
      </c>
      <c r="D512" s="5" t="str">
        <f>"506220230410225439124573"</f>
        <v>506220230410225439124573</v>
      </c>
      <c r="E512" s="5" t="s">
        <v>13</v>
      </c>
    </row>
    <row r="513" spans="1:5" ht="30" customHeight="1">
      <c r="A513" s="5">
        <v>510</v>
      </c>
      <c r="B513" s="5" t="str">
        <f>"李祥喜"</f>
        <v>李祥喜</v>
      </c>
      <c r="C513" s="5" t="str">
        <f>"男"</f>
        <v>男</v>
      </c>
      <c r="D513" s="5" t="str">
        <f>"506220230410231627124607"</f>
        <v>506220230410231627124607</v>
      </c>
      <c r="E513" s="5" t="s">
        <v>13</v>
      </c>
    </row>
    <row r="514" spans="1:5" ht="30" customHeight="1">
      <c r="A514" s="5">
        <v>511</v>
      </c>
      <c r="B514" s="5" t="str">
        <f>"王冰"</f>
        <v>王冰</v>
      </c>
      <c r="C514" s="5" t="str">
        <f aca="true" t="shared" si="26" ref="C514:C523">"女"</f>
        <v>女</v>
      </c>
      <c r="D514" s="5" t="str">
        <f>"506220230410233202124624"</f>
        <v>506220230410233202124624</v>
      </c>
      <c r="E514" s="5" t="s">
        <v>13</v>
      </c>
    </row>
    <row r="515" spans="1:5" ht="30" customHeight="1">
      <c r="A515" s="5">
        <v>512</v>
      </c>
      <c r="B515" s="5" t="str">
        <f>"王逸转"</f>
        <v>王逸转</v>
      </c>
      <c r="C515" s="5" t="str">
        <f t="shared" si="26"/>
        <v>女</v>
      </c>
      <c r="D515" s="5" t="str">
        <f>"506220230411001935124670"</f>
        <v>506220230411001935124670</v>
      </c>
      <c r="E515" s="5" t="s">
        <v>13</v>
      </c>
    </row>
    <row r="516" spans="1:5" ht="30" customHeight="1">
      <c r="A516" s="5">
        <v>513</v>
      </c>
      <c r="B516" s="5" t="str">
        <f>"符鲜风"</f>
        <v>符鲜风</v>
      </c>
      <c r="C516" s="5" t="str">
        <f t="shared" si="26"/>
        <v>女</v>
      </c>
      <c r="D516" s="5" t="str">
        <f>"506220230411004658124679"</f>
        <v>506220230411004658124679</v>
      </c>
      <c r="E516" s="5" t="s">
        <v>13</v>
      </c>
    </row>
    <row r="517" spans="1:5" ht="30" customHeight="1">
      <c r="A517" s="5">
        <v>514</v>
      </c>
      <c r="B517" s="5" t="str">
        <f>"祁曼雅"</f>
        <v>祁曼雅</v>
      </c>
      <c r="C517" s="5" t="str">
        <f t="shared" si="26"/>
        <v>女</v>
      </c>
      <c r="D517" s="5" t="str">
        <f>"506220230411012212124684"</f>
        <v>506220230411012212124684</v>
      </c>
      <c r="E517" s="5" t="s">
        <v>13</v>
      </c>
    </row>
    <row r="518" spans="1:5" ht="30" customHeight="1">
      <c r="A518" s="5">
        <v>515</v>
      </c>
      <c r="B518" s="5" t="str">
        <f>"谢婷婷"</f>
        <v>谢婷婷</v>
      </c>
      <c r="C518" s="5" t="str">
        <f t="shared" si="26"/>
        <v>女</v>
      </c>
      <c r="D518" s="5" t="str">
        <f>"506220230411012356124686"</f>
        <v>506220230411012356124686</v>
      </c>
      <c r="E518" s="5" t="s">
        <v>13</v>
      </c>
    </row>
    <row r="519" spans="1:5" ht="30" customHeight="1">
      <c r="A519" s="5">
        <v>516</v>
      </c>
      <c r="B519" s="5" t="str">
        <f>"冯丽萍"</f>
        <v>冯丽萍</v>
      </c>
      <c r="C519" s="5" t="str">
        <f t="shared" si="26"/>
        <v>女</v>
      </c>
      <c r="D519" s="5" t="str">
        <f>"506220230411073736124723"</f>
        <v>506220230411073736124723</v>
      </c>
      <c r="E519" s="5" t="s">
        <v>13</v>
      </c>
    </row>
    <row r="520" spans="1:5" ht="30" customHeight="1">
      <c r="A520" s="5">
        <v>517</v>
      </c>
      <c r="B520" s="5" t="str">
        <f>"符爱孟"</f>
        <v>符爱孟</v>
      </c>
      <c r="C520" s="5" t="str">
        <f t="shared" si="26"/>
        <v>女</v>
      </c>
      <c r="D520" s="5" t="str">
        <f>"506220230411083312124798"</f>
        <v>506220230411083312124798</v>
      </c>
      <c r="E520" s="5" t="s">
        <v>13</v>
      </c>
    </row>
    <row r="521" spans="1:5" ht="30" customHeight="1">
      <c r="A521" s="5">
        <v>518</v>
      </c>
      <c r="B521" s="5" t="str">
        <f>"陈燕"</f>
        <v>陈燕</v>
      </c>
      <c r="C521" s="5" t="str">
        <f t="shared" si="26"/>
        <v>女</v>
      </c>
      <c r="D521" s="5" t="str">
        <f>"506220230411091620124958"</f>
        <v>506220230411091620124958</v>
      </c>
      <c r="E521" s="5" t="s">
        <v>13</v>
      </c>
    </row>
    <row r="522" spans="1:5" ht="30" customHeight="1">
      <c r="A522" s="5">
        <v>519</v>
      </c>
      <c r="B522" s="5" t="str">
        <f>"刘小英"</f>
        <v>刘小英</v>
      </c>
      <c r="C522" s="5" t="str">
        <f t="shared" si="26"/>
        <v>女</v>
      </c>
      <c r="D522" s="5" t="str">
        <f>"506220230411091826124966"</f>
        <v>506220230411091826124966</v>
      </c>
      <c r="E522" s="5" t="s">
        <v>13</v>
      </c>
    </row>
    <row r="523" spans="1:5" ht="30" customHeight="1">
      <c r="A523" s="5">
        <v>520</v>
      </c>
      <c r="B523" s="5" t="str">
        <f>"杨康凤"</f>
        <v>杨康凤</v>
      </c>
      <c r="C523" s="5" t="str">
        <f t="shared" si="26"/>
        <v>女</v>
      </c>
      <c r="D523" s="5" t="str">
        <f>"506220230411092634124995"</f>
        <v>506220230411092634124995</v>
      </c>
      <c r="E523" s="5" t="s">
        <v>13</v>
      </c>
    </row>
    <row r="524" spans="1:5" ht="30" customHeight="1">
      <c r="A524" s="5">
        <v>521</v>
      </c>
      <c r="B524" s="5" t="str">
        <f>"翁时岛"</f>
        <v>翁时岛</v>
      </c>
      <c r="C524" s="5" t="str">
        <f>"男"</f>
        <v>男</v>
      </c>
      <c r="D524" s="5" t="str">
        <f>"506220230411093427125022"</f>
        <v>506220230411093427125022</v>
      </c>
      <c r="E524" s="5" t="s">
        <v>13</v>
      </c>
    </row>
    <row r="525" spans="1:5" ht="30" customHeight="1">
      <c r="A525" s="5">
        <v>522</v>
      </c>
      <c r="B525" s="5" t="str">
        <f>"黄柳灵"</f>
        <v>黄柳灵</v>
      </c>
      <c r="C525" s="5" t="str">
        <f aca="true" t="shared" si="27" ref="C525:C539">"女"</f>
        <v>女</v>
      </c>
      <c r="D525" s="5" t="str">
        <f>"506220230411093441125025"</f>
        <v>506220230411093441125025</v>
      </c>
      <c r="E525" s="5" t="s">
        <v>13</v>
      </c>
    </row>
    <row r="526" spans="1:5" ht="30" customHeight="1">
      <c r="A526" s="5">
        <v>523</v>
      </c>
      <c r="B526" s="5" t="str">
        <f>"巫仙群"</f>
        <v>巫仙群</v>
      </c>
      <c r="C526" s="5" t="str">
        <f t="shared" si="27"/>
        <v>女</v>
      </c>
      <c r="D526" s="5" t="str">
        <f>"506220230411102419125220"</f>
        <v>506220230411102419125220</v>
      </c>
      <c r="E526" s="5" t="s">
        <v>13</v>
      </c>
    </row>
    <row r="527" spans="1:5" ht="30" customHeight="1">
      <c r="A527" s="5">
        <v>524</v>
      </c>
      <c r="B527" s="5" t="str">
        <f>"姚美珍"</f>
        <v>姚美珍</v>
      </c>
      <c r="C527" s="5" t="str">
        <f t="shared" si="27"/>
        <v>女</v>
      </c>
      <c r="D527" s="5" t="str">
        <f>"506220230411102710125230"</f>
        <v>506220230411102710125230</v>
      </c>
      <c r="E527" s="5" t="s">
        <v>13</v>
      </c>
    </row>
    <row r="528" spans="1:5" ht="30" customHeight="1">
      <c r="A528" s="5">
        <v>525</v>
      </c>
      <c r="B528" s="5" t="str">
        <f>"陈汉翠"</f>
        <v>陈汉翠</v>
      </c>
      <c r="C528" s="5" t="str">
        <f t="shared" si="27"/>
        <v>女</v>
      </c>
      <c r="D528" s="5" t="str">
        <f>"506220230411103411125255"</f>
        <v>506220230411103411125255</v>
      </c>
      <c r="E528" s="5" t="s">
        <v>13</v>
      </c>
    </row>
    <row r="529" spans="1:5" ht="30" customHeight="1">
      <c r="A529" s="5">
        <v>526</v>
      </c>
      <c r="B529" s="5" t="str">
        <f>"邱婵"</f>
        <v>邱婵</v>
      </c>
      <c r="C529" s="5" t="str">
        <f t="shared" si="27"/>
        <v>女</v>
      </c>
      <c r="D529" s="5" t="str">
        <f>"506220230411103727125266"</f>
        <v>506220230411103727125266</v>
      </c>
      <c r="E529" s="5" t="s">
        <v>13</v>
      </c>
    </row>
    <row r="530" spans="1:5" ht="30" customHeight="1">
      <c r="A530" s="5">
        <v>527</v>
      </c>
      <c r="B530" s="5" t="str">
        <f>"扈雅宁"</f>
        <v>扈雅宁</v>
      </c>
      <c r="C530" s="5" t="str">
        <f t="shared" si="27"/>
        <v>女</v>
      </c>
      <c r="D530" s="5" t="str">
        <f>"506220230411111406125418"</f>
        <v>506220230411111406125418</v>
      </c>
      <c r="E530" s="5" t="s">
        <v>13</v>
      </c>
    </row>
    <row r="531" spans="1:5" ht="30" customHeight="1">
      <c r="A531" s="5">
        <v>528</v>
      </c>
      <c r="B531" s="5" t="str">
        <f>"陈亚萍"</f>
        <v>陈亚萍</v>
      </c>
      <c r="C531" s="5" t="str">
        <f t="shared" si="27"/>
        <v>女</v>
      </c>
      <c r="D531" s="5" t="str">
        <f>"506220230411111558125429"</f>
        <v>506220230411111558125429</v>
      </c>
      <c r="E531" s="5" t="s">
        <v>13</v>
      </c>
    </row>
    <row r="532" spans="1:5" ht="30" customHeight="1">
      <c r="A532" s="5">
        <v>529</v>
      </c>
      <c r="B532" s="5" t="str">
        <f>"王舒鸿"</f>
        <v>王舒鸿</v>
      </c>
      <c r="C532" s="5" t="str">
        <f t="shared" si="27"/>
        <v>女</v>
      </c>
      <c r="D532" s="5" t="str">
        <f>"506220230411111812125434"</f>
        <v>506220230411111812125434</v>
      </c>
      <c r="E532" s="5" t="s">
        <v>13</v>
      </c>
    </row>
    <row r="533" spans="1:5" ht="30" customHeight="1">
      <c r="A533" s="5">
        <v>530</v>
      </c>
      <c r="B533" s="5" t="str">
        <f>"陈文娇"</f>
        <v>陈文娇</v>
      </c>
      <c r="C533" s="5" t="str">
        <f t="shared" si="27"/>
        <v>女</v>
      </c>
      <c r="D533" s="5" t="str">
        <f>"506220230405114307113298"</f>
        <v>506220230405114307113298</v>
      </c>
      <c r="E533" s="5" t="s">
        <v>14</v>
      </c>
    </row>
    <row r="534" spans="1:5" ht="30" customHeight="1">
      <c r="A534" s="5">
        <v>531</v>
      </c>
      <c r="B534" s="5" t="str">
        <f>"林柔柳"</f>
        <v>林柔柳</v>
      </c>
      <c r="C534" s="5" t="str">
        <f t="shared" si="27"/>
        <v>女</v>
      </c>
      <c r="D534" s="5" t="str">
        <f>"506220230405124519113404"</f>
        <v>506220230405124519113404</v>
      </c>
      <c r="E534" s="5" t="s">
        <v>14</v>
      </c>
    </row>
    <row r="535" spans="1:5" ht="30" customHeight="1">
      <c r="A535" s="5">
        <v>532</v>
      </c>
      <c r="B535" s="5" t="str">
        <f>"张思琳"</f>
        <v>张思琳</v>
      </c>
      <c r="C535" s="5" t="str">
        <f t="shared" si="27"/>
        <v>女</v>
      </c>
      <c r="D535" s="5" t="str">
        <f>"506220230405190258113953"</f>
        <v>506220230405190258113953</v>
      </c>
      <c r="E535" s="5" t="s">
        <v>14</v>
      </c>
    </row>
    <row r="536" spans="1:5" ht="30" customHeight="1">
      <c r="A536" s="5">
        <v>533</v>
      </c>
      <c r="B536" s="5" t="str">
        <f>"符美月"</f>
        <v>符美月</v>
      </c>
      <c r="C536" s="5" t="str">
        <f t="shared" si="27"/>
        <v>女</v>
      </c>
      <c r="D536" s="5" t="str">
        <f>"506220230406000548114437"</f>
        <v>506220230406000548114437</v>
      </c>
      <c r="E536" s="5" t="s">
        <v>14</v>
      </c>
    </row>
    <row r="537" spans="1:5" ht="30" customHeight="1">
      <c r="A537" s="5">
        <v>534</v>
      </c>
      <c r="B537" s="5" t="str">
        <f>"王元乾"</f>
        <v>王元乾</v>
      </c>
      <c r="C537" s="5" t="str">
        <f t="shared" si="27"/>
        <v>女</v>
      </c>
      <c r="D537" s="5" t="str">
        <f>"506220230406100725115076"</f>
        <v>506220230406100725115076</v>
      </c>
      <c r="E537" s="5" t="s">
        <v>14</v>
      </c>
    </row>
    <row r="538" spans="1:5" ht="30" customHeight="1">
      <c r="A538" s="5">
        <v>535</v>
      </c>
      <c r="B538" s="5" t="str">
        <f>"刘雯馨"</f>
        <v>刘雯馨</v>
      </c>
      <c r="C538" s="5" t="str">
        <f t="shared" si="27"/>
        <v>女</v>
      </c>
      <c r="D538" s="5" t="str">
        <f>"506220230406103013115206"</f>
        <v>506220230406103013115206</v>
      </c>
      <c r="E538" s="5" t="s">
        <v>14</v>
      </c>
    </row>
    <row r="539" spans="1:5" ht="30" customHeight="1">
      <c r="A539" s="5">
        <v>536</v>
      </c>
      <c r="B539" s="5" t="str">
        <f>"林慧萍"</f>
        <v>林慧萍</v>
      </c>
      <c r="C539" s="5" t="str">
        <f t="shared" si="27"/>
        <v>女</v>
      </c>
      <c r="D539" s="5" t="str">
        <f>"506220230406105958115369"</f>
        <v>506220230406105958115369</v>
      </c>
      <c r="E539" s="5" t="s">
        <v>14</v>
      </c>
    </row>
    <row r="540" spans="1:5" ht="30" customHeight="1">
      <c r="A540" s="5">
        <v>537</v>
      </c>
      <c r="B540" s="5" t="str">
        <f>"王家宇"</f>
        <v>王家宇</v>
      </c>
      <c r="C540" s="5" t="str">
        <f>"男"</f>
        <v>男</v>
      </c>
      <c r="D540" s="5" t="str">
        <f>"506220230406112027115473"</f>
        <v>506220230406112027115473</v>
      </c>
      <c r="E540" s="5" t="s">
        <v>14</v>
      </c>
    </row>
    <row r="541" spans="1:5" ht="30" customHeight="1">
      <c r="A541" s="5">
        <v>538</v>
      </c>
      <c r="B541" s="5" t="str">
        <f>"符丽菲"</f>
        <v>符丽菲</v>
      </c>
      <c r="C541" s="5" t="str">
        <f aca="true" t="shared" si="28" ref="C541:C547">"女"</f>
        <v>女</v>
      </c>
      <c r="D541" s="5" t="str">
        <f>"506220230406121743115670"</f>
        <v>506220230406121743115670</v>
      </c>
      <c r="E541" s="5" t="s">
        <v>14</v>
      </c>
    </row>
    <row r="542" spans="1:5" ht="30" customHeight="1">
      <c r="A542" s="5">
        <v>539</v>
      </c>
      <c r="B542" s="5" t="str">
        <f>"王菲"</f>
        <v>王菲</v>
      </c>
      <c r="C542" s="5" t="str">
        <f t="shared" si="28"/>
        <v>女</v>
      </c>
      <c r="D542" s="5" t="str">
        <f>"506220230406173623116810"</f>
        <v>506220230406173623116810</v>
      </c>
      <c r="E542" s="5" t="s">
        <v>14</v>
      </c>
    </row>
    <row r="543" spans="1:5" ht="30" customHeight="1">
      <c r="A543" s="5">
        <v>540</v>
      </c>
      <c r="B543" s="5" t="str">
        <f>" 邢丹云"</f>
        <v> 邢丹云</v>
      </c>
      <c r="C543" s="5" t="str">
        <f t="shared" si="28"/>
        <v>女</v>
      </c>
      <c r="D543" s="5" t="str">
        <f>"506220230406190807117067"</f>
        <v>506220230406190807117067</v>
      </c>
      <c r="E543" s="5" t="s">
        <v>14</v>
      </c>
    </row>
    <row r="544" spans="1:5" ht="30" customHeight="1">
      <c r="A544" s="5">
        <v>541</v>
      </c>
      <c r="B544" s="5" t="str">
        <f>"李珊"</f>
        <v>李珊</v>
      </c>
      <c r="C544" s="5" t="str">
        <f t="shared" si="28"/>
        <v>女</v>
      </c>
      <c r="D544" s="5" t="str">
        <f>"506220230406212723117472"</f>
        <v>506220230406212723117472</v>
      </c>
      <c r="E544" s="5" t="s">
        <v>14</v>
      </c>
    </row>
    <row r="545" spans="1:5" ht="30" customHeight="1">
      <c r="A545" s="5">
        <v>542</v>
      </c>
      <c r="B545" s="5" t="str">
        <f>"王义桃"</f>
        <v>王义桃</v>
      </c>
      <c r="C545" s="5" t="str">
        <f t="shared" si="28"/>
        <v>女</v>
      </c>
      <c r="D545" s="5" t="str">
        <f>"506220230407072117117933"</f>
        <v>506220230407072117117933</v>
      </c>
      <c r="E545" s="5" t="s">
        <v>14</v>
      </c>
    </row>
    <row r="546" spans="1:5" ht="30" customHeight="1">
      <c r="A546" s="5">
        <v>543</v>
      </c>
      <c r="B546" s="5" t="str">
        <f>"黎玉花"</f>
        <v>黎玉花</v>
      </c>
      <c r="C546" s="5" t="str">
        <f t="shared" si="28"/>
        <v>女</v>
      </c>
      <c r="D546" s="5" t="str">
        <f>"506220230407091341118130"</f>
        <v>506220230407091341118130</v>
      </c>
      <c r="E546" s="5" t="s">
        <v>14</v>
      </c>
    </row>
    <row r="547" spans="1:5" ht="30" customHeight="1">
      <c r="A547" s="5">
        <v>544</v>
      </c>
      <c r="B547" s="5" t="str">
        <f>"羊忠艳"</f>
        <v>羊忠艳</v>
      </c>
      <c r="C547" s="5" t="str">
        <f t="shared" si="28"/>
        <v>女</v>
      </c>
      <c r="D547" s="5" t="str">
        <f>"506220230407121509118716"</f>
        <v>506220230407121509118716</v>
      </c>
      <c r="E547" s="5" t="s">
        <v>14</v>
      </c>
    </row>
    <row r="548" spans="1:5" ht="30" customHeight="1">
      <c r="A548" s="5">
        <v>545</v>
      </c>
      <c r="B548" s="5" t="str">
        <f>"何壮高"</f>
        <v>何壮高</v>
      </c>
      <c r="C548" s="5" t="str">
        <f>"男"</f>
        <v>男</v>
      </c>
      <c r="D548" s="5" t="str">
        <f>"506220230407145703119222"</f>
        <v>506220230407145703119222</v>
      </c>
      <c r="E548" s="5" t="s">
        <v>14</v>
      </c>
    </row>
    <row r="549" spans="1:5" ht="30" customHeight="1">
      <c r="A549" s="5">
        <v>546</v>
      </c>
      <c r="B549" s="5" t="str">
        <f>"郑珍妮"</f>
        <v>郑珍妮</v>
      </c>
      <c r="C549" s="5" t="str">
        <f>"女"</f>
        <v>女</v>
      </c>
      <c r="D549" s="5" t="str">
        <f>"506220230407151349119270"</f>
        <v>506220230407151349119270</v>
      </c>
      <c r="E549" s="5" t="s">
        <v>14</v>
      </c>
    </row>
    <row r="550" spans="1:5" ht="30" customHeight="1">
      <c r="A550" s="5">
        <v>547</v>
      </c>
      <c r="B550" s="5" t="str">
        <f>"万钦虹"</f>
        <v>万钦虹</v>
      </c>
      <c r="C550" s="5" t="str">
        <f>"女"</f>
        <v>女</v>
      </c>
      <c r="D550" s="5" t="str">
        <f>"506220230407162911119567"</f>
        <v>506220230407162911119567</v>
      </c>
      <c r="E550" s="5" t="s">
        <v>14</v>
      </c>
    </row>
    <row r="551" spans="1:5" ht="30" customHeight="1">
      <c r="A551" s="5">
        <v>548</v>
      </c>
      <c r="B551" s="5" t="str">
        <f>"麦琪琪"</f>
        <v>麦琪琪</v>
      </c>
      <c r="C551" s="5" t="str">
        <f>"女"</f>
        <v>女</v>
      </c>
      <c r="D551" s="5" t="str">
        <f>"506220230407173913119757"</f>
        <v>506220230407173913119757</v>
      </c>
      <c r="E551" s="5" t="s">
        <v>14</v>
      </c>
    </row>
    <row r="552" spans="1:5" ht="30" customHeight="1">
      <c r="A552" s="5">
        <v>549</v>
      </c>
      <c r="B552" s="5" t="str">
        <f>"黎传茂"</f>
        <v>黎传茂</v>
      </c>
      <c r="C552" s="5" t="str">
        <f>"男"</f>
        <v>男</v>
      </c>
      <c r="D552" s="5" t="str">
        <f>"506220230407200107119848"</f>
        <v>506220230407200107119848</v>
      </c>
      <c r="E552" s="5" t="s">
        <v>14</v>
      </c>
    </row>
    <row r="553" spans="1:5" ht="30" customHeight="1">
      <c r="A553" s="5">
        <v>550</v>
      </c>
      <c r="B553" s="5" t="str">
        <f>"陈海斌"</f>
        <v>陈海斌</v>
      </c>
      <c r="C553" s="5" t="str">
        <f>"男"</f>
        <v>男</v>
      </c>
      <c r="D553" s="5" t="str">
        <f>"506220230407203422119878"</f>
        <v>506220230407203422119878</v>
      </c>
      <c r="E553" s="5" t="s">
        <v>14</v>
      </c>
    </row>
    <row r="554" spans="1:5" ht="30" customHeight="1">
      <c r="A554" s="5">
        <v>551</v>
      </c>
      <c r="B554" s="5" t="str">
        <f>"吴桂香"</f>
        <v>吴桂香</v>
      </c>
      <c r="C554" s="5" t="str">
        <f aca="true" t="shared" si="29" ref="C554:C584">"女"</f>
        <v>女</v>
      </c>
      <c r="D554" s="5" t="str">
        <f>"506220230407204131119884"</f>
        <v>506220230407204131119884</v>
      </c>
      <c r="E554" s="5" t="s">
        <v>14</v>
      </c>
    </row>
    <row r="555" spans="1:5" ht="30" customHeight="1">
      <c r="A555" s="5">
        <v>552</v>
      </c>
      <c r="B555" s="5" t="str">
        <f>"林建娥"</f>
        <v>林建娥</v>
      </c>
      <c r="C555" s="5" t="str">
        <f t="shared" si="29"/>
        <v>女</v>
      </c>
      <c r="D555" s="5" t="str">
        <f>"506220230408155303120225"</f>
        <v>506220230408155303120225</v>
      </c>
      <c r="E555" s="5" t="s">
        <v>14</v>
      </c>
    </row>
    <row r="556" spans="1:5" ht="30" customHeight="1">
      <c r="A556" s="5">
        <v>553</v>
      </c>
      <c r="B556" s="5" t="str">
        <f>"陈燕腊"</f>
        <v>陈燕腊</v>
      </c>
      <c r="C556" s="5" t="str">
        <f t="shared" si="29"/>
        <v>女</v>
      </c>
      <c r="D556" s="5" t="str">
        <f>"506220230408231748120474"</f>
        <v>506220230408231748120474</v>
      </c>
      <c r="E556" s="5" t="s">
        <v>14</v>
      </c>
    </row>
    <row r="557" spans="1:5" ht="30" customHeight="1">
      <c r="A557" s="5">
        <v>554</v>
      </c>
      <c r="B557" s="5" t="str">
        <f>"吴霞梅"</f>
        <v>吴霞梅</v>
      </c>
      <c r="C557" s="5" t="str">
        <f t="shared" si="29"/>
        <v>女</v>
      </c>
      <c r="D557" s="5" t="str">
        <f>"506220230409115550120611"</f>
        <v>506220230409115550120611</v>
      </c>
      <c r="E557" s="5" t="s">
        <v>14</v>
      </c>
    </row>
    <row r="558" spans="1:5" ht="30" customHeight="1">
      <c r="A558" s="5">
        <v>555</v>
      </c>
      <c r="B558" s="5" t="str">
        <f>"李静姣"</f>
        <v>李静姣</v>
      </c>
      <c r="C558" s="5" t="str">
        <f t="shared" si="29"/>
        <v>女</v>
      </c>
      <c r="D558" s="5" t="str">
        <f>"506220230409132613120678"</f>
        <v>506220230409132613120678</v>
      </c>
      <c r="E558" s="5" t="s">
        <v>14</v>
      </c>
    </row>
    <row r="559" spans="1:5" ht="30" customHeight="1">
      <c r="A559" s="5">
        <v>556</v>
      </c>
      <c r="B559" s="5" t="str">
        <f>"王佳娜"</f>
        <v>王佳娜</v>
      </c>
      <c r="C559" s="5" t="str">
        <f t="shared" si="29"/>
        <v>女</v>
      </c>
      <c r="D559" s="5" t="str">
        <f>"506220230409135002120695"</f>
        <v>506220230409135002120695</v>
      </c>
      <c r="E559" s="5" t="s">
        <v>14</v>
      </c>
    </row>
    <row r="560" spans="1:5" ht="30" customHeight="1">
      <c r="A560" s="5">
        <v>557</v>
      </c>
      <c r="B560" s="5" t="str">
        <f>"卢红月"</f>
        <v>卢红月</v>
      </c>
      <c r="C560" s="5" t="str">
        <f t="shared" si="29"/>
        <v>女</v>
      </c>
      <c r="D560" s="5" t="str">
        <f>"506220230409202724120996"</f>
        <v>506220230409202724120996</v>
      </c>
      <c r="E560" s="5" t="s">
        <v>14</v>
      </c>
    </row>
    <row r="561" spans="1:5" ht="30" customHeight="1">
      <c r="A561" s="5">
        <v>558</v>
      </c>
      <c r="B561" s="5" t="str">
        <f>"符兰爱"</f>
        <v>符兰爱</v>
      </c>
      <c r="C561" s="5" t="str">
        <f t="shared" si="29"/>
        <v>女</v>
      </c>
      <c r="D561" s="5" t="str">
        <f>"506220230409214317121056"</f>
        <v>506220230409214317121056</v>
      </c>
      <c r="E561" s="5" t="s">
        <v>14</v>
      </c>
    </row>
    <row r="562" spans="1:5" ht="30" customHeight="1">
      <c r="A562" s="5">
        <v>559</v>
      </c>
      <c r="B562" s="5" t="str">
        <f>"郑胜蓝"</f>
        <v>郑胜蓝</v>
      </c>
      <c r="C562" s="5" t="str">
        <f t="shared" si="29"/>
        <v>女</v>
      </c>
      <c r="D562" s="5" t="str">
        <f>"506220230409223214121090"</f>
        <v>506220230409223214121090</v>
      </c>
      <c r="E562" s="5" t="s">
        <v>14</v>
      </c>
    </row>
    <row r="563" spans="1:5" ht="30" customHeight="1">
      <c r="A563" s="5">
        <v>560</v>
      </c>
      <c r="B563" s="5" t="str">
        <f>"罗星雨"</f>
        <v>罗星雨</v>
      </c>
      <c r="C563" s="5" t="str">
        <f t="shared" si="29"/>
        <v>女</v>
      </c>
      <c r="D563" s="5" t="str">
        <f>"506220230410095459121738"</f>
        <v>506220230410095459121738</v>
      </c>
      <c r="E563" s="5" t="s">
        <v>14</v>
      </c>
    </row>
    <row r="564" spans="1:5" ht="30" customHeight="1">
      <c r="A564" s="5">
        <v>561</v>
      </c>
      <c r="B564" s="5" t="str">
        <f>"符晓寒"</f>
        <v>符晓寒</v>
      </c>
      <c r="C564" s="5" t="str">
        <f t="shared" si="29"/>
        <v>女</v>
      </c>
      <c r="D564" s="5" t="str">
        <f>"506220230410095723121754"</f>
        <v>506220230410095723121754</v>
      </c>
      <c r="E564" s="5" t="s">
        <v>14</v>
      </c>
    </row>
    <row r="565" spans="1:5" ht="30" customHeight="1">
      <c r="A565" s="5">
        <v>562</v>
      </c>
      <c r="B565" s="5" t="str">
        <f>"陈同宽"</f>
        <v>陈同宽</v>
      </c>
      <c r="C565" s="5" t="str">
        <f t="shared" si="29"/>
        <v>女</v>
      </c>
      <c r="D565" s="5" t="str">
        <f>"506220230410114835122397"</f>
        <v>506220230410114835122397</v>
      </c>
      <c r="E565" s="5" t="s">
        <v>14</v>
      </c>
    </row>
    <row r="566" spans="1:5" ht="30" customHeight="1">
      <c r="A566" s="5">
        <v>563</v>
      </c>
      <c r="B566" s="5" t="str">
        <f>"陈凌慧"</f>
        <v>陈凌慧</v>
      </c>
      <c r="C566" s="5" t="str">
        <f t="shared" si="29"/>
        <v>女</v>
      </c>
      <c r="D566" s="5" t="str">
        <f>"506220230410133627122776"</f>
        <v>506220230410133627122776</v>
      </c>
      <c r="E566" s="5" t="s">
        <v>14</v>
      </c>
    </row>
    <row r="567" spans="1:5" ht="30" customHeight="1">
      <c r="A567" s="5">
        <v>564</v>
      </c>
      <c r="B567" s="5" t="str">
        <f>"邱雪莲"</f>
        <v>邱雪莲</v>
      </c>
      <c r="C567" s="5" t="str">
        <f t="shared" si="29"/>
        <v>女</v>
      </c>
      <c r="D567" s="5" t="str">
        <f>"506220230410152149123158"</f>
        <v>506220230410152149123158</v>
      </c>
      <c r="E567" s="5" t="s">
        <v>14</v>
      </c>
    </row>
    <row r="568" spans="1:5" ht="30" customHeight="1">
      <c r="A568" s="5">
        <v>565</v>
      </c>
      <c r="B568" s="5" t="str">
        <f>"陈和娇"</f>
        <v>陈和娇</v>
      </c>
      <c r="C568" s="5" t="str">
        <f t="shared" si="29"/>
        <v>女</v>
      </c>
      <c r="D568" s="5" t="str">
        <f>"506220230410160614123349"</f>
        <v>506220230410160614123349</v>
      </c>
      <c r="E568" s="5" t="s">
        <v>14</v>
      </c>
    </row>
    <row r="569" spans="1:5" ht="30" customHeight="1">
      <c r="A569" s="5">
        <v>566</v>
      </c>
      <c r="B569" s="5" t="str">
        <f>"张新燕"</f>
        <v>张新燕</v>
      </c>
      <c r="C569" s="5" t="str">
        <f t="shared" si="29"/>
        <v>女</v>
      </c>
      <c r="D569" s="5" t="str">
        <f>"506220230410160736123356"</f>
        <v>506220230410160736123356</v>
      </c>
      <c r="E569" s="5" t="s">
        <v>14</v>
      </c>
    </row>
    <row r="570" spans="1:5" ht="30" customHeight="1">
      <c r="A570" s="5">
        <v>567</v>
      </c>
      <c r="B570" s="5" t="str">
        <f>"王军欢"</f>
        <v>王军欢</v>
      </c>
      <c r="C570" s="5" t="str">
        <f t="shared" si="29"/>
        <v>女</v>
      </c>
      <c r="D570" s="5" t="str">
        <f>"506220230410161930123411"</f>
        <v>506220230410161930123411</v>
      </c>
      <c r="E570" s="5" t="s">
        <v>14</v>
      </c>
    </row>
    <row r="571" spans="1:5" ht="30" customHeight="1">
      <c r="A571" s="5">
        <v>568</v>
      </c>
      <c r="B571" s="5" t="str">
        <f>"谢丽许"</f>
        <v>谢丽许</v>
      </c>
      <c r="C571" s="5" t="str">
        <f t="shared" si="29"/>
        <v>女</v>
      </c>
      <c r="D571" s="5" t="str">
        <f>"506220230410181121123766"</f>
        <v>506220230410181121123766</v>
      </c>
      <c r="E571" s="5" t="s">
        <v>14</v>
      </c>
    </row>
    <row r="572" spans="1:5" ht="30" customHeight="1">
      <c r="A572" s="5">
        <v>569</v>
      </c>
      <c r="B572" s="5" t="str">
        <f>"陈丽君"</f>
        <v>陈丽君</v>
      </c>
      <c r="C572" s="5" t="str">
        <f t="shared" si="29"/>
        <v>女</v>
      </c>
      <c r="D572" s="5" t="str">
        <f>"506220230410201427124121"</f>
        <v>506220230410201427124121</v>
      </c>
      <c r="E572" s="5" t="s">
        <v>14</v>
      </c>
    </row>
    <row r="573" spans="1:5" ht="30" customHeight="1">
      <c r="A573" s="5">
        <v>570</v>
      </c>
      <c r="B573" s="5" t="str">
        <f>"王静"</f>
        <v>王静</v>
      </c>
      <c r="C573" s="5" t="str">
        <f t="shared" si="29"/>
        <v>女</v>
      </c>
      <c r="D573" s="5" t="str">
        <f>"506220230410223338124529"</f>
        <v>506220230410223338124529</v>
      </c>
      <c r="E573" s="5" t="s">
        <v>14</v>
      </c>
    </row>
    <row r="574" spans="1:5" ht="30" customHeight="1">
      <c r="A574" s="5">
        <v>571</v>
      </c>
      <c r="B574" s="5" t="str">
        <f>"卓艳丽"</f>
        <v>卓艳丽</v>
      </c>
      <c r="C574" s="5" t="str">
        <f t="shared" si="29"/>
        <v>女</v>
      </c>
      <c r="D574" s="5" t="str">
        <f>"506220230411101440125187"</f>
        <v>506220230411101440125187</v>
      </c>
      <c r="E574" s="5" t="s">
        <v>14</v>
      </c>
    </row>
    <row r="575" spans="1:5" ht="30" customHeight="1">
      <c r="A575" s="5">
        <v>572</v>
      </c>
      <c r="B575" s="5" t="str">
        <f>"杨曦"</f>
        <v>杨曦</v>
      </c>
      <c r="C575" s="5" t="str">
        <f t="shared" si="29"/>
        <v>女</v>
      </c>
      <c r="D575" s="5" t="str">
        <f>"506220230411111936125441"</f>
        <v>506220230411111936125441</v>
      </c>
      <c r="E575" s="5" t="s">
        <v>14</v>
      </c>
    </row>
    <row r="576" spans="1:5" ht="30" customHeight="1">
      <c r="A576" s="5">
        <v>573</v>
      </c>
      <c r="B576" s="5" t="str">
        <f>"温金婷"</f>
        <v>温金婷</v>
      </c>
      <c r="C576" s="5" t="str">
        <f t="shared" si="29"/>
        <v>女</v>
      </c>
      <c r="D576" s="5" t="str">
        <f>"506220230411112122125449"</f>
        <v>506220230411112122125449</v>
      </c>
      <c r="E576" s="5" t="s">
        <v>14</v>
      </c>
    </row>
    <row r="577" spans="1:5" ht="30" customHeight="1">
      <c r="A577" s="5">
        <v>574</v>
      </c>
      <c r="B577" s="5" t="str">
        <f>"张旭秀"</f>
        <v>张旭秀</v>
      </c>
      <c r="C577" s="5" t="str">
        <f t="shared" si="29"/>
        <v>女</v>
      </c>
      <c r="D577" s="5" t="str">
        <f>"506220230405103656113172"</f>
        <v>506220230405103656113172</v>
      </c>
      <c r="E577" s="5" t="s">
        <v>15</v>
      </c>
    </row>
    <row r="578" spans="1:5" ht="30" customHeight="1">
      <c r="A578" s="5">
        <v>575</v>
      </c>
      <c r="B578" s="5" t="str">
        <f>"王金丹"</f>
        <v>王金丹</v>
      </c>
      <c r="C578" s="5" t="str">
        <f t="shared" si="29"/>
        <v>女</v>
      </c>
      <c r="D578" s="5" t="str">
        <f>"506220230405121506113351"</f>
        <v>506220230405121506113351</v>
      </c>
      <c r="E578" s="5" t="s">
        <v>15</v>
      </c>
    </row>
    <row r="579" spans="1:5" ht="30" customHeight="1">
      <c r="A579" s="5">
        <v>576</v>
      </c>
      <c r="B579" s="5" t="str">
        <f>"覃钰童"</f>
        <v>覃钰童</v>
      </c>
      <c r="C579" s="5" t="str">
        <f t="shared" si="29"/>
        <v>女</v>
      </c>
      <c r="D579" s="5" t="str">
        <f>"506220230405123551113381"</f>
        <v>506220230405123551113381</v>
      </c>
      <c r="E579" s="5" t="s">
        <v>15</v>
      </c>
    </row>
    <row r="580" spans="1:5" ht="30" customHeight="1">
      <c r="A580" s="5">
        <v>577</v>
      </c>
      <c r="B580" s="5" t="str">
        <f>"王曼"</f>
        <v>王曼</v>
      </c>
      <c r="C580" s="5" t="str">
        <f t="shared" si="29"/>
        <v>女</v>
      </c>
      <c r="D580" s="5" t="str">
        <f>"506220230405173609113843"</f>
        <v>506220230405173609113843</v>
      </c>
      <c r="E580" s="5" t="s">
        <v>15</v>
      </c>
    </row>
    <row r="581" spans="1:5" ht="30" customHeight="1">
      <c r="A581" s="5">
        <v>578</v>
      </c>
      <c r="B581" s="5" t="str">
        <f>"符莲俐"</f>
        <v>符莲俐</v>
      </c>
      <c r="C581" s="5" t="str">
        <f t="shared" si="29"/>
        <v>女</v>
      </c>
      <c r="D581" s="5" t="str">
        <f>"506220230405180642113876"</f>
        <v>506220230405180642113876</v>
      </c>
      <c r="E581" s="5" t="s">
        <v>15</v>
      </c>
    </row>
    <row r="582" spans="1:5" ht="30" customHeight="1">
      <c r="A582" s="5">
        <v>579</v>
      </c>
      <c r="B582" s="5" t="str">
        <f>"杨颖"</f>
        <v>杨颖</v>
      </c>
      <c r="C582" s="5" t="str">
        <f t="shared" si="29"/>
        <v>女</v>
      </c>
      <c r="D582" s="5" t="str">
        <f>"506220230405185359113940"</f>
        <v>506220230405185359113940</v>
      </c>
      <c r="E582" s="5" t="s">
        <v>15</v>
      </c>
    </row>
    <row r="583" spans="1:5" ht="30" customHeight="1">
      <c r="A583" s="5">
        <v>580</v>
      </c>
      <c r="B583" s="5" t="str">
        <f>"毛丹妮"</f>
        <v>毛丹妮</v>
      </c>
      <c r="C583" s="5" t="str">
        <f t="shared" si="29"/>
        <v>女</v>
      </c>
      <c r="D583" s="5" t="str">
        <f>"506220230405221849114308"</f>
        <v>506220230405221849114308</v>
      </c>
      <c r="E583" s="5" t="s">
        <v>15</v>
      </c>
    </row>
    <row r="584" spans="1:5" ht="30" customHeight="1">
      <c r="A584" s="5">
        <v>581</v>
      </c>
      <c r="B584" s="5" t="str">
        <f>"黄慧环"</f>
        <v>黄慧环</v>
      </c>
      <c r="C584" s="5" t="str">
        <f t="shared" si="29"/>
        <v>女</v>
      </c>
      <c r="D584" s="5" t="str">
        <f>"506220230405230959114388"</f>
        <v>506220230405230959114388</v>
      </c>
      <c r="E584" s="5" t="s">
        <v>15</v>
      </c>
    </row>
    <row r="585" spans="1:5" ht="30" customHeight="1">
      <c r="A585" s="5">
        <v>582</v>
      </c>
      <c r="B585" s="5" t="str">
        <f>"符小嶺"</f>
        <v>符小嶺</v>
      </c>
      <c r="C585" s="5" t="str">
        <f>"男"</f>
        <v>男</v>
      </c>
      <c r="D585" s="5" t="str">
        <f>"506220230406003152114454"</f>
        <v>506220230406003152114454</v>
      </c>
      <c r="E585" s="5" t="s">
        <v>15</v>
      </c>
    </row>
    <row r="586" spans="1:5" ht="30" customHeight="1">
      <c r="A586" s="5">
        <v>583</v>
      </c>
      <c r="B586" s="5" t="str">
        <f>"韩玉娟"</f>
        <v>韩玉娟</v>
      </c>
      <c r="C586" s="5" t="str">
        <f>"女"</f>
        <v>女</v>
      </c>
      <c r="D586" s="5" t="str">
        <f>"506220230406081425114528"</f>
        <v>506220230406081425114528</v>
      </c>
      <c r="E586" s="5" t="s">
        <v>15</v>
      </c>
    </row>
    <row r="587" spans="1:5" ht="30" customHeight="1">
      <c r="A587" s="5">
        <v>584</v>
      </c>
      <c r="B587" s="5" t="str">
        <f>"陈朝龙"</f>
        <v>陈朝龙</v>
      </c>
      <c r="C587" s="5" t="str">
        <f>"男"</f>
        <v>男</v>
      </c>
      <c r="D587" s="5" t="str">
        <f>"506220230406082840114556"</f>
        <v>506220230406082840114556</v>
      </c>
      <c r="E587" s="5" t="s">
        <v>15</v>
      </c>
    </row>
    <row r="588" spans="1:5" ht="30" customHeight="1">
      <c r="A588" s="5">
        <v>585</v>
      </c>
      <c r="B588" s="5" t="str">
        <f>"黄亚媛"</f>
        <v>黄亚媛</v>
      </c>
      <c r="C588" s="5" t="str">
        <f aca="true" t="shared" si="30" ref="C588:C594">"女"</f>
        <v>女</v>
      </c>
      <c r="D588" s="5" t="str">
        <f>"506220230406084920114604"</f>
        <v>506220230406084920114604</v>
      </c>
      <c r="E588" s="5" t="s">
        <v>15</v>
      </c>
    </row>
    <row r="589" spans="1:5" ht="30" customHeight="1">
      <c r="A589" s="5">
        <v>586</v>
      </c>
      <c r="B589" s="5" t="str">
        <f>"曹杨琪"</f>
        <v>曹杨琪</v>
      </c>
      <c r="C589" s="5" t="str">
        <f t="shared" si="30"/>
        <v>女</v>
      </c>
      <c r="D589" s="5" t="str">
        <f>"506220230406095855115017"</f>
        <v>506220230406095855115017</v>
      </c>
      <c r="E589" s="5" t="s">
        <v>15</v>
      </c>
    </row>
    <row r="590" spans="1:5" ht="30" customHeight="1">
      <c r="A590" s="5">
        <v>587</v>
      </c>
      <c r="B590" s="5" t="str">
        <f>"孙薇"</f>
        <v>孙薇</v>
      </c>
      <c r="C590" s="5" t="str">
        <f t="shared" si="30"/>
        <v>女</v>
      </c>
      <c r="D590" s="5" t="str">
        <f>"506220230406102402115174"</f>
        <v>506220230406102402115174</v>
      </c>
      <c r="E590" s="5" t="s">
        <v>15</v>
      </c>
    </row>
    <row r="591" spans="1:5" ht="30" customHeight="1">
      <c r="A591" s="5">
        <v>588</v>
      </c>
      <c r="B591" s="5" t="str">
        <f>"李玟"</f>
        <v>李玟</v>
      </c>
      <c r="C591" s="5" t="str">
        <f t="shared" si="30"/>
        <v>女</v>
      </c>
      <c r="D591" s="5" t="str">
        <f>"506220230406121844115677"</f>
        <v>506220230406121844115677</v>
      </c>
      <c r="E591" s="5" t="s">
        <v>15</v>
      </c>
    </row>
    <row r="592" spans="1:5" ht="30" customHeight="1">
      <c r="A592" s="5">
        <v>589</v>
      </c>
      <c r="B592" s="5" t="str">
        <f>"倪怡平"</f>
        <v>倪怡平</v>
      </c>
      <c r="C592" s="5" t="str">
        <f t="shared" si="30"/>
        <v>女</v>
      </c>
      <c r="D592" s="5" t="str">
        <f>"506220230406140340115993"</f>
        <v>506220230406140340115993</v>
      </c>
      <c r="E592" s="5" t="s">
        <v>15</v>
      </c>
    </row>
    <row r="593" spans="1:5" ht="30" customHeight="1">
      <c r="A593" s="5">
        <v>590</v>
      </c>
      <c r="B593" s="5" t="str">
        <f>"陈瑶瑶"</f>
        <v>陈瑶瑶</v>
      </c>
      <c r="C593" s="5" t="str">
        <f t="shared" si="30"/>
        <v>女</v>
      </c>
      <c r="D593" s="5" t="str">
        <f>"506220230406224459117707"</f>
        <v>506220230406224459117707</v>
      </c>
      <c r="E593" s="5" t="s">
        <v>15</v>
      </c>
    </row>
    <row r="594" spans="1:5" ht="30" customHeight="1">
      <c r="A594" s="5">
        <v>591</v>
      </c>
      <c r="B594" s="5" t="str">
        <f>"梁石慧"</f>
        <v>梁石慧</v>
      </c>
      <c r="C594" s="5" t="str">
        <f t="shared" si="30"/>
        <v>女</v>
      </c>
      <c r="D594" s="5" t="str">
        <f>"506220230407123416118773"</f>
        <v>506220230407123416118773</v>
      </c>
      <c r="E594" s="5" t="s">
        <v>15</v>
      </c>
    </row>
    <row r="595" spans="1:5" ht="30" customHeight="1">
      <c r="A595" s="5">
        <v>592</v>
      </c>
      <c r="B595" s="5" t="str">
        <f>"潘孝德"</f>
        <v>潘孝德</v>
      </c>
      <c r="C595" s="5" t="str">
        <f>"男"</f>
        <v>男</v>
      </c>
      <c r="D595" s="5" t="str">
        <f>"506220230407135613118999"</f>
        <v>506220230407135613118999</v>
      </c>
      <c r="E595" s="5" t="s">
        <v>15</v>
      </c>
    </row>
    <row r="596" spans="1:5" ht="30" customHeight="1">
      <c r="A596" s="5">
        <v>593</v>
      </c>
      <c r="B596" s="5" t="str">
        <f>"何福花"</f>
        <v>何福花</v>
      </c>
      <c r="C596" s="5" t="str">
        <f aca="true" t="shared" si="31" ref="C596:C601">"女"</f>
        <v>女</v>
      </c>
      <c r="D596" s="5" t="str">
        <f>"506220230407155246119427"</f>
        <v>506220230407155246119427</v>
      </c>
      <c r="E596" s="5" t="s">
        <v>15</v>
      </c>
    </row>
    <row r="597" spans="1:5" ht="30" customHeight="1">
      <c r="A597" s="5">
        <v>594</v>
      </c>
      <c r="B597" s="5" t="str">
        <f>"谢青彤"</f>
        <v>谢青彤</v>
      </c>
      <c r="C597" s="5" t="str">
        <f t="shared" si="31"/>
        <v>女</v>
      </c>
      <c r="D597" s="5" t="str">
        <f>"506220230407185608119811"</f>
        <v>506220230407185608119811</v>
      </c>
      <c r="E597" s="5" t="s">
        <v>15</v>
      </c>
    </row>
    <row r="598" spans="1:5" ht="30" customHeight="1">
      <c r="A598" s="5">
        <v>595</v>
      </c>
      <c r="B598" s="5" t="str">
        <f>"苏贵男"</f>
        <v>苏贵男</v>
      </c>
      <c r="C598" s="5" t="str">
        <f t="shared" si="31"/>
        <v>女</v>
      </c>
      <c r="D598" s="5" t="str">
        <f>"506220230407200043119846"</f>
        <v>506220230407200043119846</v>
      </c>
      <c r="E598" s="5" t="s">
        <v>15</v>
      </c>
    </row>
    <row r="599" spans="1:5" ht="30" customHeight="1">
      <c r="A599" s="5">
        <v>596</v>
      </c>
      <c r="B599" s="5" t="str">
        <f>"杜红丹"</f>
        <v>杜红丹</v>
      </c>
      <c r="C599" s="5" t="str">
        <f t="shared" si="31"/>
        <v>女</v>
      </c>
      <c r="D599" s="5" t="str">
        <f>"506220230408164708120254"</f>
        <v>506220230408164708120254</v>
      </c>
      <c r="E599" s="5" t="s">
        <v>15</v>
      </c>
    </row>
    <row r="600" spans="1:5" ht="30" customHeight="1">
      <c r="A600" s="5">
        <v>597</v>
      </c>
      <c r="B600" s="5" t="str">
        <f>"符坤礼"</f>
        <v>符坤礼</v>
      </c>
      <c r="C600" s="5" t="str">
        <f t="shared" si="31"/>
        <v>女</v>
      </c>
      <c r="D600" s="5" t="str">
        <f>"506220230408165719120262"</f>
        <v>506220230408165719120262</v>
      </c>
      <c r="E600" s="5" t="s">
        <v>15</v>
      </c>
    </row>
    <row r="601" spans="1:5" ht="30" customHeight="1">
      <c r="A601" s="5">
        <v>598</v>
      </c>
      <c r="B601" s="5" t="str">
        <f>"王悦妃"</f>
        <v>王悦妃</v>
      </c>
      <c r="C601" s="5" t="str">
        <f t="shared" si="31"/>
        <v>女</v>
      </c>
      <c r="D601" s="5" t="str">
        <f>"506220230408171124120273"</f>
        <v>506220230408171124120273</v>
      </c>
      <c r="E601" s="5" t="s">
        <v>15</v>
      </c>
    </row>
    <row r="602" spans="1:5" ht="30" customHeight="1">
      <c r="A602" s="5">
        <v>599</v>
      </c>
      <c r="B602" s="5" t="str">
        <f>"符明凯"</f>
        <v>符明凯</v>
      </c>
      <c r="C602" s="5" t="str">
        <f>"男"</f>
        <v>男</v>
      </c>
      <c r="D602" s="5" t="str">
        <f>"506220230408204510120386"</f>
        <v>506220230408204510120386</v>
      </c>
      <c r="E602" s="5" t="s">
        <v>15</v>
      </c>
    </row>
    <row r="603" spans="1:5" ht="30" customHeight="1">
      <c r="A603" s="5">
        <v>600</v>
      </c>
      <c r="B603" s="5" t="str">
        <f>"吴丹琴"</f>
        <v>吴丹琴</v>
      </c>
      <c r="C603" s="5" t="str">
        <f>"女"</f>
        <v>女</v>
      </c>
      <c r="D603" s="5" t="str">
        <f>"506220230408230910120471"</f>
        <v>506220230408230910120471</v>
      </c>
      <c r="E603" s="5" t="s">
        <v>15</v>
      </c>
    </row>
    <row r="604" spans="1:5" ht="30" customHeight="1">
      <c r="A604" s="5">
        <v>601</v>
      </c>
      <c r="B604" s="5" t="str">
        <f>"符琼连"</f>
        <v>符琼连</v>
      </c>
      <c r="C604" s="5" t="str">
        <f>"女"</f>
        <v>女</v>
      </c>
      <c r="D604" s="5" t="str">
        <f>"506220230409081445120505"</f>
        <v>506220230409081445120505</v>
      </c>
      <c r="E604" s="5" t="s">
        <v>15</v>
      </c>
    </row>
    <row r="605" spans="1:5" ht="30" customHeight="1">
      <c r="A605" s="5">
        <v>602</v>
      </c>
      <c r="B605" s="5" t="str">
        <f>"王乃威"</f>
        <v>王乃威</v>
      </c>
      <c r="C605" s="5" t="str">
        <f>"男"</f>
        <v>男</v>
      </c>
      <c r="D605" s="5" t="str">
        <f>"506220230409103405120566"</f>
        <v>506220230409103405120566</v>
      </c>
      <c r="E605" s="5" t="s">
        <v>15</v>
      </c>
    </row>
    <row r="606" spans="1:5" ht="30" customHeight="1">
      <c r="A606" s="5">
        <v>603</v>
      </c>
      <c r="B606" s="5" t="str">
        <f>"刘焕冬"</f>
        <v>刘焕冬</v>
      </c>
      <c r="C606" s="5" t="str">
        <f aca="true" t="shared" si="32" ref="C606:C615">"女"</f>
        <v>女</v>
      </c>
      <c r="D606" s="5" t="str">
        <f>"506220230409163612120839"</f>
        <v>506220230409163612120839</v>
      </c>
      <c r="E606" s="5" t="s">
        <v>15</v>
      </c>
    </row>
    <row r="607" spans="1:5" ht="30" customHeight="1">
      <c r="A607" s="5">
        <v>604</v>
      </c>
      <c r="B607" s="5" t="str">
        <f>"曾小云"</f>
        <v>曾小云</v>
      </c>
      <c r="C607" s="5" t="str">
        <f t="shared" si="32"/>
        <v>女</v>
      </c>
      <c r="D607" s="5" t="str">
        <f>"506220230409170435120861"</f>
        <v>506220230409170435120861</v>
      </c>
      <c r="E607" s="5" t="s">
        <v>15</v>
      </c>
    </row>
    <row r="608" spans="1:5" ht="30" customHeight="1">
      <c r="A608" s="5">
        <v>605</v>
      </c>
      <c r="B608" s="5" t="str">
        <f>"蔡飘飘"</f>
        <v>蔡飘飘</v>
      </c>
      <c r="C608" s="5" t="str">
        <f t="shared" si="32"/>
        <v>女</v>
      </c>
      <c r="D608" s="5" t="str">
        <f>"506220230409200430120977"</f>
        <v>506220230409200430120977</v>
      </c>
      <c r="E608" s="5" t="s">
        <v>15</v>
      </c>
    </row>
    <row r="609" spans="1:5" ht="30" customHeight="1">
      <c r="A609" s="5">
        <v>606</v>
      </c>
      <c r="B609" s="5" t="str">
        <f>"文陈华"</f>
        <v>文陈华</v>
      </c>
      <c r="C609" s="5" t="str">
        <f t="shared" si="32"/>
        <v>女</v>
      </c>
      <c r="D609" s="5" t="str">
        <f>"506220230410112758122309"</f>
        <v>506220230410112758122309</v>
      </c>
      <c r="E609" s="5" t="s">
        <v>15</v>
      </c>
    </row>
    <row r="610" spans="1:5" ht="30" customHeight="1">
      <c r="A610" s="5">
        <v>607</v>
      </c>
      <c r="B610" s="5" t="str">
        <f>"郑家善"</f>
        <v>郑家善</v>
      </c>
      <c r="C610" s="5" t="str">
        <f t="shared" si="32"/>
        <v>女</v>
      </c>
      <c r="D610" s="5" t="str">
        <f>"506220230410113422122330"</f>
        <v>506220230410113422122330</v>
      </c>
      <c r="E610" s="5" t="s">
        <v>15</v>
      </c>
    </row>
    <row r="611" spans="1:5" ht="30" customHeight="1">
      <c r="A611" s="5">
        <v>608</v>
      </c>
      <c r="B611" s="5" t="str">
        <f>"杨舒花"</f>
        <v>杨舒花</v>
      </c>
      <c r="C611" s="5" t="str">
        <f t="shared" si="32"/>
        <v>女</v>
      </c>
      <c r="D611" s="5" t="str">
        <f>"506220230410124118122600"</f>
        <v>506220230410124118122600</v>
      </c>
      <c r="E611" s="5" t="s">
        <v>15</v>
      </c>
    </row>
    <row r="612" spans="1:5" ht="30" customHeight="1">
      <c r="A612" s="5">
        <v>609</v>
      </c>
      <c r="B612" s="5" t="str">
        <f>"张芳菊"</f>
        <v>张芳菊</v>
      </c>
      <c r="C612" s="5" t="str">
        <f t="shared" si="32"/>
        <v>女</v>
      </c>
      <c r="D612" s="5" t="str">
        <f>"506220230410142457122917"</f>
        <v>506220230410142457122917</v>
      </c>
      <c r="E612" s="5" t="s">
        <v>15</v>
      </c>
    </row>
    <row r="613" spans="1:5" ht="30" customHeight="1">
      <c r="A613" s="5">
        <v>610</v>
      </c>
      <c r="B613" s="5" t="str">
        <f>"石奇凡"</f>
        <v>石奇凡</v>
      </c>
      <c r="C613" s="5" t="str">
        <f t="shared" si="32"/>
        <v>女</v>
      </c>
      <c r="D613" s="5" t="str">
        <f>"506220230410145813123057"</f>
        <v>506220230410145813123057</v>
      </c>
      <c r="E613" s="5" t="s">
        <v>15</v>
      </c>
    </row>
    <row r="614" spans="1:5" ht="30" customHeight="1">
      <c r="A614" s="5">
        <v>611</v>
      </c>
      <c r="B614" s="5" t="str">
        <f>"成静"</f>
        <v>成静</v>
      </c>
      <c r="C614" s="5" t="str">
        <f t="shared" si="32"/>
        <v>女</v>
      </c>
      <c r="D614" s="5" t="str">
        <f>"506220230410153231123204"</f>
        <v>506220230410153231123204</v>
      </c>
      <c r="E614" s="5" t="s">
        <v>15</v>
      </c>
    </row>
    <row r="615" spans="1:5" ht="30" customHeight="1">
      <c r="A615" s="5">
        <v>612</v>
      </c>
      <c r="B615" s="5" t="str">
        <f>"林小夏"</f>
        <v>林小夏</v>
      </c>
      <c r="C615" s="5" t="str">
        <f t="shared" si="32"/>
        <v>女</v>
      </c>
      <c r="D615" s="5" t="str">
        <f>"506220230410153457123210"</f>
        <v>506220230410153457123210</v>
      </c>
      <c r="E615" s="5" t="s">
        <v>15</v>
      </c>
    </row>
    <row r="616" spans="1:5" ht="30" customHeight="1">
      <c r="A616" s="5">
        <v>613</v>
      </c>
      <c r="B616" s="5" t="str">
        <f>"吴清存"</f>
        <v>吴清存</v>
      </c>
      <c r="C616" s="5" t="str">
        <f>"男"</f>
        <v>男</v>
      </c>
      <c r="D616" s="5" t="str">
        <f>"506220230410202651124159"</f>
        <v>506220230410202651124159</v>
      </c>
      <c r="E616" s="5" t="s">
        <v>15</v>
      </c>
    </row>
    <row r="617" spans="1:5" ht="30" customHeight="1">
      <c r="A617" s="5">
        <v>614</v>
      </c>
      <c r="B617" s="5" t="str">
        <f>"唐万霞"</f>
        <v>唐万霞</v>
      </c>
      <c r="C617" s="5" t="str">
        <f>"女"</f>
        <v>女</v>
      </c>
      <c r="D617" s="5" t="str">
        <f>"506220230410211835124325"</f>
        <v>506220230410211835124325</v>
      </c>
      <c r="E617" s="5" t="s">
        <v>15</v>
      </c>
    </row>
    <row r="618" spans="1:5" ht="30" customHeight="1">
      <c r="A618" s="5">
        <v>615</v>
      </c>
      <c r="B618" s="5" t="str">
        <f>"梁婷"</f>
        <v>梁婷</v>
      </c>
      <c r="C618" s="5" t="str">
        <f>"女"</f>
        <v>女</v>
      </c>
      <c r="D618" s="5" t="str">
        <f>"506220230410220434124465"</f>
        <v>506220230410220434124465</v>
      </c>
      <c r="E618" s="5" t="s">
        <v>15</v>
      </c>
    </row>
    <row r="619" spans="1:5" ht="30" customHeight="1">
      <c r="A619" s="5">
        <v>616</v>
      </c>
      <c r="B619" s="5" t="str">
        <f>"刘伯映"</f>
        <v>刘伯映</v>
      </c>
      <c r="C619" s="5" t="str">
        <f>"女"</f>
        <v>女</v>
      </c>
      <c r="D619" s="5" t="str">
        <f>"506220230411074413124724"</f>
        <v>506220230411074413124724</v>
      </c>
      <c r="E619" s="5" t="s">
        <v>15</v>
      </c>
    </row>
    <row r="620" spans="1:5" ht="30" customHeight="1">
      <c r="A620" s="5">
        <v>617</v>
      </c>
      <c r="B620" s="5" t="str">
        <f>"吴小芬"</f>
        <v>吴小芬</v>
      </c>
      <c r="C620" s="5" t="str">
        <f>"女"</f>
        <v>女</v>
      </c>
      <c r="D620" s="5" t="str">
        <f>"506220230411102253125213"</f>
        <v>506220230411102253125213</v>
      </c>
      <c r="E620" s="5" t="s">
        <v>15</v>
      </c>
    </row>
    <row r="621" spans="1:5" ht="30" customHeight="1">
      <c r="A621" s="5">
        <v>618</v>
      </c>
      <c r="B621" s="5" t="str">
        <f>"王旺鑫"</f>
        <v>王旺鑫</v>
      </c>
      <c r="C621" s="5" t="str">
        <f>"男"</f>
        <v>男</v>
      </c>
      <c r="D621" s="5" t="str">
        <f>"506220230411105052125328"</f>
        <v>506220230411105052125328</v>
      </c>
      <c r="E621" s="5" t="s">
        <v>15</v>
      </c>
    </row>
    <row r="622" spans="1:5" ht="30" customHeight="1">
      <c r="A622" s="5">
        <v>619</v>
      </c>
      <c r="B622" s="5" t="str">
        <f>"吴帆"</f>
        <v>吴帆</v>
      </c>
      <c r="C622" s="5" t="str">
        <f aca="true" t="shared" si="33" ref="C622:C634">"女"</f>
        <v>女</v>
      </c>
      <c r="D622" s="5" t="str">
        <f>"506220230405091150113038"</f>
        <v>506220230405091150113038</v>
      </c>
      <c r="E622" s="5" t="s">
        <v>16</v>
      </c>
    </row>
    <row r="623" spans="1:5" ht="30" customHeight="1">
      <c r="A623" s="5">
        <v>620</v>
      </c>
      <c r="B623" s="5" t="str">
        <f>"周妹果"</f>
        <v>周妹果</v>
      </c>
      <c r="C623" s="5" t="str">
        <f t="shared" si="33"/>
        <v>女</v>
      </c>
      <c r="D623" s="5" t="str">
        <f>"506220230405104415113186"</f>
        <v>506220230405104415113186</v>
      </c>
      <c r="E623" s="5" t="s">
        <v>16</v>
      </c>
    </row>
    <row r="624" spans="1:5" ht="30" customHeight="1">
      <c r="A624" s="5">
        <v>621</v>
      </c>
      <c r="B624" s="5" t="str">
        <f>"罗晓欣"</f>
        <v>罗晓欣</v>
      </c>
      <c r="C624" s="5" t="str">
        <f t="shared" si="33"/>
        <v>女</v>
      </c>
      <c r="D624" s="5" t="str">
        <f>"506220230405113928113294"</f>
        <v>506220230405113928113294</v>
      </c>
      <c r="E624" s="5" t="s">
        <v>16</v>
      </c>
    </row>
    <row r="625" spans="1:5" ht="30" customHeight="1">
      <c r="A625" s="5">
        <v>622</v>
      </c>
      <c r="B625" s="5" t="str">
        <f>"蔡元女"</f>
        <v>蔡元女</v>
      </c>
      <c r="C625" s="5" t="str">
        <f t="shared" si="33"/>
        <v>女</v>
      </c>
      <c r="D625" s="5" t="str">
        <f>"506220230405114631113308"</f>
        <v>506220230405114631113308</v>
      </c>
      <c r="E625" s="5" t="s">
        <v>16</v>
      </c>
    </row>
    <row r="626" spans="1:5" ht="30" customHeight="1">
      <c r="A626" s="5">
        <v>623</v>
      </c>
      <c r="B626" s="5" t="str">
        <f>"程小燕"</f>
        <v>程小燕</v>
      </c>
      <c r="C626" s="5" t="str">
        <f t="shared" si="33"/>
        <v>女</v>
      </c>
      <c r="D626" s="5" t="str">
        <f>"506220230405123917113392"</f>
        <v>506220230405123917113392</v>
      </c>
      <c r="E626" s="5" t="s">
        <v>16</v>
      </c>
    </row>
    <row r="627" spans="1:5" ht="30" customHeight="1">
      <c r="A627" s="5">
        <v>624</v>
      </c>
      <c r="B627" s="5" t="str">
        <f>"徐有连"</f>
        <v>徐有连</v>
      </c>
      <c r="C627" s="5" t="str">
        <f t="shared" si="33"/>
        <v>女</v>
      </c>
      <c r="D627" s="5" t="str">
        <f>"506220230405142101113546"</f>
        <v>506220230405142101113546</v>
      </c>
      <c r="E627" s="5" t="s">
        <v>16</v>
      </c>
    </row>
    <row r="628" spans="1:5" ht="30" customHeight="1">
      <c r="A628" s="5">
        <v>625</v>
      </c>
      <c r="B628" s="5" t="str">
        <f>"周艳"</f>
        <v>周艳</v>
      </c>
      <c r="C628" s="5" t="str">
        <f t="shared" si="33"/>
        <v>女</v>
      </c>
      <c r="D628" s="5" t="str">
        <f>"506220230405143217113562"</f>
        <v>506220230405143217113562</v>
      </c>
      <c r="E628" s="5" t="s">
        <v>16</v>
      </c>
    </row>
    <row r="629" spans="1:5" ht="30" customHeight="1">
      <c r="A629" s="5">
        <v>626</v>
      </c>
      <c r="B629" s="5" t="str">
        <f>"林芳将"</f>
        <v>林芳将</v>
      </c>
      <c r="C629" s="5" t="str">
        <f t="shared" si="33"/>
        <v>女</v>
      </c>
      <c r="D629" s="5" t="str">
        <f>"506220230405162959113731"</f>
        <v>506220230405162959113731</v>
      </c>
      <c r="E629" s="5" t="s">
        <v>16</v>
      </c>
    </row>
    <row r="630" spans="1:5" ht="30" customHeight="1">
      <c r="A630" s="5">
        <v>627</v>
      </c>
      <c r="B630" s="5" t="str">
        <f>"林彩红"</f>
        <v>林彩红</v>
      </c>
      <c r="C630" s="5" t="str">
        <f t="shared" si="33"/>
        <v>女</v>
      </c>
      <c r="D630" s="5" t="str">
        <f>"506220230405163659113742"</f>
        <v>506220230405163659113742</v>
      </c>
      <c r="E630" s="5" t="s">
        <v>16</v>
      </c>
    </row>
    <row r="631" spans="1:5" ht="30" customHeight="1">
      <c r="A631" s="5">
        <v>628</v>
      </c>
      <c r="B631" s="5" t="str">
        <f>"郭雅丽"</f>
        <v>郭雅丽</v>
      </c>
      <c r="C631" s="5" t="str">
        <f t="shared" si="33"/>
        <v>女</v>
      </c>
      <c r="D631" s="5" t="str">
        <f>"506220230405170713113791"</f>
        <v>506220230405170713113791</v>
      </c>
      <c r="E631" s="5" t="s">
        <v>16</v>
      </c>
    </row>
    <row r="632" spans="1:5" ht="30" customHeight="1">
      <c r="A632" s="5">
        <v>629</v>
      </c>
      <c r="B632" s="5" t="str">
        <f>"胡威威"</f>
        <v>胡威威</v>
      </c>
      <c r="C632" s="5" t="str">
        <f t="shared" si="33"/>
        <v>女</v>
      </c>
      <c r="D632" s="5" t="str">
        <f>"506220230405171016113797"</f>
        <v>506220230405171016113797</v>
      </c>
      <c r="E632" s="5" t="s">
        <v>16</v>
      </c>
    </row>
    <row r="633" spans="1:5" ht="30" customHeight="1">
      <c r="A633" s="5">
        <v>630</v>
      </c>
      <c r="B633" s="5" t="str">
        <f>"李珍方"</f>
        <v>李珍方</v>
      </c>
      <c r="C633" s="5" t="str">
        <f t="shared" si="33"/>
        <v>女</v>
      </c>
      <c r="D633" s="5" t="str">
        <f>"506220230405181107113886"</f>
        <v>506220230405181107113886</v>
      </c>
      <c r="E633" s="5" t="s">
        <v>16</v>
      </c>
    </row>
    <row r="634" spans="1:5" ht="30" customHeight="1">
      <c r="A634" s="5">
        <v>631</v>
      </c>
      <c r="B634" s="5" t="str">
        <f>"谢克振"</f>
        <v>谢克振</v>
      </c>
      <c r="C634" s="5" t="str">
        <f t="shared" si="33"/>
        <v>女</v>
      </c>
      <c r="D634" s="5" t="str">
        <f>"506220230405191837113977"</f>
        <v>506220230405191837113977</v>
      </c>
      <c r="E634" s="5" t="s">
        <v>16</v>
      </c>
    </row>
    <row r="635" spans="1:5" ht="30" customHeight="1">
      <c r="A635" s="5">
        <v>632</v>
      </c>
      <c r="B635" s="5" t="str">
        <f>"王旭东"</f>
        <v>王旭东</v>
      </c>
      <c r="C635" s="5" t="str">
        <f>"男"</f>
        <v>男</v>
      </c>
      <c r="D635" s="5" t="str">
        <f>"506220230405194935114021"</f>
        <v>506220230405194935114021</v>
      </c>
      <c r="E635" s="5" t="s">
        <v>16</v>
      </c>
    </row>
    <row r="636" spans="1:5" ht="30" customHeight="1">
      <c r="A636" s="5">
        <v>633</v>
      </c>
      <c r="B636" s="5" t="str">
        <f>"郑少玉"</f>
        <v>郑少玉</v>
      </c>
      <c r="C636" s="5" t="str">
        <f aca="true" t="shared" si="34" ref="C636:C650">"女"</f>
        <v>女</v>
      </c>
      <c r="D636" s="5" t="str">
        <f>"506220230405200903114060"</f>
        <v>506220230405200903114060</v>
      </c>
      <c r="E636" s="5" t="s">
        <v>16</v>
      </c>
    </row>
    <row r="637" spans="1:5" ht="30" customHeight="1">
      <c r="A637" s="5">
        <v>634</v>
      </c>
      <c r="B637" s="5" t="str">
        <f>"符荣芝"</f>
        <v>符荣芝</v>
      </c>
      <c r="C637" s="5" t="str">
        <f t="shared" si="34"/>
        <v>女</v>
      </c>
      <c r="D637" s="5" t="str">
        <f>"506220230405210014114162"</f>
        <v>506220230405210014114162</v>
      </c>
      <c r="E637" s="5" t="s">
        <v>16</v>
      </c>
    </row>
    <row r="638" spans="1:5" ht="30" customHeight="1">
      <c r="A638" s="5">
        <v>635</v>
      </c>
      <c r="B638" s="5" t="str">
        <f>"包莹莹"</f>
        <v>包莹莹</v>
      </c>
      <c r="C638" s="5" t="str">
        <f t="shared" si="34"/>
        <v>女</v>
      </c>
      <c r="D638" s="5" t="str">
        <f>"506220230405210835114186"</f>
        <v>506220230405210835114186</v>
      </c>
      <c r="E638" s="5" t="s">
        <v>16</v>
      </c>
    </row>
    <row r="639" spans="1:5" ht="30" customHeight="1">
      <c r="A639" s="5">
        <v>636</v>
      </c>
      <c r="B639" s="5" t="str">
        <f>"王艳丽"</f>
        <v>王艳丽</v>
      </c>
      <c r="C639" s="5" t="str">
        <f t="shared" si="34"/>
        <v>女</v>
      </c>
      <c r="D639" s="5" t="str">
        <f>"506220230405220039114277"</f>
        <v>506220230405220039114277</v>
      </c>
      <c r="E639" s="5" t="s">
        <v>16</v>
      </c>
    </row>
    <row r="640" spans="1:5" ht="30" customHeight="1">
      <c r="A640" s="5">
        <v>637</v>
      </c>
      <c r="B640" s="5" t="str">
        <f>"董佳佳"</f>
        <v>董佳佳</v>
      </c>
      <c r="C640" s="5" t="str">
        <f t="shared" si="34"/>
        <v>女</v>
      </c>
      <c r="D640" s="5" t="str">
        <f>"506220230405221358114297"</f>
        <v>506220230405221358114297</v>
      </c>
      <c r="E640" s="5" t="s">
        <v>16</v>
      </c>
    </row>
    <row r="641" spans="1:5" ht="30" customHeight="1">
      <c r="A641" s="5">
        <v>638</v>
      </c>
      <c r="B641" s="5" t="str">
        <f>"陈红霞"</f>
        <v>陈红霞</v>
      </c>
      <c r="C641" s="5" t="str">
        <f t="shared" si="34"/>
        <v>女</v>
      </c>
      <c r="D641" s="5" t="str">
        <f>"506220230406002103114448"</f>
        <v>506220230406002103114448</v>
      </c>
      <c r="E641" s="5" t="s">
        <v>16</v>
      </c>
    </row>
    <row r="642" spans="1:5" ht="30" customHeight="1">
      <c r="A642" s="5">
        <v>639</v>
      </c>
      <c r="B642" s="5" t="str">
        <f>"黎秋霞"</f>
        <v>黎秋霞</v>
      </c>
      <c r="C642" s="5" t="str">
        <f t="shared" si="34"/>
        <v>女</v>
      </c>
      <c r="D642" s="5" t="str">
        <f>"506220230406080636114511"</f>
        <v>506220230406080636114511</v>
      </c>
      <c r="E642" s="5" t="s">
        <v>16</v>
      </c>
    </row>
    <row r="643" spans="1:5" ht="30" customHeight="1">
      <c r="A643" s="5">
        <v>640</v>
      </c>
      <c r="B643" s="5" t="str">
        <f>"张天艳"</f>
        <v>张天艳</v>
      </c>
      <c r="C643" s="5" t="str">
        <f t="shared" si="34"/>
        <v>女</v>
      </c>
      <c r="D643" s="5" t="str">
        <f>"506220230406093509114860"</f>
        <v>506220230406093509114860</v>
      </c>
      <c r="E643" s="5" t="s">
        <v>16</v>
      </c>
    </row>
    <row r="644" spans="1:5" ht="30" customHeight="1">
      <c r="A644" s="5">
        <v>641</v>
      </c>
      <c r="B644" s="5" t="str">
        <f>"范东永"</f>
        <v>范东永</v>
      </c>
      <c r="C644" s="5" t="str">
        <f t="shared" si="34"/>
        <v>女</v>
      </c>
      <c r="D644" s="5" t="str">
        <f>"506220230406095046114962"</f>
        <v>506220230406095046114962</v>
      </c>
      <c r="E644" s="5" t="s">
        <v>16</v>
      </c>
    </row>
    <row r="645" spans="1:5" ht="30" customHeight="1">
      <c r="A645" s="5">
        <v>642</v>
      </c>
      <c r="B645" s="5" t="str">
        <f>"吴小燕"</f>
        <v>吴小燕</v>
      </c>
      <c r="C645" s="5" t="str">
        <f t="shared" si="34"/>
        <v>女</v>
      </c>
      <c r="D645" s="5" t="str">
        <f>"506220230406103439115227"</f>
        <v>506220230406103439115227</v>
      </c>
      <c r="E645" s="5" t="s">
        <v>16</v>
      </c>
    </row>
    <row r="646" spans="1:5" ht="30" customHeight="1">
      <c r="A646" s="5">
        <v>643</v>
      </c>
      <c r="B646" s="5" t="str">
        <f>"王春婷"</f>
        <v>王春婷</v>
      </c>
      <c r="C646" s="5" t="str">
        <f t="shared" si="34"/>
        <v>女</v>
      </c>
      <c r="D646" s="5" t="str">
        <f>"506220230406104321115274"</f>
        <v>506220230406104321115274</v>
      </c>
      <c r="E646" s="5" t="s">
        <v>16</v>
      </c>
    </row>
    <row r="647" spans="1:5" ht="30" customHeight="1">
      <c r="A647" s="5">
        <v>644</v>
      </c>
      <c r="B647" s="5" t="str">
        <f>"何秋兰"</f>
        <v>何秋兰</v>
      </c>
      <c r="C647" s="5" t="str">
        <f t="shared" si="34"/>
        <v>女</v>
      </c>
      <c r="D647" s="5" t="str">
        <f>"506220230406105657115353"</f>
        <v>506220230406105657115353</v>
      </c>
      <c r="E647" s="5" t="s">
        <v>16</v>
      </c>
    </row>
    <row r="648" spans="1:5" ht="30" customHeight="1">
      <c r="A648" s="5">
        <v>645</v>
      </c>
      <c r="B648" s="5" t="str">
        <f>"刘夏雨"</f>
        <v>刘夏雨</v>
      </c>
      <c r="C648" s="5" t="str">
        <f t="shared" si="34"/>
        <v>女</v>
      </c>
      <c r="D648" s="5" t="str">
        <f>"506220230406112109115479"</f>
        <v>506220230406112109115479</v>
      </c>
      <c r="E648" s="5" t="s">
        <v>16</v>
      </c>
    </row>
    <row r="649" spans="1:5" ht="30" customHeight="1">
      <c r="A649" s="5">
        <v>646</v>
      </c>
      <c r="B649" s="5" t="str">
        <f>"石秀慧"</f>
        <v>石秀慧</v>
      </c>
      <c r="C649" s="5" t="str">
        <f t="shared" si="34"/>
        <v>女</v>
      </c>
      <c r="D649" s="5" t="str">
        <f>"506220230406115750115591"</f>
        <v>506220230406115750115591</v>
      </c>
      <c r="E649" s="5" t="s">
        <v>16</v>
      </c>
    </row>
    <row r="650" spans="1:5" ht="30" customHeight="1">
      <c r="A650" s="5">
        <v>647</v>
      </c>
      <c r="B650" s="5" t="str">
        <f>"薛姑美"</f>
        <v>薛姑美</v>
      </c>
      <c r="C650" s="5" t="str">
        <f t="shared" si="34"/>
        <v>女</v>
      </c>
      <c r="D650" s="5" t="str">
        <f>"506220230406124111115747"</f>
        <v>506220230406124111115747</v>
      </c>
      <c r="E650" s="5" t="s">
        <v>16</v>
      </c>
    </row>
    <row r="651" spans="1:5" ht="30" customHeight="1">
      <c r="A651" s="5">
        <v>648</v>
      </c>
      <c r="B651" s="5" t="str">
        <f>"钟学帆"</f>
        <v>钟学帆</v>
      </c>
      <c r="C651" s="5" t="str">
        <f>"男"</f>
        <v>男</v>
      </c>
      <c r="D651" s="5" t="str">
        <f>"506220230406133146115908"</f>
        <v>506220230406133146115908</v>
      </c>
      <c r="E651" s="5" t="s">
        <v>16</v>
      </c>
    </row>
    <row r="652" spans="1:5" ht="30" customHeight="1">
      <c r="A652" s="5">
        <v>649</v>
      </c>
      <c r="B652" s="5" t="str">
        <f>"简燕钧"</f>
        <v>简燕钧</v>
      </c>
      <c r="C652" s="5" t="str">
        <f aca="true" t="shared" si="35" ref="C652:C701">"女"</f>
        <v>女</v>
      </c>
      <c r="D652" s="5" t="str">
        <f>"506220230406152950116336"</f>
        <v>506220230406152950116336</v>
      </c>
      <c r="E652" s="5" t="s">
        <v>16</v>
      </c>
    </row>
    <row r="653" spans="1:5" ht="30" customHeight="1">
      <c r="A653" s="5">
        <v>650</v>
      </c>
      <c r="B653" s="5" t="str">
        <f>"李翼桃"</f>
        <v>李翼桃</v>
      </c>
      <c r="C653" s="5" t="str">
        <f t="shared" si="35"/>
        <v>女</v>
      </c>
      <c r="D653" s="5" t="str">
        <f>"506220230406154550116408"</f>
        <v>506220230406154550116408</v>
      </c>
      <c r="E653" s="5" t="s">
        <v>16</v>
      </c>
    </row>
    <row r="654" spans="1:5" ht="30" customHeight="1">
      <c r="A654" s="5">
        <v>651</v>
      </c>
      <c r="B654" s="5" t="str">
        <f>"张斯沁"</f>
        <v>张斯沁</v>
      </c>
      <c r="C654" s="5" t="str">
        <f t="shared" si="35"/>
        <v>女</v>
      </c>
      <c r="D654" s="5" t="str">
        <f>"506220230406155730116453"</f>
        <v>506220230406155730116453</v>
      </c>
      <c r="E654" s="5" t="s">
        <v>16</v>
      </c>
    </row>
    <row r="655" spans="1:5" ht="30" customHeight="1">
      <c r="A655" s="5">
        <v>652</v>
      </c>
      <c r="B655" s="5" t="str">
        <f>"陈太易"</f>
        <v>陈太易</v>
      </c>
      <c r="C655" s="5" t="str">
        <f t="shared" si="35"/>
        <v>女</v>
      </c>
      <c r="D655" s="5" t="str">
        <f>"506220230406171103116723"</f>
        <v>506220230406171103116723</v>
      </c>
      <c r="E655" s="5" t="s">
        <v>16</v>
      </c>
    </row>
    <row r="656" spans="1:5" ht="30" customHeight="1">
      <c r="A656" s="5">
        <v>653</v>
      </c>
      <c r="B656" s="5" t="str">
        <f>"黎佳佳"</f>
        <v>黎佳佳</v>
      </c>
      <c r="C656" s="5" t="str">
        <f t="shared" si="35"/>
        <v>女</v>
      </c>
      <c r="D656" s="5" t="str">
        <f>"506220230406173035116793"</f>
        <v>506220230406173035116793</v>
      </c>
      <c r="E656" s="5" t="s">
        <v>16</v>
      </c>
    </row>
    <row r="657" spans="1:5" ht="30" customHeight="1">
      <c r="A657" s="5">
        <v>654</v>
      </c>
      <c r="B657" s="5" t="str">
        <f>"吴小英"</f>
        <v>吴小英</v>
      </c>
      <c r="C657" s="5" t="str">
        <f t="shared" si="35"/>
        <v>女</v>
      </c>
      <c r="D657" s="5" t="str">
        <f>"506220230406173145116798"</f>
        <v>506220230406173145116798</v>
      </c>
      <c r="E657" s="5" t="s">
        <v>16</v>
      </c>
    </row>
    <row r="658" spans="1:5" ht="30" customHeight="1">
      <c r="A658" s="5">
        <v>655</v>
      </c>
      <c r="B658" s="5" t="str">
        <f>"杨雨顺"</f>
        <v>杨雨顺</v>
      </c>
      <c r="C658" s="5" t="str">
        <f t="shared" si="35"/>
        <v>女</v>
      </c>
      <c r="D658" s="5" t="str">
        <f>"506220230406175147116860"</f>
        <v>506220230406175147116860</v>
      </c>
      <c r="E658" s="5" t="s">
        <v>16</v>
      </c>
    </row>
    <row r="659" spans="1:5" ht="30" customHeight="1">
      <c r="A659" s="5">
        <v>656</v>
      </c>
      <c r="B659" s="5" t="str">
        <f>"李华姑"</f>
        <v>李华姑</v>
      </c>
      <c r="C659" s="5" t="str">
        <f t="shared" si="35"/>
        <v>女</v>
      </c>
      <c r="D659" s="5" t="str">
        <f>"506220230406180746116892"</f>
        <v>506220230406180746116892</v>
      </c>
      <c r="E659" s="5" t="s">
        <v>16</v>
      </c>
    </row>
    <row r="660" spans="1:5" ht="30" customHeight="1">
      <c r="A660" s="5">
        <v>657</v>
      </c>
      <c r="B660" s="5" t="str">
        <f>"黎基敏"</f>
        <v>黎基敏</v>
      </c>
      <c r="C660" s="5" t="str">
        <f t="shared" si="35"/>
        <v>女</v>
      </c>
      <c r="D660" s="5" t="str">
        <f>"506220230406181115116899"</f>
        <v>506220230406181115116899</v>
      </c>
      <c r="E660" s="5" t="s">
        <v>16</v>
      </c>
    </row>
    <row r="661" spans="1:5" ht="30" customHeight="1">
      <c r="A661" s="5">
        <v>658</v>
      </c>
      <c r="B661" s="5" t="str">
        <f>"曾颖莹"</f>
        <v>曾颖莹</v>
      </c>
      <c r="C661" s="5" t="str">
        <f t="shared" si="35"/>
        <v>女</v>
      </c>
      <c r="D661" s="5" t="str">
        <f>"506220230406185233117022"</f>
        <v>506220230406185233117022</v>
      </c>
      <c r="E661" s="5" t="s">
        <v>16</v>
      </c>
    </row>
    <row r="662" spans="1:5" ht="30" customHeight="1">
      <c r="A662" s="5">
        <v>659</v>
      </c>
      <c r="B662" s="5" t="str">
        <f>"杨瑜"</f>
        <v>杨瑜</v>
      </c>
      <c r="C662" s="5" t="str">
        <f t="shared" si="35"/>
        <v>女</v>
      </c>
      <c r="D662" s="5" t="str">
        <f>"506220230406191943117099"</f>
        <v>506220230406191943117099</v>
      </c>
      <c r="E662" s="5" t="s">
        <v>16</v>
      </c>
    </row>
    <row r="663" spans="1:5" ht="30" customHeight="1">
      <c r="A663" s="5">
        <v>660</v>
      </c>
      <c r="B663" s="5" t="str">
        <f>"王红玲"</f>
        <v>王红玲</v>
      </c>
      <c r="C663" s="5" t="str">
        <f t="shared" si="35"/>
        <v>女</v>
      </c>
      <c r="D663" s="5" t="str">
        <f>"506220230406192059117107"</f>
        <v>506220230406192059117107</v>
      </c>
      <c r="E663" s="5" t="s">
        <v>16</v>
      </c>
    </row>
    <row r="664" spans="1:5" ht="30" customHeight="1">
      <c r="A664" s="5">
        <v>661</v>
      </c>
      <c r="B664" s="5" t="str">
        <f>"石紫艳"</f>
        <v>石紫艳</v>
      </c>
      <c r="C664" s="5" t="str">
        <f t="shared" si="35"/>
        <v>女</v>
      </c>
      <c r="D664" s="5" t="str">
        <f>"506220230406194541117195"</f>
        <v>506220230406194541117195</v>
      </c>
      <c r="E664" s="5" t="s">
        <v>16</v>
      </c>
    </row>
    <row r="665" spans="1:5" ht="30" customHeight="1">
      <c r="A665" s="5">
        <v>662</v>
      </c>
      <c r="B665" s="5" t="str">
        <f>"林小晶"</f>
        <v>林小晶</v>
      </c>
      <c r="C665" s="5" t="str">
        <f t="shared" si="35"/>
        <v>女</v>
      </c>
      <c r="D665" s="5" t="str">
        <f>"506220230406205412117374"</f>
        <v>506220230406205412117374</v>
      </c>
      <c r="E665" s="5" t="s">
        <v>16</v>
      </c>
    </row>
    <row r="666" spans="1:5" ht="30" customHeight="1">
      <c r="A666" s="5">
        <v>663</v>
      </c>
      <c r="B666" s="5" t="str">
        <f>"陈金丹"</f>
        <v>陈金丹</v>
      </c>
      <c r="C666" s="5" t="str">
        <f t="shared" si="35"/>
        <v>女</v>
      </c>
      <c r="D666" s="5" t="str">
        <f>"506220230406220059117569"</f>
        <v>506220230406220059117569</v>
      </c>
      <c r="E666" s="5" t="s">
        <v>16</v>
      </c>
    </row>
    <row r="667" spans="1:5" ht="30" customHeight="1">
      <c r="A667" s="5">
        <v>664</v>
      </c>
      <c r="B667" s="5" t="str">
        <f>"黎慧芳"</f>
        <v>黎慧芳</v>
      </c>
      <c r="C667" s="5" t="str">
        <f t="shared" si="35"/>
        <v>女</v>
      </c>
      <c r="D667" s="5" t="str">
        <f>"506220230406223443117679"</f>
        <v>506220230406223443117679</v>
      </c>
      <c r="E667" s="5" t="s">
        <v>16</v>
      </c>
    </row>
    <row r="668" spans="1:5" ht="30" customHeight="1">
      <c r="A668" s="5">
        <v>665</v>
      </c>
      <c r="B668" s="5" t="str">
        <f>"林道萍"</f>
        <v>林道萍</v>
      </c>
      <c r="C668" s="5" t="str">
        <f t="shared" si="35"/>
        <v>女</v>
      </c>
      <c r="D668" s="5" t="str">
        <f>"506220230406224129117697"</f>
        <v>506220230406224129117697</v>
      </c>
      <c r="E668" s="5" t="s">
        <v>16</v>
      </c>
    </row>
    <row r="669" spans="1:5" ht="30" customHeight="1">
      <c r="A669" s="5">
        <v>666</v>
      </c>
      <c r="B669" s="5" t="str">
        <f>"符淑娇"</f>
        <v>符淑娇</v>
      </c>
      <c r="C669" s="5" t="str">
        <f t="shared" si="35"/>
        <v>女</v>
      </c>
      <c r="D669" s="5" t="str">
        <f>"506220230406233219117805"</f>
        <v>506220230406233219117805</v>
      </c>
      <c r="E669" s="5" t="s">
        <v>16</v>
      </c>
    </row>
    <row r="670" spans="1:5" ht="30" customHeight="1">
      <c r="A670" s="5">
        <v>667</v>
      </c>
      <c r="B670" s="5" t="str">
        <f>"王玉珠"</f>
        <v>王玉珠</v>
      </c>
      <c r="C670" s="5" t="str">
        <f t="shared" si="35"/>
        <v>女</v>
      </c>
      <c r="D670" s="5" t="str">
        <f>"506220230407080235117966"</f>
        <v>506220230407080235117966</v>
      </c>
      <c r="E670" s="5" t="s">
        <v>16</v>
      </c>
    </row>
    <row r="671" spans="1:5" ht="30" customHeight="1">
      <c r="A671" s="5">
        <v>668</v>
      </c>
      <c r="B671" s="5" t="str">
        <f>"陈银"</f>
        <v>陈银</v>
      </c>
      <c r="C671" s="5" t="str">
        <f t="shared" si="35"/>
        <v>女</v>
      </c>
      <c r="D671" s="5" t="str">
        <f>"506220230407084815118055"</f>
        <v>506220230407084815118055</v>
      </c>
      <c r="E671" s="5" t="s">
        <v>16</v>
      </c>
    </row>
    <row r="672" spans="1:5" ht="30" customHeight="1">
      <c r="A672" s="5">
        <v>669</v>
      </c>
      <c r="B672" s="5" t="str">
        <f>"董美妤"</f>
        <v>董美妤</v>
      </c>
      <c r="C672" s="5" t="str">
        <f t="shared" si="35"/>
        <v>女</v>
      </c>
      <c r="D672" s="5" t="str">
        <f>"506220230407090414118098"</f>
        <v>506220230407090414118098</v>
      </c>
      <c r="E672" s="5" t="s">
        <v>16</v>
      </c>
    </row>
    <row r="673" spans="1:5" ht="30" customHeight="1">
      <c r="A673" s="5">
        <v>670</v>
      </c>
      <c r="B673" s="5" t="str">
        <f>"林惠芳"</f>
        <v>林惠芳</v>
      </c>
      <c r="C673" s="5" t="str">
        <f t="shared" si="35"/>
        <v>女</v>
      </c>
      <c r="D673" s="5" t="str">
        <f>"506220230407091700118147"</f>
        <v>506220230407091700118147</v>
      </c>
      <c r="E673" s="5" t="s">
        <v>16</v>
      </c>
    </row>
    <row r="674" spans="1:5" ht="30" customHeight="1">
      <c r="A674" s="5">
        <v>671</v>
      </c>
      <c r="B674" s="5" t="str">
        <f>"符小丹"</f>
        <v>符小丹</v>
      </c>
      <c r="C674" s="5" t="str">
        <f t="shared" si="35"/>
        <v>女</v>
      </c>
      <c r="D674" s="5" t="str">
        <f>"506220230407093817118207"</f>
        <v>506220230407093817118207</v>
      </c>
      <c r="E674" s="5" t="s">
        <v>16</v>
      </c>
    </row>
    <row r="675" spans="1:5" ht="30" customHeight="1">
      <c r="A675" s="5">
        <v>672</v>
      </c>
      <c r="B675" s="5" t="str">
        <f>"朱奕烹"</f>
        <v>朱奕烹</v>
      </c>
      <c r="C675" s="5" t="str">
        <f t="shared" si="35"/>
        <v>女</v>
      </c>
      <c r="D675" s="5" t="str">
        <f>"506220230407100836118335"</f>
        <v>506220230407100836118335</v>
      </c>
      <c r="E675" s="5" t="s">
        <v>16</v>
      </c>
    </row>
    <row r="676" spans="1:5" ht="30" customHeight="1">
      <c r="A676" s="5">
        <v>673</v>
      </c>
      <c r="B676" s="5" t="str">
        <f>"何朝芳"</f>
        <v>何朝芳</v>
      </c>
      <c r="C676" s="5" t="str">
        <f t="shared" si="35"/>
        <v>女</v>
      </c>
      <c r="D676" s="5" t="str">
        <f>"506220230407101335118355"</f>
        <v>506220230407101335118355</v>
      </c>
      <c r="E676" s="5" t="s">
        <v>16</v>
      </c>
    </row>
    <row r="677" spans="1:5" ht="30" customHeight="1">
      <c r="A677" s="5">
        <v>674</v>
      </c>
      <c r="B677" s="5" t="str">
        <f>"许炳菲"</f>
        <v>许炳菲</v>
      </c>
      <c r="C677" s="5" t="str">
        <f t="shared" si="35"/>
        <v>女</v>
      </c>
      <c r="D677" s="5" t="str">
        <f>"506220230407110339118513"</f>
        <v>506220230407110339118513</v>
      </c>
      <c r="E677" s="5" t="s">
        <v>16</v>
      </c>
    </row>
    <row r="678" spans="1:5" ht="30" customHeight="1">
      <c r="A678" s="5">
        <v>675</v>
      </c>
      <c r="B678" s="5" t="str">
        <f>"黄叶莹"</f>
        <v>黄叶莹</v>
      </c>
      <c r="C678" s="5" t="str">
        <f t="shared" si="35"/>
        <v>女</v>
      </c>
      <c r="D678" s="5" t="str">
        <f>"506220230407111417118548"</f>
        <v>506220230407111417118548</v>
      </c>
      <c r="E678" s="5" t="s">
        <v>16</v>
      </c>
    </row>
    <row r="679" spans="1:5" ht="30" customHeight="1">
      <c r="A679" s="5">
        <v>676</v>
      </c>
      <c r="B679" s="5" t="str">
        <f>"王材升"</f>
        <v>王材升</v>
      </c>
      <c r="C679" s="5" t="str">
        <f t="shared" si="35"/>
        <v>女</v>
      </c>
      <c r="D679" s="5" t="str">
        <f>"506220230407115619118674"</f>
        <v>506220230407115619118674</v>
      </c>
      <c r="E679" s="5" t="s">
        <v>16</v>
      </c>
    </row>
    <row r="680" spans="1:5" ht="30" customHeight="1">
      <c r="A680" s="5">
        <v>677</v>
      </c>
      <c r="B680" s="5" t="str">
        <f>"李妹妹"</f>
        <v>李妹妹</v>
      </c>
      <c r="C680" s="5" t="str">
        <f t="shared" si="35"/>
        <v>女</v>
      </c>
      <c r="D680" s="5" t="str">
        <f>"506220230407133131118936"</f>
        <v>506220230407133131118936</v>
      </c>
      <c r="E680" s="5" t="s">
        <v>16</v>
      </c>
    </row>
    <row r="681" spans="1:5" ht="30" customHeight="1">
      <c r="A681" s="5">
        <v>678</v>
      </c>
      <c r="B681" s="5" t="str">
        <f>"苏真"</f>
        <v>苏真</v>
      </c>
      <c r="C681" s="5" t="str">
        <f t="shared" si="35"/>
        <v>女</v>
      </c>
      <c r="D681" s="5" t="str">
        <f>"506220230407143652119139"</f>
        <v>506220230407143652119139</v>
      </c>
      <c r="E681" s="5" t="s">
        <v>16</v>
      </c>
    </row>
    <row r="682" spans="1:5" ht="30" customHeight="1">
      <c r="A682" s="5">
        <v>679</v>
      </c>
      <c r="B682" s="5" t="str">
        <f>"王燕妮"</f>
        <v>王燕妮</v>
      </c>
      <c r="C682" s="5" t="str">
        <f t="shared" si="35"/>
        <v>女</v>
      </c>
      <c r="D682" s="5" t="str">
        <f>"506220230407151331119268"</f>
        <v>506220230407151331119268</v>
      </c>
      <c r="E682" s="5" t="s">
        <v>16</v>
      </c>
    </row>
    <row r="683" spans="1:5" ht="30" customHeight="1">
      <c r="A683" s="5">
        <v>680</v>
      </c>
      <c r="B683" s="5" t="str">
        <f>"黎楚怡"</f>
        <v>黎楚怡</v>
      </c>
      <c r="C683" s="5" t="str">
        <f t="shared" si="35"/>
        <v>女</v>
      </c>
      <c r="D683" s="5" t="str">
        <f>"506220230407152712119317"</f>
        <v>506220230407152712119317</v>
      </c>
      <c r="E683" s="5" t="s">
        <v>16</v>
      </c>
    </row>
    <row r="684" spans="1:5" ht="30" customHeight="1">
      <c r="A684" s="5">
        <v>681</v>
      </c>
      <c r="B684" s="5" t="str">
        <f>"陈婷婷"</f>
        <v>陈婷婷</v>
      </c>
      <c r="C684" s="5" t="str">
        <f t="shared" si="35"/>
        <v>女</v>
      </c>
      <c r="D684" s="5" t="str">
        <f>"506220230407154122119378"</f>
        <v>506220230407154122119378</v>
      </c>
      <c r="E684" s="5" t="s">
        <v>16</v>
      </c>
    </row>
    <row r="685" spans="1:5" ht="30" customHeight="1">
      <c r="A685" s="5">
        <v>682</v>
      </c>
      <c r="B685" s="5" t="str">
        <f>"周海润"</f>
        <v>周海润</v>
      </c>
      <c r="C685" s="5" t="str">
        <f t="shared" si="35"/>
        <v>女</v>
      </c>
      <c r="D685" s="5" t="str">
        <f>"506220230407154840119406"</f>
        <v>506220230407154840119406</v>
      </c>
      <c r="E685" s="5" t="s">
        <v>16</v>
      </c>
    </row>
    <row r="686" spans="1:5" ht="30" customHeight="1">
      <c r="A686" s="5">
        <v>683</v>
      </c>
      <c r="B686" s="5" t="str">
        <f>"王晓娜"</f>
        <v>王晓娜</v>
      </c>
      <c r="C686" s="5" t="str">
        <f t="shared" si="35"/>
        <v>女</v>
      </c>
      <c r="D686" s="5" t="str">
        <f>"506220230407160251119473"</f>
        <v>506220230407160251119473</v>
      </c>
      <c r="E686" s="5" t="s">
        <v>16</v>
      </c>
    </row>
    <row r="687" spans="1:5" ht="30" customHeight="1">
      <c r="A687" s="5">
        <v>684</v>
      </c>
      <c r="B687" s="5" t="str">
        <f>"张惠曼"</f>
        <v>张惠曼</v>
      </c>
      <c r="C687" s="5" t="str">
        <f t="shared" si="35"/>
        <v>女</v>
      </c>
      <c r="D687" s="5" t="str">
        <f>"506220230407162832119563"</f>
        <v>506220230407162832119563</v>
      </c>
      <c r="E687" s="5" t="s">
        <v>16</v>
      </c>
    </row>
    <row r="688" spans="1:5" ht="30" customHeight="1">
      <c r="A688" s="5">
        <v>685</v>
      </c>
      <c r="B688" s="5" t="str">
        <f>"朱智美"</f>
        <v>朱智美</v>
      </c>
      <c r="C688" s="5" t="str">
        <f t="shared" si="35"/>
        <v>女</v>
      </c>
      <c r="D688" s="5" t="str">
        <f>"506220230407173409119748"</f>
        <v>506220230407173409119748</v>
      </c>
      <c r="E688" s="5" t="s">
        <v>16</v>
      </c>
    </row>
    <row r="689" spans="1:5" ht="30" customHeight="1">
      <c r="A689" s="5">
        <v>686</v>
      </c>
      <c r="B689" s="5" t="str">
        <f>"麦娱"</f>
        <v>麦娱</v>
      </c>
      <c r="C689" s="5" t="str">
        <f t="shared" si="35"/>
        <v>女</v>
      </c>
      <c r="D689" s="5" t="str">
        <f>"506220230407203958119880"</f>
        <v>506220230407203958119880</v>
      </c>
      <c r="E689" s="5" t="s">
        <v>16</v>
      </c>
    </row>
    <row r="690" spans="1:5" ht="30" customHeight="1">
      <c r="A690" s="5">
        <v>687</v>
      </c>
      <c r="B690" s="5" t="str">
        <f>"陈子銮"</f>
        <v>陈子銮</v>
      </c>
      <c r="C690" s="5" t="str">
        <f t="shared" si="35"/>
        <v>女</v>
      </c>
      <c r="D690" s="5" t="str">
        <f>"506220230407205115119889"</f>
        <v>506220230407205115119889</v>
      </c>
      <c r="E690" s="5" t="s">
        <v>16</v>
      </c>
    </row>
    <row r="691" spans="1:5" ht="30" customHeight="1">
      <c r="A691" s="5">
        <v>688</v>
      </c>
      <c r="B691" s="5" t="str">
        <f>"符玉芬"</f>
        <v>符玉芬</v>
      </c>
      <c r="C691" s="5" t="str">
        <f t="shared" si="35"/>
        <v>女</v>
      </c>
      <c r="D691" s="5" t="str">
        <f>"506220230407212236119919"</f>
        <v>506220230407212236119919</v>
      </c>
      <c r="E691" s="5" t="s">
        <v>16</v>
      </c>
    </row>
    <row r="692" spans="1:5" ht="30" customHeight="1">
      <c r="A692" s="5">
        <v>689</v>
      </c>
      <c r="B692" s="5" t="str">
        <f>"黎木桂"</f>
        <v>黎木桂</v>
      </c>
      <c r="C692" s="5" t="str">
        <f t="shared" si="35"/>
        <v>女</v>
      </c>
      <c r="D692" s="5" t="str">
        <f>"506220230407222536119967"</f>
        <v>506220230407222536119967</v>
      </c>
      <c r="E692" s="5" t="s">
        <v>16</v>
      </c>
    </row>
    <row r="693" spans="1:5" ht="30" customHeight="1">
      <c r="A693" s="5">
        <v>690</v>
      </c>
      <c r="B693" s="5" t="str">
        <f>"陈燕萍"</f>
        <v>陈燕萍</v>
      </c>
      <c r="C693" s="5" t="str">
        <f t="shared" si="35"/>
        <v>女</v>
      </c>
      <c r="D693" s="5" t="str">
        <f>"506220230407224513119983"</f>
        <v>506220230407224513119983</v>
      </c>
      <c r="E693" s="5" t="s">
        <v>16</v>
      </c>
    </row>
    <row r="694" spans="1:5" ht="30" customHeight="1">
      <c r="A694" s="5">
        <v>691</v>
      </c>
      <c r="B694" s="5" t="str">
        <f>"符冬梅"</f>
        <v>符冬梅</v>
      </c>
      <c r="C694" s="5" t="str">
        <f t="shared" si="35"/>
        <v>女</v>
      </c>
      <c r="D694" s="5" t="str">
        <f>"506220230407224643119984"</f>
        <v>506220230407224643119984</v>
      </c>
      <c r="E694" s="5" t="s">
        <v>16</v>
      </c>
    </row>
    <row r="695" spans="1:5" ht="30" customHeight="1">
      <c r="A695" s="5">
        <v>692</v>
      </c>
      <c r="B695" s="5" t="str">
        <f>"符丽纳"</f>
        <v>符丽纳</v>
      </c>
      <c r="C695" s="5" t="str">
        <f t="shared" si="35"/>
        <v>女</v>
      </c>
      <c r="D695" s="5" t="str">
        <f>"506220230408154225120222"</f>
        <v>506220230408154225120222</v>
      </c>
      <c r="E695" s="5" t="s">
        <v>16</v>
      </c>
    </row>
    <row r="696" spans="1:5" ht="30" customHeight="1">
      <c r="A696" s="5">
        <v>693</v>
      </c>
      <c r="B696" s="5" t="str">
        <f>"温小宁"</f>
        <v>温小宁</v>
      </c>
      <c r="C696" s="5" t="str">
        <f t="shared" si="35"/>
        <v>女</v>
      </c>
      <c r="D696" s="5" t="str">
        <f>"506220230408163344120246"</f>
        <v>506220230408163344120246</v>
      </c>
      <c r="E696" s="5" t="s">
        <v>16</v>
      </c>
    </row>
    <row r="697" spans="1:5" ht="30" customHeight="1">
      <c r="A697" s="5">
        <v>694</v>
      </c>
      <c r="B697" s="5" t="str">
        <f>"李平丹"</f>
        <v>李平丹</v>
      </c>
      <c r="C697" s="5" t="str">
        <f t="shared" si="35"/>
        <v>女</v>
      </c>
      <c r="D697" s="5" t="str">
        <f>"506220230408185252120325"</f>
        <v>506220230408185252120325</v>
      </c>
      <c r="E697" s="5" t="s">
        <v>16</v>
      </c>
    </row>
    <row r="698" spans="1:5" ht="30" customHeight="1">
      <c r="A698" s="5">
        <v>695</v>
      </c>
      <c r="B698" s="5" t="str">
        <f>"杨小丹"</f>
        <v>杨小丹</v>
      </c>
      <c r="C698" s="5" t="str">
        <f t="shared" si="35"/>
        <v>女</v>
      </c>
      <c r="D698" s="5" t="str">
        <f>"506220230408210323120397"</f>
        <v>506220230408210323120397</v>
      </c>
      <c r="E698" s="5" t="s">
        <v>16</v>
      </c>
    </row>
    <row r="699" spans="1:5" ht="30" customHeight="1">
      <c r="A699" s="5">
        <v>696</v>
      </c>
      <c r="B699" s="5" t="str">
        <f>"赵玉丹"</f>
        <v>赵玉丹</v>
      </c>
      <c r="C699" s="5" t="str">
        <f t="shared" si="35"/>
        <v>女</v>
      </c>
      <c r="D699" s="5" t="str">
        <f>"506220230408213906120416"</f>
        <v>506220230408213906120416</v>
      </c>
      <c r="E699" s="5" t="s">
        <v>16</v>
      </c>
    </row>
    <row r="700" spans="1:5" ht="30" customHeight="1">
      <c r="A700" s="5">
        <v>697</v>
      </c>
      <c r="B700" s="5" t="str">
        <f>"符翠向"</f>
        <v>符翠向</v>
      </c>
      <c r="C700" s="5" t="str">
        <f t="shared" si="35"/>
        <v>女</v>
      </c>
      <c r="D700" s="5" t="str">
        <f>"506220230409113151120597"</f>
        <v>506220230409113151120597</v>
      </c>
      <c r="E700" s="5" t="s">
        <v>16</v>
      </c>
    </row>
    <row r="701" spans="1:5" ht="30" customHeight="1">
      <c r="A701" s="5">
        <v>698</v>
      </c>
      <c r="B701" s="5" t="str">
        <f>"朱行佳"</f>
        <v>朱行佳</v>
      </c>
      <c r="C701" s="5" t="str">
        <f t="shared" si="35"/>
        <v>女</v>
      </c>
      <c r="D701" s="5" t="str">
        <f>"506220230409121519120622"</f>
        <v>506220230409121519120622</v>
      </c>
      <c r="E701" s="5" t="s">
        <v>16</v>
      </c>
    </row>
    <row r="702" spans="1:5" ht="30" customHeight="1">
      <c r="A702" s="5">
        <v>699</v>
      </c>
      <c r="B702" s="5" t="str">
        <f>"王锡良"</f>
        <v>王锡良</v>
      </c>
      <c r="C702" s="5" t="str">
        <f>"男"</f>
        <v>男</v>
      </c>
      <c r="D702" s="5" t="str">
        <f>"506220230409135255120696"</f>
        <v>506220230409135255120696</v>
      </c>
      <c r="E702" s="5" t="s">
        <v>16</v>
      </c>
    </row>
    <row r="703" spans="1:5" ht="30" customHeight="1">
      <c r="A703" s="5">
        <v>700</v>
      </c>
      <c r="B703" s="5" t="str">
        <f>"郑庆玲"</f>
        <v>郑庆玲</v>
      </c>
      <c r="C703" s="5" t="str">
        <f aca="true" t="shared" si="36" ref="C703:C719">"女"</f>
        <v>女</v>
      </c>
      <c r="D703" s="5" t="str">
        <f>"506220230409141743120714"</f>
        <v>506220230409141743120714</v>
      </c>
      <c r="E703" s="5" t="s">
        <v>16</v>
      </c>
    </row>
    <row r="704" spans="1:5" ht="30" customHeight="1">
      <c r="A704" s="5">
        <v>701</v>
      </c>
      <c r="B704" s="5" t="str">
        <f>"张昕"</f>
        <v>张昕</v>
      </c>
      <c r="C704" s="5" t="str">
        <f t="shared" si="36"/>
        <v>女</v>
      </c>
      <c r="D704" s="5" t="str">
        <f>"506220230409165820120856"</f>
        <v>506220230409165820120856</v>
      </c>
      <c r="E704" s="5" t="s">
        <v>16</v>
      </c>
    </row>
    <row r="705" spans="1:5" ht="30" customHeight="1">
      <c r="A705" s="5">
        <v>702</v>
      </c>
      <c r="B705" s="5" t="str">
        <f>"余碧卉"</f>
        <v>余碧卉</v>
      </c>
      <c r="C705" s="5" t="str">
        <f t="shared" si="36"/>
        <v>女</v>
      </c>
      <c r="D705" s="5" t="str">
        <f>"506220230409175047120881"</f>
        <v>506220230409175047120881</v>
      </c>
      <c r="E705" s="5" t="s">
        <v>16</v>
      </c>
    </row>
    <row r="706" spans="1:5" ht="30" customHeight="1">
      <c r="A706" s="5">
        <v>703</v>
      </c>
      <c r="B706" s="5" t="str">
        <f>"张名娟"</f>
        <v>张名娟</v>
      </c>
      <c r="C706" s="5" t="str">
        <f t="shared" si="36"/>
        <v>女</v>
      </c>
      <c r="D706" s="5" t="str">
        <f>"506220230409184016120923"</f>
        <v>506220230409184016120923</v>
      </c>
      <c r="E706" s="5" t="s">
        <v>16</v>
      </c>
    </row>
    <row r="707" spans="1:5" ht="30" customHeight="1">
      <c r="A707" s="5">
        <v>704</v>
      </c>
      <c r="B707" s="5" t="str">
        <f>"王芳"</f>
        <v>王芳</v>
      </c>
      <c r="C707" s="5" t="str">
        <f t="shared" si="36"/>
        <v>女</v>
      </c>
      <c r="D707" s="5" t="str">
        <f>"506220230409184658120930"</f>
        <v>506220230409184658120930</v>
      </c>
      <c r="E707" s="5" t="s">
        <v>16</v>
      </c>
    </row>
    <row r="708" spans="1:5" ht="30" customHeight="1">
      <c r="A708" s="5">
        <v>705</v>
      </c>
      <c r="B708" s="5" t="str">
        <f>"黄玉"</f>
        <v>黄玉</v>
      </c>
      <c r="C708" s="5" t="str">
        <f t="shared" si="36"/>
        <v>女</v>
      </c>
      <c r="D708" s="5" t="str">
        <f>"506220230409194138120962"</f>
        <v>506220230409194138120962</v>
      </c>
      <c r="E708" s="5" t="s">
        <v>16</v>
      </c>
    </row>
    <row r="709" spans="1:5" ht="30" customHeight="1">
      <c r="A709" s="5">
        <v>706</v>
      </c>
      <c r="B709" s="5" t="str">
        <f>"王小映"</f>
        <v>王小映</v>
      </c>
      <c r="C709" s="5" t="str">
        <f t="shared" si="36"/>
        <v>女</v>
      </c>
      <c r="D709" s="5" t="str">
        <f>"506220230409195359120973"</f>
        <v>506220230409195359120973</v>
      </c>
      <c r="E709" s="5" t="s">
        <v>16</v>
      </c>
    </row>
    <row r="710" spans="1:5" ht="30" customHeight="1">
      <c r="A710" s="5">
        <v>707</v>
      </c>
      <c r="B710" s="5" t="str">
        <f>"黄丽升"</f>
        <v>黄丽升</v>
      </c>
      <c r="C710" s="5" t="str">
        <f t="shared" si="36"/>
        <v>女</v>
      </c>
      <c r="D710" s="5" t="str">
        <f>"506220230409221416121076"</f>
        <v>506220230409221416121076</v>
      </c>
      <c r="E710" s="5" t="s">
        <v>16</v>
      </c>
    </row>
    <row r="711" spans="1:5" ht="30" customHeight="1">
      <c r="A711" s="5">
        <v>708</v>
      </c>
      <c r="B711" s="5" t="str">
        <f>"周晶晶"</f>
        <v>周晶晶</v>
      </c>
      <c r="C711" s="5" t="str">
        <f t="shared" si="36"/>
        <v>女</v>
      </c>
      <c r="D711" s="5" t="str">
        <f>"506220230409221430121078"</f>
        <v>506220230409221430121078</v>
      </c>
      <c r="E711" s="5" t="s">
        <v>16</v>
      </c>
    </row>
    <row r="712" spans="1:5" ht="30" customHeight="1">
      <c r="A712" s="5">
        <v>709</v>
      </c>
      <c r="B712" s="5" t="str">
        <f>"林婧娇"</f>
        <v>林婧娇</v>
      </c>
      <c r="C712" s="5" t="str">
        <f t="shared" si="36"/>
        <v>女</v>
      </c>
      <c r="D712" s="5" t="str">
        <f>"506220230409232346121121"</f>
        <v>506220230409232346121121</v>
      </c>
      <c r="E712" s="5" t="s">
        <v>16</v>
      </c>
    </row>
    <row r="713" spans="1:5" ht="30" customHeight="1">
      <c r="A713" s="5">
        <v>710</v>
      </c>
      <c r="B713" s="5" t="str">
        <f>"符含萍"</f>
        <v>符含萍</v>
      </c>
      <c r="C713" s="5" t="str">
        <f t="shared" si="36"/>
        <v>女</v>
      </c>
      <c r="D713" s="5" t="str">
        <f>"506220230409234057121131"</f>
        <v>506220230409234057121131</v>
      </c>
      <c r="E713" s="5" t="s">
        <v>16</v>
      </c>
    </row>
    <row r="714" spans="1:5" ht="30" customHeight="1">
      <c r="A714" s="5">
        <v>711</v>
      </c>
      <c r="B714" s="5" t="str">
        <f>"陈惠丽"</f>
        <v>陈惠丽</v>
      </c>
      <c r="C714" s="5" t="str">
        <f t="shared" si="36"/>
        <v>女</v>
      </c>
      <c r="D714" s="5" t="str">
        <f>"506220230410002737121144"</f>
        <v>506220230410002737121144</v>
      </c>
      <c r="E714" s="5" t="s">
        <v>16</v>
      </c>
    </row>
    <row r="715" spans="1:5" ht="30" customHeight="1">
      <c r="A715" s="5">
        <v>712</v>
      </c>
      <c r="B715" s="5" t="str">
        <f>"孙婧莹"</f>
        <v>孙婧莹</v>
      </c>
      <c r="C715" s="5" t="str">
        <f t="shared" si="36"/>
        <v>女</v>
      </c>
      <c r="D715" s="5" t="str">
        <f>"506220230410011420121146"</f>
        <v>506220230410011420121146</v>
      </c>
      <c r="E715" s="5" t="s">
        <v>16</v>
      </c>
    </row>
    <row r="716" spans="1:5" ht="30" customHeight="1">
      <c r="A716" s="5">
        <v>713</v>
      </c>
      <c r="B716" s="5" t="str">
        <f>"叶虹艳"</f>
        <v>叶虹艳</v>
      </c>
      <c r="C716" s="5" t="str">
        <f t="shared" si="36"/>
        <v>女</v>
      </c>
      <c r="D716" s="5" t="str">
        <f>"506220230410085445121187"</f>
        <v>506220230410085445121187</v>
      </c>
      <c r="E716" s="5" t="s">
        <v>16</v>
      </c>
    </row>
    <row r="717" spans="1:5" ht="30" customHeight="1">
      <c r="A717" s="5">
        <v>714</v>
      </c>
      <c r="B717" s="5" t="str">
        <f>"邱紫欣"</f>
        <v>邱紫欣</v>
      </c>
      <c r="C717" s="5" t="str">
        <f t="shared" si="36"/>
        <v>女</v>
      </c>
      <c r="D717" s="5" t="str">
        <f>"506220230410093139121547"</f>
        <v>506220230410093139121547</v>
      </c>
      <c r="E717" s="5" t="s">
        <v>16</v>
      </c>
    </row>
    <row r="718" spans="1:5" ht="30" customHeight="1">
      <c r="A718" s="5">
        <v>715</v>
      </c>
      <c r="B718" s="5" t="str">
        <f>"谢升婕"</f>
        <v>谢升婕</v>
      </c>
      <c r="C718" s="5" t="str">
        <f t="shared" si="36"/>
        <v>女</v>
      </c>
      <c r="D718" s="5" t="str">
        <f>"506220230410104240122059"</f>
        <v>506220230410104240122059</v>
      </c>
      <c r="E718" s="5" t="s">
        <v>16</v>
      </c>
    </row>
    <row r="719" spans="1:5" ht="30" customHeight="1">
      <c r="A719" s="5">
        <v>716</v>
      </c>
      <c r="B719" s="5" t="str">
        <f>"莫青云"</f>
        <v>莫青云</v>
      </c>
      <c r="C719" s="5" t="str">
        <f t="shared" si="36"/>
        <v>女</v>
      </c>
      <c r="D719" s="5" t="str">
        <f>"506220230410131606122717"</f>
        <v>506220230410131606122717</v>
      </c>
      <c r="E719" s="5" t="s">
        <v>16</v>
      </c>
    </row>
    <row r="720" spans="1:5" ht="30" customHeight="1">
      <c r="A720" s="5">
        <v>717</v>
      </c>
      <c r="B720" s="5" t="str">
        <f>"郭学海"</f>
        <v>郭学海</v>
      </c>
      <c r="C720" s="5" t="str">
        <f>"男"</f>
        <v>男</v>
      </c>
      <c r="D720" s="5" t="str">
        <f>"506220230410144908123020"</f>
        <v>506220230410144908123020</v>
      </c>
      <c r="E720" s="5" t="s">
        <v>16</v>
      </c>
    </row>
    <row r="721" spans="1:5" ht="30" customHeight="1">
      <c r="A721" s="5">
        <v>718</v>
      </c>
      <c r="B721" s="5" t="str">
        <f>"邓诗慧"</f>
        <v>邓诗慧</v>
      </c>
      <c r="C721" s="5" t="str">
        <f aca="true" t="shared" si="37" ref="C721:C727">"女"</f>
        <v>女</v>
      </c>
      <c r="D721" s="5" t="str">
        <f>"506220230410145915123063"</f>
        <v>506220230410145915123063</v>
      </c>
      <c r="E721" s="5" t="s">
        <v>16</v>
      </c>
    </row>
    <row r="722" spans="1:5" ht="30" customHeight="1">
      <c r="A722" s="5">
        <v>719</v>
      </c>
      <c r="B722" s="5" t="str">
        <f>"王燕莹"</f>
        <v>王燕莹</v>
      </c>
      <c r="C722" s="5" t="str">
        <f t="shared" si="37"/>
        <v>女</v>
      </c>
      <c r="D722" s="5" t="str">
        <f>"506220230410171446123610"</f>
        <v>506220230410171446123610</v>
      </c>
      <c r="E722" s="5" t="s">
        <v>16</v>
      </c>
    </row>
    <row r="723" spans="1:5" ht="30" customHeight="1">
      <c r="A723" s="5">
        <v>720</v>
      </c>
      <c r="B723" s="5" t="str">
        <f>"林石妹"</f>
        <v>林石妹</v>
      </c>
      <c r="C723" s="5" t="str">
        <f t="shared" si="37"/>
        <v>女</v>
      </c>
      <c r="D723" s="5" t="str">
        <f>"506220230410175623123730"</f>
        <v>506220230410175623123730</v>
      </c>
      <c r="E723" s="5" t="s">
        <v>16</v>
      </c>
    </row>
    <row r="724" spans="1:5" ht="30" customHeight="1">
      <c r="A724" s="5">
        <v>721</v>
      </c>
      <c r="B724" s="5" t="str">
        <f>"薛伟积"</f>
        <v>薛伟积</v>
      </c>
      <c r="C724" s="5" t="str">
        <f t="shared" si="37"/>
        <v>女</v>
      </c>
      <c r="D724" s="5" t="str">
        <f>"506220230410182046123787"</f>
        <v>506220230410182046123787</v>
      </c>
      <c r="E724" s="5" t="s">
        <v>16</v>
      </c>
    </row>
    <row r="725" spans="1:5" ht="30" customHeight="1">
      <c r="A725" s="5">
        <v>722</v>
      </c>
      <c r="B725" s="5" t="str">
        <f>"洪水兰"</f>
        <v>洪水兰</v>
      </c>
      <c r="C725" s="5" t="str">
        <f t="shared" si="37"/>
        <v>女</v>
      </c>
      <c r="D725" s="5" t="str">
        <f>"506220230410194036124022"</f>
        <v>506220230410194036124022</v>
      </c>
      <c r="E725" s="5" t="s">
        <v>16</v>
      </c>
    </row>
    <row r="726" spans="1:5" ht="30" customHeight="1">
      <c r="A726" s="5">
        <v>723</v>
      </c>
      <c r="B726" s="5" t="str">
        <f>"郭义鲜"</f>
        <v>郭义鲜</v>
      </c>
      <c r="C726" s="5" t="str">
        <f t="shared" si="37"/>
        <v>女</v>
      </c>
      <c r="D726" s="5" t="str">
        <f>"506220230410201657124128"</f>
        <v>506220230410201657124128</v>
      </c>
      <c r="E726" s="5" t="s">
        <v>16</v>
      </c>
    </row>
    <row r="727" spans="1:5" ht="30" customHeight="1">
      <c r="A727" s="5">
        <v>724</v>
      </c>
      <c r="B727" s="5" t="str">
        <f>"陈少曼"</f>
        <v>陈少曼</v>
      </c>
      <c r="C727" s="5" t="str">
        <f t="shared" si="37"/>
        <v>女</v>
      </c>
      <c r="D727" s="5" t="str">
        <f>"506220230410205346124247"</f>
        <v>506220230410205346124247</v>
      </c>
      <c r="E727" s="5" t="s">
        <v>16</v>
      </c>
    </row>
    <row r="728" spans="1:5" ht="30" customHeight="1">
      <c r="A728" s="5">
        <v>725</v>
      </c>
      <c r="B728" s="5" t="str">
        <f>"陈才富"</f>
        <v>陈才富</v>
      </c>
      <c r="C728" s="5" t="str">
        <f>"男"</f>
        <v>男</v>
      </c>
      <c r="D728" s="5" t="str">
        <f>"506220230410211126124304"</f>
        <v>506220230410211126124304</v>
      </c>
      <c r="E728" s="5" t="s">
        <v>16</v>
      </c>
    </row>
    <row r="729" spans="1:5" ht="30" customHeight="1">
      <c r="A729" s="5">
        <v>726</v>
      </c>
      <c r="B729" s="5" t="str">
        <f>"林发坤"</f>
        <v>林发坤</v>
      </c>
      <c r="C729" s="5" t="str">
        <f aca="true" t="shared" si="38" ref="C729:C749">"女"</f>
        <v>女</v>
      </c>
      <c r="D729" s="5" t="str">
        <f>"506220230410214441124409"</f>
        <v>506220230410214441124409</v>
      </c>
      <c r="E729" s="5" t="s">
        <v>16</v>
      </c>
    </row>
    <row r="730" spans="1:5" ht="30" customHeight="1">
      <c r="A730" s="5">
        <v>727</v>
      </c>
      <c r="B730" s="5" t="str">
        <f>"莫启燕"</f>
        <v>莫启燕</v>
      </c>
      <c r="C730" s="5" t="str">
        <f t="shared" si="38"/>
        <v>女</v>
      </c>
      <c r="D730" s="5" t="str">
        <f>"506220230410214711124416"</f>
        <v>506220230410214711124416</v>
      </c>
      <c r="E730" s="5" t="s">
        <v>16</v>
      </c>
    </row>
    <row r="731" spans="1:5" ht="30" customHeight="1">
      <c r="A731" s="5">
        <v>728</v>
      </c>
      <c r="B731" s="5" t="str">
        <f>"羊英荣"</f>
        <v>羊英荣</v>
      </c>
      <c r="C731" s="5" t="str">
        <f t="shared" si="38"/>
        <v>女</v>
      </c>
      <c r="D731" s="5" t="str">
        <f>"506220230410215008124426"</f>
        <v>506220230410215008124426</v>
      </c>
      <c r="E731" s="5" t="s">
        <v>16</v>
      </c>
    </row>
    <row r="732" spans="1:5" ht="30" customHeight="1">
      <c r="A732" s="5">
        <v>729</v>
      </c>
      <c r="B732" s="5" t="str">
        <f>"王利兰"</f>
        <v>王利兰</v>
      </c>
      <c r="C732" s="5" t="str">
        <f t="shared" si="38"/>
        <v>女</v>
      </c>
      <c r="D732" s="5" t="str">
        <f>"506220230410225206124565"</f>
        <v>506220230410225206124565</v>
      </c>
      <c r="E732" s="5" t="s">
        <v>16</v>
      </c>
    </row>
    <row r="733" spans="1:5" ht="30" customHeight="1">
      <c r="A733" s="5">
        <v>730</v>
      </c>
      <c r="B733" s="5" t="str">
        <f>"黄佳谊"</f>
        <v>黄佳谊</v>
      </c>
      <c r="C733" s="5" t="str">
        <f t="shared" si="38"/>
        <v>女</v>
      </c>
      <c r="D733" s="5" t="str">
        <f>"506220230410225650124577"</f>
        <v>506220230410225650124577</v>
      </c>
      <c r="E733" s="5" t="s">
        <v>16</v>
      </c>
    </row>
    <row r="734" spans="1:5" ht="30" customHeight="1">
      <c r="A734" s="5">
        <v>731</v>
      </c>
      <c r="B734" s="5" t="str">
        <f>"王晶"</f>
        <v>王晶</v>
      </c>
      <c r="C734" s="5" t="str">
        <f t="shared" si="38"/>
        <v>女</v>
      </c>
      <c r="D734" s="5" t="str">
        <f>"506220230410231311124598"</f>
        <v>506220230410231311124598</v>
      </c>
      <c r="E734" s="5" t="s">
        <v>16</v>
      </c>
    </row>
    <row r="735" spans="1:5" ht="30" customHeight="1">
      <c r="A735" s="5">
        <v>732</v>
      </c>
      <c r="B735" s="5" t="str">
        <f>"吉才红"</f>
        <v>吉才红</v>
      </c>
      <c r="C735" s="5" t="str">
        <f t="shared" si="38"/>
        <v>女</v>
      </c>
      <c r="D735" s="5" t="str">
        <f>"506220230410231752124610"</f>
        <v>506220230410231752124610</v>
      </c>
      <c r="E735" s="5" t="s">
        <v>16</v>
      </c>
    </row>
    <row r="736" spans="1:5" ht="30" customHeight="1">
      <c r="A736" s="5">
        <v>733</v>
      </c>
      <c r="B736" s="5" t="str">
        <f>"唐梦菊"</f>
        <v>唐梦菊</v>
      </c>
      <c r="C736" s="5" t="str">
        <f t="shared" si="38"/>
        <v>女</v>
      </c>
      <c r="D736" s="5" t="str">
        <f>"506220230410234639124637"</f>
        <v>506220230410234639124637</v>
      </c>
      <c r="E736" s="5" t="s">
        <v>16</v>
      </c>
    </row>
    <row r="737" spans="1:5" ht="30" customHeight="1">
      <c r="A737" s="5">
        <v>734</v>
      </c>
      <c r="B737" s="5" t="str">
        <f>"陈青意"</f>
        <v>陈青意</v>
      </c>
      <c r="C737" s="5" t="str">
        <f t="shared" si="38"/>
        <v>女</v>
      </c>
      <c r="D737" s="5" t="str">
        <f>"506220230411082145124774"</f>
        <v>506220230411082145124774</v>
      </c>
      <c r="E737" s="5" t="s">
        <v>16</v>
      </c>
    </row>
    <row r="738" spans="1:5" ht="30" customHeight="1">
      <c r="A738" s="5">
        <v>735</v>
      </c>
      <c r="B738" s="5" t="str">
        <f>"王小美"</f>
        <v>王小美</v>
      </c>
      <c r="C738" s="5" t="str">
        <f t="shared" si="38"/>
        <v>女</v>
      </c>
      <c r="D738" s="5" t="str">
        <f>"506220230411085558124874"</f>
        <v>506220230411085558124874</v>
      </c>
      <c r="E738" s="5" t="s">
        <v>16</v>
      </c>
    </row>
    <row r="739" spans="1:5" ht="30" customHeight="1">
      <c r="A739" s="5">
        <v>736</v>
      </c>
      <c r="B739" s="5" t="str">
        <f>"石冬咪"</f>
        <v>石冬咪</v>
      </c>
      <c r="C739" s="5" t="str">
        <f t="shared" si="38"/>
        <v>女</v>
      </c>
      <c r="D739" s="5" t="str">
        <f>"506220230411091346124946"</f>
        <v>506220230411091346124946</v>
      </c>
      <c r="E739" s="5" t="s">
        <v>16</v>
      </c>
    </row>
    <row r="740" spans="1:5" ht="30" customHeight="1">
      <c r="A740" s="5">
        <v>737</v>
      </c>
      <c r="B740" s="5" t="str">
        <f>"叶小玉"</f>
        <v>叶小玉</v>
      </c>
      <c r="C740" s="5" t="str">
        <f t="shared" si="38"/>
        <v>女</v>
      </c>
      <c r="D740" s="5" t="str">
        <f>"506220230411100830125164"</f>
        <v>506220230411100830125164</v>
      </c>
      <c r="E740" s="5" t="s">
        <v>16</v>
      </c>
    </row>
    <row r="741" spans="1:5" ht="30" customHeight="1">
      <c r="A741" s="5">
        <v>738</v>
      </c>
      <c r="B741" s="5" t="str">
        <f>"王锡慧"</f>
        <v>王锡慧</v>
      </c>
      <c r="C741" s="5" t="str">
        <f t="shared" si="38"/>
        <v>女</v>
      </c>
      <c r="D741" s="5" t="str">
        <f>"506220230411102732125231"</f>
        <v>506220230411102732125231</v>
      </c>
      <c r="E741" s="5" t="s">
        <v>16</v>
      </c>
    </row>
    <row r="742" spans="1:5" ht="30" customHeight="1">
      <c r="A742" s="5">
        <v>739</v>
      </c>
      <c r="B742" s="5" t="str">
        <f>"林丽"</f>
        <v>林丽</v>
      </c>
      <c r="C742" s="5" t="str">
        <f t="shared" si="38"/>
        <v>女</v>
      </c>
      <c r="D742" s="5" t="str">
        <f>"506220230411103737125267"</f>
        <v>506220230411103737125267</v>
      </c>
      <c r="E742" s="5" t="s">
        <v>16</v>
      </c>
    </row>
    <row r="743" spans="1:5" ht="30" customHeight="1">
      <c r="A743" s="5">
        <v>740</v>
      </c>
      <c r="B743" s="5" t="str">
        <f>"陈婷"</f>
        <v>陈婷</v>
      </c>
      <c r="C743" s="5" t="str">
        <f t="shared" si="38"/>
        <v>女</v>
      </c>
      <c r="D743" s="5" t="str">
        <f>"506220230411110852125402"</f>
        <v>506220230411110852125402</v>
      </c>
      <c r="E743" s="5" t="s">
        <v>16</v>
      </c>
    </row>
    <row r="744" spans="1:5" ht="30" customHeight="1">
      <c r="A744" s="5">
        <v>741</v>
      </c>
      <c r="B744" s="5" t="str">
        <f>"倪娇娇"</f>
        <v>倪娇娇</v>
      </c>
      <c r="C744" s="5" t="str">
        <f t="shared" si="38"/>
        <v>女</v>
      </c>
      <c r="D744" s="5" t="str">
        <f>"506220230411111443125421"</f>
        <v>506220230411111443125421</v>
      </c>
      <c r="E744" s="5" t="s">
        <v>16</v>
      </c>
    </row>
    <row r="745" spans="1:5" ht="30" customHeight="1">
      <c r="A745" s="5">
        <v>742</v>
      </c>
      <c r="B745" s="5" t="str">
        <f>"王小琼"</f>
        <v>王小琼</v>
      </c>
      <c r="C745" s="5" t="str">
        <f t="shared" si="38"/>
        <v>女</v>
      </c>
      <c r="D745" s="5" t="str">
        <f>"506220230411114451125523"</f>
        <v>506220230411114451125523</v>
      </c>
      <c r="E745" s="5" t="s">
        <v>16</v>
      </c>
    </row>
    <row r="746" spans="1:5" ht="30" customHeight="1">
      <c r="A746" s="5">
        <v>743</v>
      </c>
      <c r="B746" s="5" t="str">
        <f>"符武婷"</f>
        <v>符武婷</v>
      </c>
      <c r="C746" s="5" t="str">
        <f t="shared" si="38"/>
        <v>女</v>
      </c>
      <c r="D746" s="5" t="str">
        <f>"506220230405090102113025"</f>
        <v>506220230405090102113025</v>
      </c>
      <c r="E746" s="5" t="s">
        <v>17</v>
      </c>
    </row>
    <row r="747" spans="1:5" ht="30" customHeight="1">
      <c r="A747" s="5">
        <v>744</v>
      </c>
      <c r="B747" s="5" t="str">
        <f>"林小凤"</f>
        <v>林小凤</v>
      </c>
      <c r="C747" s="5" t="str">
        <f t="shared" si="38"/>
        <v>女</v>
      </c>
      <c r="D747" s="5" t="str">
        <f>"506220230405090514113031"</f>
        <v>506220230405090514113031</v>
      </c>
      <c r="E747" s="5" t="s">
        <v>17</v>
      </c>
    </row>
    <row r="748" spans="1:5" ht="30" customHeight="1">
      <c r="A748" s="5">
        <v>745</v>
      </c>
      <c r="B748" s="5" t="str">
        <f>"周小玲"</f>
        <v>周小玲</v>
      </c>
      <c r="C748" s="5" t="str">
        <f t="shared" si="38"/>
        <v>女</v>
      </c>
      <c r="D748" s="5" t="str">
        <f>"506220230405123122113375"</f>
        <v>506220230405123122113375</v>
      </c>
      <c r="E748" s="5" t="s">
        <v>17</v>
      </c>
    </row>
    <row r="749" spans="1:5" ht="30" customHeight="1">
      <c r="A749" s="5">
        <v>746</v>
      </c>
      <c r="B749" s="5" t="str">
        <f>"邓奇英"</f>
        <v>邓奇英</v>
      </c>
      <c r="C749" s="5" t="str">
        <f t="shared" si="38"/>
        <v>女</v>
      </c>
      <c r="D749" s="5" t="str">
        <f>"506220230405134051113499"</f>
        <v>506220230405134051113499</v>
      </c>
      <c r="E749" s="5" t="s">
        <v>17</v>
      </c>
    </row>
    <row r="750" spans="1:5" ht="30" customHeight="1">
      <c r="A750" s="5">
        <v>747</v>
      </c>
      <c r="B750" s="5" t="str">
        <f>"陈思凯"</f>
        <v>陈思凯</v>
      </c>
      <c r="C750" s="5" t="str">
        <f>"男"</f>
        <v>男</v>
      </c>
      <c r="D750" s="5" t="str">
        <f>"506220230405161712113714"</f>
        <v>506220230405161712113714</v>
      </c>
      <c r="E750" s="5" t="s">
        <v>17</v>
      </c>
    </row>
    <row r="751" spans="1:5" ht="30" customHeight="1">
      <c r="A751" s="5">
        <v>748</v>
      </c>
      <c r="B751" s="5" t="str">
        <f>"严岚梅"</f>
        <v>严岚梅</v>
      </c>
      <c r="C751" s="5" t="str">
        <f aca="true" t="shared" si="39" ref="C751:C757">"女"</f>
        <v>女</v>
      </c>
      <c r="D751" s="5" t="str">
        <f>"506220230405194647114017"</f>
        <v>506220230405194647114017</v>
      </c>
      <c r="E751" s="5" t="s">
        <v>17</v>
      </c>
    </row>
    <row r="752" spans="1:5" ht="30" customHeight="1">
      <c r="A752" s="5">
        <v>749</v>
      </c>
      <c r="B752" s="5" t="str">
        <f>"王梅灵"</f>
        <v>王梅灵</v>
      </c>
      <c r="C752" s="5" t="str">
        <f t="shared" si="39"/>
        <v>女</v>
      </c>
      <c r="D752" s="5" t="str">
        <f>"506220230405200738114055"</f>
        <v>506220230405200738114055</v>
      </c>
      <c r="E752" s="5" t="s">
        <v>17</v>
      </c>
    </row>
    <row r="753" spans="1:5" ht="30" customHeight="1">
      <c r="A753" s="5">
        <v>750</v>
      </c>
      <c r="B753" s="5" t="str">
        <f>"孙术蓉"</f>
        <v>孙术蓉</v>
      </c>
      <c r="C753" s="5" t="str">
        <f t="shared" si="39"/>
        <v>女</v>
      </c>
      <c r="D753" s="5" t="str">
        <f>"506220230405212952114219"</f>
        <v>506220230405212952114219</v>
      </c>
      <c r="E753" s="5" t="s">
        <v>17</v>
      </c>
    </row>
    <row r="754" spans="1:5" ht="30" customHeight="1">
      <c r="A754" s="5">
        <v>751</v>
      </c>
      <c r="B754" s="5" t="str">
        <f>"黄少芬"</f>
        <v>黄少芬</v>
      </c>
      <c r="C754" s="5" t="str">
        <f t="shared" si="39"/>
        <v>女</v>
      </c>
      <c r="D754" s="5" t="str">
        <f>"506220230405225534114359"</f>
        <v>506220230405225534114359</v>
      </c>
      <c r="E754" s="5" t="s">
        <v>17</v>
      </c>
    </row>
    <row r="755" spans="1:5" ht="30" customHeight="1">
      <c r="A755" s="5">
        <v>752</v>
      </c>
      <c r="B755" s="5" t="str">
        <f>"王红钰"</f>
        <v>王红钰</v>
      </c>
      <c r="C755" s="5" t="str">
        <f t="shared" si="39"/>
        <v>女</v>
      </c>
      <c r="D755" s="5" t="str">
        <f>"506220230405230943114387"</f>
        <v>506220230405230943114387</v>
      </c>
      <c r="E755" s="5" t="s">
        <v>17</v>
      </c>
    </row>
    <row r="756" spans="1:5" ht="30" customHeight="1">
      <c r="A756" s="5">
        <v>753</v>
      </c>
      <c r="B756" s="5" t="str">
        <f>"黄朝华"</f>
        <v>黄朝华</v>
      </c>
      <c r="C756" s="5" t="str">
        <f t="shared" si="39"/>
        <v>女</v>
      </c>
      <c r="D756" s="5" t="str">
        <f>"506220230406084634114598"</f>
        <v>506220230406084634114598</v>
      </c>
      <c r="E756" s="5" t="s">
        <v>17</v>
      </c>
    </row>
    <row r="757" spans="1:5" ht="30" customHeight="1">
      <c r="A757" s="5">
        <v>754</v>
      </c>
      <c r="B757" s="5" t="str">
        <f>"温莉"</f>
        <v>温莉</v>
      </c>
      <c r="C757" s="5" t="str">
        <f t="shared" si="39"/>
        <v>女</v>
      </c>
      <c r="D757" s="5" t="str">
        <f>"506220230406091637114739"</f>
        <v>506220230406091637114739</v>
      </c>
      <c r="E757" s="5" t="s">
        <v>17</v>
      </c>
    </row>
    <row r="758" spans="1:5" ht="30" customHeight="1">
      <c r="A758" s="5">
        <v>755</v>
      </c>
      <c r="B758" s="5" t="str">
        <f>"王详"</f>
        <v>王详</v>
      </c>
      <c r="C758" s="5" t="str">
        <f>"男"</f>
        <v>男</v>
      </c>
      <c r="D758" s="5" t="str">
        <f>"506220230406095132114966"</f>
        <v>506220230406095132114966</v>
      </c>
      <c r="E758" s="5" t="s">
        <v>17</v>
      </c>
    </row>
    <row r="759" spans="1:5" ht="30" customHeight="1">
      <c r="A759" s="5">
        <v>756</v>
      </c>
      <c r="B759" s="5" t="str">
        <f>"梁思思"</f>
        <v>梁思思</v>
      </c>
      <c r="C759" s="5" t="str">
        <f>"女"</f>
        <v>女</v>
      </c>
      <c r="D759" s="5" t="str">
        <f>"506220230406151147116258"</f>
        <v>506220230406151147116258</v>
      </c>
      <c r="E759" s="5" t="s">
        <v>17</v>
      </c>
    </row>
    <row r="760" spans="1:5" ht="30" customHeight="1">
      <c r="A760" s="5">
        <v>757</v>
      </c>
      <c r="B760" s="5" t="str">
        <f>"林雅"</f>
        <v>林雅</v>
      </c>
      <c r="C760" s="5" t="str">
        <f>"女"</f>
        <v>女</v>
      </c>
      <c r="D760" s="5" t="str">
        <f>"506220230406153410116364"</f>
        <v>506220230406153410116364</v>
      </c>
      <c r="E760" s="5" t="s">
        <v>17</v>
      </c>
    </row>
    <row r="761" spans="1:5" ht="30" customHeight="1">
      <c r="A761" s="5">
        <v>758</v>
      </c>
      <c r="B761" s="5" t="str">
        <f>"云艳苗"</f>
        <v>云艳苗</v>
      </c>
      <c r="C761" s="5" t="str">
        <f>"女"</f>
        <v>女</v>
      </c>
      <c r="D761" s="5" t="str">
        <f>"506220230406154027116391"</f>
        <v>506220230406154027116391</v>
      </c>
      <c r="E761" s="5" t="s">
        <v>17</v>
      </c>
    </row>
    <row r="762" spans="1:5" ht="30" customHeight="1">
      <c r="A762" s="5">
        <v>759</v>
      </c>
      <c r="B762" s="5" t="str">
        <f>"罗千玲"</f>
        <v>罗千玲</v>
      </c>
      <c r="C762" s="5" t="str">
        <f>"女"</f>
        <v>女</v>
      </c>
      <c r="D762" s="5" t="str">
        <f>"506220230407022508117901"</f>
        <v>506220230407022508117901</v>
      </c>
      <c r="E762" s="5" t="s">
        <v>17</v>
      </c>
    </row>
    <row r="763" spans="1:5" ht="30" customHeight="1">
      <c r="A763" s="5">
        <v>760</v>
      </c>
      <c r="B763" s="5" t="str">
        <f>"李德聪"</f>
        <v>李德聪</v>
      </c>
      <c r="C763" s="5" t="str">
        <f>"男"</f>
        <v>男</v>
      </c>
      <c r="D763" s="5" t="str">
        <f>"506220230407152252119303"</f>
        <v>506220230407152252119303</v>
      </c>
      <c r="E763" s="5" t="s">
        <v>17</v>
      </c>
    </row>
    <row r="764" spans="1:5" ht="30" customHeight="1">
      <c r="A764" s="5">
        <v>761</v>
      </c>
      <c r="B764" s="5" t="str">
        <f>"唐空"</f>
        <v>唐空</v>
      </c>
      <c r="C764" s="5" t="str">
        <f aca="true" t="shared" si="40" ref="C764:C791">"女"</f>
        <v>女</v>
      </c>
      <c r="D764" s="5" t="str">
        <f>"506220230407153016119334"</f>
        <v>506220230407153016119334</v>
      </c>
      <c r="E764" s="5" t="s">
        <v>17</v>
      </c>
    </row>
    <row r="765" spans="1:5" ht="30" customHeight="1">
      <c r="A765" s="5">
        <v>762</v>
      </c>
      <c r="B765" s="5" t="str">
        <f>"涂雪颖"</f>
        <v>涂雪颖</v>
      </c>
      <c r="C765" s="5" t="str">
        <f t="shared" si="40"/>
        <v>女</v>
      </c>
      <c r="D765" s="5" t="str">
        <f>"506220230407154604119400"</f>
        <v>506220230407154604119400</v>
      </c>
      <c r="E765" s="5" t="s">
        <v>17</v>
      </c>
    </row>
    <row r="766" spans="1:5" ht="30" customHeight="1">
      <c r="A766" s="5">
        <v>763</v>
      </c>
      <c r="B766" s="5" t="str">
        <f>"董玉妍"</f>
        <v>董玉妍</v>
      </c>
      <c r="C766" s="5" t="str">
        <f t="shared" si="40"/>
        <v>女</v>
      </c>
      <c r="D766" s="5" t="str">
        <f>"506220230407162048119529"</f>
        <v>506220230407162048119529</v>
      </c>
      <c r="E766" s="5" t="s">
        <v>17</v>
      </c>
    </row>
    <row r="767" spans="1:5" ht="30" customHeight="1">
      <c r="A767" s="5">
        <v>764</v>
      </c>
      <c r="B767" s="5" t="str">
        <f>"莫小凤"</f>
        <v>莫小凤</v>
      </c>
      <c r="C767" s="5" t="str">
        <f t="shared" si="40"/>
        <v>女</v>
      </c>
      <c r="D767" s="5" t="str">
        <f>"506220230407204813119887"</f>
        <v>506220230407204813119887</v>
      </c>
      <c r="E767" s="5" t="s">
        <v>17</v>
      </c>
    </row>
    <row r="768" spans="1:5" ht="30" customHeight="1">
      <c r="A768" s="5">
        <v>765</v>
      </c>
      <c r="B768" s="5" t="str">
        <f>"杨小丹"</f>
        <v>杨小丹</v>
      </c>
      <c r="C768" s="5" t="str">
        <f t="shared" si="40"/>
        <v>女</v>
      </c>
      <c r="D768" s="5" t="str">
        <f>"506220230407212613119921"</f>
        <v>506220230407212613119921</v>
      </c>
      <c r="E768" s="5" t="s">
        <v>17</v>
      </c>
    </row>
    <row r="769" spans="1:5" ht="30" customHeight="1">
      <c r="A769" s="5">
        <v>766</v>
      </c>
      <c r="B769" s="5" t="str">
        <f>"王榆景"</f>
        <v>王榆景</v>
      </c>
      <c r="C769" s="5" t="str">
        <f t="shared" si="40"/>
        <v>女</v>
      </c>
      <c r="D769" s="5" t="str">
        <f>"506220230408204729120388"</f>
        <v>506220230408204729120388</v>
      </c>
      <c r="E769" s="5" t="s">
        <v>17</v>
      </c>
    </row>
    <row r="770" spans="1:5" ht="30" customHeight="1">
      <c r="A770" s="5">
        <v>767</v>
      </c>
      <c r="B770" s="5" t="str">
        <f>"吴琼华"</f>
        <v>吴琼华</v>
      </c>
      <c r="C770" s="5" t="str">
        <f t="shared" si="40"/>
        <v>女</v>
      </c>
      <c r="D770" s="5" t="str">
        <f>"506220230409104012120574"</f>
        <v>506220230409104012120574</v>
      </c>
      <c r="E770" s="5" t="s">
        <v>17</v>
      </c>
    </row>
    <row r="771" spans="1:5" ht="30" customHeight="1">
      <c r="A771" s="5">
        <v>768</v>
      </c>
      <c r="B771" s="5" t="str">
        <f>"李华成"</f>
        <v>李华成</v>
      </c>
      <c r="C771" s="5" t="str">
        <f t="shared" si="40"/>
        <v>女</v>
      </c>
      <c r="D771" s="5" t="str">
        <f>"506220230409114741120604"</f>
        <v>506220230409114741120604</v>
      </c>
      <c r="E771" s="5" t="s">
        <v>17</v>
      </c>
    </row>
    <row r="772" spans="1:5" ht="30" customHeight="1">
      <c r="A772" s="5">
        <v>769</v>
      </c>
      <c r="B772" s="5" t="str">
        <f>"王怀莉"</f>
        <v>王怀莉</v>
      </c>
      <c r="C772" s="5" t="str">
        <f t="shared" si="40"/>
        <v>女</v>
      </c>
      <c r="D772" s="5" t="str">
        <f>"506220230409142225120717"</f>
        <v>506220230409142225120717</v>
      </c>
      <c r="E772" s="5" t="s">
        <v>17</v>
      </c>
    </row>
    <row r="773" spans="1:5" ht="30" customHeight="1">
      <c r="A773" s="5">
        <v>770</v>
      </c>
      <c r="B773" s="5" t="str">
        <f>"张超"</f>
        <v>张超</v>
      </c>
      <c r="C773" s="5" t="str">
        <f t="shared" si="40"/>
        <v>女</v>
      </c>
      <c r="D773" s="5" t="str">
        <f>"506220230409193627120958"</f>
        <v>506220230409193627120958</v>
      </c>
      <c r="E773" s="5" t="s">
        <v>17</v>
      </c>
    </row>
    <row r="774" spans="1:5" ht="30" customHeight="1">
      <c r="A774" s="5">
        <v>771</v>
      </c>
      <c r="B774" s="5" t="str">
        <f>"黄云清"</f>
        <v>黄云清</v>
      </c>
      <c r="C774" s="5" t="str">
        <f t="shared" si="40"/>
        <v>女</v>
      </c>
      <c r="D774" s="5" t="str">
        <f>"506220230410074021121158"</f>
        <v>506220230410074021121158</v>
      </c>
      <c r="E774" s="5" t="s">
        <v>17</v>
      </c>
    </row>
    <row r="775" spans="1:5" ht="30" customHeight="1">
      <c r="A775" s="5">
        <v>772</v>
      </c>
      <c r="B775" s="5" t="str">
        <f>"刘雪洁"</f>
        <v>刘雪洁</v>
      </c>
      <c r="C775" s="5" t="str">
        <f t="shared" si="40"/>
        <v>女</v>
      </c>
      <c r="D775" s="5" t="str">
        <f>"506220230410112036122270"</f>
        <v>506220230410112036122270</v>
      </c>
      <c r="E775" s="5" t="s">
        <v>17</v>
      </c>
    </row>
    <row r="776" spans="1:5" ht="30" customHeight="1">
      <c r="A776" s="5">
        <v>773</v>
      </c>
      <c r="B776" s="5" t="str">
        <f>"王春晓"</f>
        <v>王春晓</v>
      </c>
      <c r="C776" s="5" t="str">
        <f t="shared" si="40"/>
        <v>女</v>
      </c>
      <c r="D776" s="5" t="str">
        <f>"506220230410121117122486"</f>
        <v>506220230410121117122486</v>
      </c>
      <c r="E776" s="5" t="s">
        <v>17</v>
      </c>
    </row>
    <row r="777" spans="1:5" ht="30" customHeight="1">
      <c r="A777" s="5">
        <v>774</v>
      </c>
      <c r="B777" s="5" t="str">
        <f>"张小倩"</f>
        <v>张小倩</v>
      </c>
      <c r="C777" s="5" t="str">
        <f t="shared" si="40"/>
        <v>女</v>
      </c>
      <c r="D777" s="5" t="str">
        <f>"506220230410134521122799"</f>
        <v>506220230410134521122799</v>
      </c>
      <c r="E777" s="5" t="s">
        <v>17</v>
      </c>
    </row>
    <row r="778" spans="1:5" ht="30" customHeight="1">
      <c r="A778" s="5">
        <v>775</v>
      </c>
      <c r="B778" s="5" t="str">
        <f>"苏寒"</f>
        <v>苏寒</v>
      </c>
      <c r="C778" s="5" t="str">
        <f t="shared" si="40"/>
        <v>女</v>
      </c>
      <c r="D778" s="5" t="str">
        <f>"506220230410143510122959"</f>
        <v>506220230410143510122959</v>
      </c>
      <c r="E778" s="5" t="s">
        <v>17</v>
      </c>
    </row>
    <row r="779" spans="1:5" ht="30" customHeight="1">
      <c r="A779" s="5">
        <v>776</v>
      </c>
      <c r="B779" s="5" t="str">
        <f>"陈裕娴"</f>
        <v>陈裕娴</v>
      </c>
      <c r="C779" s="5" t="str">
        <f t="shared" si="40"/>
        <v>女</v>
      </c>
      <c r="D779" s="5" t="str">
        <f>"506220230410152607123174"</f>
        <v>506220230410152607123174</v>
      </c>
      <c r="E779" s="5" t="s">
        <v>17</v>
      </c>
    </row>
    <row r="780" spans="1:5" ht="30" customHeight="1">
      <c r="A780" s="5">
        <v>777</v>
      </c>
      <c r="B780" s="5" t="str">
        <f>"谢海帆"</f>
        <v>谢海帆</v>
      </c>
      <c r="C780" s="5" t="str">
        <f t="shared" si="40"/>
        <v>女</v>
      </c>
      <c r="D780" s="5" t="str">
        <f>"506220230410163722123472"</f>
        <v>506220230410163722123472</v>
      </c>
      <c r="E780" s="5" t="s">
        <v>17</v>
      </c>
    </row>
    <row r="781" spans="1:5" ht="30" customHeight="1">
      <c r="A781" s="5">
        <v>778</v>
      </c>
      <c r="B781" s="5" t="str">
        <f>"陈红晓"</f>
        <v>陈红晓</v>
      </c>
      <c r="C781" s="5" t="str">
        <f t="shared" si="40"/>
        <v>女</v>
      </c>
      <c r="D781" s="5" t="str">
        <f>"506220230410165245123525"</f>
        <v>506220230410165245123525</v>
      </c>
      <c r="E781" s="5" t="s">
        <v>17</v>
      </c>
    </row>
    <row r="782" spans="1:5" ht="30" customHeight="1">
      <c r="A782" s="5">
        <v>779</v>
      </c>
      <c r="B782" s="5" t="str">
        <f>"陈丽平"</f>
        <v>陈丽平</v>
      </c>
      <c r="C782" s="5" t="str">
        <f t="shared" si="40"/>
        <v>女</v>
      </c>
      <c r="D782" s="5" t="str">
        <f>"506220230410172031123627"</f>
        <v>506220230410172031123627</v>
      </c>
      <c r="E782" s="5" t="s">
        <v>17</v>
      </c>
    </row>
    <row r="783" spans="1:5" ht="30" customHeight="1">
      <c r="A783" s="5">
        <v>780</v>
      </c>
      <c r="B783" s="5" t="str">
        <f>"崔可人"</f>
        <v>崔可人</v>
      </c>
      <c r="C783" s="5" t="str">
        <f t="shared" si="40"/>
        <v>女</v>
      </c>
      <c r="D783" s="5" t="str">
        <f>"506220230410174217123690"</f>
        <v>506220230410174217123690</v>
      </c>
      <c r="E783" s="5" t="s">
        <v>17</v>
      </c>
    </row>
    <row r="784" spans="1:5" ht="30" customHeight="1">
      <c r="A784" s="5">
        <v>781</v>
      </c>
      <c r="B784" s="5" t="str">
        <f>"严海凤"</f>
        <v>严海凤</v>
      </c>
      <c r="C784" s="5" t="str">
        <f t="shared" si="40"/>
        <v>女</v>
      </c>
      <c r="D784" s="5" t="str">
        <f>"506220230410180710123758"</f>
        <v>506220230410180710123758</v>
      </c>
      <c r="E784" s="5" t="s">
        <v>17</v>
      </c>
    </row>
    <row r="785" spans="1:5" ht="30" customHeight="1">
      <c r="A785" s="5">
        <v>782</v>
      </c>
      <c r="B785" s="5" t="str">
        <f>"刘芳颖"</f>
        <v>刘芳颖</v>
      </c>
      <c r="C785" s="5" t="str">
        <f t="shared" si="40"/>
        <v>女</v>
      </c>
      <c r="D785" s="5" t="str">
        <f>"506220230410182930123815"</f>
        <v>506220230410182930123815</v>
      </c>
      <c r="E785" s="5" t="s">
        <v>17</v>
      </c>
    </row>
    <row r="786" spans="1:5" ht="30" customHeight="1">
      <c r="A786" s="5">
        <v>783</v>
      </c>
      <c r="B786" s="5" t="str">
        <f>"赵学清"</f>
        <v>赵学清</v>
      </c>
      <c r="C786" s="5" t="str">
        <f t="shared" si="40"/>
        <v>女</v>
      </c>
      <c r="D786" s="5" t="str">
        <f>"506220230410212321124339"</f>
        <v>506220230410212321124339</v>
      </c>
      <c r="E786" s="5" t="s">
        <v>17</v>
      </c>
    </row>
    <row r="787" spans="1:5" ht="30" customHeight="1">
      <c r="A787" s="5">
        <v>784</v>
      </c>
      <c r="B787" s="5" t="str">
        <f>"陈丹红"</f>
        <v>陈丹红</v>
      </c>
      <c r="C787" s="5" t="str">
        <f t="shared" si="40"/>
        <v>女</v>
      </c>
      <c r="D787" s="5" t="str">
        <f>"506220230410213440124380"</f>
        <v>506220230410213440124380</v>
      </c>
      <c r="E787" s="5" t="s">
        <v>17</v>
      </c>
    </row>
    <row r="788" spans="1:5" ht="30" customHeight="1">
      <c r="A788" s="5">
        <v>785</v>
      </c>
      <c r="B788" s="5" t="str">
        <f>"冼心雅"</f>
        <v>冼心雅</v>
      </c>
      <c r="C788" s="5" t="str">
        <f t="shared" si="40"/>
        <v>女</v>
      </c>
      <c r="D788" s="5" t="str">
        <f>"506220230410214137124400"</f>
        <v>506220230410214137124400</v>
      </c>
      <c r="E788" s="5" t="s">
        <v>17</v>
      </c>
    </row>
    <row r="789" spans="1:5" ht="30" customHeight="1">
      <c r="A789" s="5">
        <v>786</v>
      </c>
      <c r="B789" s="5" t="str">
        <f>"吴梅秋"</f>
        <v>吴梅秋</v>
      </c>
      <c r="C789" s="5" t="str">
        <f t="shared" si="40"/>
        <v>女</v>
      </c>
      <c r="D789" s="5" t="str">
        <f>"506220230411095046125084"</f>
        <v>506220230411095046125084</v>
      </c>
      <c r="E789" s="5" t="s">
        <v>17</v>
      </c>
    </row>
    <row r="790" spans="1:5" ht="30" customHeight="1">
      <c r="A790" s="5">
        <v>787</v>
      </c>
      <c r="B790" s="5" t="str">
        <f>"范媛媛"</f>
        <v>范媛媛</v>
      </c>
      <c r="C790" s="5" t="str">
        <f t="shared" si="40"/>
        <v>女</v>
      </c>
      <c r="D790" s="5" t="str">
        <f>"506220230411100918125171"</f>
        <v>506220230411100918125171</v>
      </c>
      <c r="E790" s="5" t="s">
        <v>17</v>
      </c>
    </row>
    <row r="791" spans="1:5" ht="30" customHeight="1">
      <c r="A791" s="5">
        <v>788</v>
      </c>
      <c r="B791" s="5" t="str">
        <f>"袁滢"</f>
        <v>袁滢</v>
      </c>
      <c r="C791" s="5" t="str">
        <f t="shared" si="40"/>
        <v>女</v>
      </c>
      <c r="D791" s="5" t="str">
        <f>"506220230405111749113260"</f>
        <v>506220230405111749113260</v>
      </c>
      <c r="E791" s="5" t="s">
        <v>18</v>
      </c>
    </row>
    <row r="792" spans="1:5" ht="30" customHeight="1">
      <c r="A792" s="5">
        <v>789</v>
      </c>
      <c r="B792" s="5" t="str">
        <f>"石章召"</f>
        <v>石章召</v>
      </c>
      <c r="C792" s="5" t="str">
        <f>"男"</f>
        <v>男</v>
      </c>
      <c r="D792" s="5" t="str">
        <f>"506220230405152956113642"</f>
        <v>506220230405152956113642</v>
      </c>
      <c r="E792" s="5" t="s">
        <v>18</v>
      </c>
    </row>
    <row r="793" spans="1:5" ht="30" customHeight="1">
      <c r="A793" s="5">
        <v>790</v>
      </c>
      <c r="B793" s="5" t="str">
        <f>"李宝黄"</f>
        <v>李宝黄</v>
      </c>
      <c r="C793" s="5" t="str">
        <f>"男"</f>
        <v>男</v>
      </c>
      <c r="D793" s="5" t="str">
        <f>"506220230405155721113683"</f>
        <v>506220230405155721113683</v>
      </c>
      <c r="E793" s="5" t="s">
        <v>18</v>
      </c>
    </row>
    <row r="794" spans="1:5" ht="30" customHeight="1">
      <c r="A794" s="5">
        <v>791</v>
      </c>
      <c r="B794" s="5" t="str">
        <f>"吴治蓉"</f>
        <v>吴治蓉</v>
      </c>
      <c r="C794" s="5" t="str">
        <f>"男"</f>
        <v>男</v>
      </c>
      <c r="D794" s="5" t="str">
        <f>"506220230405170346113787"</f>
        <v>506220230405170346113787</v>
      </c>
      <c r="E794" s="5" t="s">
        <v>18</v>
      </c>
    </row>
    <row r="795" spans="1:5" ht="30" customHeight="1">
      <c r="A795" s="5">
        <v>792</v>
      </c>
      <c r="B795" s="5" t="str">
        <f>"王小壮"</f>
        <v>王小壮</v>
      </c>
      <c r="C795" s="5" t="str">
        <f>"男"</f>
        <v>男</v>
      </c>
      <c r="D795" s="5" t="str">
        <f>"506220230406005507114462"</f>
        <v>506220230406005507114462</v>
      </c>
      <c r="E795" s="5" t="s">
        <v>18</v>
      </c>
    </row>
    <row r="796" spans="1:5" ht="30" customHeight="1">
      <c r="A796" s="5">
        <v>793</v>
      </c>
      <c r="B796" s="5" t="str">
        <f>"陈蓉"</f>
        <v>陈蓉</v>
      </c>
      <c r="C796" s="5" t="str">
        <f aca="true" t="shared" si="41" ref="C796:C802">"女"</f>
        <v>女</v>
      </c>
      <c r="D796" s="5" t="str">
        <f>"506220230406082000114537"</f>
        <v>506220230406082000114537</v>
      </c>
      <c r="E796" s="5" t="s">
        <v>18</v>
      </c>
    </row>
    <row r="797" spans="1:5" ht="30" customHeight="1">
      <c r="A797" s="5">
        <v>794</v>
      </c>
      <c r="B797" s="5" t="str">
        <f>"王梦茹"</f>
        <v>王梦茹</v>
      </c>
      <c r="C797" s="5" t="str">
        <f t="shared" si="41"/>
        <v>女</v>
      </c>
      <c r="D797" s="5" t="str">
        <f>"506220230406095512114988"</f>
        <v>506220230406095512114988</v>
      </c>
      <c r="E797" s="5" t="s">
        <v>18</v>
      </c>
    </row>
    <row r="798" spans="1:5" ht="30" customHeight="1">
      <c r="A798" s="5">
        <v>795</v>
      </c>
      <c r="B798" s="5" t="str">
        <f>"梁秀英"</f>
        <v>梁秀英</v>
      </c>
      <c r="C798" s="5" t="str">
        <f t="shared" si="41"/>
        <v>女</v>
      </c>
      <c r="D798" s="5" t="str">
        <f>"506220230406161638116517"</f>
        <v>506220230406161638116517</v>
      </c>
      <c r="E798" s="5" t="s">
        <v>18</v>
      </c>
    </row>
    <row r="799" spans="1:5" ht="30" customHeight="1">
      <c r="A799" s="5">
        <v>796</v>
      </c>
      <c r="B799" s="5" t="str">
        <f>"冯秋梅"</f>
        <v>冯秋梅</v>
      </c>
      <c r="C799" s="5" t="str">
        <f t="shared" si="41"/>
        <v>女</v>
      </c>
      <c r="D799" s="5" t="str">
        <f>"506220230406213322117492"</f>
        <v>506220230406213322117492</v>
      </c>
      <c r="E799" s="5" t="s">
        <v>18</v>
      </c>
    </row>
    <row r="800" spans="1:5" ht="30" customHeight="1">
      <c r="A800" s="5">
        <v>797</v>
      </c>
      <c r="B800" s="5" t="str">
        <f>"李江弟"</f>
        <v>李江弟</v>
      </c>
      <c r="C800" s="5" t="str">
        <f t="shared" si="41"/>
        <v>女</v>
      </c>
      <c r="D800" s="5" t="str">
        <f>"506220230406222219117641"</f>
        <v>506220230406222219117641</v>
      </c>
      <c r="E800" s="5" t="s">
        <v>18</v>
      </c>
    </row>
    <row r="801" spans="1:5" ht="30" customHeight="1">
      <c r="A801" s="5">
        <v>798</v>
      </c>
      <c r="B801" s="5" t="str">
        <f>"万火玉"</f>
        <v>万火玉</v>
      </c>
      <c r="C801" s="5" t="str">
        <f t="shared" si="41"/>
        <v>女</v>
      </c>
      <c r="D801" s="5" t="str">
        <f>"506220230407094458118239"</f>
        <v>506220230407094458118239</v>
      </c>
      <c r="E801" s="5" t="s">
        <v>18</v>
      </c>
    </row>
    <row r="802" spans="1:5" ht="30" customHeight="1">
      <c r="A802" s="5">
        <v>799</v>
      </c>
      <c r="B802" s="5" t="str">
        <f>"吴庭解"</f>
        <v>吴庭解</v>
      </c>
      <c r="C802" s="5" t="str">
        <f t="shared" si="41"/>
        <v>女</v>
      </c>
      <c r="D802" s="5" t="str">
        <f>"506220230407104715118474"</f>
        <v>506220230407104715118474</v>
      </c>
      <c r="E802" s="5" t="s">
        <v>18</v>
      </c>
    </row>
    <row r="803" spans="1:5" ht="30" customHeight="1">
      <c r="A803" s="5">
        <v>800</v>
      </c>
      <c r="B803" s="5" t="str">
        <f>"陈荣健"</f>
        <v>陈荣健</v>
      </c>
      <c r="C803" s="5" t="str">
        <f>"男"</f>
        <v>男</v>
      </c>
      <c r="D803" s="5" t="str">
        <f>"506220230407120806118702"</f>
        <v>506220230407120806118702</v>
      </c>
      <c r="E803" s="5" t="s">
        <v>18</v>
      </c>
    </row>
    <row r="804" spans="1:5" ht="30" customHeight="1">
      <c r="A804" s="5">
        <v>801</v>
      </c>
      <c r="B804" s="5" t="str">
        <f>"刘庾充"</f>
        <v>刘庾充</v>
      </c>
      <c r="C804" s="5" t="str">
        <f>"女"</f>
        <v>女</v>
      </c>
      <c r="D804" s="5" t="str">
        <f>"506220230408230526120468"</f>
        <v>506220230408230526120468</v>
      </c>
      <c r="E804" s="5" t="s">
        <v>18</v>
      </c>
    </row>
    <row r="805" spans="1:5" ht="30" customHeight="1">
      <c r="A805" s="5">
        <v>802</v>
      </c>
      <c r="B805" s="5" t="str">
        <f>"谢少远"</f>
        <v>谢少远</v>
      </c>
      <c r="C805" s="5" t="str">
        <f>"女"</f>
        <v>女</v>
      </c>
      <c r="D805" s="5" t="str">
        <f>"506220230409071738120498"</f>
        <v>506220230409071738120498</v>
      </c>
      <c r="E805" s="5" t="s">
        <v>18</v>
      </c>
    </row>
    <row r="806" spans="1:5" ht="30" customHeight="1">
      <c r="A806" s="5">
        <v>803</v>
      </c>
      <c r="B806" s="5" t="str">
        <f>"饶纯子"</f>
        <v>饶纯子</v>
      </c>
      <c r="C806" s="5" t="str">
        <f>"女"</f>
        <v>女</v>
      </c>
      <c r="D806" s="5" t="str">
        <f>"506220230409183519120919"</f>
        <v>506220230409183519120919</v>
      </c>
      <c r="E806" s="5" t="s">
        <v>18</v>
      </c>
    </row>
    <row r="807" spans="1:5" ht="30" customHeight="1">
      <c r="A807" s="5">
        <v>804</v>
      </c>
      <c r="B807" s="5" t="str">
        <f>"刘兴珠"</f>
        <v>刘兴珠</v>
      </c>
      <c r="C807" s="5" t="str">
        <f>"女"</f>
        <v>女</v>
      </c>
      <c r="D807" s="5" t="str">
        <f>"506220230410063327121152"</f>
        <v>506220230410063327121152</v>
      </c>
      <c r="E807" s="5" t="s">
        <v>18</v>
      </c>
    </row>
    <row r="808" spans="1:5" ht="30" customHeight="1">
      <c r="A808" s="5">
        <v>805</v>
      </c>
      <c r="B808" s="5" t="str">
        <f>"吴健强"</f>
        <v>吴健强</v>
      </c>
      <c r="C808" s="5" t="str">
        <f>"男"</f>
        <v>男</v>
      </c>
      <c r="D808" s="5" t="str">
        <f>"506220230410115642122438"</f>
        <v>506220230410115642122438</v>
      </c>
      <c r="E808" s="5" t="s">
        <v>18</v>
      </c>
    </row>
    <row r="809" spans="1:5" ht="30" customHeight="1">
      <c r="A809" s="5">
        <v>806</v>
      </c>
      <c r="B809" s="5" t="str">
        <f>"赵晓俊"</f>
        <v>赵晓俊</v>
      </c>
      <c r="C809" s="5" t="str">
        <f aca="true" t="shared" si="42" ref="C809:C819">"女"</f>
        <v>女</v>
      </c>
      <c r="D809" s="5" t="str">
        <f>"506220230410121915122519"</f>
        <v>506220230410121915122519</v>
      </c>
      <c r="E809" s="5" t="s">
        <v>18</v>
      </c>
    </row>
    <row r="810" spans="1:5" ht="30" customHeight="1">
      <c r="A810" s="5">
        <v>807</v>
      </c>
      <c r="B810" s="5" t="str">
        <f>"吴涓"</f>
        <v>吴涓</v>
      </c>
      <c r="C810" s="5" t="str">
        <f t="shared" si="42"/>
        <v>女</v>
      </c>
      <c r="D810" s="5" t="str">
        <f>"506220230410130531122682"</f>
        <v>506220230410130531122682</v>
      </c>
      <c r="E810" s="5" t="s">
        <v>18</v>
      </c>
    </row>
    <row r="811" spans="1:5" ht="30" customHeight="1">
      <c r="A811" s="5">
        <v>808</v>
      </c>
      <c r="B811" s="5" t="str">
        <f>"王丽婷"</f>
        <v>王丽婷</v>
      </c>
      <c r="C811" s="5" t="str">
        <f t="shared" si="42"/>
        <v>女</v>
      </c>
      <c r="D811" s="5" t="str">
        <f>"506220230410142521122921"</f>
        <v>506220230410142521122921</v>
      </c>
      <c r="E811" s="5" t="s">
        <v>18</v>
      </c>
    </row>
    <row r="812" spans="1:5" ht="30" customHeight="1">
      <c r="A812" s="5">
        <v>809</v>
      </c>
      <c r="B812" s="5" t="str">
        <f>"李舒琴"</f>
        <v>李舒琴</v>
      </c>
      <c r="C812" s="5" t="str">
        <f t="shared" si="42"/>
        <v>女</v>
      </c>
      <c r="D812" s="5" t="str">
        <f>"506220230410191300123925"</f>
        <v>506220230410191300123925</v>
      </c>
      <c r="E812" s="5" t="s">
        <v>18</v>
      </c>
    </row>
    <row r="813" spans="1:5" ht="30" customHeight="1">
      <c r="A813" s="5">
        <v>810</v>
      </c>
      <c r="B813" s="5" t="str">
        <f>"王雅芳"</f>
        <v>王雅芳</v>
      </c>
      <c r="C813" s="5" t="str">
        <f t="shared" si="42"/>
        <v>女</v>
      </c>
      <c r="D813" s="5" t="str">
        <f>"506220230411093919125043"</f>
        <v>506220230411093919125043</v>
      </c>
      <c r="E813" s="5" t="s">
        <v>18</v>
      </c>
    </row>
    <row r="814" spans="1:5" ht="30" customHeight="1">
      <c r="A814" s="5">
        <v>811</v>
      </c>
      <c r="B814" s="5" t="str">
        <f>"詹子妮"</f>
        <v>詹子妮</v>
      </c>
      <c r="C814" s="5" t="str">
        <f t="shared" si="42"/>
        <v>女</v>
      </c>
      <c r="D814" s="5" t="str">
        <f>"506220230406162824116565"</f>
        <v>506220230406162824116565</v>
      </c>
      <c r="E814" s="5" t="s">
        <v>19</v>
      </c>
    </row>
    <row r="815" spans="1:5" ht="30" customHeight="1">
      <c r="A815" s="5">
        <v>812</v>
      </c>
      <c r="B815" s="5" t="str">
        <f>"胡丽美"</f>
        <v>胡丽美</v>
      </c>
      <c r="C815" s="5" t="str">
        <f t="shared" si="42"/>
        <v>女</v>
      </c>
      <c r="D815" s="5" t="str">
        <f>"506220230407113006118595"</f>
        <v>506220230407113006118595</v>
      </c>
      <c r="E815" s="5" t="s">
        <v>19</v>
      </c>
    </row>
    <row r="816" spans="1:5" ht="30" customHeight="1">
      <c r="A816" s="5">
        <v>813</v>
      </c>
      <c r="B816" s="5" t="str">
        <f>"翁利燕"</f>
        <v>翁利燕</v>
      </c>
      <c r="C816" s="5" t="str">
        <f t="shared" si="42"/>
        <v>女</v>
      </c>
      <c r="D816" s="5" t="str">
        <f>"506220230407203219119876"</f>
        <v>506220230407203219119876</v>
      </c>
      <c r="E816" s="5" t="s">
        <v>19</v>
      </c>
    </row>
    <row r="817" spans="1:5" ht="30" customHeight="1">
      <c r="A817" s="5">
        <v>814</v>
      </c>
      <c r="B817" s="5" t="str">
        <f>"刘文慧"</f>
        <v>刘文慧</v>
      </c>
      <c r="C817" s="5" t="str">
        <f t="shared" si="42"/>
        <v>女</v>
      </c>
      <c r="D817" s="5" t="str">
        <f>"506220230409083312120513"</f>
        <v>506220230409083312120513</v>
      </c>
      <c r="E817" s="5" t="s">
        <v>19</v>
      </c>
    </row>
    <row r="818" spans="1:5" ht="30" customHeight="1">
      <c r="A818" s="5">
        <v>815</v>
      </c>
      <c r="B818" s="5" t="str">
        <f>"黎秋侬"</f>
        <v>黎秋侬</v>
      </c>
      <c r="C818" s="5" t="str">
        <f t="shared" si="42"/>
        <v>女</v>
      </c>
      <c r="D818" s="5" t="str">
        <f>"506220230405100039113111"</f>
        <v>506220230405100039113111</v>
      </c>
      <c r="E818" s="5" t="s">
        <v>20</v>
      </c>
    </row>
    <row r="819" spans="1:5" ht="30" customHeight="1">
      <c r="A819" s="5">
        <v>816</v>
      </c>
      <c r="B819" s="5" t="str">
        <f>"符秀弯"</f>
        <v>符秀弯</v>
      </c>
      <c r="C819" s="5" t="str">
        <f t="shared" si="42"/>
        <v>女</v>
      </c>
      <c r="D819" s="5" t="str">
        <f>"506220230405110643113236"</f>
        <v>506220230405110643113236</v>
      </c>
      <c r="E819" s="5" t="s">
        <v>20</v>
      </c>
    </row>
    <row r="820" spans="1:5" ht="30" customHeight="1">
      <c r="A820" s="5">
        <v>817</v>
      </c>
      <c r="B820" s="5" t="str">
        <f>"符新勋"</f>
        <v>符新勋</v>
      </c>
      <c r="C820" s="5" t="str">
        <f>"男"</f>
        <v>男</v>
      </c>
      <c r="D820" s="5" t="str">
        <f>"506220230405111331113252"</f>
        <v>506220230405111331113252</v>
      </c>
      <c r="E820" s="5" t="s">
        <v>20</v>
      </c>
    </row>
    <row r="821" spans="1:5" ht="30" customHeight="1">
      <c r="A821" s="5">
        <v>818</v>
      </c>
      <c r="B821" s="5" t="str">
        <f>"王小柱"</f>
        <v>王小柱</v>
      </c>
      <c r="C821" s="5" t="str">
        <f>"女"</f>
        <v>女</v>
      </c>
      <c r="D821" s="5" t="str">
        <f>"506220230405145750113596"</f>
        <v>506220230405145750113596</v>
      </c>
      <c r="E821" s="5" t="s">
        <v>20</v>
      </c>
    </row>
    <row r="822" spans="1:5" ht="30" customHeight="1">
      <c r="A822" s="5">
        <v>819</v>
      </c>
      <c r="B822" s="5" t="str">
        <f>"朱晶晶"</f>
        <v>朱晶晶</v>
      </c>
      <c r="C822" s="5" t="str">
        <f>"女"</f>
        <v>女</v>
      </c>
      <c r="D822" s="5" t="str">
        <f>"506220230405151051113611"</f>
        <v>506220230405151051113611</v>
      </c>
      <c r="E822" s="5" t="s">
        <v>20</v>
      </c>
    </row>
    <row r="823" spans="1:5" ht="30" customHeight="1">
      <c r="A823" s="5">
        <v>820</v>
      </c>
      <c r="B823" s="5" t="str">
        <f>"秦声文"</f>
        <v>秦声文</v>
      </c>
      <c r="C823" s="5" t="str">
        <f>"男"</f>
        <v>男</v>
      </c>
      <c r="D823" s="5" t="str">
        <f>"506220230405162203113719"</f>
        <v>506220230405162203113719</v>
      </c>
      <c r="E823" s="5" t="s">
        <v>20</v>
      </c>
    </row>
    <row r="824" spans="1:5" ht="30" customHeight="1">
      <c r="A824" s="5">
        <v>821</v>
      </c>
      <c r="B824" s="5" t="str">
        <f>"陈政澎"</f>
        <v>陈政澎</v>
      </c>
      <c r="C824" s="5" t="str">
        <f>"男"</f>
        <v>男</v>
      </c>
      <c r="D824" s="5" t="str">
        <f>"506220230405162617113724"</f>
        <v>506220230405162617113724</v>
      </c>
      <c r="E824" s="5" t="s">
        <v>20</v>
      </c>
    </row>
    <row r="825" spans="1:5" ht="30" customHeight="1">
      <c r="A825" s="5">
        <v>822</v>
      </c>
      <c r="B825" s="5" t="str">
        <f>"张志朋"</f>
        <v>张志朋</v>
      </c>
      <c r="C825" s="5" t="str">
        <f>"男"</f>
        <v>男</v>
      </c>
      <c r="D825" s="5" t="str">
        <f>"506220230405171653113813"</f>
        <v>506220230405171653113813</v>
      </c>
      <c r="E825" s="5" t="s">
        <v>20</v>
      </c>
    </row>
    <row r="826" spans="1:5" ht="30" customHeight="1">
      <c r="A826" s="5">
        <v>823</v>
      </c>
      <c r="B826" s="5" t="str">
        <f>"李燕芳"</f>
        <v>李燕芳</v>
      </c>
      <c r="C826" s="5" t="str">
        <f>"女"</f>
        <v>女</v>
      </c>
      <c r="D826" s="5" t="str">
        <f>"506220230405192950113995"</f>
        <v>506220230405192950113995</v>
      </c>
      <c r="E826" s="5" t="s">
        <v>20</v>
      </c>
    </row>
    <row r="827" spans="1:5" ht="30" customHeight="1">
      <c r="A827" s="5">
        <v>824</v>
      </c>
      <c r="B827" s="5" t="str">
        <f>"钟斯爱"</f>
        <v>钟斯爱</v>
      </c>
      <c r="C827" s="5" t="str">
        <f>"女"</f>
        <v>女</v>
      </c>
      <c r="D827" s="5" t="str">
        <f>"506220230405203335114106"</f>
        <v>506220230405203335114106</v>
      </c>
      <c r="E827" s="5" t="s">
        <v>20</v>
      </c>
    </row>
    <row r="828" spans="1:5" ht="30" customHeight="1">
      <c r="A828" s="5">
        <v>825</v>
      </c>
      <c r="B828" s="5" t="str">
        <f>"林娟"</f>
        <v>林娟</v>
      </c>
      <c r="C828" s="5" t="str">
        <f>"女"</f>
        <v>女</v>
      </c>
      <c r="D828" s="5" t="str">
        <f>"506220230405215022114261"</f>
        <v>506220230405215022114261</v>
      </c>
      <c r="E828" s="5" t="s">
        <v>20</v>
      </c>
    </row>
    <row r="829" spans="1:5" ht="30" customHeight="1">
      <c r="A829" s="5">
        <v>826</v>
      </c>
      <c r="B829" s="5" t="str">
        <f>"庄华曼"</f>
        <v>庄华曼</v>
      </c>
      <c r="C829" s="5" t="str">
        <f>"女"</f>
        <v>女</v>
      </c>
      <c r="D829" s="5" t="str">
        <f>"506220230406062958114488"</f>
        <v>506220230406062958114488</v>
      </c>
      <c r="E829" s="5" t="s">
        <v>20</v>
      </c>
    </row>
    <row r="830" spans="1:5" ht="30" customHeight="1">
      <c r="A830" s="5">
        <v>827</v>
      </c>
      <c r="B830" s="5" t="str">
        <f>"李磊"</f>
        <v>李磊</v>
      </c>
      <c r="C830" s="5" t="str">
        <f>"男"</f>
        <v>男</v>
      </c>
      <c r="D830" s="5" t="str">
        <f>"506220230406100504115056"</f>
        <v>506220230406100504115056</v>
      </c>
      <c r="E830" s="5" t="s">
        <v>20</v>
      </c>
    </row>
    <row r="831" spans="1:5" ht="30" customHeight="1">
      <c r="A831" s="5">
        <v>828</v>
      </c>
      <c r="B831" s="5" t="str">
        <f>"李丹垚"</f>
        <v>李丹垚</v>
      </c>
      <c r="C831" s="5" t="str">
        <f>"女"</f>
        <v>女</v>
      </c>
      <c r="D831" s="5" t="str">
        <f>"506220230406155650116450"</f>
        <v>506220230406155650116450</v>
      </c>
      <c r="E831" s="5" t="s">
        <v>20</v>
      </c>
    </row>
    <row r="832" spans="1:5" ht="30" customHeight="1">
      <c r="A832" s="5">
        <v>829</v>
      </c>
      <c r="B832" s="5" t="str">
        <f>"林冰"</f>
        <v>林冰</v>
      </c>
      <c r="C832" s="5" t="str">
        <f>"女"</f>
        <v>女</v>
      </c>
      <c r="D832" s="5" t="str">
        <f>"506220230407081119117975"</f>
        <v>506220230407081119117975</v>
      </c>
      <c r="E832" s="5" t="s">
        <v>20</v>
      </c>
    </row>
    <row r="833" spans="1:5" ht="30" customHeight="1">
      <c r="A833" s="5">
        <v>830</v>
      </c>
      <c r="B833" s="5" t="str">
        <f>"王丽秧"</f>
        <v>王丽秧</v>
      </c>
      <c r="C833" s="5" t="str">
        <f>"女"</f>
        <v>女</v>
      </c>
      <c r="D833" s="5" t="str">
        <f>"506220230407082447117997"</f>
        <v>506220230407082447117997</v>
      </c>
      <c r="E833" s="5" t="s">
        <v>20</v>
      </c>
    </row>
    <row r="834" spans="1:5" ht="30" customHeight="1">
      <c r="A834" s="5">
        <v>831</v>
      </c>
      <c r="B834" s="5" t="str">
        <f>"林硕"</f>
        <v>林硕</v>
      </c>
      <c r="C834" s="5" t="str">
        <f>"男"</f>
        <v>男</v>
      </c>
      <c r="D834" s="5" t="str">
        <f>"506220230407083111118009"</f>
        <v>506220230407083111118009</v>
      </c>
      <c r="E834" s="5" t="s">
        <v>20</v>
      </c>
    </row>
    <row r="835" spans="1:5" ht="30" customHeight="1">
      <c r="A835" s="5">
        <v>832</v>
      </c>
      <c r="B835" s="5" t="str">
        <f>"周婷婷"</f>
        <v>周婷婷</v>
      </c>
      <c r="C835" s="5" t="str">
        <f>"女"</f>
        <v>女</v>
      </c>
      <c r="D835" s="5" t="str">
        <f>"506220230407091713118148"</f>
        <v>506220230407091713118148</v>
      </c>
      <c r="E835" s="5" t="s">
        <v>20</v>
      </c>
    </row>
    <row r="836" spans="1:5" ht="30" customHeight="1">
      <c r="A836" s="5">
        <v>833</v>
      </c>
      <c r="B836" s="5" t="str">
        <f>"万达"</f>
        <v>万达</v>
      </c>
      <c r="C836" s="5" t="str">
        <f>"男"</f>
        <v>男</v>
      </c>
      <c r="D836" s="5" t="str">
        <f>"506220230407095642118284"</f>
        <v>506220230407095642118284</v>
      </c>
      <c r="E836" s="5" t="s">
        <v>20</v>
      </c>
    </row>
    <row r="837" spans="1:5" ht="30" customHeight="1">
      <c r="A837" s="5">
        <v>834</v>
      </c>
      <c r="B837" s="5" t="str">
        <f>"王素筝"</f>
        <v>王素筝</v>
      </c>
      <c r="C837" s="5" t="str">
        <f>"女"</f>
        <v>女</v>
      </c>
      <c r="D837" s="5" t="str">
        <f>"506220230407193952119829"</f>
        <v>506220230407193952119829</v>
      </c>
      <c r="E837" s="5" t="s">
        <v>20</v>
      </c>
    </row>
    <row r="838" spans="1:5" ht="30" customHeight="1">
      <c r="A838" s="5">
        <v>835</v>
      </c>
      <c r="B838" s="5" t="str">
        <f>"后骁"</f>
        <v>后骁</v>
      </c>
      <c r="C838" s="5" t="str">
        <f>"男"</f>
        <v>男</v>
      </c>
      <c r="D838" s="5" t="str">
        <f>"506220230408101223120072"</f>
        <v>506220230408101223120072</v>
      </c>
      <c r="E838" s="5" t="s">
        <v>20</v>
      </c>
    </row>
    <row r="839" spans="1:5" ht="30" customHeight="1">
      <c r="A839" s="5">
        <v>836</v>
      </c>
      <c r="B839" s="5" t="str">
        <f>"许玉琴"</f>
        <v>许玉琴</v>
      </c>
      <c r="C839" s="5" t="str">
        <f>"女"</f>
        <v>女</v>
      </c>
      <c r="D839" s="5" t="str">
        <f>"506220230408133512120167"</f>
        <v>506220230408133512120167</v>
      </c>
      <c r="E839" s="5" t="s">
        <v>20</v>
      </c>
    </row>
    <row r="840" spans="1:5" ht="30" customHeight="1">
      <c r="A840" s="5">
        <v>837</v>
      </c>
      <c r="B840" s="5" t="str">
        <f>"王民政"</f>
        <v>王民政</v>
      </c>
      <c r="C840" s="5" t="str">
        <f>"男"</f>
        <v>男</v>
      </c>
      <c r="D840" s="5" t="str">
        <f>"506220230409153953120786"</f>
        <v>506220230409153953120786</v>
      </c>
      <c r="E840" s="5" t="s">
        <v>20</v>
      </c>
    </row>
    <row r="841" spans="1:5" ht="30" customHeight="1">
      <c r="A841" s="5">
        <v>838</v>
      </c>
      <c r="B841" s="5" t="str">
        <f>"王祚师"</f>
        <v>王祚师</v>
      </c>
      <c r="C841" s="5" t="str">
        <f>"男"</f>
        <v>男</v>
      </c>
      <c r="D841" s="5" t="str">
        <f>"506220230409180816120896"</f>
        <v>506220230409180816120896</v>
      </c>
      <c r="E841" s="5" t="s">
        <v>20</v>
      </c>
    </row>
    <row r="842" spans="1:5" ht="30" customHeight="1">
      <c r="A842" s="5">
        <v>839</v>
      </c>
      <c r="B842" s="5" t="str">
        <f>"王建朝"</f>
        <v>王建朝</v>
      </c>
      <c r="C842" s="5" t="str">
        <f>"男"</f>
        <v>男</v>
      </c>
      <c r="D842" s="5" t="str">
        <f>"506220230409182405120907"</f>
        <v>506220230409182405120907</v>
      </c>
      <c r="E842" s="5" t="s">
        <v>20</v>
      </c>
    </row>
    <row r="843" spans="1:5" ht="30" customHeight="1">
      <c r="A843" s="5">
        <v>840</v>
      </c>
      <c r="B843" s="5" t="str">
        <f>"秦晓夏"</f>
        <v>秦晓夏</v>
      </c>
      <c r="C843" s="5" t="str">
        <f>"女"</f>
        <v>女</v>
      </c>
      <c r="D843" s="5" t="str">
        <f>"506220230409192637120951"</f>
        <v>506220230409192637120951</v>
      </c>
      <c r="E843" s="5" t="s">
        <v>20</v>
      </c>
    </row>
    <row r="844" spans="1:5" ht="30" customHeight="1">
      <c r="A844" s="5">
        <v>841</v>
      </c>
      <c r="B844" s="5" t="str">
        <f>"蔡惠冰"</f>
        <v>蔡惠冰</v>
      </c>
      <c r="C844" s="5" t="str">
        <f>"女"</f>
        <v>女</v>
      </c>
      <c r="D844" s="5" t="str">
        <f>"506220230410082042121166"</f>
        <v>506220230410082042121166</v>
      </c>
      <c r="E844" s="5" t="s">
        <v>20</v>
      </c>
    </row>
    <row r="845" spans="1:5" ht="30" customHeight="1">
      <c r="A845" s="5">
        <v>842</v>
      </c>
      <c r="B845" s="5" t="str">
        <f>"黄雨霞"</f>
        <v>黄雨霞</v>
      </c>
      <c r="C845" s="5" t="str">
        <f>"女"</f>
        <v>女</v>
      </c>
      <c r="D845" s="5" t="str">
        <f>"506220230410120337122466"</f>
        <v>506220230410120337122466</v>
      </c>
      <c r="E845" s="5" t="s">
        <v>20</v>
      </c>
    </row>
    <row r="846" spans="1:5" ht="30" customHeight="1">
      <c r="A846" s="5">
        <v>843</v>
      </c>
      <c r="B846" s="5" t="str">
        <f>"卢静"</f>
        <v>卢静</v>
      </c>
      <c r="C846" s="5" t="str">
        <f>"女"</f>
        <v>女</v>
      </c>
      <c r="D846" s="5" t="str">
        <f>"506220230410121109122485"</f>
        <v>506220230410121109122485</v>
      </c>
      <c r="E846" s="5" t="s">
        <v>20</v>
      </c>
    </row>
    <row r="847" spans="1:5" ht="30" customHeight="1">
      <c r="A847" s="5">
        <v>844</v>
      </c>
      <c r="B847" s="5" t="str">
        <f>"陈秋月"</f>
        <v>陈秋月</v>
      </c>
      <c r="C847" s="5" t="str">
        <f>"女"</f>
        <v>女</v>
      </c>
      <c r="D847" s="5" t="str">
        <f>"506220230410163200123453"</f>
        <v>506220230410163200123453</v>
      </c>
      <c r="E847" s="5" t="s">
        <v>20</v>
      </c>
    </row>
    <row r="848" spans="1:5" ht="30" customHeight="1">
      <c r="A848" s="5">
        <v>845</v>
      </c>
      <c r="B848" s="5" t="str">
        <f>" 何史编"</f>
        <v> 何史编</v>
      </c>
      <c r="C848" s="5" t="str">
        <f>"男"</f>
        <v>男</v>
      </c>
      <c r="D848" s="5" t="str">
        <f>"506220230410171805123620"</f>
        <v>506220230410171805123620</v>
      </c>
      <c r="E848" s="5" t="s">
        <v>20</v>
      </c>
    </row>
    <row r="849" spans="1:5" ht="30" customHeight="1">
      <c r="A849" s="5">
        <v>846</v>
      </c>
      <c r="B849" s="5" t="str">
        <f>"林丹"</f>
        <v>林丹</v>
      </c>
      <c r="C849" s="5" t="str">
        <f aca="true" t="shared" si="43" ref="C849:C854">"女"</f>
        <v>女</v>
      </c>
      <c r="D849" s="5" t="str">
        <f>"506220230410231425124602"</f>
        <v>506220230410231425124602</v>
      </c>
      <c r="E849" s="5" t="s">
        <v>20</v>
      </c>
    </row>
    <row r="850" spans="1:5" ht="30" customHeight="1">
      <c r="A850" s="5">
        <v>847</v>
      </c>
      <c r="B850" s="5" t="str">
        <f>"蒙绪娜"</f>
        <v>蒙绪娜</v>
      </c>
      <c r="C850" s="5" t="str">
        <f t="shared" si="43"/>
        <v>女</v>
      </c>
      <c r="D850" s="5" t="str">
        <f>"506220230411100257125140"</f>
        <v>506220230411100257125140</v>
      </c>
      <c r="E850" s="5" t="s">
        <v>20</v>
      </c>
    </row>
    <row r="851" spans="1:5" ht="30" customHeight="1">
      <c r="A851" s="5">
        <v>848</v>
      </c>
      <c r="B851" s="5" t="str">
        <f>"林娅"</f>
        <v>林娅</v>
      </c>
      <c r="C851" s="5" t="str">
        <f t="shared" si="43"/>
        <v>女</v>
      </c>
      <c r="D851" s="5" t="str">
        <f>"506220230405100020113110"</f>
        <v>506220230405100020113110</v>
      </c>
      <c r="E851" s="5" t="s">
        <v>21</v>
      </c>
    </row>
    <row r="852" spans="1:5" ht="30" customHeight="1">
      <c r="A852" s="5">
        <v>849</v>
      </c>
      <c r="B852" s="5" t="str">
        <f>"符英玲"</f>
        <v>符英玲</v>
      </c>
      <c r="C852" s="5" t="str">
        <f t="shared" si="43"/>
        <v>女</v>
      </c>
      <c r="D852" s="5" t="str">
        <f>"506220230405101056113130"</f>
        <v>506220230405101056113130</v>
      </c>
      <c r="E852" s="5" t="s">
        <v>21</v>
      </c>
    </row>
    <row r="853" spans="1:5" ht="30" customHeight="1">
      <c r="A853" s="5">
        <v>850</v>
      </c>
      <c r="B853" s="5" t="str">
        <f>"林小清"</f>
        <v>林小清</v>
      </c>
      <c r="C853" s="5" t="str">
        <f t="shared" si="43"/>
        <v>女</v>
      </c>
      <c r="D853" s="5" t="str">
        <f>"506220230405141944113544"</f>
        <v>506220230405141944113544</v>
      </c>
      <c r="E853" s="5" t="s">
        <v>21</v>
      </c>
    </row>
    <row r="854" spans="1:5" ht="30" customHeight="1">
      <c r="A854" s="5">
        <v>851</v>
      </c>
      <c r="B854" s="5" t="str">
        <f>"丁友清"</f>
        <v>丁友清</v>
      </c>
      <c r="C854" s="5" t="str">
        <f t="shared" si="43"/>
        <v>女</v>
      </c>
      <c r="D854" s="5" t="str">
        <f>"506220230407094922118256"</f>
        <v>506220230407094922118256</v>
      </c>
      <c r="E854" s="5" t="s">
        <v>21</v>
      </c>
    </row>
    <row r="855" spans="1:5" ht="30" customHeight="1">
      <c r="A855" s="5">
        <v>852</v>
      </c>
      <c r="B855" s="5" t="str">
        <f>"邱优"</f>
        <v>邱优</v>
      </c>
      <c r="C855" s="5" t="str">
        <f>"男"</f>
        <v>男</v>
      </c>
      <c r="D855" s="5" t="str">
        <f>"506220230407103842118435"</f>
        <v>506220230407103842118435</v>
      </c>
      <c r="E855" s="5" t="s">
        <v>21</v>
      </c>
    </row>
    <row r="856" spans="1:5" ht="30" customHeight="1">
      <c r="A856" s="5">
        <v>853</v>
      </c>
      <c r="B856" s="5" t="str">
        <f>"符吉子"</f>
        <v>符吉子</v>
      </c>
      <c r="C856" s="5" t="str">
        <f aca="true" t="shared" si="44" ref="C856:C861">"女"</f>
        <v>女</v>
      </c>
      <c r="D856" s="5" t="str">
        <f>"506220230408093024120056"</f>
        <v>506220230408093024120056</v>
      </c>
      <c r="E856" s="5" t="s">
        <v>21</v>
      </c>
    </row>
    <row r="857" spans="1:5" ht="30" customHeight="1">
      <c r="A857" s="5">
        <v>854</v>
      </c>
      <c r="B857" s="5" t="str">
        <f>"陈春燕"</f>
        <v>陈春燕</v>
      </c>
      <c r="C857" s="5" t="str">
        <f t="shared" si="44"/>
        <v>女</v>
      </c>
      <c r="D857" s="5" t="str">
        <f>"506220230409183103120916"</f>
        <v>506220230409183103120916</v>
      </c>
      <c r="E857" s="5" t="s">
        <v>21</v>
      </c>
    </row>
    <row r="858" spans="1:5" ht="30" customHeight="1">
      <c r="A858" s="5">
        <v>855</v>
      </c>
      <c r="B858" s="5" t="str">
        <f>"王乙如"</f>
        <v>王乙如</v>
      </c>
      <c r="C858" s="5" t="str">
        <f t="shared" si="44"/>
        <v>女</v>
      </c>
      <c r="D858" s="5" t="str">
        <f>"506220230409200456120978"</f>
        <v>506220230409200456120978</v>
      </c>
      <c r="E858" s="5" t="s">
        <v>21</v>
      </c>
    </row>
    <row r="859" spans="1:5" ht="30" customHeight="1">
      <c r="A859" s="5">
        <v>856</v>
      </c>
      <c r="B859" s="5" t="str">
        <f>"郭杜娟"</f>
        <v>郭杜娟</v>
      </c>
      <c r="C859" s="5" t="str">
        <f t="shared" si="44"/>
        <v>女</v>
      </c>
      <c r="D859" s="5" t="str">
        <f>"506220230409210543121032"</f>
        <v>506220230409210543121032</v>
      </c>
      <c r="E859" s="5" t="s">
        <v>21</v>
      </c>
    </row>
    <row r="860" spans="1:5" ht="30" customHeight="1">
      <c r="A860" s="5">
        <v>857</v>
      </c>
      <c r="B860" s="5" t="str">
        <f>"林容花"</f>
        <v>林容花</v>
      </c>
      <c r="C860" s="5" t="str">
        <f t="shared" si="44"/>
        <v>女</v>
      </c>
      <c r="D860" s="5" t="str">
        <f>"506220230410113523122333"</f>
        <v>506220230410113523122333</v>
      </c>
      <c r="E860" s="5" t="s">
        <v>21</v>
      </c>
    </row>
    <row r="861" spans="1:5" ht="30" customHeight="1">
      <c r="A861" s="5">
        <v>858</v>
      </c>
      <c r="B861" s="5" t="str">
        <f>"羊有菊"</f>
        <v>羊有菊</v>
      </c>
      <c r="C861" s="5" t="str">
        <f t="shared" si="44"/>
        <v>女</v>
      </c>
      <c r="D861" s="5" t="str">
        <f>"506220230410182616123806"</f>
        <v>506220230410182616123806</v>
      </c>
      <c r="E861" s="5" t="s">
        <v>21</v>
      </c>
    </row>
    <row r="862" spans="1:5" ht="30" customHeight="1">
      <c r="A862" s="5">
        <v>859</v>
      </c>
      <c r="B862" s="5" t="str">
        <f>"唐彪"</f>
        <v>唐彪</v>
      </c>
      <c r="C862" s="5" t="str">
        <f>"男"</f>
        <v>男</v>
      </c>
      <c r="D862" s="5" t="str">
        <f>"506220230411000223124657"</f>
        <v>506220230411000223124657</v>
      </c>
      <c r="E862" s="5" t="s">
        <v>21</v>
      </c>
    </row>
    <row r="863" spans="1:5" ht="30" customHeight="1">
      <c r="A863" s="5">
        <v>860</v>
      </c>
      <c r="B863" s="5" t="str">
        <f>"陈月桂"</f>
        <v>陈月桂</v>
      </c>
      <c r="C863" s="5" t="str">
        <f aca="true" t="shared" si="45" ref="C863:C875">"女"</f>
        <v>女</v>
      </c>
      <c r="D863" s="5" t="str">
        <f>"506220230411084731124845"</f>
        <v>506220230411084731124845</v>
      </c>
      <c r="E863" s="5" t="s">
        <v>21</v>
      </c>
    </row>
    <row r="864" spans="1:5" ht="30" customHeight="1">
      <c r="A864" s="5">
        <v>861</v>
      </c>
      <c r="B864" s="5" t="str">
        <f>"何益玲"</f>
        <v>何益玲</v>
      </c>
      <c r="C864" s="5" t="str">
        <f t="shared" si="45"/>
        <v>女</v>
      </c>
      <c r="D864" s="5" t="str">
        <f>"506220230405091430113042"</f>
        <v>506220230405091430113042</v>
      </c>
      <c r="E864" s="5" t="s">
        <v>22</v>
      </c>
    </row>
    <row r="865" spans="1:5" ht="30" customHeight="1">
      <c r="A865" s="5">
        <v>862</v>
      </c>
      <c r="B865" s="5" t="str">
        <f>"王倩"</f>
        <v>王倩</v>
      </c>
      <c r="C865" s="5" t="str">
        <f t="shared" si="45"/>
        <v>女</v>
      </c>
      <c r="D865" s="5" t="str">
        <f>"506220230405092713113058"</f>
        <v>506220230405092713113058</v>
      </c>
      <c r="E865" s="5" t="s">
        <v>22</v>
      </c>
    </row>
    <row r="866" spans="1:5" ht="30" customHeight="1">
      <c r="A866" s="5">
        <v>863</v>
      </c>
      <c r="B866" s="5" t="str">
        <f>"凌小仪"</f>
        <v>凌小仪</v>
      </c>
      <c r="C866" s="5" t="str">
        <f t="shared" si="45"/>
        <v>女</v>
      </c>
      <c r="D866" s="5" t="str">
        <f>"506220230405094827113090"</f>
        <v>506220230405094827113090</v>
      </c>
      <c r="E866" s="5" t="s">
        <v>22</v>
      </c>
    </row>
    <row r="867" spans="1:5" ht="30" customHeight="1">
      <c r="A867" s="5">
        <v>864</v>
      </c>
      <c r="B867" s="5" t="str">
        <f>"吴昭璇"</f>
        <v>吴昭璇</v>
      </c>
      <c r="C867" s="5" t="str">
        <f t="shared" si="45"/>
        <v>女</v>
      </c>
      <c r="D867" s="5" t="str">
        <f>"506220230405104852113192"</f>
        <v>506220230405104852113192</v>
      </c>
      <c r="E867" s="5" t="s">
        <v>22</v>
      </c>
    </row>
    <row r="868" spans="1:5" ht="30" customHeight="1">
      <c r="A868" s="5">
        <v>865</v>
      </c>
      <c r="B868" s="5" t="str">
        <f>"王晶晶"</f>
        <v>王晶晶</v>
      </c>
      <c r="C868" s="5" t="str">
        <f t="shared" si="45"/>
        <v>女</v>
      </c>
      <c r="D868" s="5" t="str">
        <f>"506220230405111657113258"</f>
        <v>506220230405111657113258</v>
      </c>
      <c r="E868" s="5" t="s">
        <v>22</v>
      </c>
    </row>
    <row r="869" spans="1:5" ht="30" customHeight="1">
      <c r="A869" s="5">
        <v>866</v>
      </c>
      <c r="B869" s="5" t="str">
        <f>"王子盈"</f>
        <v>王子盈</v>
      </c>
      <c r="C869" s="5" t="str">
        <f t="shared" si="45"/>
        <v>女</v>
      </c>
      <c r="D869" s="5" t="str">
        <f>"506220230405133012113474"</f>
        <v>506220230405133012113474</v>
      </c>
      <c r="E869" s="5" t="s">
        <v>22</v>
      </c>
    </row>
    <row r="870" spans="1:5" ht="30" customHeight="1">
      <c r="A870" s="5">
        <v>867</v>
      </c>
      <c r="B870" s="5" t="str">
        <f>"罗妍艾"</f>
        <v>罗妍艾</v>
      </c>
      <c r="C870" s="5" t="str">
        <f t="shared" si="45"/>
        <v>女</v>
      </c>
      <c r="D870" s="5" t="str">
        <f>"506220230405204106114120"</f>
        <v>506220230405204106114120</v>
      </c>
      <c r="E870" s="5" t="s">
        <v>22</v>
      </c>
    </row>
    <row r="871" spans="1:5" ht="30" customHeight="1">
      <c r="A871" s="5">
        <v>868</v>
      </c>
      <c r="B871" s="5" t="str">
        <f>"徐凤翔"</f>
        <v>徐凤翔</v>
      </c>
      <c r="C871" s="5" t="str">
        <f t="shared" si="45"/>
        <v>女</v>
      </c>
      <c r="D871" s="5" t="str">
        <f>"506220230405221511114301"</f>
        <v>506220230405221511114301</v>
      </c>
      <c r="E871" s="5" t="s">
        <v>22</v>
      </c>
    </row>
    <row r="872" spans="1:5" ht="30" customHeight="1">
      <c r="A872" s="5">
        <v>869</v>
      </c>
      <c r="B872" s="5" t="str">
        <f>"吴多珍"</f>
        <v>吴多珍</v>
      </c>
      <c r="C872" s="5" t="str">
        <f t="shared" si="45"/>
        <v>女</v>
      </c>
      <c r="D872" s="5" t="str">
        <f>"506220230406082117114540"</f>
        <v>506220230406082117114540</v>
      </c>
      <c r="E872" s="5" t="s">
        <v>22</v>
      </c>
    </row>
    <row r="873" spans="1:5" ht="30" customHeight="1">
      <c r="A873" s="5">
        <v>870</v>
      </c>
      <c r="B873" s="5" t="str">
        <f>"符羽冰"</f>
        <v>符羽冰</v>
      </c>
      <c r="C873" s="5" t="str">
        <f t="shared" si="45"/>
        <v>女</v>
      </c>
      <c r="D873" s="5" t="str">
        <f>"506220230406091111114698"</f>
        <v>506220230406091111114698</v>
      </c>
      <c r="E873" s="5" t="s">
        <v>22</v>
      </c>
    </row>
    <row r="874" spans="1:5" ht="30" customHeight="1">
      <c r="A874" s="5">
        <v>871</v>
      </c>
      <c r="B874" s="5" t="str">
        <f>"何秋连"</f>
        <v>何秋连</v>
      </c>
      <c r="C874" s="5" t="str">
        <f t="shared" si="45"/>
        <v>女</v>
      </c>
      <c r="D874" s="5" t="str">
        <f>"506220230406104439115284"</f>
        <v>506220230406104439115284</v>
      </c>
      <c r="E874" s="5" t="s">
        <v>22</v>
      </c>
    </row>
    <row r="875" spans="1:5" ht="30" customHeight="1">
      <c r="A875" s="5">
        <v>872</v>
      </c>
      <c r="B875" s="5" t="str">
        <f>"吴万桃"</f>
        <v>吴万桃</v>
      </c>
      <c r="C875" s="5" t="str">
        <f t="shared" si="45"/>
        <v>女</v>
      </c>
      <c r="D875" s="5" t="str">
        <f>"506220230406104628115294"</f>
        <v>506220230406104628115294</v>
      </c>
      <c r="E875" s="5" t="s">
        <v>22</v>
      </c>
    </row>
    <row r="876" spans="1:5" ht="30" customHeight="1">
      <c r="A876" s="5">
        <v>873</v>
      </c>
      <c r="B876" s="5" t="str">
        <f>"陈顺有"</f>
        <v>陈顺有</v>
      </c>
      <c r="C876" s="5" t="str">
        <f>"男"</f>
        <v>男</v>
      </c>
      <c r="D876" s="5" t="str">
        <f>"506220230406115955115603"</f>
        <v>506220230406115955115603</v>
      </c>
      <c r="E876" s="5" t="s">
        <v>22</v>
      </c>
    </row>
    <row r="877" spans="1:5" ht="30" customHeight="1">
      <c r="A877" s="5">
        <v>874</v>
      </c>
      <c r="B877" s="5" t="str">
        <f>"黄卓行"</f>
        <v>黄卓行</v>
      </c>
      <c r="C877" s="5" t="str">
        <f>"男"</f>
        <v>男</v>
      </c>
      <c r="D877" s="5" t="str">
        <f>"506220230406122709115701"</f>
        <v>506220230406122709115701</v>
      </c>
      <c r="E877" s="5" t="s">
        <v>22</v>
      </c>
    </row>
    <row r="878" spans="1:5" ht="30" customHeight="1">
      <c r="A878" s="5">
        <v>875</v>
      </c>
      <c r="B878" s="5" t="str">
        <f>"吴造云"</f>
        <v>吴造云</v>
      </c>
      <c r="C878" s="5" t="str">
        <f aca="true" t="shared" si="46" ref="C878:C884">"女"</f>
        <v>女</v>
      </c>
      <c r="D878" s="5" t="str">
        <f>"506220230406124945115771"</f>
        <v>506220230406124945115771</v>
      </c>
      <c r="E878" s="5" t="s">
        <v>22</v>
      </c>
    </row>
    <row r="879" spans="1:5" ht="30" customHeight="1">
      <c r="A879" s="5">
        <v>876</v>
      </c>
      <c r="B879" s="5" t="str">
        <f>"王海丽"</f>
        <v>王海丽</v>
      </c>
      <c r="C879" s="5" t="str">
        <f t="shared" si="46"/>
        <v>女</v>
      </c>
      <c r="D879" s="5" t="str">
        <f>"506220230406143859116115"</f>
        <v>506220230406143859116115</v>
      </c>
      <c r="E879" s="5" t="s">
        <v>22</v>
      </c>
    </row>
    <row r="880" spans="1:5" ht="30" customHeight="1">
      <c r="A880" s="5">
        <v>877</v>
      </c>
      <c r="B880" s="5" t="str">
        <f>"陈妹娟"</f>
        <v>陈妹娟</v>
      </c>
      <c r="C880" s="5" t="str">
        <f t="shared" si="46"/>
        <v>女</v>
      </c>
      <c r="D880" s="5" t="str">
        <f>"506220230406151907116283"</f>
        <v>506220230406151907116283</v>
      </c>
      <c r="E880" s="5" t="s">
        <v>22</v>
      </c>
    </row>
    <row r="881" spans="1:5" ht="30" customHeight="1">
      <c r="A881" s="5">
        <v>878</v>
      </c>
      <c r="B881" s="5" t="str">
        <f>"李妙娴"</f>
        <v>李妙娴</v>
      </c>
      <c r="C881" s="5" t="str">
        <f t="shared" si="46"/>
        <v>女</v>
      </c>
      <c r="D881" s="5" t="str">
        <f>"506220230406152029116290"</f>
        <v>506220230406152029116290</v>
      </c>
      <c r="E881" s="5" t="s">
        <v>22</v>
      </c>
    </row>
    <row r="882" spans="1:5" ht="30" customHeight="1">
      <c r="A882" s="5">
        <v>879</v>
      </c>
      <c r="B882" s="5" t="str">
        <f>"罗萍萍"</f>
        <v>罗萍萍</v>
      </c>
      <c r="C882" s="5" t="str">
        <f t="shared" si="46"/>
        <v>女</v>
      </c>
      <c r="D882" s="5" t="str">
        <f>"506220230406152414116307"</f>
        <v>506220230406152414116307</v>
      </c>
      <c r="E882" s="5" t="s">
        <v>22</v>
      </c>
    </row>
    <row r="883" spans="1:5" ht="30" customHeight="1">
      <c r="A883" s="5">
        <v>880</v>
      </c>
      <c r="B883" s="5" t="str">
        <f>"符丹丹"</f>
        <v>符丹丹</v>
      </c>
      <c r="C883" s="5" t="str">
        <f t="shared" si="46"/>
        <v>女</v>
      </c>
      <c r="D883" s="5" t="str">
        <f>"506220230407010449117887"</f>
        <v>506220230407010449117887</v>
      </c>
      <c r="E883" s="5" t="s">
        <v>22</v>
      </c>
    </row>
    <row r="884" spans="1:5" ht="30" customHeight="1">
      <c r="A884" s="5">
        <v>881</v>
      </c>
      <c r="B884" s="5" t="str">
        <f>"陈季香"</f>
        <v>陈季香</v>
      </c>
      <c r="C884" s="5" t="str">
        <f t="shared" si="46"/>
        <v>女</v>
      </c>
      <c r="D884" s="5" t="str">
        <f>"506220230407100631118322"</f>
        <v>506220230407100631118322</v>
      </c>
      <c r="E884" s="5" t="s">
        <v>22</v>
      </c>
    </row>
    <row r="885" spans="1:5" ht="30" customHeight="1">
      <c r="A885" s="5">
        <v>882</v>
      </c>
      <c r="B885" s="5" t="str">
        <f>"文传庆"</f>
        <v>文传庆</v>
      </c>
      <c r="C885" s="5" t="str">
        <f>"男"</f>
        <v>男</v>
      </c>
      <c r="D885" s="5" t="str">
        <f>"506220230407101900118375"</f>
        <v>506220230407101900118375</v>
      </c>
      <c r="E885" s="5" t="s">
        <v>22</v>
      </c>
    </row>
    <row r="886" spans="1:5" ht="30" customHeight="1">
      <c r="A886" s="5">
        <v>883</v>
      </c>
      <c r="B886" s="5" t="str">
        <f>"叶芷芹"</f>
        <v>叶芷芹</v>
      </c>
      <c r="C886" s="5" t="str">
        <f>"女"</f>
        <v>女</v>
      </c>
      <c r="D886" s="5" t="str">
        <f>"506220230407111543118553"</f>
        <v>506220230407111543118553</v>
      </c>
      <c r="E886" s="5" t="s">
        <v>22</v>
      </c>
    </row>
    <row r="887" spans="1:5" ht="30" customHeight="1">
      <c r="A887" s="5">
        <v>884</v>
      </c>
      <c r="B887" s="5" t="str">
        <f>"罗文雅"</f>
        <v>罗文雅</v>
      </c>
      <c r="C887" s="5" t="str">
        <f>"女"</f>
        <v>女</v>
      </c>
      <c r="D887" s="5" t="str">
        <f>"506220230407161535119516"</f>
        <v>506220230407161535119516</v>
      </c>
      <c r="E887" s="5" t="s">
        <v>22</v>
      </c>
    </row>
    <row r="888" spans="1:5" ht="30" customHeight="1">
      <c r="A888" s="5">
        <v>885</v>
      </c>
      <c r="B888" s="5" t="str">
        <f>"黄欣欣"</f>
        <v>黄欣欣</v>
      </c>
      <c r="C888" s="5" t="str">
        <f>"女"</f>
        <v>女</v>
      </c>
      <c r="D888" s="5" t="str">
        <f>"506220230407171225119703"</f>
        <v>506220230407171225119703</v>
      </c>
      <c r="E888" s="5" t="s">
        <v>22</v>
      </c>
    </row>
    <row r="889" spans="1:5" ht="30" customHeight="1">
      <c r="A889" s="5">
        <v>886</v>
      </c>
      <c r="B889" s="5" t="str">
        <f>"王春月"</f>
        <v>王春月</v>
      </c>
      <c r="C889" s="5" t="str">
        <f>"女"</f>
        <v>女</v>
      </c>
      <c r="D889" s="5" t="str">
        <f>"506220230407174207119760"</f>
        <v>506220230407174207119760</v>
      </c>
      <c r="E889" s="5" t="s">
        <v>22</v>
      </c>
    </row>
    <row r="890" spans="1:5" ht="30" customHeight="1">
      <c r="A890" s="5">
        <v>887</v>
      </c>
      <c r="B890" s="5" t="str">
        <f>"苏家露"</f>
        <v>苏家露</v>
      </c>
      <c r="C890" s="5" t="str">
        <f>"女"</f>
        <v>女</v>
      </c>
      <c r="D890" s="5" t="str">
        <f>"506220230407195614119840"</f>
        <v>506220230407195614119840</v>
      </c>
      <c r="E890" s="5" t="s">
        <v>22</v>
      </c>
    </row>
    <row r="891" spans="1:5" ht="30" customHeight="1">
      <c r="A891" s="5">
        <v>888</v>
      </c>
      <c r="B891" s="5" t="str">
        <f>"黎贵荣"</f>
        <v>黎贵荣</v>
      </c>
      <c r="C891" s="5" t="str">
        <f>"男"</f>
        <v>男</v>
      </c>
      <c r="D891" s="5" t="str">
        <f>"506220230408103823120086"</f>
        <v>506220230408103823120086</v>
      </c>
      <c r="E891" s="5" t="s">
        <v>22</v>
      </c>
    </row>
    <row r="892" spans="1:5" ht="30" customHeight="1">
      <c r="A892" s="5">
        <v>889</v>
      </c>
      <c r="B892" s="5" t="str">
        <f>"陈春婉"</f>
        <v>陈春婉</v>
      </c>
      <c r="C892" s="5" t="str">
        <f>"女"</f>
        <v>女</v>
      </c>
      <c r="D892" s="5" t="str">
        <f>"506220230409144832120736"</f>
        <v>506220230409144832120736</v>
      </c>
      <c r="E892" s="5" t="s">
        <v>22</v>
      </c>
    </row>
    <row r="893" spans="1:5" ht="30" customHeight="1">
      <c r="A893" s="5">
        <v>890</v>
      </c>
      <c r="B893" s="5" t="str">
        <f>"朱正娲"</f>
        <v>朱正娲</v>
      </c>
      <c r="C893" s="5" t="str">
        <f>"女"</f>
        <v>女</v>
      </c>
      <c r="D893" s="5" t="str">
        <f>"506220230409152718120773"</f>
        <v>506220230409152718120773</v>
      </c>
      <c r="E893" s="5" t="s">
        <v>22</v>
      </c>
    </row>
    <row r="894" spans="1:5" ht="30" customHeight="1">
      <c r="A894" s="5">
        <v>891</v>
      </c>
      <c r="B894" s="5" t="str">
        <f>"刘晓霜"</f>
        <v>刘晓霜</v>
      </c>
      <c r="C894" s="5" t="str">
        <f>"女"</f>
        <v>女</v>
      </c>
      <c r="D894" s="5" t="str">
        <f>"506220230409174032120873"</f>
        <v>506220230409174032120873</v>
      </c>
      <c r="E894" s="5" t="s">
        <v>22</v>
      </c>
    </row>
    <row r="895" spans="1:5" ht="30" customHeight="1">
      <c r="A895" s="5">
        <v>892</v>
      </c>
      <c r="B895" s="5" t="str">
        <f>"符燕威"</f>
        <v>符燕威</v>
      </c>
      <c r="C895" s="5" t="str">
        <f>"女"</f>
        <v>女</v>
      </c>
      <c r="D895" s="5" t="str">
        <f>"506220230409191940120949"</f>
        <v>506220230409191940120949</v>
      </c>
      <c r="E895" s="5" t="s">
        <v>22</v>
      </c>
    </row>
    <row r="896" spans="1:5" ht="30" customHeight="1">
      <c r="A896" s="5">
        <v>893</v>
      </c>
      <c r="B896" s="5" t="str">
        <f>"符凤花"</f>
        <v>符凤花</v>
      </c>
      <c r="C896" s="5" t="str">
        <f>"女"</f>
        <v>女</v>
      </c>
      <c r="D896" s="5" t="str">
        <f>"506220230409223944121099"</f>
        <v>506220230409223944121099</v>
      </c>
      <c r="E896" s="5" t="s">
        <v>22</v>
      </c>
    </row>
    <row r="897" spans="1:5" ht="30" customHeight="1">
      <c r="A897" s="5">
        <v>894</v>
      </c>
      <c r="B897" s="5" t="str">
        <f>"陈太郭"</f>
        <v>陈太郭</v>
      </c>
      <c r="C897" s="5" t="str">
        <f>"男"</f>
        <v>男</v>
      </c>
      <c r="D897" s="5" t="str">
        <f>"506220230410094957121702"</f>
        <v>506220230410094957121702</v>
      </c>
      <c r="E897" s="5" t="s">
        <v>22</v>
      </c>
    </row>
    <row r="898" spans="1:5" ht="30" customHeight="1">
      <c r="A898" s="5">
        <v>895</v>
      </c>
      <c r="B898" s="5" t="str">
        <f>" 王来银"</f>
        <v> 王来银</v>
      </c>
      <c r="C898" s="5" t="str">
        <f>"女"</f>
        <v>女</v>
      </c>
      <c r="D898" s="5" t="str">
        <f>"506220230410101152121863"</f>
        <v>506220230410101152121863</v>
      </c>
      <c r="E898" s="5" t="s">
        <v>22</v>
      </c>
    </row>
    <row r="899" spans="1:5" ht="30" customHeight="1">
      <c r="A899" s="5">
        <v>896</v>
      </c>
      <c r="B899" s="5" t="str">
        <f>"羊美丽"</f>
        <v>羊美丽</v>
      </c>
      <c r="C899" s="5" t="str">
        <f>"女"</f>
        <v>女</v>
      </c>
      <c r="D899" s="5" t="str">
        <f>"506220230410102051121924"</f>
        <v>506220230410102051121924</v>
      </c>
      <c r="E899" s="5" t="s">
        <v>22</v>
      </c>
    </row>
    <row r="900" spans="1:5" ht="30" customHeight="1">
      <c r="A900" s="5">
        <v>897</v>
      </c>
      <c r="B900" s="5" t="str">
        <f>"王欣"</f>
        <v>王欣</v>
      </c>
      <c r="C900" s="5" t="str">
        <f>"女"</f>
        <v>女</v>
      </c>
      <c r="D900" s="5" t="str">
        <f>"506220230410123711122584"</f>
        <v>506220230410123711122584</v>
      </c>
      <c r="E900" s="5" t="s">
        <v>22</v>
      </c>
    </row>
    <row r="901" spans="1:5" ht="30" customHeight="1">
      <c r="A901" s="5">
        <v>898</v>
      </c>
      <c r="B901" s="5" t="str">
        <f>"林心怡"</f>
        <v>林心怡</v>
      </c>
      <c r="C901" s="5" t="str">
        <f>"女"</f>
        <v>女</v>
      </c>
      <c r="D901" s="5" t="str">
        <f>"506220230410141357122880"</f>
        <v>506220230410141357122880</v>
      </c>
      <c r="E901" s="5" t="s">
        <v>22</v>
      </c>
    </row>
    <row r="902" spans="1:5" ht="30" customHeight="1">
      <c r="A902" s="5">
        <v>899</v>
      </c>
      <c r="B902" s="5" t="str">
        <f>"杨兰芝"</f>
        <v>杨兰芝</v>
      </c>
      <c r="C902" s="5" t="str">
        <f>"女"</f>
        <v>女</v>
      </c>
      <c r="D902" s="5" t="str">
        <f>"506220230410163526123467"</f>
        <v>506220230410163526123467</v>
      </c>
      <c r="E902" s="5" t="s">
        <v>22</v>
      </c>
    </row>
    <row r="903" spans="1:5" ht="30" customHeight="1">
      <c r="A903" s="5">
        <v>900</v>
      </c>
      <c r="B903" s="5" t="str">
        <f>"杨林"</f>
        <v>杨林</v>
      </c>
      <c r="C903" s="5" t="str">
        <f>"男"</f>
        <v>男</v>
      </c>
      <c r="D903" s="5" t="str">
        <f>"506220230410172339123635"</f>
        <v>506220230410172339123635</v>
      </c>
      <c r="E903" s="5" t="s">
        <v>22</v>
      </c>
    </row>
    <row r="904" spans="1:5" ht="30" customHeight="1">
      <c r="A904" s="5">
        <v>901</v>
      </c>
      <c r="B904" s="5" t="str">
        <f>"王小莲"</f>
        <v>王小莲</v>
      </c>
      <c r="C904" s="5" t="str">
        <f>"女"</f>
        <v>女</v>
      </c>
      <c r="D904" s="5" t="str">
        <f>"506220230410200514124099"</f>
        <v>506220230410200514124099</v>
      </c>
      <c r="E904" s="5" t="s">
        <v>22</v>
      </c>
    </row>
    <row r="905" spans="1:5" ht="30" customHeight="1">
      <c r="A905" s="5">
        <v>902</v>
      </c>
      <c r="B905" s="5" t="str">
        <f>"徐琼梅"</f>
        <v>徐琼梅</v>
      </c>
      <c r="C905" s="5" t="str">
        <f>"女"</f>
        <v>女</v>
      </c>
      <c r="D905" s="5" t="str">
        <f>"506220230410220538124467"</f>
        <v>506220230410220538124467</v>
      </c>
      <c r="E905" s="5" t="s">
        <v>22</v>
      </c>
    </row>
    <row r="906" spans="1:5" ht="30" customHeight="1">
      <c r="A906" s="5">
        <v>903</v>
      </c>
      <c r="B906" s="5" t="str">
        <f>"代兴旺"</f>
        <v>代兴旺</v>
      </c>
      <c r="C906" s="5" t="str">
        <f>"男"</f>
        <v>男</v>
      </c>
      <c r="D906" s="5" t="str">
        <f>"506220230410235809124652"</f>
        <v>506220230410235809124652</v>
      </c>
      <c r="E906" s="5" t="s">
        <v>22</v>
      </c>
    </row>
    <row r="907" spans="1:5" ht="30" customHeight="1">
      <c r="A907" s="5">
        <v>904</v>
      </c>
      <c r="B907" s="5" t="str">
        <f>"罗富强"</f>
        <v>罗富强</v>
      </c>
      <c r="C907" s="5" t="str">
        <f>"男"</f>
        <v>男</v>
      </c>
      <c r="D907" s="5" t="str">
        <f>"506220230411090957124926"</f>
        <v>506220230411090957124926</v>
      </c>
      <c r="E907" s="5" t="s">
        <v>22</v>
      </c>
    </row>
    <row r="908" spans="1:5" ht="30" customHeight="1">
      <c r="A908" s="5">
        <v>905</v>
      </c>
      <c r="B908" s="5" t="str">
        <f>"吴晓珍"</f>
        <v>吴晓珍</v>
      </c>
      <c r="C908" s="5" t="str">
        <f>"女"</f>
        <v>女</v>
      </c>
      <c r="D908" s="5" t="str">
        <f>"506220230411091403124947"</f>
        <v>506220230411091403124947</v>
      </c>
      <c r="E908" s="5" t="s">
        <v>22</v>
      </c>
    </row>
    <row r="909" spans="1:5" ht="30" customHeight="1">
      <c r="A909" s="5">
        <v>906</v>
      </c>
      <c r="B909" s="5" t="str">
        <f>"张少珍"</f>
        <v>张少珍</v>
      </c>
      <c r="C909" s="5" t="str">
        <f>"女"</f>
        <v>女</v>
      </c>
      <c r="D909" s="5" t="str">
        <f>"506220230411104649125303"</f>
        <v>506220230411104649125303</v>
      </c>
      <c r="E909" s="5" t="s">
        <v>22</v>
      </c>
    </row>
    <row r="910" spans="1:5" ht="30" customHeight="1">
      <c r="A910" s="5">
        <v>907</v>
      </c>
      <c r="B910" s="5" t="str">
        <f>"邢文婷"</f>
        <v>邢文婷</v>
      </c>
      <c r="C910" s="5" t="str">
        <f>"女"</f>
        <v>女</v>
      </c>
      <c r="D910" s="5" t="str">
        <f>"506220230411112812125475"</f>
        <v>506220230411112812125475</v>
      </c>
      <c r="E910" s="5" t="s">
        <v>22</v>
      </c>
    </row>
    <row r="911" spans="1:5" ht="30" customHeight="1">
      <c r="A911" s="5">
        <v>908</v>
      </c>
      <c r="B911" s="5" t="str">
        <f>"邱百川"</f>
        <v>邱百川</v>
      </c>
      <c r="C911" s="5" t="str">
        <f>"男"</f>
        <v>男</v>
      </c>
      <c r="D911" s="5" t="str">
        <f>"506220230411115104125531"</f>
        <v>506220230411115104125531</v>
      </c>
      <c r="E911" s="5" t="s">
        <v>22</v>
      </c>
    </row>
    <row r="912" spans="1:5" ht="30" customHeight="1">
      <c r="A912" s="5">
        <v>909</v>
      </c>
      <c r="B912" s="5" t="str">
        <f>"李誉丹"</f>
        <v>李誉丹</v>
      </c>
      <c r="C912" s="5" t="str">
        <f aca="true" t="shared" si="47" ref="C912:C922">"女"</f>
        <v>女</v>
      </c>
      <c r="D912" s="5" t="str">
        <f>"506220230405092847113062"</f>
        <v>506220230405092847113062</v>
      </c>
      <c r="E912" s="5" t="s">
        <v>23</v>
      </c>
    </row>
    <row r="913" spans="1:5" ht="30" customHeight="1">
      <c r="A913" s="5">
        <v>910</v>
      </c>
      <c r="B913" s="5" t="str">
        <f>"李懿博"</f>
        <v>李懿博</v>
      </c>
      <c r="C913" s="5" t="str">
        <f t="shared" si="47"/>
        <v>女</v>
      </c>
      <c r="D913" s="5" t="str">
        <f>"506220230405151138113614"</f>
        <v>506220230405151138113614</v>
      </c>
      <c r="E913" s="5" t="s">
        <v>23</v>
      </c>
    </row>
    <row r="914" spans="1:5" ht="30" customHeight="1">
      <c r="A914" s="5">
        <v>911</v>
      </c>
      <c r="B914" s="5" t="str">
        <f>"杜小菊"</f>
        <v>杜小菊</v>
      </c>
      <c r="C914" s="5" t="str">
        <f t="shared" si="47"/>
        <v>女</v>
      </c>
      <c r="D914" s="5" t="str">
        <f>"506220230405202431114085"</f>
        <v>506220230405202431114085</v>
      </c>
      <c r="E914" s="5" t="s">
        <v>23</v>
      </c>
    </row>
    <row r="915" spans="1:5" ht="30" customHeight="1">
      <c r="A915" s="5">
        <v>912</v>
      </c>
      <c r="B915" s="5" t="str">
        <f>"麦琼媛"</f>
        <v>麦琼媛</v>
      </c>
      <c r="C915" s="5" t="str">
        <f t="shared" si="47"/>
        <v>女</v>
      </c>
      <c r="D915" s="5" t="str">
        <f>"506220230405224043114346"</f>
        <v>506220230405224043114346</v>
      </c>
      <c r="E915" s="5" t="s">
        <v>23</v>
      </c>
    </row>
    <row r="916" spans="1:5" ht="30" customHeight="1">
      <c r="A916" s="5">
        <v>913</v>
      </c>
      <c r="B916" s="5" t="str">
        <f>"林蔓蕾"</f>
        <v>林蔓蕾</v>
      </c>
      <c r="C916" s="5" t="str">
        <f t="shared" si="47"/>
        <v>女</v>
      </c>
      <c r="D916" s="5" t="str">
        <f>"506220230406020155114475"</f>
        <v>506220230406020155114475</v>
      </c>
      <c r="E916" s="5" t="s">
        <v>23</v>
      </c>
    </row>
    <row r="917" spans="1:5" ht="30" customHeight="1">
      <c r="A917" s="5">
        <v>914</v>
      </c>
      <c r="B917" s="5" t="str">
        <f>"王小琴"</f>
        <v>王小琴</v>
      </c>
      <c r="C917" s="5" t="str">
        <f t="shared" si="47"/>
        <v>女</v>
      </c>
      <c r="D917" s="5" t="str">
        <f>"506220230406085027114607"</f>
        <v>506220230406085027114607</v>
      </c>
      <c r="E917" s="5" t="s">
        <v>23</v>
      </c>
    </row>
    <row r="918" spans="1:5" ht="30" customHeight="1">
      <c r="A918" s="5">
        <v>915</v>
      </c>
      <c r="B918" s="5" t="str">
        <f>"张芳梅"</f>
        <v>张芳梅</v>
      </c>
      <c r="C918" s="5" t="str">
        <f t="shared" si="47"/>
        <v>女</v>
      </c>
      <c r="D918" s="5" t="str">
        <f>"506220230406085259114613"</f>
        <v>506220230406085259114613</v>
      </c>
      <c r="E918" s="5" t="s">
        <v>23</v>
      </c>
    </row>
    <row r="919" spans="1:5" ht="30" customHeight="1">
      <c r="A919" s="5">
        <v>916</v>
      </c>
      <c r="B919" s="5" t="str">
        <f>"谢丹"</f>
        <v>谢丹</v>
      </c>
      <c r="C919" s="5" t="str">
        <f t="shared" si="47"/>
        <v>女</v>
      </c>
      <c r="D919" s="5" t="str">
        <f>"506220230406094153114902"</f>
        <v>506220230406094153114902</v>
      </c>
      <c r="E919" s="5" t="s">
        <v>23</v>
      </c>
    </row>
    <row r="920" spans="1:5" ht="30" customHeight="1">
      <c r="A920" s="5">
        <v>917</v>
      </c>
      <c r="B920" s="5" t="str">
        <f>"蔡小瑜"</f>
        <v>蔡小瑜</v>
      </c>
      <c r="C920" s="5" t="str">
        <f t="shared" si="47"/>
        <v>女</v>
      </c>
      <c r="D920" s="5" t="str">
        <f>"506220230406130403115828"</f>
        <v>506220230406130403115828</v>
      </c>
      <c r="E920" s="5" t="s">
        <v>23</v>
      </c>
    </row>
    <row r="921" spans="1:5" ht="30" customHeight="1">
      <c r="A921" s="5">
        <v>918</v>
      </c>
      <c r="B921" s="5" t="str">
        <f>"徐长女"</f>
        <v>徐长女</v>
      </c>
      <c r="C921" s="5" t="str">
        <f t="shared" si="47"/>
        <v>女</v>
      </c>
      <c r="D921" s="5" t="str">
        <f>"506220230406161600116514"</f>
        <v>506220230406161600116514</v>
      </c>
      <c r="E921" s="5" t="s">
        <v>23</v>
      </c>
    </row>
    <row r="922" spans="1:5" ht="30" customHeight="1">
      <c r="A922" s="5">
        <v>919</v>
      </c>
      <c r="B922" s="5" t="str">
        <f>"符开彩"</f>
        <v>符开彩</v>
      </c>
      <c r="C922" s="5" t="str">
        <f t="shared" si="47"/>
        <v>女</v>
      </c>
      <c r="D922" s="5" t="str">
        <f>"506220230406163748116605"</f>
        <v>506220230406163748116605</v>
      </c>
      <c r="E922" s="5" t="s">
        <v>23</v>
      </c>
    </row>
    <row r="923" spans="1:5" ht="30" customHeight="1">
      <c r="A923" s="5">
        <v>920</v>
      </c>
      <c r="B923" s="5" t="str">
        <f>"郑义锋"</f>
        <v>郑义锋</v>
      </c>
      <c r="C923" s="5" t="str">
        <f>"男"</f>
        <v>男</v>
      </c>
      <c r="D923" s="5" t="str">
        <f>"506220230406165446116671"</f>
        <v>506220230406165446116671</v>
      </c>
      <c r="E923" s="5" t="s">
        <v>23</v>
      </c>
    </row>
    <row r="924" spans="1:5" ht="30" customHeight="1">
      <c r="A924" s="5">
        <v>921</v>
      </c>
      <c r="B924" s="5" t="str">
        <f>"彭少莹"</f>
        <v>彭少莹</v>
      </c>
      <c r="C924" s="5" t="str">
        <f aca="true" t="shared" si="48" ref="C924:C931">"女"</f>
        <v>女</v>
      </c>
      <c r="D924" s="5" t="str">
        <f>"506220230406193304117148"</f>
        <v>506220230406193304117148</v>
      </c>
      <c r="E924" s="5" t="s">
        <v>23</v>
      </c>
    </row>
    <row r="925" spans="1:5" ht="30" customHeight="1">
      <c r="A925" s="5">
        <v>922</v>
      </c>
      <c r="B925" s="5" t="str">
        <f>"许彩熊"</f>
        <v>许彩熊</v>
      </c>
      <c r="C925" s="5" t="str">
        <f t="shared" si="48"/>
        <v>女</v>
      </c>
      <c r="D925" s="5" t="str">
        <f>"506220230406225508117726"</f>
        <v>506220230406225508117726</v>
      </c>
      <c r="E925" s="5" t="s">
        <v>23</v>
      </c>
    </row>
    <row r="926" spans="1:5" ht="30" customHeight="1">
      <c r="A926" s="5">
        <v>923</v>
      </c>
      <c r="B926" s="5" t="str">
        <f>"李助桂"</f>
        <v>李助桂</v>
      </c>
      <c r="C926" s="5" t="str">
        <f t="shared" si="48"/>
        <v>女</v>
      </c>
      <c r="D926" s="5" t="str">
        <f>"506220230407081644117981"</f>
        <v>506220230407081644117981</v>
      </c>
      <c r="E926" s="5" t="s">
        <v>23</v>
      </c>
    </row>
    <row r="927" spans="1:5" ht="30" customHeight="1">
      <c r="A927" s="5">
        <v>924</v>
      </c>
      <c r="B927" s="5" t="str">
        <f>"黄小燕"</f>
        <v>黄小燕</v>
      </c>
      <c r="C927" s="5" t="str">
        <f t="shared" si="48"/>
        <v>女</v>
      </c>
      <c r="D927" s="5" t="str">
        <f>"506220230407113014118596"</f>
        <v>506220230407113014118596</v>
      </c>
      <c r="E927" s="5" t="s">
        <v>23</v>
      </c>
    </row>
    <row r="928" spans="1:5" ht="30" customHeight="1">
      <c r="A928" s="5">
        <v>925</v>
      </c>
      <c r="B928" s="5" t="str">
        <f>"周灯知"</f>
        <v>周灯知</v>
      </c>
      <c r="C928" s="5" t="str">
        <f t="shared" si="48"/>
        <v>女</v>
      </c>
      <c r="D928" s="5" t="str">
        <f>"506220230407130217118860"</f>
        <v>506220230407130217118860</v>
      </c>
      <c r="E928" s="5" t="s">
        <v>23</v>
      </c>
    </row>
    <row r="929" spans="1:5" ht="30" customHeight="1">
      <c r="A929" s="5">
        <v>926</v>
      </c>
      <c r="B929" s="5" t="str">
        <f>"谭慧艳"</f>
        <v>谭慧艳</v>
      </c>
      <c r="C929" s="5" t="str">
        <f t="shared" si="48"/>
        <v>女</v>
      </c>
      <c r="D929" s="5" t="str">
        <f>"506220230407153625119361"</f>
        <v>506220230407153625119361</v>
      </c>
      <c r="E929" s="5" t="s">
        <v>23</v>
      </c>
    </row>
    <row r="930" spans="1:5" ht="30" customHeight="1">
      <c r="A930" s="5">
        <v>927</v>
      </c>
      <c r="B930" s="5" t="str">
        <f>"谢晓霞"</f>
        <v>谢晓霞</v>
      </c>
      <c r="C930" s="5" t="str">
        <f t="shared" si="48"/>
        <v>女</v>
      </c>
      <c r="D930" s="5" t="str">
        <f>"506220230408222738120449"</f>
        <v>506220230408222738120449</v>
      </c>
      <c r="E930" s="5" t="s">
        <v>23</v>
      </c>
    </row>
    <row r="931" spans="1:5" ht="30" customHeight="1">
      <c r="A931" s="5">
        <v>928</v>
      </c>
      <c r="B931" s="5" t="str">
        <f>"林雯"</f>
        <v>林雯</v>
      </c>
      <c r="C931" s="5" t="str">
        <f t="shared" si="48"/>
        <v>女</v>
      </c>
      <c r="D931" s="5" t="str">
        <f>"506220230409124955120647"</f>
        <v>506220230409124955120647</v>
      </c>
      <c r="E931" s="5" t="s">
        <v>23</v>
      </c>
    </row>
    <row r="932" spans="1:5" ht="30" customHeight="1">
      <c r="A932" s="5">
        <v>929</v>
      </c>
      <c r="B932" s="5" t="str">
        <f>"符永程"</f>
        <v>符永程</v>
      </c>
      <c r="C932" s="5" t="str">
        <f>"男"</f>
        <v>男</v>
      </c>
      <c r="D932" s="5" t="str">
        <f>"506220230409173510120872"</f>
        <v>506220230409173510120872</v>
      </c>
      <c r="E932" s="5" t="s">
        <v>23</v>
      </c>
    </row>
    <row r="933" spans="1:5" ht="30" customHeight="1">
      <c r="A933" s="5">
        <v>930</v>
      </c>
      <c r="B933" s="5" t="str">
        <f>"王天宇"</f>
        <v>王天宇</v>
      </c>
      <c r="C933" s="5" t="str">
        <f>"男"</f>
        <v>男</v>
      </c>
      <c r="D933" s="5" t="str">
        <f>"506220230409191433120943"</f>
        <v>506220230409191433120943</v>
      </c>
      <c r="E933" s="5" t="s">
        <v>23</v>
      </c>
    </row>
    <row r="934" spans="1:5" ht="30" customHeight="1">
      <c r="A934" s="5">
        <v>931</v>
      </c>
      <c r="B934" s="5" t="str">
        <f>"韩小燕"</f>
        <v>韩小燕</v>
      </c>
      <c r="C934" s="5" t="str">
        <f aca="true" t="shared" si="49" ref="C934:C951">"女"</f>
        <v>女</v>
      </c>
      <c r="D934" s="5" t="str">
        <f>"506220230409214655121059"</f>
        <v>506220230409214655121059</v>
      </c>
      <c r="E934" s="5" t="s">
        <v>23</v>
      </c>
    </row>
    <row r="935" spans="1:5" ht="30" customHeight="1">
      <c r="A935" s="5">
        <v>932</v>
      </c>
      <c r="B935" s="5" t="str">
        <f>"黄源华"</f>
        <v>黄源华</v>
      </c>
      <c r="C935" s="5" t="str">
        <f t="shared" si="49"/>
        <v>女</v>
      </c>
      <c r="D935" s="5" t="str">
        <f>"506220230410071643121157"</f>
        <v>506220230410071643121157</v>
      </c>
      <c r="E935" s="5" t="s">
        <v>23</v>
      </c>
    </row>
    <row r="936" spans="1:5" ht="30" customHeight="1">
      <c r="A936" s="5">
        <v>933</v>
      </c>
      <c r="B936" s="5" t="str">
        <f>"许金兰"</f>
        <v>许金兰</v>
      </c>
      <c r="C936" s="5" t="str">
        <f t="shared" si="49"/>
        <v>女</v>
      </c>
      <c r="D936" s="5" t="str">
        <f>"506220230410084632121181"</f>
        <v>506220230410084632121181</v>
      </c>
      <c r="E936" s="5" t="s">
        <v>23</v>
      </c>
    </row>
    <row r="937" spans="1:5" ht="30" customHeight="1">
      <c r="A937" s="5">
        <v>934</v>
      </c>
      <c r="B937" s="5" t="str">
        <f>"徐彤"</f>
        <v>徐彤</v>
      </c>
      <c r="C937" s="5" t="str">
        <f t="shared" si="49"/>
        <v>女</v>
      </c>
      <c r="D937" s="5" t="str">
        <f>"506220230410091229121368"</f>
        <v>506220230410091229121368</v>
      </c>
      <c r="E937" s="5" t="s">
        <v>23</v>
      </c>
    </row>
    <row r="938" spans="1:5" ht="30" customHeight="1">
      <c r="A938" s="5">
        <v>935</v>
      </c>
      <c r="B938" s="5" t="str">
        <f>"周小兰"</f>
        <v>周小兰</v>
      </c>
      <c r="C938" s="5" t="str">
        <f t="shared" si="49"/>
        <v>女</v>
      </c>
      <c r="D938" s="5" t="str">
        <f>"506220230410100951121850"</f>
        <v>506220230410100951121850</v>
      </c>
      <c r="E938" s="5" t="s">
        <v>23</v>
      </c>
    </row>
    <row r="939" spans="1:5" ht="30" customHeight="1">
      <c r="A939" s="5">
        <v>936</v>
      </c>
      <c r="B939" s="5" t="str">
        <f>"吴原榕"</f>
        <v>吴原榕</v>
      </c>
      <c r="C939" s="5" t="str">
        <f t="shared" si="49"/>
        <v>女</v>
      </c>
      <c r="D939" s="5" t="str">
        <f>"506220230410161917123408"</f>
        <v>506220230410161917123408</v>
      </c>
      <c r="E939" s="5" t="s">
        <v>23</v>
      </c>
    </row>
    <row r="940" spans="1:5" ht="30" customHeight="1">
      <c r="A940" s="5">
        <v>937</v>
      </c>
      <c r="B940" s="5" t="str">
        <f>"罗莘"</f>
        <v>罗莘</v>
      </c>
      <c r="C940" s="5" t="str">
        <f t="shared" si="49"/>
        <v>女</v>
      </c>
      <c r="D940" s="5" t="str">
        <f>"506220230410171307123600"</f>
        <v>506220230410171307123600</v>
      </c>
      <c r="E940" s="5" t="s">
        <v>23</v>
      </c>
    </row>
    <row r="941" spans="1:5" ht="30" customHeight="1">
      <c r="A941" s="5">
        <v>938</v>
      </c>
      <c r="B941" s="5" t="str">
        <f>"李香妮"</f>
        <v>李香妮</v>
      </c>
      <c r="C941" s="5" t="str">
        <f t="shared" si="49"/>
        <v>女</v>
      </c>
      <c r="D941" s="5" t="str">
        <f>"506220230410184514123856"</f>
        <v>506220230410184514123856</v>
      </c>
      <c r="E941" s="5" t="s">
        <v>23</v>
      </c>
    </row>
    <row r="942" spans="1:5" ht="30" customHeight="1">
      <c r="A942" s="5">
        <v>939</v>
      </c>
      <c r="B942" s="5" t="str">
        <f>"陈孙玉"</f>
        <v>陈孙玉</v>
      </c>
      <c r="C942" s="5" t="str">
        <f t="shared" si="49"/>
        <v>女</v>
      </c>
      <c r="D942" s="5" t="str">
        <f>"506220230410192513123971"</f>
        <v>506220230410192513123971</v>
      </c>
      <c r="E942" s="5" t="s">
        <v>23</v>
      </c>
    </row>
    <row r="943" spans="1:5" ht="30" customHeight="1">
      <c r="A943" s="5">
        <v>940</v>
      </c>
      <c r="B943" s="5" t="str">
        <f>"吴蔓"</f>
        <v>吴蔓</v>
      </c>
      <c r="C943" s="5" t="str">
        <f t="shared" si="49"/>
        <v>女</v>
      </c>
      <c r="D943" s="5" t="str">
        <f>"506220230410193352123998"</f>
        <v>506220230410193352123998</v>
      </c>
      <c r="E943" s="5" t="s">
        <v>23</v>
      </c>
    </row>
    <row r="944" spans="1:5" ht="30" customHeight="1">
      <c r="A944" s="5">
        <v>941</v>
      </c>
      <c r="B944" s="5" t="str">
        <f>"苏丽晓"</f>
        <v>苏丽晓</v>
      </c>
      <c r="C944" s="5" t="str">
        <f t="shared" si="49"/>
        <v>女</v>
      </c>
      <c r="D944" s="5" t="str">
        <f>"506220230410204015124207"</f>
        <v>506220230410204015124207</v>
      </c>
      <c r="E944" s="5" t="s">
        <v>23</v>
      </c>
    </row>
    <row r="945" spans="1:5" ht="30" customHeight="1">
      <c r="A945" s="5">
        <v>942</v>
      </c>
      <c r="B945" s="5" t="str">
        <f>"王雪妮"</f>
        <v>王雪妮</v>
      </c>
      <c r="C945" s="5" t="str">
        <f t="shared" si="49"/>
        <v>女</v>
      </c>
      <c r="D945" s="5" t="str">
        <f>"506220230410213903124393"</f>
        <v>506220230410213903124393</v>
      </c>
      <c r="E945" s="5" t="s">
        <v>23</v>
      </c>
    </row>
    <row r="946" spans="1:5" ht="30" customHeight="1">
      <c r="A946" s="5">
        <v>943</v>
      </c>
      <c r="B946" s="5" t="str">
        <f>"陈燕"</f>
        <v>陈燕</v>
      </c>
      <c r="C946" s="5" t="str">
        <f t="shared" si="49"/>
        <v>女</v>
      </c>
      <c r="D946" s="5" t="str">
        <f>"506220230410221420124493"</f>
        <v>506220230410221420124493</v>
      </c>
      <c r="E946" s="5" t="s">
        <v>23</v>
      </c>
    </row>
    <row r="947" spans="1:5" ht="30" customHeight="1">
      <c r="A947" s="5">
        <v>944</v>
      </c>
      <c r="B947" s="5" t="str">
        <f>"梁海妹"</f>
        <v>梁海妹</v>
      </c>
      <c r="C947" s="5" t="str">
        <f t="shared" si="49"/>
        <v>女</v>
      </c>
      <c r="D947" s="5" t="str">
        <f>"506220230410225325124570"</f>
        <v>506220230410225325124570</v>
      </c>
      <c r="E947" s="5" t="s">
        <v>23</v>
      </c>
    </row>
    <row r="948" spans="1:5" ht="30" customHeight="1">
      <c r="A948" s="5">
        <v>945</v>
      </c>
      <c r="B948" s="5" t="str">
        <f>"李兰琼"</f>
        <v>李兰琼</v>
      </c>
      <c r="C948" s="5" t="str">
        <f t="shared" si="49"/>
        <v>女</v>
      </c>
      <c r="D948" s="5" t="str">
        <f>"506220230411103023125238"</f>
        <v>506220230411103023125238</v>
      </c>
      <c r="E948" s="5" t="s">
        <v>23</v>
      </c>
    </row>
    <row r="949" spans="1:5" ht="30" customHeight="1">
      <c r="A949" s="5">
        <v>946</v>
      </c>
      <c r="B949" s="5" t="str">
        <f>"文婷"</f>
        <v>文婷</v>
      </c>
      <c r="C949" s="5" t="str">
        <f t="shared" si="49"/>
        <v>女</v>
      </c>
      <c r="D949" s="5" t="str">
        <f>"506220230411103944125273"</f>
        <v>506220230411103944125273</v>
      </c>
      <c r="E949" s="5" t="s">
        <v>23</v>
      </c>
    </row>
    <row r="950" spans="1:5" ht="30" customHeight="1">
      <c r="A950" s="5">
        <v>947</v>
      </c>
      <c r="B950" s="5" t="str">
        <f>"廖小娴"</f>
        <v>廖小娴</v>
      </c>
      <c r="C950" s="5" t="str">
        <f t="shared" si="49"/>
        <v>女</v>
      </c>
      <c r="D950" s="5" t="str">
        <f>"506220230411104937125320"</f>
        <v>506220230411104937125320</v>
      </c>
      <c r="E950" s="5" t="s">
        <v>23</v>
      </c>
    </row>
    <row r="951" spans="1:5" ht="30" customHeight="1">
      <c r="A951" s="5">
        <v>948</v>
      </c>
      <c r="B951" s="5" t="str">
        <f>"陈桂来"</f>
        <v>陈桂来</v>
      </c>
      <c r="C951" s="5" t="str">
        <f t="shared" si="49"/>
        <v>女</v>
      </c>
      <c r="D951" s="5" t="str">
        <f>"506220230411105720125357"</f>
        <v>506220230411105720125357</v>
      </c>
      <c r="E951" s="5" t="s">
        <v>23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王晓彬</cp:lastModifiedBy>
  <dcterms:created xsi:type="dcterms:W3CDTF">2023-04-25T02:04:57Z</dcterms:created>
  <dcterms:modified xsi:type="dcterms:W3CDTF">2023-05-24T00:56:11Z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3D4665CAB77A48D483D6A72AF9DF2AA7</vt:lpwstr>
  </property>
  <property fmtid="{D5CDD505-2E9C-101B-9397-08002B2CF9AE}" pid="4" name="KSOProductBuildV">
    <vt:lpwstr>2052-11.8.2.8875</vt:lpwstr>
  </property>
</Properties>
</file>