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5125_643d0f1ec9e0f" sheetId="1" r:id="rId1"/>
  </sheets>
  <definedNames/>
  <calcPr fullCalcOnLoad="1"/>
</workbook>
</file>

<file path=xl/sharedStrings.xml><?xml version="1.0" encoding="utf-8"?>
<sst xmlns="http://schemas.openxmlformats.org/spreadsheetml/2006/main" count="188" uniqueCount="36">
  <si>
    <t>2023年屯昌县特殊教育学校教师校园公开招聘报名资格初审合格名单</t>
  </si>
  <si>
    <t>序号</t>
  </si>
  <si>
    <t>岗位名称</t>
  </si>
  <si>
    <t>招聘单位</t>
  </si>
  <si>
    <t>姓名</t>
  </si>
  <si>
    <t>性别</t>
  </si>
  <si>
    <t>民族</t>
  </si>
  <si>
    <t>出生年月</t>
  </si>
  <si>
    <t>户口所在地</t>
  </si>
  <si>
    <t>毕业院校及专业</t>
  </si>
  <si>
    <t>毕业时间</t>
  </si>
  <si>
    <t>特殊教育专业教师岗</t>
  </si>
  <si>
    <t>屯昌县特殊教育学校</t>
  </si>
  <si>
    <t>吴舒欣</t>
  </si>
  <si>
    <t>女</t>
  </si>
  <si>
    <t>海南东方</t>
  </si>
  <si>
    <t>琼台师范学院特殊教育专业</t>
  </si>
  <si>
    <t>陈史华</t>
  </si>
  <si>
    <t>海南澄迈</t>
  </si>
  <si>
    <t>陈大婷</t>
  </si>
  <si>
    <t>海南乐东</t>
  </si>
  <si>
    <t>谢靖</t>
  </si>
  <si>
    <t>海南屯昌</t>
  </si>
  <si>
    <t>李春荣</t>
  </si>
  <si>
    <t>海南海口</t>
  </si>
  <si>
    <t>学前教育专业教师岗</t>
  </si>
  <si>
    <t>杨文静</t>
  </si>
  <si>
    <t>黎族</t>
  </si>
  <si>
    <t>1999.10</t>
  </si>
  <si>
    <t>琼台师范学院学前教育专业</t>
  </si>
  <si>
    <t>朱巧妃</t>
  </si>
  <si>
    <t>海南儋州</t>
  </si>
  <si>
    <t>音乐专业教师岗</t>
  </si>
  <si>
    <t>美术专业教师岗</t>
  </si>
  <si>
    <t>蒋秋妹</t>
  </si>
  <si>
    <t>琼台师范学院书法学专业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</si>
</sst>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A1" sqref="A1:J73"/>
    </sheetView>
  </sheetViews>
  <sheetFormatPr defaultColWidth="10.00390625" defaultRowHeight="15"/>
  <cols>
    <col min="1" max="1" width="7.421875" style="0" customWidth="1"/>
    <col min="2" max="2" width="22.28125" style="0" customWidth="1"/>
    <col min="3" max="3" width="22.8515625" style="0" customWidth="1"/>
    <col min="4" max="4" width="13.7109375" style="0" customWidth="1"/>
    <col min="5" max="5" width="6.57421875" style="0" customWidth="1"/>
    <col min="6" max="6" width="8.7109375" style="0" customWidth="1"/>
    <col min="7" max="7" width="14.57421875" style="0" customWidth="1"/>
    <col min="8" max="8" width="19.57421875" style="0" customWidth="1"/>
    <col min="9" max="9" width="36.28125" style="0" customWidth="1"/>
    <col min="10" max="10" width="16.140625" style="0" customWidth="1"/>
  </cols>
  <sheetData>
    <row r="1" spans="1:10" ht="45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4.75" customHeight="1">
      <c r="A3" s="5">
        <v>1</v>
      </c>
      <c r="B3" s="5" t="s">
        <v>11</v>
      </c>
      <c r="C3" s="5" t="s">
        <v>12</v>
      </c>
      <c r="D3" s="5" t="str">
        <f>"王湖"</f>
        <v>王湖</v>
      </c>
      <c r="E3" s="5" t="str">
        <f>"女"</f>
        <v>女</v>
      </c>
      <c r="F3" s="5" t="str">
        <f>"汉族"</f>
        <v>汉族</v>
      </c>
      <c r="G3" s="5">
        <v>1998.04</v>
      </c>
      <c r="H3" s="5" t="str">
        <f>"海南澄迈"</f>
        <v>海南澄迈</v>
      </c>
      <c r="I3" s="5" t="str">
        <f>"内蒙古师范大学特殊教育专业"</f>
        <v>内蒙古师范大学特殊教育专业</v>
      </c>
      <c r="J3" s="5" t="str">
        <f aca="true" t="shared" si="0" ref="J3:J12">"2023年7月"</f>
        <v>2023年7月</v>
      </c>
    </row>
    <row r="4" spans="1:10" ht="24.75" customHeight="1">
      <c r="A4" s="5">
        <v>2</v>
      </c>
      <c r="B4" s="5" t="s">
        <v>11</v>
      </c>
      <c r="C4" s="5" t="s">
        <v>12</v>
      </c>
      <c r="D4" s="5" t="str">
        <f>"李玉青"</f>
        <v>李玉青</v>
      </c>
      <c r="E4" s="5" t="str">
        <f>"女"</f>
        <v>女</v>
      </c>
      <c r="F4" s="5" t="str">
        <f>"汉族"</f>
        <v>汉族</v>
      </c>
      <c r="G4" s="5" t="str">
        <f>"2000.08"</f>
        <v>2000.08</v>
      </c>
      <c r="H4" s="5" t="str">
        <f>"海南儋州"</f>
        <v>海南儋州</v>
      </c>
      <c r="I4" s="5" t="str">
        <f>"海南师范大学特殊教育专业"</f>
        <v>海南师范大学特殊教育专业</v>
      </c>
      <c r="J4" s="5" t="str">
        <f t="shared" si="0"/>
        <v>2023年7月</v>
      </c>
    </row>
    <row r="5" spans="1:10" ht="24.75" customHeight="1">
      <c r="A5" s="5">
        <v>3</v>
      </c>
      <c r="B5" s="5" t="s">
        <v>11</v>
      </c>
      <c r="C5" s="5" t="s">
        <v>12</v>
      </c>
      <c r="D5" s="5" t="str">
        <f>"林桂妃"</f>
        <v>林桂妃</v>
      </c>
      <c r="E5" s="5" t="str">
        <f>"女"</f>
        <v>女</v>
      </c>
      <c r="F5" s="5" t="str">
        <f>"黎族"</f>
        <v>黎族</v>
      </c>
      <c r="G5" s="5" t="str">
        <f>"2001.08"</f>
        <v>2001.08</v>
      </c>
      <c r="H5" s="5" t="str">
        <f>"海南万宁"</f>
        <v>海南万宁</v>
      </c>
      <c r="I5" s="5" t="str">
        <f>"海南师范大学特殊教育专业"</f>
        <v>海南师范大学特殊教育专业</v>
      </c>
      <c r="J5" s="5" t="str">
        <f t="shared" si="0"/>
        <v>2023年7月</v>
      </c>
    </row>
    <row r="6" spans="1:10" ht="24.75" customHeight="1">
      <c r="A6" s="5">
        <v>4</v>
      </c>
      <c r="B6" s="5" t="s">
        <v>11</v>
      </c>
      <c r="C6" s="5" t="s">
        <v>12</v>
      </c>
      <c r="D6" s="5" t="str">
        <f>"黄青霞"</f>
        <v>黄青霞</v>
      </c>
      <c r="E6" s="5" t="str">
        <f>"女"</f>
        <v>女</v>
      </c>
      <c r="F6" s="5" t="str">
        <f>"黎族"</f>
        <v>黎族</v>
      </c>
      <c r="G6" s="5" t="str">
        <f>"2000.01"</f>
        <v>2000.01</v>
      </c>
      <c r="H6" s="5" t="str">
        <f>"海南万宁"</f>
        <v>海南万宁</v>
      </c>
      <c r="I6" s="5" t="str">
        <f>"海南师范大学特殊教育专业"</f>
        <v>海南师范大学特殊教育专业</v>
      </c>
      <c r="J6" s="5" t="str">
        <f t="shared" si="0"/>
        <v>2023年7月</v>
      </c>
    </row>
    <row r="7" spans="1:10" ht="24.75" customHeight="1">
      <c r="A7" s="5">
        <v>5</v>
      </c>
      <c r="B7" s="5" t="s">
        <v>11</v>
      </c>
      <c r="C7" s="5" t="s">
        <v>12</v>
      </c>
      <c r="D7" s="5" t="str">
        <f>"蒙祥发"</f>
        <v>蒙祥发</v>
      </c>
      <c r="E7" s="5" t="str">
        <f>"男"</f>
        <v>男</v>
      </c>
      <c r="F7" s="5" t="str">
        <f>"汉族"</f>
        <v>汉族</v>
      </c>
      <c r="G7" s="5" t="str">
        <f>"2001.03"</f>
        <v>2001.03</v>
      </c>
      <c r="H7" s="5" t="str">
        <f>"海南东方"</f>
        <v>海南东方</v>
      </c>
      <c r="I7" s="5" t="str">
        <f>"海南师范大学特殊教育专业"</f>
        <v>海南师范大学特殊教育专业</v>
      </c>
      <c r="J7" s="5" t="str">
        <f t="shared" si="0"/>
        <v>2023年7月</v>
      </c>
    </row>
    <row r="8" spans="1:10" ht="24.75" customHeight="1">
      <c r="A8" s="5">
        <v>6</v>
      </c>
      <c r="B8" s="5" t="s">
        <v>11</v>
      </c>
      <c r="C8" s="5" t="s">
        <v>12</v>
      </c>
      <c r="D8" s="5" t="str">
        <f>"陈娇"</f>
        <v>陈娇</v>
      </c>
      <c r="E8" s="5" t="str">
        <f>"女"</f>
        <v>女</v>
      </c>
      <c r="F8" s="5" t="str">
        <f>"汉族"</f>
        <v>汉族</v>
      </c>
      <c r="G8" s="5" t="str">
        <f>"2001.03"</f>
        <v>2001.03</v>
      </c>
      <c r="H8" s="5" t="str">
        <f>"海南万宁"</f>
        <v>海南万宁</v>
      </c>
      <c r="I8" s="5" t="str">
        <f>"海南师范大学特殊教育专业"</f>
        <v>海南师范大学特殊教育专业</v>
      </c>
      <c r="J8" s="5" t="str">
        <f t="shared" si="0"/>
        <v>2023年7月</v>
      </c>
    </row>
    <row r="9" spans="1:10" ht="24.75" customHeight="1">
      <c r="A9" s="5">
        <v>7</v>
      </c>
      <c r="B9" s="5" t="s">
        <v>11</v>
      </c>
      <c r="C9" s="5" t="s">
        <v>12</v>
      </c>
      <c r="D9" s="5" t="str">
        <f>"冯洁"</f>
        <v>冯洁</v>
      </c>
      <c r="E9" s="5" t="str">
        <f>"女"</f>
        <v>女</v>
      </c>
      <c r="F9" s="5" t="str">
        <f>"黎族"</f>
        <v>黎族</v>
      </c>
      <c r="G9" s="5" t="str">
        <f>"2000.09"</f>
        <v>2000.09</v>
      </c>
      <c r="H9" s="5" t="str">
        <f>"海南乐东"</f>
        <v>海南乐东</v>
      </c>
      <c r="I9" s="5" t="str">
        <f>"海南师范大学教育学院特殊教育专业"</f>
        <v>海南师范大学教育学院特殊教育专业</v>
      </c>
      <c r="J9" s="5" t="str">
        <f t="shared" si="0"/>
        <v>2023年7月</v>
      </c>
    </row>
    <row r="10" spans="1:10" ht="24.75" customHeight="1">
      <c r="A10" s="5">
        <v>8</v>
      </c>
      <c r="B10" s="5" t="s">
        <v>11</v>
      </c>
      <c r="C10" s="5" t="s">
        <v>12</v>
      </c>
      <c r="D10" s="5" t="str">
        <f>"颜才松"</f>
        <v>颜才松</v>
      </c>
      <c r="E10" s="5" t="str">
        <f>"男"</f>
        <v>男</v>
      </c>
      <c r="F10" s="5" t="str">
        <f aca="true" t="shared" si="1" ref="F10:F25">"汉族"</f>
        <v>汉族</v>
      </c>
      <c r="G10" s="5" t="str">
        <f>"2001.08"</f>
        <v>2001.08</v>
      </c>
      <c r="H10" s="5" t="str">
        <f>"海南海口"</f>
        <v>海南海口</v>
      </c>
      <c r="I10" s="5" t="str">
        <f>"海南师范大学特殊教育专业"</f>
        <v>海南师范大学特殊教育专业</v>
      </c>
      <c r="J10" s="5" t="str">
        <f t="shared" si="0"/>
        <v>2023年7月</v>
      </c>
    </row>
    <row r="11" spans="1:10" ht="24.75" customHeight="1">
      <c r="A11" s="5">
        <v>9</v>
      </c>
      <c r="B11" s="5" t="s">
        <v>11</v>
      </c>
      <c r="C11" s="5" t="s">
        <v>12</v>
      </c>
      <c r="D11" s="5" t="str">
        <f>"黄瑩"</f>
        <v>黄瑩</v>
      </c>
      <c r="E11" s="5" t="str">
        <f aca="true" t="shared" si="2" ref="E11:E16">"女"</f>
        <v>女</v>
      </c>
      <c r="F11" s="5" t="str">
        <f t="shared" si="1"/>
        <v>汉族</v>
      </c>
      <c r="G11" s="5" t="str">
        <f>"2001.12"</f>
        <v>2001.12</v>
      </c>
      <c r="H11" s="5" t="str">
        <f>"海南琼海"</f>
        <v>海南琼海</v>
      </c>
      <c r="I11" s="5" t="str">
        <f>"海南师范大学特殊教育专业"</f>
        <v>海南师范大学特殊教育专业</v>
      </c>
      <c r="J11" s="5" t="str">
        <f t="shared" si="0"/>
        <v>2023年7月</v>
      </c>
    </row>
    <row r="12" spans="1:10" ht="24.75" customHeight="1">
      <c r="A12" s="5">
        <v>10</v>
      </c>
      <c r="B12" s="5" t="s">
        <v>11</v>
      </c>
      <c r="C12" s="5" t="s">
        <v>12</v>
      </c>
      <c r="D12" s="5" t="str">
        <f>"黄莹莹"</f>
        <v>黄莹莹</v>
      </c>
      <c r="E12" s="5" t="str">
        <f t="shared" si="2"/>
        <v>女</v>
      </c>
      <c r="F12" s="5" t="str">
        <f t="shared" si="1"/>
        <v>汉族</v>
      </c>
      <c r="G12" s="5" t="str">
        <f>"1999.09"</f>
        <v>1999.09</v>
      </c>
      <c r="H12" s="5" t="str">
        <f>"海南临高"</f>
        <v>海南临高</v>
      </c>
      <c r="I12" s="5" t="str">
        <f>"海南师范大学特殊教育专业"</f>
        <v>海南师范大学特殊教育专业</v>
      </c>
      <c r="J12" s="5" t="str">
        <f t="shared" si="0"/>
        <v>2023年7月</v>
      </c>
    </row>
    <row r="13" spans="1:10" ht="24.75" customHeight="1">
      <c r="A13" s="5">
        <v>11</v>
      </c>
      <c r="B13" s="5" t="s">
        <v>11</v>
      </c>
      <c r="C13" s="5" t="s">
        <v>12</v>
      </c>
      <c r="D13" s="5" t="str">
        <f>"符维珍"</f>
        <v>符维珍</v>
      </c>
      <c r="E13" s="5" t="str">
        <f t="shared" si="2"/>
        <v>女</v>
      </c>
      <c r="F13" s="5" t="str">
        <f t="shared" si="1"/>
        <v>汉族</v>
      </c>
      <c r="G13" s="5" t="str">
        <f>"2001.05"</f>
        <v>2001.05</v>
      </c>
      <c r="H13" s="5" t="str">
        <f>"海南儋州"</f>
        <v>海南儋州</v>
      </c>
      <c r="I13" s="5" t="str">
        <f>"琼台师范学院特殊教育专业"</f>
        <v>琼台师范学院特殊教育专业</v>
      </c>
      <c r="J13" s="5" t="str">
        <f>"2023年6月"</f>
        <v>2023年6月</v>
      </c>
    </row>
    <row r="14" spans="1:10" ht="24.75" customHeight="1">
      <c r="A14" s="5">
        <v>12</v>
      </c>
      <c r="B14" s="5" t="s">
        <v>11</v>
      </c>
      <c r="C14" s="5" t="s">
        <v>12</v>
      </c>
      <c r="D14" s="5" t="str">
        <f>"吴舒欣"</f>
        <v>吴舒欣</v>
      </c>
      <c r="E14" s="5" t="str">
        <f t="shared" si="2"/>
        <v>女</v>
      </c>
      <c r="F14" s="5" t="str">
        <f t="shared" si="1"/>
        <v>汉族</v>
      </c>
      <c r="G14" s="5" t="str">
        <f>"2001.02"</f>
        <v>2001.02</v>
      </c>
      <c r="H14" s="5" t="str">
        <f>"海南东方"</f>
        <v>海南东方</v>
      </c>
      <c r="I14" s="5" t="str">
        <f>"琼台师范学院特殊教育专业"</f>
        <v>琼台师范学院特殊教育专业</v>
      </c>
      <c r="J14" s="5" t="str">
        <f>"2023年6月"</f>
        <v>2023年6月</v>
      </c>
    </row>
    <row r="15" spans="1:10" ht="24.75" customHeight="1">
      <c r="A15" s="5">
        <v>13</v>
      </c>
      <c r="B15" s="5" t="s">
        <v>11</v>
      </c>
      <c r="C15" s="5" t="s">
        <v>12</v>
      </c>
      <c r="D15" s="5" t="str">
        <f>"王娇"</f>
        <v>王娇</v>
      </c>
      <c r="E15" s="5" t="str">
        <f t="shared" si="2"/>
        <v>女</v>
      </c>
      <c r="F15" s="5" t="str">
        <f t="shared" si="1"/>
        <v>汉族</v>
      </c>
      <c r="G15" s="5" t="str">
        <f>"2001.10"</f>
        <v>2001.10</v>
      </c>
      <c r="H15" s="5" t="str">
        <f>"海南澄迈"</f>
        <v>海南澄迈</v>
      </c>
      <c r="I15" s="5" t="str">
        <f>"琼台师范学院特殊教育专业"</f>
        <v>琼台师范学院特殊教育专业</v>
      </c>
      <c r="J15" s="5" t="str">
        <f>"2023年6月"</f>
        <v>2023年6月</v>
      </c>
    </row>
    <row r="16" spans="1:10" ht="24.75" customHeight="1">
      <c r="A16" s="5">
        <v>14</v>
      </c>
      <c r="B16" s="5" t="s">
        <v>11</v>
      </c>
      <c r="C16" s="5" t="s">
        <v>12</v>
      </c>
      <c r="D16" s="5" t="str">
        <f>"王小菲"</f>
        <v>王小菲</v>
      </c>
      <c r="E16" s="5" t="str">
        <f t="shared" si="2"/>
        <v>女</v>
      </c>
      <c r="F16" s="5" t="str">
        <f t="shared" si="1"/>
        <v>汉族</v>
      </c>
      <c r="G16" s="5" t="str">
        <f>"2001.10"</f>
        <v>2001.10</v>
      </c>
      <c r="H16" s="5" t="str">
        <f>"海南海口"</f>
        <v>海南海口</v>
      </c>
      <c r="I16" s="5" t="str">
        <f>"海南师范大学特殊教育专业"</f>
        <v>海南师范大学特殊教育专业</v>
      </c>
      <c r="J16" s="5" t="str">
        <f>"2023年7月"</f>
        <v>2023年7月</v>
      </c>
    </row>
    <row r="17" spans="1:10" ht="24.75" customHeight="1">
      <c r="A17" s="5">
        <v>15</v>
      </c>
      <c r="B17" s="5" t="s">
        <v>11</v>
      </c>
      <c r="C17" s="5" t="s">
        <v>12</v>
      </c>
      <c r="D17" s="5" t="s">
        <v>13</v>
      </c>
      <c r="E17" s="5" t="s">
        <v>14</v>
      </c>
      <c r="F17" s="5" t="str">
        <f t="shared" si="1"/>
        <v>汉族</v>
      </c>
      <c r="G17" s="5">
        <v>2001.02</v>
      </c>
      <c r="H17" s="5" t="s">
        <v>15</v>
      </c>
      <c r="I17" s="5" t="s">
        <v>16</v>
      </c>
      <c r="J17" s="5" t="str">
        <f>"2023年6月"</f>
        <v>2023年6月</v>
      </c>
    </row>
    <row r="18" spans="1:10" ht="24.75" customHeight="1">
      <c r="A18" s="5">
        <v>16</v>
      </c>
      <c r="B18" s="5" t="s">
        <v>11</v>
      </c>
      <c r="C18" s="5" t="s">
        <v>12</v>
      </c>
      <c r="D18" s="5" t="s">
        <v>17</v>
      </c>
      <c r="E18" s="5" t="s">
        <v>14</v>
      </c>
      <c r="F18" s="5" t="str">
        <f t="shared" si="1"/>
        <v>汉族</v>
      </c>
      <c r="G18" s="5">
        <v>2000.12</v>
      </c>
      <c r="H18" s="5" t="s">
        <v>18</v>
      </c>
      <c r="I18" s="5" t="s">
        <v>16</v>
      </c>
      <c r="J18" s="5" t="str">
        <f>"2023年6月"</f>
        <v>2023年6月</v>
      </c>
    </row>
    <row r="19" spans="1:10" ht="24.75" customHeight="1">
      <c r="A19" s="5">
        <v>17</v>
      </c>
      <c r="B19" s="5" t="s">
        <v>11</v>
      </c>
      <c r="C19" s="5" t="s">
        <v>12</v>
      </c>
      <c r="D19" s="5" t="s">
        <v>19</v>
      </c>
      <c r="E19" s="5" t="s">
        <v>14</v>
      </c>
      <c r="F19" s="5" t="str">
        <f t="shared" si="1"/>
        <v>汉族</v>
      </c>
      <c r="G19" s="5">
        <v>2001.03</v>
      </c>
      <c r="H19" s="5" t="s">
        <v>20</v>
      </c>
      <c r="I19" s="5" t="s">
        <v>16</v>
      </c>
      <c r="J19" s="5" t="str">
        <f>"2023年7月"</f>
        <v>2023年7月</v>
      </c>
    </row>
    <row r="20" spans="1:10" ht="24.75" customHeight="1">
      <c r="A20" s="5">
        <v>18</v>
      </c>
      <c r="B20" s="5" t="s">
        <v>11</v>
      </c>
      <c r="C20" s="5" t="s">
        <v>12</v>
      </c>
      <c r="D20" s="5" t="s">
        <v>21</v>
      </c>
      <c r="E20" s="5" t="s">
        <v>14</v>
      </c>
      <c r="F20" s="5" t="str">
        <f t="shared" si="1"/>
        <v>汉族</v>
      </c>
      <c r="G20" s="5">
        <v>2001.01</v>
      </c>
      <c r="H20" s="5" t="s">
        <v>22</v>
      </c>
      <c r="I20" s="5" t="s">
        <v>16</v>
      </c>
      <c r="J20" s="5" t="str">
        <f>"2023年6月"</f>
        <v>2023年6月</v>
      </c>
    </row>
    <row r="21" spans="1:10" ht="24.75" customHeight="1">
      <c r="A21" s="5">
        <v>19</v>
      </c>
      <c r="B21" s="6" t="s">
        <v>11</v>
      </c>
      <c r="C21" s="6" t="s">
        <v>12</v>
      </c>
      <c r="D21" s="6" t="s">
        <v>23</v>
      </c>
      <c r="E21" s="6" t="s">
        <v>14</v>
      </c>
      <c r="F21" s="6" t="str">
        <f t="shared" si="1"/>
        <v>汉族</v>
      </c>
      <c r="G21" s="6">
        <v>2000.04</v>
      </c>
      <c r="H21" s="6" t="s">
        <v>24</v>
      </c>
      <c r="I21" s="6" t="s">
        <v>16</v>
      </c>
      <c r="J21" s="6" t="str">
        <f>"2023年6月"</f>
        <v>2023年6月</v>
      </c>
    </row>
    <row r="22" spans="1:10" s="1" customFormat="1" ht="24.75" customHeight="1">
      <c r="A22" s="5">
        <v>20</v>
      </c>
      <c r="B22" s="7" t="s">
        <v>25</v>
      </c>
      <c r="C22" s="7" t="s">
        <v>12</v>
      </c>
      <c r="D22" s="7" t="str">
        <f>"王小兰"</f>
        <v>王小兰</v>
      </c>
      <c r="E22" s="7" t="str">
        <f>"女"</f>
        <v>女</v>
      </c>
      <c r="F22" s="7" t="str">
        <f t="shared" si="1"/>
        <v>汉族</v>
      </c>
      <c r="G22" s="7">
        <v>1998.04</v>
      </c>
      <c r="H22" s="7" t="str">
        <f>"海南屯昌"</f>
        <v>海南屯昌</v>
      </c>
      <c r="I22" s="7" t="str">
        <f>"商丘学院学前教育专业"</f>
        <v>商丘学院学前教育专业</v>
      </c>
      <c r="J22" s="7" t="str">
        <f>"2023年7月"</f>
        <v>2023年7月</v>
      </c>
    </row>
    <row r="23" spans="1:10" s="1" customFormat="1" ht="24.75" customHeight="1">
      <c r="A23" s="5">
        <v>21</v>
      </c>
      <c r="B23" s="7" t="s">
        <v>25</v>
      </c>
      <c r="C23" s="7" t="s">
        <v>12</v>
      </c>
      <c r="D23" s="7" t="str">
        <f>"孙成"</f>
        <v>孙成</v>
      </c>
      <c r="E23" s="7" t="str">
        <f>"男"</f>
        <v>男</v>
      </c>
      <c r="F23" s="5" t="str">
        <f t="shared" si="1"/>
        <v>汉族</v>
      </c>
      <c r="G23" s="7" t="str">
        <f>"2000.02"</f>
        <v>2000.02</v>
      </c>
      <c r="H23" s="7" t="str">
        <f>"海南屯昌"</f>
        <v>海南屯昌</v>
      </c>
      <c r="I23" s="7" t="str">
        <f>"广东第二师范学院学前教育专业"</f>
        <v>广东第二师范学院学前教育专业</v>
      </c>
      <c r="J23" s="7" t="str">
        <f>"2023年6月"</f>
        <v>2023年6月</v>
      </c>
    </row>
    <row r="24" spans="1:10" s="1" customFormat="1" ht="24.75" customHeight="1">
      <c r="A24" s="5">
        <v>22</v>
      </c>
      <c r="B24" s="7" t="s">
        <v>25</v>
      </c>
      <c r="C24" s="7" t="s">
        <v>12</v>
      </c>
      <c r="D24" s="7" t="str">
        <f>"曾琬清"</f>
        <v>曾琬清</v>
      </c>
      <c r="E24" s="7" t="str">
        <f>"女"</f>
        <v>女</v>
      </c>
      <c r="F24" s="7" t="str">
        <f t="shared" si="1"/>
        <v>汉族</v>
      </c>
      <c r="G24" s="7" t="str">
        <f>"2000.10"</f>
        <v>2000.10</v>
      </c>
      <c r="H24" s="7" t="str">
        <f>"海南陵水"</f>
        <v>海南陵水</v>
      </c>
      <c r="I24" s="7" t="str">
        <f>"琼台师范学院学前教育专业"</f>
        <v>琼台师范学院学前教育专业</v>
      </c>
      <c r="J24" s="7" t="str">
        <f>"2023年7月"</f>
        <v>2023年7月</v>
      </c>
    </row>
    <row r="25" spans="1:10" s="1" customFormat="1" ht="24.75" customHeight="1">
      <c r="A25" s="5">
        <v>23</v>
      </c>
      <c r="B25" s="7" t="s">
        <v>25</v>
      </c>
      <c r="C25" s="7" t="s">
        <v>12</v>
      </c>
      <c r="D25" s="7" t="str">
        <f>"梁译允"</f>
        <v>梁译允</v>
      </c>
      <c r="E25" s="7" t="str">
        <f>"女"</f>
        <v>女</v>
      </c>
      <c r="F25" s="7" t="str">
        <f t="shared" si="1"/>
        <v>汉族</v>
      </c>
      <c r="G25" s="7" t="str">
        <f>"1999.12"</f>
        <v>1999.12</v>
      </c>
      <c r="H25" s="7" t="str">
        <f>"海南万宁"</f>
        <v>海南万宁</v>
      </c>
      <c r="I25" s="7" t="str">
        <f>"琼台师范学院学前教育专业"</f>
        <v>琼台师范学院学前教育专业</v>
      </c>
      <c r="J25" s="7" t="str">
        <f aca="true" t="shared" si="3" ref="J25:J30">"2023年6月"</f>
        <v>2023年6月</v>
      </c>
    </row>
    <row r="26" spans="1:10" s="1" customFormat="1" ht="24.75" customHeight="1">
      <c r="A26" s="5">
        <v>24</v>
      </c>
      <c r="B26" s="7" t="s">
        <v>25</v>
      </c>
      <c r="C26" s="7" t="s">
        <v>12</v>
      </c>
      <c r="D26" s="7" t="str">
        <f>"麦佳静"</f>
        <v>麦佳静</v>
      </c>
      <c r="E26" s="7" t="str">
        <f>"女"</f>
        <v>女</v>
      </c>
      <c r="F26" s="7" t="str">
        <f>"黎族"</f>
        <v>黎族</v>
      </c>
      <c r="G26" s="7" t="str">
        <f>"2000.05"</f>
        <v>2000.05</v>
      </c>
      <c r="H26" s="7" t="str">
        <f>"海南乐东"</f>
        <v>海南乐东</v>
      </c>
      <c r="I26" s="7" t="str">
        <f>"琼台师范学院学前教育专业"</f>
        <v>琼台师范学院学前教育专业</v>
      </c>
      <c r="J26" s="7" t="str">
        <f t="shared" si="3"/>
        <v>2023年6月</v>
      </c>
    </row>
    <row r="27" spans="1:10" s="1" customFormat="1" ht="24.75" customHeight="1">
      <c r="A27" s="5">
        <v>25</v>
      </c>
      <c r="B27" s="7" t="s">
        <v>25</v>
      </c>
      <c r="C27" s="7" t="s">
        <v>12</v>
      </c>
      <c r="D27" s="7" t="str">
        <f>"符聘"</f>
        <v>符聘</v>
      </c>
      <c r="E27" s="7" t="str">
        <f>"男"</f>
        <v>男</v>
      </c>
      <c r="F27" s="7" t="str">
        <f>"黎族"</f>
        <v>黎族</v>
      </c>
      <c r="G27" s="8">
        <v>1998.1</v>
      </c>
      <c r="H27" s="7" t="str">
        <f>"海南万宁"</f>
        <v>海南万宁</v>
      </c>
      <c r="I27" s="7" t="str">
        <f>"海南师范大学学前教育专业"</f>
        <v>海南师范大学学前教育专业</v>
      </c>
      <c r="J27" s="7" t="str">
        <f t="shared" si="3"/>
        <v>2023年6月</v>
      </c>
    </row>
    <row r="28" spans="1:10" s="1" customFormat="1" ht="24.75" customHeight="1">
      <c r="A28" s="5">
        <v>26</v>
      </c>
      <c r="B28" s="7" t="s">
        <v>25</v>
      </c>
      <c r="C28" s="7" t="s">
        <v>12</v>
      </c>
      <c r="D28" s="7" t="str">
        <f>"欧芸艳"</f>
        <v>欧芸艳</v>
      </c>
      <c r="E28" s="7" t="str">
        <f aca="true" t="shared" si="4" ref="E28:E37">"女"</f>
        <v>女</v>
      </c>
      <c r="F28" s="7" t="str">
        <f aca="true" t="shared" si="5" ref="F28:F33">"汉族"</f>
        <v>汉族</v>
      </c>
      <c r="G28" s="7" t="str">
        <f>"2001.04"</f>
        <v>2001.04</v>
      </c>
      <c r="H28" s="7" t="str">
        <f>"海南屯昌"</f>
        <v>海南屯昌</v>
      </c>
      <c r="I28" s="7" t="str">
        <f>"东北师范大学人文学院学前教育专业"</f>
        <v>东北师范大学人文学院学前教育专业</v>
      </c>
      <c r="J28" s="7" t="str">
        <f t="shared" si="3"/>
        <v>2023年6月</v>
      </c>
    </row>
    <row r="29" spans="1:10" s="1" customFormat="1" ht="24.75" customHeight="1">
      <c r="A29" s="5">
        <v>27</v>
      </c>
      <c r="B29" s="7" t="s">
        <v>25</v>
      </c>
      <c r="C29" s="7" t="s">
        <v>12</v>
      </c>
      <c r="D29" s="7" t="str">
        <f>"莫锦燕"</f>
        <v>莫锦燕</v>
      </c>
      <c r="E29" s="7" t="str">
        <f t="shared" si="4"/>
        <v>女</v>
      </c>
      <c r="F29" s="7" t="str">
        <f t="shared" si="5"/>
        <v>汉族</v>
      </c>
      <c r="G29" s="7">
        <v>1997.08</v>
      </c>
      <c r="H29" s="7" t="str">
        <f>"海南定安"</f>
        <v>海南定安</v>
      </c>
      <c r="I29" s="7" t="str">
        <f aca="true" t="shared" si="6" ref="I29:I37">"琼台师范学院学前教育专业"</f>
        <v>琼台师范学院学前教育专业</v>
      </c>
      <c r="J29" s="7" t="str">
        <f t="shared" si="3"/>
        <v>2023年6月</v>
      </c>
    </row>
    <row r="30" spans="1:10" s="1" customFormat="1" ht="24.75" customHeight="1">
      <c r="A30" s="5">
        <v>28</v>
      </c>
      <c r="B30" s="7" t="s">
        <v>25</v>
      </c>
      <c r="C30" s="7" t="s">
        <v>12</v>
      </c>
      <c r="D30" s="7" t="str">
        <f>"莫锦敏"</f>
        <v>莫锦敏</v>
      </c>
      <c r="E30" s="7" t="str">
        <f t="shared" si="4"/>
        <v>女</v>
      </c>
      <c r="F30" s="7" t="str">
        <f t="shared" si="5"/>
        <v>汉族</v>
      </c>
      <c r="G30" s="7">
        <v>1997.08</v>
      </c>
      <c r="H30" s="7" t="str">
        <f>"海南定安"</f>
        <v>海南定安</v>
      </c>
      <c r="I30" s="7" t="str">
        <f t="shared" si="6"/>
        <v>琼台师范学院学前教育专业</v>
      </c>
      <c r="J30" s="7" t="str">
        <f t="shared" si="3"/>
        <v>2023年6月</v>
      </c>
    </row>
    <row r="31" spans="1:10" s="1" customFormat="1" ht="24.75" customHeight="1">
      <c r="A31" s="5">
        <v>29</v>
      </c>
      <c r="B31" s="7" t="s">
        <v>25</v>
      </c>
      <c r="C31" s="7" t="s">
        <v>12</v>
      </c>
      <c r="D31" s="7" t="str">
        <f>"邢惠婷"</f>
        <v>邢惠婷</v>
      </c>
      <c r="E31" s="7" t="str">
        <f t="shared" si="4"/>
        <v>女</v>
      </c>
      <c r="F31" s="5" t="str">
        <f t="shared" si="5"/>
        <v>汉族</v>
      </c>
      <c r="G31" s="7" t="str">
        <f>"1999.07"</f>
        <v>1999.07</v>
      </c>
      <c r="H31" s="7" t="str">
        <f>"海南乐东"</f>
        <v>海南乐东</v>
      </c>
      <c r="I31" s="7" t="str">
        <f t="shared" si="6"/>
        <v>琼台师范学院学前教育专业</v>
      </c>
      <c r="J31" s="7" t="str">
        <f>"2023年7月"</f>
        <v>2023年7月</v>
      </c>
    </row>
    <row r="32" spans="1:10" s="1" customFormat="1" ht="24.75" customHeight="1">
      <c r="A32" s="5">
        <v>30</v>
      </c>
      <c r="B32" s="7" t="s">
        <v>25</v>
      </c>
      <c r="C32" s="7" t="s">
        <v>12</v>
      </c>
      <c r="D32" s="7" t="str">
        <f>"赵雅珏"</f>
        <v>赵雅珏</v>
      </c>
      <c r="E32" s="7" t="str">
        <f t="shared" si="4"/>
        <v>女</v>
      </c>
      <c r="F32" s="7" t="str">
        <f t="shared" si="5"/>
        <v>汉族</v>
      </c>
      <c r="G32" s="7" t="str">
        <f>"2001.09"</f>
        <v>2001.09</v>
      </c>
      <c r="H32" s="7" t="str">
        <f>"海南海口"</f>
        <v>海南海口</v>
      </c>
      <c r="I32" s="7" t="str">
        <f t="shared" si="6"/>
        <v>琼台师范学院学前教育专业</v>
      </c>
      <c r="J32" s="7" t="str">
        <f aca="true" t="shared" si="7" ref="J32:J38">"2023年6月"</f>
        <v>2023年6月</v>
      </c>
    </row>
    <row r="33" spans="1:10" s="1" customFormat="1" ht="24.75" customHeight="1">
      <c r="A33" s="5">
        <v>31</v>
      </c>
      <c r="B33" s="7" t="s">
        <v>25</v>
      </c>
      <c r="C33" s="7" t="s">
        <v>12</v>
      </c>
      <c r="D33" s="7" t="str">
        <f>"李珊"</f>
        <v>李珊</v>
      </c>
      <c r="E33" s="7" t="str">
        <f t="shared" si="4"/>
        <v>女</v>
      </c>
      <c r="F33" s="7" t="str">
        <f t="shared" si="5"/>
        <v>汉族</v>
      </c>
      <c r="G33" s="7" t="str">
        <f>"2000.07"</f>
        <v>2000.07</v>
      </c>
      <c r="H33" s="7" t="str">
        <f>"海南澄迈"</f>
        <v>海南澄迈</v>
      </c>
      <c r="I33" s="7" t="str">
        <f t="shared" si="6"/>
        <v>琼台师范学院学前教育专业</v>
      </c>
      <c r="J33" s="7" t="str">
        <f t="shared" si="7"/>
        <v>2023年6月</v>
      </c>
    </row>
    <row r="34" spans="1:10" s="1" customFormat="1" ht="24.75" customHeight="1">
      <c r="A34" s="5">
        <v>32</v>
      </c>
      <c r="B34" s="7" t="s">
        <v>25</v>
      </c>
      <c r="C34" s="7" t="s">
        <v>12</v>
      </c>
      <c r="D34" s="7" t="str">
        <f>"何春林"</f>
        <v>何春林</v>
      </c>
      <c r="E34" s="7" t="str">
        <f t="shared" si="4"/>
        <v>女</v>
      </c>
      <c r="F34" s="7" t="str">
        <f>"黎族"</f>
        <v>黎族</v>
      </c>
      <c r="G34" s="7" t="str">
        <f>"2000.05"</f>
        <v>2000.05</v>
      </c>
      <c r="H34" s="7" t="str">
        <f>"海南万宁"</f>
        <v>海南万宁</v>
      </c>
      <c r="I34" s="7" t="str">
        <f t="shared" si="6"/>
        <v>琼台师范学院学前教育专业</v>
      </c>
      <c r="J34" s="7" t="str">
        <f t="shared" si="7"/>
        <v>2023年6月</v>
      </c>
    </row>
    <row r="35" spans="1:10" s="1" customFormat="1" ht="24.75" customHeight="1">
      <c r="A35" s="5">
        <v>33</v>
      </c>
      <c r="B35" s="7" t="s">
        <v>25</v>
      </c>
      <c r="C35" s="7" t="s">
        <v>12</v>
      </c>
      <c r="D35" s="7" t="str">
        <f>"王羽婕"</f>
        <v>王羽婕</v>
      </c>
      <c r="E35" s="7" t="str">
        <f t="shared" si="4"/>
        <v>女</v>
      </c>
      <c r="F35" s="7" t="str">
        <f>"黎族"</f>
        <v>黎族</v>
      </c>
      <c r="G35" s="7" t="str">
        <f>"1999.10"</f>
        <v>1999.10</v>
      </c>
      <c r="H35" s="7" t="str">
        <f>"海南琼中"</f>
        <v>海南琼中</v>
      </c>
      <c r="I35" s="7" t="str">
        <f t="shared" si="6"/>
        <v>琼台师范学院学前教育专业</v>
      </c>
      <c r="J35" s="7" t="str">
        <f t="shared" si="7"/>
        <v>2023年6月</v>
      </c>
    </row>
    <row r="36" spans="1:10" s="1" customFormat="1" ht="24.75" customHeight="1">
      <c r="A36" s="5">
        <v>34</v>
      </c>
      <c r="B36" s="7" t="s">
        <v>25</v>
      </c>
      <c r="C36" s="7" t="s">
        <v>12</v>
      </c>
      <c r="D36" s="7" t="str">
        <f>"王小婷"</f>
        <v>王小婷</v>
      </c>
      <c r="E36" s="7" t="str">
        <f t="shared" si="4"/>
        <v>女</v>
      </c>
      <c r="F36" s="7" t="str">
        <f>"汉族"</f>
        <v>汉族</v>
      </c>
      <c r="G36" s="7">
        <v>1998.07</v>
      </c>
      <c r="H36" s="7" t="str">
        <f>"海南临高"</f>
        <v>海南临高</v>
      </c>
      <c r="I36" s="7" t="str">
        <f t="shared" si="6"/>
        <v>琼台师范学院学前教育专业</v>
      </c>
      <c r="J36" s="7" t="str">
        <f t="shared" si="7"/>
        <v>2023年6月</v>
      </c>
    </row>
    <row r="37" spans="1:10" s="1" customFormat="1" ht="24.75" customHeight="1">
      <c r="A37" s="5">
        <v>35</v>
      </c>
      <c r="B37" s="7" t="s">
        <v>25</v>
      </c>
      <c r="C37" s="7" t="s">
        <v>12</v>
      </c>
      <c r="D37" s="7" t="str">
        <f>"唐亚雪"</f>
        <v>唐亚雪</v>
      </c>
      <c r="E37" s="7" t="str">
        <f t="shared" si="4"/>
        <v>女</v>
      </c>
      <c r="F37" s="5" t="str">
        <f>"汉族"</f>
        <v>汉族</v>
      </c>
      <c r="G37" s="7" t="str">
        <f>"1999.01"</f>
        <v>1999.01</v>
      </c>
      <c r="H37" s="7" t="str">
        <f>"海南定安"</f>
        <v>海南定安</v>
      </c>
      <c r="I37" s="7" t="str">
        <f t="shared" si="6"/>
        <v>琼台师范学院学前教育专业</v>
      </c>
      <c r="J37" s="7" t="str">
        <f t="shared" si="7"/>
        <v>2023年6月</v>
      </c>
    </row>
    <row r="38" spans="1:10" s="1" customFormat="1" ht="24.75" customHeight="1">
      <c r="A38" s="5">
        <v>36</v>
      </c>
      <c r="B38" s="7" t="s">
        <v>25</v>
      </c>
      <c r="C38" s="7" t="s">
        <v>12</v>
      </c>
      <c r="D38" s="7" t="str">
        <f>"邱宁天"</f>
        <v>邱宁天</v>
      </c>
      <c r="E38" s="7" t="str">
        <f>"男"</f>
        <v>男</v>
      </c>
      <c r="F38" s="7" t="str">
        <f aca="true" t="shared" si="8" ref="F38:F52">"汉族"</f>
        <v>汉族</v>
      </c>
      <c r="G38" s="7" t="str">
        <f>"2001.08"</f>
        <v>2001.08</v>
      </c>
      <c r="H38" s="7" t="str">
        <f>"海南文昌"</f>
        <v>海南文昌</v>
      </c>
      <c r="I38" s="7" t="str">
        <f>"东北师范大学人文学院学前教育专业"</f>
        <v>东北师范大学人文学院学前教育专业</v>
      </c>
      <c r="J38" s="7" t="str">
        <f t="shared" si="7"/>
        <v>2023年6月</v>
      </c>
    </row>
    <row r="39" spans="1:10" s="1" customFormat="1" ht="24.75" customHeight="1">
      <c r="A39" s="5">
        <v>37</v>
      </c>
      <c r="B39" s="7" t="s">
        <v>25</v>
      </c>
      <c r="C39" s="7" t="s">
        <v>12</v>
      </c>
      <c r="D39" s="7" t="str">
        <f>"张欣"</f>
        <v>张欣</v>
      </c>
      <c r="E39" s="7" t="str">
        <f>"女"</f>
        <v>女</v>
      </c>
      <c r="F39" s="7" t="str">
        <f t="shared" si="8"/>
        <v>汉族</v>
      </c>
      <c r="G39" s="7" t="str">
        <f>"1999.02"</f>
        <v>1999.02</v>
      </c>
      <c r="H39" s="7" t="str">
        <f>"海南东方"</f>
        <v>海南东方</v>
      </c>
      <c r="I39" s="7" t="str">
        <f>"琼台师范学院学前教育专业"</f>
        <v>琼台师范学院学前教育专业</v>
      </c>
      <c r="J39" s="7" t="str">
        <f>"2023年7月"</f>
        <v>2023年7月</v>
      </c>
    </row>
    <row r="40" spans="1:10" s="1" customFormat="1" ht="24.75" customHeight="1">
      <c r="A40" s="5">
        <v>38</v>
      </c>
      <c r="B40" s="7" t="s">
        <v>25</v>
      </c>
      <c r="C40" s="7" t="s">
        <v>12</v>
      </c>
      <c r="D40" s="7" t="str">
        <f>"杨佳佳"</f>
        <v>杨佳佳</v>
      </c>
      <c r="E40" s="7" t="str">
        <f>"女"</f>
        <v>女</v>
      </c>
      <c r="F40" s="7" t="str">
        <f t="shared" si="8"/>
        <v>汉族</v>
      </c>
      <c r="G40" s="7" t="str">
        <f>"2001.02"</f>
        <v>2001.02</v>
      </c>
      <c r="H40" s="7" t="str">
        <f>"海南万宁"</f>
        <v>海南万宁</v>
      </c>
      <c r="I40" s="7" t="str">
        <f>"琼台师范学院学前教育专业"</f>
        <v>琼台师范学院学前教育专业</v>
      </c>
      <c r="J40" s="7" t="str">
        <f>"2023年7月"</f>
        <v>2023年7月</v>
      </c>
    </row>
    <row r="41" spans="1:10" s="1" customFormat="1" ht="24.75" customHeight="1">
      <c r="A41" s="5">
        <v>39</v>
      </c>
      <c r="B41" s="7" t="s">
        <v>25</v>
      </c>
      <c r="C41" s="7" t="s">
        <v>12</v>
      </c>
      <c r="D41" s="7" t="str">
        <f>"郑婵娟"</f>
        <v>郑婵娟</v>
      </c>
      <c r="E41" s="7" t="str">
        <f>"女"</f>
        <v>女</v>
      </c>
      <c r="F41" s="7" t="str">
        <f t="shared" si="8"/>
        <v>汉族</v>
      </c>
      <c r="G41" s="7" t="str">
        <f>"2000.05"</f>
        <v>2000.05</v>
      </c>
      <c r="H41" s="7" t="str">
        <f>"海南屯昌"</f>
        <v>海南屯昌</v>
      </c>
      <c r="I41" s="7" t="str">
        <f>"井冈山大学学前教育专业"</f>
        <v>井冈山大学学前教育专业</v>
      </c>
      <c r="J41" s="7" t="str">
        <f>"2023年7月"</f>
        <v>2023年7月</v>
      </c>
    </row>
    <row r="42" spans="1:10" s="1" customFormat="1" ht="24.75" customHeight="1">
      <c r="A42" s="5">
        <v>40</v>
      </c>
      <c r="B42" s="7" t="s">
        <v>25</v>
      </c>
      <c r="C42" s="7" t="s">
        <v>12</v>
      </c>
      <c r="D42" s="7" t="str">
        <f>"曾静"</f>
        <v>曾静</v>
      </c>
      <c r="E42" s="7" t="str">
        <f>"女"</f>
        <v>女</v>
      </c>
      <c r="F42" s="7" t="str">
        <f t="shared" si="8"/>
        <v>汉族</v>
      </c>
      <c r="G42" s="7" t="str">
        <f>"1999.10"</f>
        <v>1999.10</v>
      </c>
      <c r="H42" s="7" t="str">
        <f>"海南屯昌"</f>
        <v>海南屯昌</v>
      </c>
      <c r="I42" s="7" t="str">
        <f>"琼台师范学院学前教育专业"</f>
        <v>琼台师范学院学前教育专业</v>
      </c>
      <c r="J42" s="7" t="str">
        <f>"2023年6月"</f>
        <v>2023年6月</v>
      </c>
    </row>
    <row r="43" spans="1:10" s="1" customFormat="1" ht="24.75" customHeight="1">
      <c r="A43" s="5">
        <v>41</v>
      </c>
      <c r="B43" s="7" t="s">
        <v>25</v>
      </c>
      <c r="C43" s="7" t="s">
        <v>12</v>
      </c>
      <c r="D43" s="7" t="str">
        <f>"谢克冰"</f>
        <v>谢克冰</v>
      </c>
      <c r="E43" s="7" t="str">
        <f>"女"</f>
        <v>女</v>
      </c>
      <c r="F43" s="7" t="str">
        <f t="shared" si="8"/>
        <v>汉族</v>
      </c>
      <c r="G43" s="7" t="str">
        <f>"2000.04"</f>
        <v>2000.04</v>
      </c>
      <c r="H43" s="7" t="str">
        <f>"海南儋州"</f>
        <v>海南儋州</v>
      </c>
      <c r="I43" s="7" t="str">
        <f>"山东协和学院学前教育专业"</f>
        <v>山东协和学院学前教育专业</v>
      </c>
      <c r="J43" s="7" t="str">
        <f>"2023年7月"</f>
        <v>2023年7月</v>
      </c>
    </row>
    <row r="44" spans="1:10" s="1" customFormat="1" ht="24.75" customHeight="1">
      <c r="A44" s="5">
        <v>42</v>
      </c>
      <c r="B44" s="7" t="s">
        <v>25</v>
      </c>
      <c r="C44" s="7" t="s">
        <v>12</v>
      </c>
      <c r="D44" s="7" t="str">
        <f>"王钟榆"</f>
        <v>王钟榆</v>
      </c>
      <c r="E44" s="7" t="str">
        <f>"男"</f>
        <v>男</v>
      </c>
      <c r="F44" s="7" t="str">
        <f t="shared" si="8"/>
        <v>汉族</v>
      </c>
      <c r="G44" s="7">
        <v>1999.01</v>
      </c>
      <c r="H44" s="7" t="str">
        <f>"海南屯昌"</f>
        <v>海南屯昌</v>
      </c>
      <c r="I44" s="7" t="str">
        <f>"琼台师范学院学前教育专业"</f>
        <v>琼台师范学院学前教育专业</v>
      </c>
      <c r="J44" s="7" t="str">
        <f>"2023年7月"</f>
        <v>2023年7月</v>
      </c>
    </row>
    <row r="45" spans="1:10" s="1" customFormat="1" ht="24.75" customHeight="1">
      <c r="A45" s="5">
        <v>43</v>
      </c>
      <c r="B45" s="7" t="s">
        <v>25</v>
      </c>
      <c r="C45" s="7" t="s">
        <v>12</v>
      </c>
      <c r="D45" s="7" t="str">
        <f>"文凤因"</f>
        <v>文凤因</v>
      </c>
      <c r="E45" s="7" t="str">
        <f aca="true" t="shared" si="9" ref="E45:E57">"女"</f>
        <v>女</v>
      </c>
      <c r="F45" s="7" t="str">
        <f t="shared" si="8"/>
        <v>汉族</v>
      </c>
      <c r="G45" s="7">
        <v>1998.05</v>
      </c>
      <c r="H45" s="7" t="str">
        <f>"海南东方"</f>
        <v>海南东方</v>
      </c>
      <c r="I45" s="7" t="str">
        <f>"琼台师范学院学前教育专业"</f>
        <v>琼台师范学院学前教育专业</v>
      </c>
      <c r="J45" s="7" t="str">
        <f>"2023年6月"</f>
        <v>2023年6月</v>
      </c>
    </row>
    <row r="46" spans="1:10" s="1" customFormat="1" ht="24.75" customHeight="1">
      <c r="A46" s="5">
        <v>44</v>
      </c>
      <c r="B46" s="7" t="s">
        <v>25</v>
      </c>
      <c r="C46" s="7" t="s">
        <v>12</v>
      </c>
      <c r="D46" s="7" t="str">
        <f>"梁敏"</f>
        <v>梁敏</v>
      </c>
      <c r="E46" s="7" t="str">
        <f t="shared" si="9"/>
        <v>女</v>
      </c>
      <c r="F46" s="7" t="str">
        <f t="shared" si="8"/>
        <v>汉族</v>
      </c>
      <c r="G46" s="7" t="str">
        <f>"2000.06"</f>
        <v>2000.06</v>
      </c>
      <c r="H46" s="7" t="str">
        <f>"海南万宁"</f>
        <v>海南万宁</v>
      </c>
      <c r="I46" s="7" t="str">
        <f>"云南师范大学商学院学前教育专业"</f>
        <v>云南师范大学商学院学前教育专业</v>
      </c>
      <c r="J46" s="7" t="str">
        <f>"2023年7月"</f>
        <v>2023年7月</v>
      </c>
    </row>
    <row r="47" spans="1:10" s="1" customFormat="1" ht="24.75" customHeight="1">
      <c r="A47" s="5">
        <v>45</v>
      </c>
      <c r="B47" s="7" t="s">
        <v>25</v>
      </c>
      <c r="C47" s="7" t="s">
        <v>12</v>
      </c>
      <c r="D47" s="7" t="str">
        <f>"林晓静"</f>
        <v>林晓静</v>
      </c>
      <c r="E47" s="7" t="str">
        <f t="shared" si="9"/>
        <v>女</v>
      </c>
      <c r="F47" s="7" t="str">
        <f t="shared" si="8"/>
        <v>汉族</v>
      </c>
      <c r="G47" s="7" t="str">
        <f>"2000.10"</f>
        <v>2000.10</v>
      </c>
      <c r="H47" s="7" t="str">
        <f>"海南文昌"</f>
        <v>海南文昌</v>
      </c>
      <c r="I47" s="7" t="str">
        <f>"琼台师范学院学前教育专业"</f>
        <v>琼台师范学院学前教育专业</v>
      </c>
      <c r="J47" s="7" t="str">
        <f>"2023年6月"</f>
        <v>2023年6月</v>
      </c>
    </row>
    <row r="48" spans="1:10" s="1" customFormat="1" ht="24.75" customHeight="1">
      <c r="A48" s="5">
        <v>46</v>
      </c>
      <c r="B48" s="7" t="s">
        <v>25</v>
      </c>
      <c r="C48" s="7" t="s">
        <v>12</v>
      </c>
      <c r="D48" s="7" t="str">
        <f>"黄钰"</f>
        <v>黄钰</v>
      </c>
      <c r="E48" s="7" t="str">
        <f t="shared" si="9"/>
        <v>女</v>
      </c>
      <c r="F48" s="7" t="str">
        <f t="shared" si="8"/>
        <v>汉族</v>
      </c>
      <c r="G48" s="7" t="str">
        <f>"2000.01"</f>
        <v>2000.01</v>
      </c>
      <c r="H48" s="7" t="str">
        <f>"海南定安"</f>
        <v>海南定安</v>
      </c>
      <c r="I48" s="7" t="str">
        <f>"琼台师范学院学前教育专业"</f>
        <v>琼台师范学院学前教育专业</v>
      </c>
      <c r="J48" s="7" t="str">
        <f>"2023年7月"</f>
        <v>2023年7月</v>
      </c>
    </row>
    <row r="49" spans="1:10" s="1" customFormat="1" ht="24.75" customHeight="1">
      <c r="A49" s="5">
        <v>47</v>
      </c>
      <c r="B49" s="7" t="s">
        <v>25</v>
      </c>
      <c r="C49" s="7" t="s">
        <v>12</v>
      </c>
      <c r="D49" s="7" t="str">
        <f>"陈婷"</f>
        <v>陈婷</v>
      </c>
      <c r="E49" s="7" t="str">
        <f t="shared" si="9"/>
        <v>女</v>
      </c>
      <c r="F49" s="7" t="str">
        <f t="shared" si="8"/>
        <v>汉族</v>
      </c>
      <c r="G49" s="7" t="str">
        <f>"2001.04"</f>
        <v>2001.04</v>
      </c>
      <c r="H49" s="7" t="str">
        <f>"海南临高"</f>
        <v>海南临高</v>
      </c>
      <c r="I49" s="7" t="str">
        <f>"西安思源学院学前教育专业"</f>
        <v>西安思源学院学前教育专业</v>
      </c>
      <c r="J49" s="7" t="str">
        <f>"2023年7月"</f>
        <v>2023年7月</v>
      </c>
    </row>
    <row r="50" spans="1:10" s="1" customFormat="1" ht="24.75" customHeight="1">
      <c r="A50" s="5">
        <v>48</v>
      </c>
      <c r="B50" s="7" t="s">
        <v>25</v>
      </c>
      <c r="C50" s="7" t="s">
        <v>12</v>
      </c>
      <c r="D50" s="7" t="str">
        <f>"庄显妮"</f>
        <v>庄显妮</v>
      </c>
      <c r="E50" s="7" t="str">
        <f t="shared" si="9"/>
        <v>女</v>
      </c>
      <c r="F50" s="7" t="str">
        <f t="shared" si="8"/>
        <v>汉族</v>
      </c>
      <c r="G50" s="7" t="str">
        <f>"2000.06"</f>
        <v>2000.06</v>
      </c>
      <c r="H50" s="7" t="str">
        <f>"海南琼海"</f>
        <v>海南琼海</v>
      </c>
      <c r="I50" s="7" t="str">
        <f>"琼台师范学院学前教育专业"</f>
        <v>琼台师范学院学前教育专业</v>
      </c>
      <c r="J50" s="7" t="str">
        <f>"2023年6月"</f>
        <v>2023年6月</v>
      </c>
    </row>
    <row r="51" spans="1:10" s="1" customFormat="1" ht="24.75" customHeight="1">
      <c r="A51" s="5">
        <v>49</v>
      </c>
      <c r="B51" s="7" t="s">
        <v>25</v>
      </c>
      <c r="C51" s="7" t="s">
        <v>12</v>
      </c>
      <c r="D51" s="7" t="str">
        <f>"王梦林"</f>
        <v>王梦林</v>
      </c>
      <c r="E51" s="7" t="str">
        <f t="shared" si="9"/>
        <v>女</v>
      </c>
      <c r="F51" s="7" t="str">
        <f t="shared" si="8"/>
        <v>汉族</v>
      </c>
      <c r="G51" s="7" t="str">
        <f>"2002.04"</f>
        <v>2002.04</v>
      </c>
      <c r="H51" s="7" t="str">
        <f>"海南东方"</f>
        <v>海南东方</v>
      </c>
      <c r="I51" s="7" t="str">
        <f>"许昌学院学前教育专业"</f>
        <v>许昌学院学前教育专业</v>
      </c>
      <c r="J51" s="7" t="str">
        <f>"2023年7月"</f>
        <v>2023年7月</v>
      </c>
    </row>
    <row r="52" spans="1:10" s="1" customFormat="1" ht="24.75" customHeight="1">
      <c r="A52" s="5">
        <v>50</v>
      </c>
      <c r="B52" s="7" t="s">
        <v>25</v>
      </c>
      <c r="C52" s="7" t="s">
        <v>12</v>
      </c>
      <c r="D52" s="7" t="str">
        <f>"吴名月"</f>
        <v>吴名月</v>
      </c>
      <c r="E52" s="7" t="str">
        <f t="shared" si="9"/>
        <v>女</v>
      </c>
      <c r="F52" s="7" t="str">
        <f t="shared" si="8"/>
        <v>汉族</v>
      </c>
      <c r="G52" s="7" t="str">
        <f>"2002.05"</f>
        <v>2002.05</v>
      </c>
      <c r="H52" s="7" t="str">
        <f>"海南儋州"</f>
        <v>海南儋州</v>
      </c>
      <c r="I52" s="7" t="str">
        <f>"琼台师范学院学前教育专业"</f>
        <v>琼台师范学院学前教育专业</v>
      </c>
      <c r="J52" s="7" t="str">
        <f>"2023年6月"</f>
        <v>2023年6月</v>
      </c>
    </row>
    <row r="53" spans="1:10" s="1" customFormat="1" ht="24.75" customHeight="1">
      <c r="A53" s="5">
        <v>51</v>
      </c>
      <c r="B53" s="7" t="s">
        <v>25</v>
      </c>
      <c r="C53" s="7" t="s">
        <v>12</v>
      </c>
      <c r="D53" s="7" t="str">
        <f>"李溢涟"</f>
        <v>李溢涟</v>
      </c>
      <c r="E53" s="7" t="str">
        <f t="shared" si="9"/>
        <v>女</v>
      </c>
      <c r="F53" s="7" t="str">
        <f>"苗族"</f>
        <v>苗族</v>
      </c>
      <c r="G53" s="7" t="str">
        <f>"2000.05"</f>
        <v>2000.05</v>
      </c>
      <c r="H53" s="7" t="str">
        <f>"海南儋州"</f>
        <v>海南儋州</v>
      </c>
      <c r="I53" s="7" t="str">
        <f>"琼台师范学院 学前教育专业"</f>
        <v>琼台师范学院 学前教育专业</v>
      </c>
      <c r="J53" s="7" t="str">
        <f>"2023年7月"</f>
        <v>2023年7月</v>
      </c>
    </row>
    <row r="54" spans="1:10" s="1" customFormat="1" ht="24.75" customHeight="1">
      <c r="A54" s="5">
        <v>52</v>
      </c>
      <c r="B54" s="7" t="s">
        <v>25</v>
      </c>
      <c r="C54" s="7" t="s">
        <v>12</v>
      </c>
      <c r="D54" s="7" t="str">
        <f>"符秋艾"</f>
        <v>符秋艾</v>
      </c>
      <c r="E54" s="7" t="str">
        <f t="shared" si="9"/>
        <v>女</v>
      </c>
      <c r="F54" s="7" t="str">
        <f>"黎族"</f>
        <v>黎族</v>
      </c>
      <c r="G54" s="7" t="str">
        <f>"1999.08"</f>
        <v>1999.08</v>
      </c>
      <c r="H54" s="7" t="str">
        <f>"海南白沙"</f>
        <v>海南白沙</v>
      </c>
      <c r="I54" s="7" t="str">
        <f>"琼台师范学院学前教育专业"</f>
        <v>琼台师范学院学前教育专业</v>
      </c>
      <c r="J54" s="7" t="str">
        <f>"2023年7月"</f>
        <v>2023年7月</v>
      </c>
    </row>
    <row r="55" spans="1:10" s="1" customFormat="1" ht="24.75" customHeight="1">
      <c r="A55" s="5">
        <v>53</v>
      </c>
      <c r="B55" s="7" t="s">
        <v>25</v>
      </c>
      <c r="C55" s="7" t="s">
        <v>12</v>
      </c>
      <c r="D55" s="7" t="str">
        <f>"盛紫怡"</f>
        <v>盛紫怡</v>
      </c>
      <c r="E55" s="7" t="str">
        <f t="shared" si="9"/>
        <v>女</v>
      </c>
      <c r="F55" s="7" t="str">
        <f>"汉族"</f>
        <v>汉族</v>
      </c>
      <c r="G55" s="7" t="str">
        <f>"2001.04"</f>
        <v>2001.04</v>
      </c>
      <c r="H55" s="7" t="str">
        <f>"海南定安"</f>
        <v>海南定安</v>
      </c>
      <c r="I55" s="7" t="str">
        <f>"琼台师范学院学前教育专业"</f>
        <v>琼台师范学院学前教育专业</v>
      </c>
      <c r="J55" s="7" t="str">
        <f>"2023年6月"</f>
        <v>2023年6月</v>
      </c>
    </row>
    <row r="56" spans="1:10" s="1" customFormat="1" ht="24.75" customHeight="1">
      <c r="A56" s="5">
        <v>54</v>
      </c>
      <c r="B56" s="7" t="s">
        <v>25</v>
      </c>
      <c r="C56" s="7" t="s">
        <v>12</v>
      </c>
      <c r="D56" s="7" t="str">
        <f>"符文柳"</f>
        <v>符文柳</v>
      </c>
      <c r="E56" s="7" t="str">
        <f t="shared" si="9"/>
        <v>女</v>
      </c>
      <c r="F56" s="7" t="str">
        <f>"汉族"</f>
        <v>汉族</v>
      </c>
      <c r="G56" s="7" t="str">
        <f>"2001.04"</f>
        <v>2001.04</v>
      </c>
      <c r="H56" s="7" t="str">
        <f>"海南屯昌"</f>
        <v>海南屯昌</v>
      </c>
      <c r="I56" s="7" t="str">
        <f>"琼台师范学院学前教育专业"</f>
        <v>琼台师范学院学前教育专业</v>
      </c>
      <c r="J56" s="7" t="str">
        <f>"2023年7月"</f>
        <v>2023年7月</v>
      </c>
    </row>
    <row r="57" spans="1:10" s="1" customFormat="1" ht="24.75" customHeight="1">
      <c r="A57" s="5">
        <v>55</v>
      </c>
      <c r="B57" s="7" t="s">
        <v>25</v>
      </c>
      <c r="C57" s="7" t="s">
        <v>12</v>
      </c>
      <c r="D57" s="7" t="str">
        <f>"王菊云"</f>
        <v>王菊云</v>
      </c>
      <c r="E57" s="7" t="str">
        <f t="shared" si="9"/>
        <v>女</v>
      </c>
      <c r="F57" s="7" t="str">
        <f>"汉族"</f>
        <v>汉族</v>
      </c>
      <c r="G57" s="7" t="str">
        <f>"2001.06"</f>
        <v>2001.06</v>
      </c>
      <c r="H57" s="7" t="str">
        <f>"海南陵水"</f>
        <v>海南陵水</v>
      </c>
      <c r="I57" s="7" t="str">
        <f>"琼台师范学院学前教育专业"</f>
        <v>琼台师范学院学前教育专业</v>
      </c>
      <c r="J57" s="7" t="str">
        <f>"2023年6月"</f>
        <v>2023年6月</v>
      </c>
    </row>
    <row r="58" spans="1:10" ht="24.75" customHeight="1">
      <c r="A58" s="5">
        <v>56</v>
      </c>
      <c r="B58" s="5" t="s">
        <v>25</v>
      </c>
      <c r="C58" s="5" t="s">
        <v>12</v>
      </c>
      <c r="D58" s="5" t="s">
        <v>26</v>
      </c>
      <c r="E58" s="5" t="s">
        <v>14</v>
      </c>
      <c r="F58" s="5" t="s">
        <v>27</v>
      </c>
      <c r="G58" s="9" t="s">
        <v>28</v>
      </c>
      <c r="H58" s="5" t="s">
        <v>20</v>
      </c>
      <c r="I58" s="5" t="s">
        <v>29</v>
      </c>
      <c r="J58" s="5" t="str">
        <f>"2023年7月"</f>
        <v>2023年7月</v>
      </c>
    </row>
    <row r="59" spans="1:10" ht="24.75" customHeight="1">
      <c r="A59" s="5">
        <v>57</v>
      </c>
      <c r="B59" s="5" t="s">
        <v>25</v>
      </c>
      <c r="C59" s="5" t="s">
        <v>12</v>
      </c>
      <c r="D59" s="5" t="s">
        <v>30</v>
      </c>
      <c r="E59" s="5" t="s">
        <v>14</v>
      </c>
      <c r="F59" s="5" t="str">
        <f>"汉族"</f>
        <v>汉族</v>
      </c>
      <c r="G59" s="9">
        <v>2001.04</v>
      </c>
      <c r="H59" s="5" t="s">
        <v>31</v>
      </c>
      <c r="I59" s="5" t="s">
        <v>29</v>
      </c>
      <c r="J59" s="5" t="str">
        <f>"2023年6月"</f>
        <v>2023年6月</v>
      </c>
    </row>
    <row r="60" spans="1:10" ht="24.75" customHeight="1">
      <c r="A60" s="5">
        <v>58</v>
      </c>
      <c r="B60" s="5" t="s">
        <v>32</v>
      </c>
      <c r="C60" s="5" t="s">
        <v>12</v>
      </c>
      <c r="D60" s="5" t="str">
        <f>"陈丽芽"</f>
        <v>陈丽芽</v>
      </c>
      <c r="E60" s="5" t="str">
        <f>"女"</f>
        <v>女</v>
      </c>
      <c r="F60" s="5" t="str">
        <f>"汉族"</f>
        <v>汉族</v>
      </c>
      <c r="G60" s="5" t="str">
        <f>"2000.07"</f>
        <v>2000.07</v>
      </c>
      <c r="H60" s="5" t="str">
        <f>"海南澄迈"</f>
        <v>海南澄迈</v>
      </c>
      <c r="I60" s="5" t="str">
        <f>"海南大学舞蹈编导专业"</f>
        <v>海南大学舞蹈编导专业</v>
      </c>
      <c r="J60" s="5" t="str">
        <f>"2023年7月"</f>
        <v>2023年7月</v>
      </c>
    </row>
    <row r="61" spans="1:10" ht="24.75" customHeight="1">
      <c r="A61" s="5">
        <v>59</v>
      </c>
      <c r="B61" s="5" t="s">
        <v>32</v>
      </c>
      <c r="C61" s="5" t="s">
        <v>12</v>
      </c>
      <c r="D61" s="5" t="str">
        <f>"陈忠宇"</f>
        <v>陈忠宇</v>
      </c>
      <c r="E61" s="5" t="str">
        <f>"男"</f>
        <v>男</v>
      </c>
      <c r="F61" s="5" t="str">
        <f>"汉族"</f>
        <v>汉族</v>
      </c>
      <c r="G61" s="5" t="str">
        <f>"1999.11"</f>
        <v>1999.11</v>
      </c>
      <c r="H61" s="5" t="str">
        <f>"海南屯昌"</f>
        <v>海南屯昌</v>
      </c>
      <c r="I61" s="5" t="str">
        <f>"海南师范大学音乐学专业"</f>
        <v>海南师范大学音乐学专业</v>
      </c>
      <c r="J61" s="5" t="str">
        <f>"2023年7月"</f>
        <v>2023年7月</v>
      </c>
    </row>
    <row r="62" spans="1:10" s="1" customFormat="1" ht="24.75" customHeight="1">
      <c r="A62" s="5">
        <v>60</v>
      </c>
      <c r="B62" s="7" t="s">
        <v>32</v>
      </c>
      <c r="C62" s="7" t="s">
        <v>12</v>
      </c>
      <c r="D62" s="7" t="str">
        <f>"刘怡晨"</f>
        <v>刘怡晨</v>
      </c>
      <c r="E62" s="7" t="str">
        <f aca="true" t="shared" si="10" ref="E62:E68">"女"</f>
        <v>女</v>
      </c>
      <c r="F62" s="7" t="str">
        <f>"汉族"</f>
        <v>汉族</v>
      </c>
      <c r="G62" s="7" t="str">
        <f>"2001.12"</f>
        <v>2001.12</v>
      </c>
      <c r="H62" s="7" t="str">
        <f>"海南屯昌"</f>
        <v>海南屯昌</v>
      </c>
      <c r="I62" s="7" t="str">
        <f>"海南师范大学舞蹈学专业"</f>
        <v>海南师范大学舞蹈学专业</v>
      </c>
      <c r="J62" s="7" t="str">
        <f>"2023年6月"</f>
        <v>2023年6月</v>
      </c>
    </row>
    <row r="63" spans="1:10" s="1" customFormat="1" ht="24.75" customHeight="1">
      <c r="A63" s="5">
        <v>61</v>
      </c>
      <c r="B63" s="7" t="s">
        <v>32</v>
      </c>
      <c r="C63" s="7" t="s">
        <v>12</v>
      </c>
      <c r="D63" s="7" t="str">
        <f>"张春娇"</f>
        <v>张春娇</v>
      </c>
      <c r="E63" s="7" t="str">
        <f t="shared" si="10"/>
        <v>女</v>
      </c>
      <c r="F63" s="7" t="str">
        <f>"汉族"</f>
        <v>汉族</v>
      </c>
      <c r="G63" s="7" t="str">
        <f>"2001.07"</f>
        <v>2001.07</v>
      </c>
      <c r="H63" s="7" t="s">
        <v>18</v>
      </c>
      <c r="I63" s="7" t="str">
        <f>"海南师范大学音乐学专业"</f>
        <v>海南师范大学音乐学专业</v>
      </c>
      <c r="J63" s="7" t="str">
        <f>"2023年6月"</f>
        <v>2023年6月</v>
      </c>
    </row>
    <row r="64" spans="1:10" s="1" customFormat="1" ht="24.75" customHeight="1">
      <c r="A64" s="5">
        <v>62</v>
      </c>
      <c r="B64" s="7" t="s">
        <v>32</v>
      </c>
      <c r="C64" s="7" t="s">
        <v>12</v>
      </c>
      <c r="D64" s="7" t="str">
        <f>"杨凌"</f>
        <v>杨凌</v>
      </c>
      <c r="E64" s="7" t="str">
        <f t="shared" si="10"/>
        <v>女</v>
      </c>
      <c r="F64" s="7" t="str">
        <f>"黎族"</f>
        <v>黎族</v>
      </c>
      <c r="G64" s="7" t="str">
        <f>"1999.03"</f>
        <v>1999.03</v>
      </c>
      <c r="H64" s="7" t="str">
        <f>"海南万宁"</f>
        <v>海南万宁</v>
      </c>
      <c r="I64" s="7" t="str">
        <f>"西南民族大学音乐学专业"</f>
        <v>西南民族大学音乐学专业</v>
      </c>
      <c r="J64" s="7" t="str">
        <f>"2023年6月"</f>
        <v>2023年6月</v>
      </c>
    </row>
    <row r="65" spans="1:10" s="1" customFormat="1" ht="24.75" customHeight="1">
      <c r="A65" s="5">
        <v>63</v>
      </c>
      <c r="B65" s="7" t="s">
        <v>32</v>
      </c>
      <c r="C65" s="7" t="s">
        <v>12</v>
      </c>
      <c r="D65" s="7" t="str">
        <f>"黄妙晶"</f>
        <v>黄妙晶</v>
      </c>
      <c r="E65" s="7" t="str">
        <f t="shared" si="10"/>
        <v>女</v>
      </c>
      <c r="F65" s="7" t="str">
        <f>"汉族"</f>
        <v>汉族</v>
      </c>
      <c r="G65" s="7" t="str">
        <f>"2001.01"</f>
        <v>2001.01</v>
      </c>
      <c r="H65" s="7" t="str">
        <f>"海南文昌"</f>
        <v>海南文昌</v>
      </c>
      <c r="I65" s="7" t="str">
        <f>"琼台师范学院音乐学专业"</f>
        <v>琼台师范学院音乐学专业</v>
      </c>
      <c r="J65" s="7" t="str">
        <f>"2023年6月"</f>
        <v>2023年6月</v>
      </c>
    </row>
    <row r="66" spans="1:10" s="1" customFormat="1" ht="24.75" customHeight="1">
      <c r="A66" s="5">
        <v>64</v>
      </c>
      <c r="B66" s="7" t="s">
        <v>33</v>
      </c>
      <c r="C66" s="7" t="s">
        <v>12</v>
      </c>
      <c r="D66" s="7" t="str">
        <f>"吴小蕊"</f>
        <v>吴小蕊</v>
      </c>
      <c r="E66" s="7" t="str">
        <f t="shared" si="10"/>
        <v>女</v>
      </c>
      <c r="F66" s="5" t="str">
        <f>"汉族"</f>
        <v>汉族</v>
      </c>
      <c r="G66" s="7" t="str">
        <f>"2000.04"</f>
        <v>2000.04</v>
      </c>
      <c r="H66" s="7" t="str">
        <f>"海南屯昌"</f>
        <v>海南屯昌</v>
      </c>
      <c r="I66" s="7" t="str">
        <f>"琼台师范学院美术（书法学）专业"</f>
        <v>琼台师范学院美术（书法学）专业</v>
      </c>
      <c r="J66" s="7" t="str">
        <f>"2023年6月"</f>
        <v>2023年6月</v>
      </c>
    </row>
    <row r="67" spans="1:10" s="1" customFormat="1" ht="24.75" customHeight="1">
      <c r="A67" s="5">
        <v>65</v>
      </c>
      <c r="B67" s="7" t="s">
        <v>33</v>
      </c>
      <c r="C67" s="7" t="s">
        <v>12</v>
      </c>
      <c r="D67" s="7" t="str">
        <f>"王茜"</f>
        <v>王茜</v>
      </c>
      <c r="E67" s="7" t="str">
        <f t="shared" si="10"/>
        <v>女</v>
      </c>
      <c r="F67" s="7" t="str">
        <f>"黎族"</f>
        <v>黎族</v>
      </c>
      <c r="G67" s="7" t="str">
        <f>"2000.12"</f>
        <v>2000.12</v>
      </c>
      <c r="H67" s="7" t="str">
        <f>"海南屯昌"</f>
        <v>海南屯昌</v>
      </c>
      <c r="I67" s="7" t="str">
        <f>"三亚学院国际艺术设计专业"</f>
        <v>三亚学院国际艺术设计专业</v>
      </c>
      <c r="J67" s="7" t="str">
        <f>"2023年7月"</f>
        <v>2023年7月</v>
      </c>
    </row>
    <row r="68" spans="1:10" s="1" customFormat="1" ht="24.75" customHeight="1">
      <c r="A68" s="5">
        <v>66</v>
      </c>
      <c r="B68" s="7" t="s">
        <v>33</v>
      </c>
      <c r="C68" s="7" t="s">
        <v>12</v>
      </c>
      <c r="D68" s="7" t="str">
        <f>"韩宝茹"</f>
        <v>韩宝茹</v>
      </c>
      <c r="E68" s="7" t="str">
        <f t="shared" si="10"/>
        <v>女</v>
      </c>
      <c r="F68" s="5" t="str">
        <f>"汉族"</f>
        <v>汉族</v>
      </c>
      <c r="G68" s="7" t="str">
        <f>"2000.05"</f>
        <v>2000.05</v>
      </c>
      <c r="H68" s="7" t="str">
        <f>"海南万宁"</f>
        <v>海南万宁</v>
      </c>
      <c r="I68" s="7" t="str">
        <f>"上饶师范学院书法学专业"</f>
        <v>上饶师范学院书法学专业</v>
      </c>
      <c r="J68" s="7" t="str">
        <f>"2023年7月"</f>
        <v>2023年7月</v>
      </c>
    </row>
    <row r="69" spans="1:10" s="1" customFormat="1" ht="24.75" customHeight="1">
      <c r="A69" s="5">
        <v>67</v>
      </c>
      <c r="B69" s="7" t="s">
        <v>33</v>
      </c>
      <c r="C69" s="7" t="s">
        <v>12</v>
      </c>
      <c r="D69" s="7" t="str">
        <f>"高涵"</f>
        <v>高涵</v>
      </c>
      <c r="E69" s="7" t="str">
        <f>"男"</f>
        <v>男</v>
      </c>
      <c r="F69" s="7" t="str">
        <f>"黎族 "</f>
        <v>黎族 </v>
      </c>
      <c r="G69" s="7" t="str">
        <f>"2000.11"</f>
        <v>2000.11</v>
      </c>
      <c r="H69" s="7" t="str">
        <f>"海南三亚"</f>
        <v>海南三亚</v>
      </c>
      <c r="I69" s="7" t="str">
        <f>"海南师范大学美术学专业"</f>
        <v>海南师范大学美术学专业</v>
      </c>
      <c r="J69" s="7" t="str">
        <f>"2023年7月"</f>
        <v>2023年7月</v>
      </c>
    </row>
    <row r="70" spans="1:10" s="1" customFormat="1" ht="24.75" customHeight="1">
      <c r="A70" s="5">
        <v>68</v>
      </c>
      <c r="B70" s="7" t="s">
        <v>33</v>
      </c>
      <c r="C70" s="7" t="s">
        <v>12</v>
      </c>
      <c r="D70" s="7" t="str">
        <f>"符舒萍"</f>
        <v>符舒萍</v>
      </c>
      <c r="E70" s="7" t="str">
        <f>"女"</f>
        <v>女</v>
      </c>
      <c r="F70" s="7" t="str">
        <f>"汉族"</f>
        <v>汉族</v>
      </c>
      <c r="G70" s="7" t="str">
        <f>"2001.05"</f>
        <v>2001.05</v>
      </c>
      <c r="H70" s="7" t="str">
        <f>"海南文昌"</f>
        <v>海南文昌</v>
      </c>
      <c r="I70" s="7" t="str">
        <f>"琼台师范学院书法学专业"</f>
        <v>琼台师范学院书法学专业</v>
      </c>
      <c r="J70" s="7" t="str">
        <f>"2023年6月"</f>
        <v>2023年6月</v>
      </c>
    </row>
    <row r="71" spans="1:10" s="1" customFormat="1" ht="24.75" customHeight="1">
      <c r="A71" s="5">
        <v>69</v>
      </c>
      <c r="B71" s="7" t="s">
        <v>33</v>
      </c>
      <c r="C71" s="7" t="s">
        <v>12</v>
      </c>
      <c r="D71" s="7" t="str">
        <f>"陈明统"</f>
        <v>陈明统</v>
      </c>
      <c r="E71" s="7" t="str">
        <f>"男"</f>
        <v>男</v>
      </c>
      <c r="F71" s="7" t="str">
        <f>"汉族"</f>
        <v>汉族</v>
      </c>
      <c r="G71" s="7" t="str">
        <f>"2000.08"</f>
        <v>2000.08</v>
      </c>
      <c r="H71" s="7" t="str">
        <f>"海南文昌"</f>
        <v>海南文昌</v>
      </c>
      <c r="I71" s="7" t="str">
        <f>"琼台师范学院美术学专业"</f>
        <v>琼台师范学院美术学专业</v>
      </c>
      <c r="J71" s="7" t="str">
        <f>"2023年6月"</f>
        <v>2023年6月</v>
      </c>
    </row>
    <row r="72" spans="1:10" s="1" customFormat="1" ht="24.75" customHeight="1">
      <c r="A72" s="5">
        <v>70</v>
      </c>
      <c r="B72" s="7" t="s">
        <v>33</v>
      </c>
      <c r="C72" s="7" t="s">
        <v>12</v>
      </c>
      <c r="D72" s="7" t="str">
        <f>"吴龙生"</f>
        <v>吴龙生</v>
      </c>
      <c r="E72" s="7" t="str">
        <f>"男"</f>
        <v>男</v>
      </c>
      <c r="F72" s="7" t="str">
        <f>"汉族"</f>
        <v>汉族</v>
      </c>
      <c r="G72" s="7" t="str">
        <f>"2000.08"</f>
        <v>2000.08</v>
      </c>
      <c r="H72" s="7" t="str">
        <f>"海南海口"</f>
        <v>海南海口</v>
      </c>
      <c r="I72" s="7" t="str">
        <f>"海南师范大学美术学专业"</f>
        <v>海南师范大学美术学专业</v>
      </c>
      <c r="J72" s="7" t="str">
        <f>"2023年7月"</f>
        <v>2023年7月</v>
      </c>
    </row>
    <row r="73" spans="1:10" s="1" customFormat="1" ht="24.75" customHeight="1">
      <c r="A73" s="5">
        <v>71</v>
      </c>
      <c r="B73" s="5" t="s">
        <v>33</v>
      </c>
      <c r="C73" s="5" t="s">
        <v>12</v>
      </c>
      <c r="D73" s="5" t="s">
        <v>34</v>
      </c>
      <c r="E73" s="5" t="s">
        <v>14</v>
      </c>
      <c r="F73" s="5" t="str">
        <f>"苗族"</f>
        <v>苗族</v>
      </c>
      <c r="G73" s="5">
        <v>1998.05</v>
      </c>
      <c r="H73" s="5" t="s">
        <v>22</v>
      </c>
      <c r="I73" s="5" t="s">
        <v>35</v>
      </c>
      <c r="J73" s="5" t="str">
        <f>"2023年6月"</f>
        <v>2023年6月</v>
      </c>
    </row>
  </sheetData>
  <sheetProtection/>
  <mergeCells count="1">
    <mergeCell ref="A1:J1"/>
  </mergeCells>
  <printOptions/>
  <pageMargins left="0.9048611111111111" right="0.7479166666666667" top="0.9840277777777777" bottom="0.9840277777777777" header="0.5" footer="0.5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2023-04-17T09:21:23Z</dcterms:created>
  <dcterms:modified xsi:type="dcterms:W3CDTF">2023-05-09T04:14:37Z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01A3A31E7B2449248A25A784A953C026_13</vt:lpwstr>
  </property>
  <property fmtid="{D5CDD505-2E9C-101B-9397-08002B2CF9AE}" pid="4" name="KSOProductBuildV">
    <vt:lpwstr>2052-11.8.2.8411</vt:lpwstr>
  </property>
</Properties>
</file>