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通过资格初审合格人员名单" sheetId="1" r:id="rId1"/>
  </sheets>
  <definedNames/>
  <calcPr fullCalcOnLoad="1"/>
</workbook>
</file>

<file path=xl/sharedStrings.xml><?xml version="1.0" encoding="utf-8"?>
<sst xmlns="http://schemas.openxmlformats.org/spreadsheetml/2006/main" count="678" uniqueCount="8">
  <si>
    <t>附件：中共海口市委机构编制委员会办公室公开招聘下属事业单位工作人员通过资格初审合格人员名单</t>
  </si>
  <si>
    <t>序号</t>
  </si>
  <si>
    <t>报考号</t>
  </si>
  <si>
    <t>报考岗位</t>
  </si>
  <si>
    <t>姓名</t>
  </si>
  <si>
    <t>0101_管理岗</t>
  </si>
  <si>
    <t>0102_管理岗</t>
  </si>
  <si>
    <t>吴晏秋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</si>
</sst>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7" fillId="0" borderId="9" xfId="0" applyFont="1" applyBorder="1" applyAlignment="1">
      <alignment horizontal="center" vertical="center" wrapText="1"/>
    </xf>
    <xf numFmtId="0" fontId="37"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74"/>
  <sheetViews>
    <sheetView tabSelected="1" workbookViewId="0" topLeftCell="A1">
      <selection activeCell="E3" sqref="E3"/>
    </sheetView>
  </sheetViews>
  <sheetFormatPr defaultColWidth="9.00390625" defaultRowHeight="34.5" customHeight="1"/>
  <cols>
    <col min="1" max="1" width="11.57421875" style="2" customWidth="1"/>
    <col min="2" max="2" width="32.140625" style="3" customWidth="1"/>
    <col min="3" max="3" width="22.421875" style="3" customWidth="1"/>
    <col min="4" max="4" width="20.421875" style="3" customWidth="1"/>
    <col min="5" max="16384" width="9.00390625" style="2" customWidth="1"/>
  </cols>
  <sheetData>
    <row r="1" spans="1:4" s="1" customFormat="1" ht="69.75" customHeight="1">
      <c r="A1" s="4" t="s">
        <v>0</v>
      </c>
      <c r="B1" s="5"/>
      <c r="C1" s="5"/>
      <c r="D1" s="5"/>
    </row>
    <row r="2" spans="1:4" s="1" customFormat="1" ht="34.5" customHeight="1">
      <c r="A2" s="6" t="s">
        <v>1</v>
      </c>
      <c r="B2" s="7" t="s">
        <v>2</v>
      </c>
      <c r="C2" s="7" t="s">
        <v>3</v>
      </c>
      <c r="D2" s="7" t="s">
        <v>4</v>
      </c>
    </row>
    <row r="3" spans="1:4" ht="34.5" customHeight="1">
      <c r="A3" s="8">
        <v>1</v>
      </c>
      <c r="B3" s="9" t="str">
        <f>"51212023041809032139558"</f>
        <v>51212023041809032139558</v>
      </c>
      <c r="C3" s="9" t="s">
        <v>5</v>
      </c>
      <c r="D3" s="9" t="str">
        <f>"江成"</f>
        <v>江成</v>
      </c>
    </row>
    <row r="4" spans="1:4" ht="34.5" customHeight="1">
      <c r="A4" s="8">
        <v>2</v>
      </c>
      <c r="B4" s="9" t="str">
        <f>"51212023041809061839572"</f>
        <v>51212023041809061839572</v>
      </c>
      <c r="C4" s="9" t="s">
        <v>5</v>
      </c>
      <c r="D4" s="9" t="str">
        <f>"杨达新"</f>
        <v>杨达新</v>
      </c>
    </row>
    <row r="5" spans="1:4" ht="34.5" customHeight="1">
      <c r="A5" s="8">
        <v>3</v>
      </c>
      <c r="B5" s="9" t="str">
        <f>"51212023041809082939584"</f>
        <v>51212023041809082939584</v>
      </c>
      <c r="C5" s="9" t="s">
        <v>5</v>
      </c>
      <c r="D5" s="9" t="str">
        <f>"吴多举"</f>
        <v>吴多举</v>
      </c>
    </row>
    <row r="6" spans="1:4" ht="34.5" customHeight="1">
      <c r="A6" s="8">
        <v>4</v>
      </c>
      <c r="B6" s="9" t="str">
        <f>"51212023041809090139591"</f>
        <v>51212023041809090139591</v>
      </c>
      <c r="C6" s="9" t="s">
        <v>5</v>
      </c>
      <c r="D6" s="9" t="str">
        <f>"陈仕程"</f>
        <v>陈仕程</v>
      </c>
    </row>
    <row r="7" spans="1:4" ht="34.5" customHeight="1">
      <c r="A7" s="8">
        <v>5</v>
      </c>
      <c r="B7" s="9" t="str">
        <f>"51212023041809093539597"</f>
        <v>51212023041809093539597</v>
      </c>
      <c r="C7" s="9" t="s">
        <v>5</v>
      </c>
      <c r="D7" s="9" t="str">
        <f>"陈南姑"</f>
        <v>陈南姑</v>
      </c>
    </row>
    <row r="8" spans="1:4" ht="34.5" customHeight="1">
      <c r="A8" s="8">
        <v>6</v>
      </c>
      <c r="B8" s="9" t="str">
        <f>"51212023041809102639607"</f>
        <v>51212023041809102639607</v>
      </c>
      <c r="C8" s="9" t="s">
        <v>5</v>
      </c>
      <c r="D8" s="9" t="str">
        <f>"吴乾敬"</f>
        <v>吴乾敬</v>
      </c>
    </row>
    <row r="9" spans="1:4" ht="34.5" customHeight="1">
      <c r="A9" s="8">
        <v>7</v>
      </c>
      <c r="B9" s="9" t="str">
        <f>"51212023041809111139611"</f>
        <v>51212023041809111139611</v>
      </c>
      <c r="C9" s="9" t="s">
        <v>5</v>
      </c>
      <c r="D9" s="9" t="str">
        <f>"王星渊"</f>
        <v>王星渊</v>
      </c>
    </row>
    <row r="10" spans="1:4" ht="34.5" customHeight="1">
      <c r="A10" s="8">
        <v>8</v>
      </c>
      <c r="B10" s="9" t="str">
        <f>"51212023041809132739622"</f>
        <v>51212023041809132739622</v>
      </c>
      <c r="C10" s="9" t="s">
        <v>5</v>
      </c>
      <c r="D10" s="9" t="str">
        <f>"刘齐昊"</f>
        <v>刘齐昊</v>
      </c>
    </row>
    <row r="11" spans="1:4" ht="34.5" customHeight="1">
      <c r="A11" s="8">
        <v>9</v>
      </c>
      <c r="B11" s="9" t="str">
        <f>"51212023041809184339653"</f>
        <v>51212023041809184339653</v>
      </c>
      <c r="C11" s="9" t="s">
        <v>5</v>
      </c>
      <c r="D11" s="9" t="str">
        <f>"王壮光"</f>
        <v>王壮光</v>
      </c>
    </row>
    <row r="12" spans="1:4" ht="34.5" customHeight="1">
      <c r="A12" s="8">
        <v>10</v>
      </c>
      <c r="B12" s="9" t="str">
        <f>"51212023041809185439656"</f>
        <v>51212023041809185439656</v>
      </c>
      <c r="C12" s="9" t="s">
        <v>5</v>
      </c>
      <c r="D12" s="9" t="str">
        <f>"严东"</f>
        <v>严东</v>
      </c>
    </row>
    <row r="13" spans="1:4" ht="34.5" customHeight="1">
      <c r="A13" s="8">
        <v>11</v>
      </c>
      <c r="B13" s="9" t="str">
        <f>"51212023041809213039674"</f>
        <v>51212023041809213039674</v>
      </c>
      <c r="C13" s="9" t="s">
        <v>5</v>
      </c>
      <c r="D13" s="9" t="str">
        <f>"何沁亭"</f>
        <v>何沁亭</v>
      </c>
    </row>
    <row r="14" spans="1:4" ht="34.5" customHeight="1">
      <c r="A14" s="8">
        <v>12</v>
      </c>
      <c r="B14" s="9" t="str">
        <f>"51212023041809242439693"</f>
        <v>51212023041809242439693</v>
      </c>
      <c r="C14" s="9" t="s">
        <v>5</v>
      </c>
      <c r="D14" s="9" t="str">
        <f>"陈泰晶"</f>
        <v>陈泰晶</v>
      </c>
    </row>
    <row r="15" spans="1:4" ht="34.5" customHeight="1">
      <c r="A15" s="8">
        <v>13</v>
      </c>
      <c r="B15" s="9" t="str">
        <f>"51212023041809251839696"</f>
        <v>51212023041809251839696</v>
      </c>
      <c r="C15" s="9" t="s">
        <v>5</v>
      </c>
      <c r="D15" s="9" t="str">
        <f>"郑清才"</f>
        <v>郑清才</v>
      </c>
    </row>
    <row r="16" spans="1:4" ht="34.5" customHeight="1">
      <c r="A16" s="8">
        <v>14</v>
      </c>
      <c r="B16" s="9" t="str">
        <f>"51212023041809303039726"</f>
        <v>51212023041809303039726</v>
      </c>
      <c r="C16" s="9" t="s">
        <v>5</v>
      </c>
      <c r="D16" s="9" t="str">
        <f>"林凤仪"</f>
        <v>林凤仪</v>
      </c>
    </row>
    <row r="17" spans="1:4" ht="34.5" customHeight="1">
      <c r="A17" s="8">
        <v>15</v>
      </c>
      <c r="B17" s="9" t="str">
        <f>"51212023041809310939731"</f>
        <v>51212023041809310939731</v>
      </c>
      <c r="C17" s="9" t="s">
        <v>5</v>
      </c>
      <c r="D17" s="9" t="str">
        <f>"黄琳"</f>
        <v>黄琳</v>
      </c>
    </row>
    <row r="18" spans="1:4" ht="34.5" customHeight="1">
      <c r="A18" s="8">
        <v>16</v>
      </c>
      <c r="B18" s="9" t="str">
        <f>"51212023041809415239783"</f>
        <v>51212023041809415239783</v>
      </c>
      <c r="C18" s="9" t="s">
        <v>5</v>
      </c>
      <c r="D18" s="9" t="str">
        <f>"许振群"</f>
        <v>许振群</v>
      </c>
    </row>
    <row r="19" spans="1:4" ht="34.5" customHeight="1">
      <c r="A19" s="8">
        <v>17</v>
      </c>
      <c r="B19" s="9" t="str">
        <f>"51212023041809425939790"</f>
        <v>51212023041809425939790</v>
      </c>
      <c r="C19" s="9" t="s">
        <v>5</v>
      </c>
      <c r="D19" s="9" t="str">
        <f>"林春转"</f>
        <v>林春转</v>
      </c>
    </row>
    <row r="20" spans="1:4" ht="34.5" customHeight="1">
      <c r="A20" s="8">
        <v>18</v>
      </c>
      <c r="B20" s="9" t="str">
        <f>"51212023041809443139799"</f>
        <v>51212023041809443139799</v>
      </c>
      <c r="C20" s="9" t="s">
        <v>5</v>
      </c>
      <c r="D20" s="9" t="str">
        <f>"孙世元"</f>
        <v>孙世元</v>
      </c>
    </row>
    <row r="21" spans="1:4" ht="34.5" customHeight="1">
      <c r="A21" s="8">
        <v>19</v>
      </c>
      <c r="B21" s="9" t="str">
        <f>"51212023041809454039806"</f>
        <v>51212023041809454039806</v>
      </c>
      <c r="C21" s="9" t="s">
        <v>5</v>
      </c>
      <c r="D21" s="9" t="str">
        <f>"王敏"</f>
        <v>王敏</v>
      </c>
    </row>
    <row r="22" spans="1:4" ht="34.5" customHeight="1">
      <c r="A22" s="8">
        <v>20</v>
      </c>
      <c r="B22" s="9" t="str">
        <f>"51212023041809454139807"</f>
        <v>51212023041809454139807</v>
      </c>
      <c r="C22" s="9" t="s">
        <v>5</v>
      </c>
      <c r="D22" s="9" t="str">
        <f>"杨浩"</f>
        <v>杨浩</v>
      </c>
    </row>
    <row r="23" spans="1:4" ht="34.5" customHeight="1">
      <c r="A23" s="8">
        <v>21</v>
      </c>
      <c r="B23" s="9" t="str">
        <f>"51212023041809454839808"</f>
        <v>51212023041809454839808</v>
      </c>
      <c r="C23" s="9" t="s">
        <v>5</v>
      </c>
      <c r="D23" s="9" t="str">
        <f>"林芳优"</f>
        <v>林芳优</v>
      </c>
    </row>
    <row r="24" spans="1:4" ht="34.5" customHeight="1">
      <c r="A24" s="8">
        <v>22</v>
      </c>
      <c r="B24" s="9" t="str">
        <f>"51212023041809473739817"</f>
        <v>51212023041809473739817</v>
      </c>
      <c r="C24" s="9" t="s">
        <v>5</v>
      </c>
      <c r="D24" s="9" t="str">
        <f>"冯平"</f>
        <v>冯平</v>
      </c>
    </row>
    <row r="25" spans="1:4" ht="34.5" customHeight="1">
      <c r="A25" s="8">
        <v>23</v>
      </c>
      <c r="B25" s="9" t="str">
        <f>"51212023041809551339867"</f>
        <v>51212023041809551339867</v>
      </c>
      <c r="C25" s="9" t="s">
        <v>5</v>
      </c>
      <c r="D25" s="9" t="str">
        <f>"吴壮"</f>
        <v>吴壮</v>
      </c>
    </row>
    <row r="26" spans="1:4" ht="34.5" customHeight="1">
      <c r="A26" s="8">
        <v>24</v>
      </c>
      <c r="B26" s="9" t="str">
        <f>"51212023041809562339875"</f>
        <v>51212023041809562339875</v>
      </c>
      <c r="C26" s="9" t="s">
        <v>5</v>
      </c>
      <c r="D26" s="9" t="str">
        <f>"黄美端"</f>
        <v>黄美端</v>
      </c>
    </row>
    <row r="27" spans="1:4" ht="34.5" customHeight="1">
      <c r="A27" s="8">
        <v>25</v>
      </c>
      <c r="B27" s="9" t="str">
        <f>"51212023041809562739876"</f>
        <v>51212023041809562739876</v>
      </c>
      <c r="C27" s="9" t="s">
        <v>5</v>
      </c>
      <c r="D27" s="9" t="str">
        <f>"张华胜"</f>
        <v>张华胜</v>
      </c>
    </row>
    <row r="28" spans="1:4" ht="34.5" customHeight="1">
      <c r="A28" s="8">
        <v>26</v>
      </c>
      <c r="B28" s="9" t="str">
        <f>"51212023041810064339935"</f>
        <v>51212023041810064339935</v>
      </c>
      <c r="C28" s="9" t="s">
        <v>5</v>
      </c>
      <c r="D28" s="9" t="str">
        <f>"郑先群"</f>
        <v>郑先群</v>
      </c>
    </row>
    <row r="29" spans="1:4" ht="34.5" customHeight="1">
      <c r="A29" s="8">
        <v>27</v>
      </c>
      <c r="B29" s="9" t="str">
        <f>"51212023041810071839937"</f>
        <v>51212023041810071839937</v>
      </c>
      <c r="C29" s="9" t="s">
        <v>5</v>
      </c>
      <c r="D29" s="9" t="str">
        <f>"王国威"</f>
        <v>王国威</v>
      </c>
    </row>
    <row r="30" spans="1:4" ht="34.5" customHeight="1">
      <c r="A30" s="8">
        <v>28</v>
      </c>
      <c r="B30" s="9" t="str">
        <f>"51212023041810090439944"</f>
        <v>51212023041810090439944</v>
      </c>
      <c r="C30" s="9" t="s">
        <v>5</v>
      </c>
      <c r="D30" s="9" t="str">
        <f>"王秋云"</f>
        <v>王秋云</v>
      </c>
    </row>
    <row r="31" spans="1:4" ht="34.5" customHeight="1">
      <c r="A31" s="8">
        <v>29</v>
      </c>
      <c r="B31" s="9" t="str">
        <f>"51212023041810090739945"</f>
        <v>51212023041810090739945</v>
      </c>
      <c r="C31" s="9" t="s">
        <v>5</v>
      </c>
      <c r="D31" s="9" t="str">
        <f>"洪长瑶"</f>
        <v>洪长瑶</v>
      </c>
    </row>
    <row r="32" spans="1:4" ht="34.5" customHeight="1">
      <c r="A32" s="8">
        <v>30</v>
      </c>
      <c r="B32" s="9" t="str">
        <f>"51212023041810104839954"</f>
        <v>51212023041810104839954</v>
      </c>
      <c r="C32" s="9" t="s">
        <v>5</v>
      </c>
      <c r="D32" s="9" t="str">
        <f>"吴欣"</f>
        <v>吴欣</v>
      </c>
    </row>
    <row r="33" spans="1:4" ht="34.5" customHeight="1">
      <c r="A33" s="8">
        <v>31</v>
      </c>
      <c r="B33" s="9" t="str">
        <f>"51212023041810110439956"</f>
        <v>51212023041810110439956</v>
      </c>
      <c r="C33" s="9" t="s">
        <v>5</v>
      </c>
      <c r="D33" s="9" t="str">
        <f>"许燕芬"</f>
        <v>许燕芬</v>
      </c>
    </row>
    <row r="34" spans="1:4" ht="34.5" customHeight="1">
      <c r="A34" s="8">
        <v>32</v>
      </c>
      <c r="B34" s="9" t="str">
        <f>"51212023041810131539967"</f>
        <v>51212023041810131539967</v>
      </c>
      <c r="C34" s="9" t="s">
        <v>5</v>
      </c>
      <c r="D34" s="9" t="str">
        <f>"陈美君"</f>
        <v>陈美君</v>
      </c>
    </row>
    <row r="35" spans="1:4" ht="34.5" customHeight="1">
      <c r="A35" s="8">
        <v>33</v>
      </c>
      <c r="B35" s="9" t="str">
        <f>"51212023041810162039990"</f>
        <v>51212023041810162039990</v>
      </c>
      <c r="C35" s="9" t="s">
        <v>5</v>
      </c>
      <c r="D35" s="9" t="str">
        <f>"王泽农"</f>
        <v>王泽农</v>
      </c>
    </row>
    <row r="36" spans="1:4" ht="34.5" customHeight="1">
      <c r="A36" s="8">
        <v>34</v>
      </c>
      <c r="B36" s="9" t="str">
        <f>"51212023041810181140002"</f>
        <v>51212023041810181140002</v>
      </c>
      <c r="C36" s="9" t="s">
        <v>5</v>
      </c>
      <c r="D36" s="9" t="str">
        <f>"于洋"</f>
        <v>于洋</v>
      </c>
    </row>
    <row r="37" spans="1:4" ht="34.5" customHeight="1">
      <c r="A37" s="8">
        <v>35</v>
      </c>
      <c r="B37" s="9" t="str">
        <f>"51212023041810244740036"</f>
        <v>51212023041810244740036</v>
      </c>
      <c r="C37" s="9" t="s">
        <v>5</v>
      </c>
      <c r="D37" s="9" t="str">
        <f>"符志官"</f>
        <v>符志官</v>
      </c>
    </row>
    <row r="38" spans="1:4" ht="34.5" customHeight="1">
      <c r="A38" s="8">
        <v>36</v>
      </c>
      <c r="B38" s="9" t="str">
        <f>"51212023041810302940076"</f>
        <v>51212023041810302940076</v>
      </c>
      <c r="C38" s="9" t="s">
        <v>5</v>
      </c>
      <c r="D38" s="9" t="str">
        <f>"崔博炜"</f>
        <v>崔博炜</v>
      </c>
    </row>
    <row r="39" spans="1:4" ht="34.5" customHeight="1">
      <c r="A39" s="8">
        <v>37</v>
      </c>
      <c r="B39" s="9" t="str">
        <f>"51212023041810304140078"</f>
        <v>51212023041810304140078</v>
      </c>
      <c r="C39" s="9" t="s">
        <v>5</v>
      </c>
      <c r="D39" s="9" t="str">
        <f>"王静"</f>
        <v>王静</v>
      </c>
    </row>
    <row r="40" spans="1:4" ht="34.5" customHeight="1">
      <c r="A40" s="8">
        <v>38</v>
      </c>
      <c r="B40" s="9" t="str">
        <f>"51212023041810311340079"</f>
        <v>51212023041810311340079</v>
      </c>
      <c r="C40" s="9" t="s">
        <v>5</v>
      </c>
      <c r="D40" s="9" t="str">
        <f>"许静蕾"</f>
        <v>许静蕾</v>
      </c>
    </row>
    <row r="41" spans="1:4" ht="34.5" customHeight="1">
      <c r="A41" s="8">
        <v>39</v>
      </c>
      <c r="B41" s="9" t="str">
        <f>"51212023041810311940080"</f>
        <v>51212023041810311940080</v>
      </c>
      <c r="C41" s="9" t="s">
        <v>5</v>
      </c>
      <c r="D41" s="9" t="str">
        <f>"谢国豪"</f>
        <v>谢国豪</v>
      </c>
    </row>
    <row r="42" spans="1:4" ht="34.5" customHeight="1">
      <c r="A42" s="8">
        <v>40</v>
      </c>
      <c r="B42" s="9" t="str">
        <f>"51212023041810321140084"</f>
        <v>51212023041810321140084</v>
      </c>
      <c r="C42" s="9" t="s">
        <v>5</v>
      </c>
      <c r="D42" s="9" t="str">
        <f>"莫升辉"</f>
        <v>莫升辉</v>
      </c>
    </row>
    <row r="43" spans="1:4" ht="34.5" customHeight="1">
      <c r="A43" s="8">
        <v>41</v>
      </c>
      <c r="B43" s="9" t="str">
        <f>"51212023041810330440089"</f>
        <v>51212023041810330440089</v>
      </c>
      <c r="C43" s="9" t="s">
        <v>5</v>
      </c>
      <c r="D43" s="9" t="str">
        <f>"吴英武"</f>
        <v>吴英武</v>
      </c>
    </row>
    <row r="44" spans="1:4" ht="34.5" customHeight="1">
      <c r="A44" s="8">
        <v>42</v>
      </c>
      <c r="B44" s="9" t="str">
        <f>"51212023041810353940108"</f>
        <v>51212023041810353940108</v>
      </c>
      <c r="C44" s="9" t="s">
        <v>5</v>
      </c>
      <c r="D44" s="9" t="str">
        <f>"陈阳"</f>
        <v>陈阳</v>
      </c>
    </row>
    <row r="45" spans="1:4" ht="34.5" customHeight="1">
      <c r="A45" s="8">
        <v>43</v>
      </c>
      <c r="B45" s="9" t="str">
        <f>"51212023041810445440162"</f>
        <v>51212023041810445440162</v>
      </c>
      <c r="C45" s="9" t="s">
        <v>5</v>
      </c>
      <c r="D45" s="9" t="str">
        <f>"符耀文"</f>
        <v>符耀文</v>
      </c>
    </row>
    <row r="46" spans="1:4" ht="34.5" customHeight="1">
      <c r="A46" s="8">
        <v>44</v>
      </c>
      <c r="B46" s="9" t="str">
        <f>"51212023041810460540170"</f>
        <v>51212023041810460540170</v>
      </c>
      <c r="C46" s="9" t="s">
        <v>5</v>
      </c>
      <c r="D46" s="9" t="str">
        <f>"吴必妹"</f>
        <v>吴必妹</v>
      </c>
    </row>
    <row r="47" spans="1:4" ht="34.5" customHeight="1">
      <c r="A47" s="8">
        <v>45</v>
      </c>
      <c r="B47" s="9" t="str">
        <f>"51212023041810573440249"</f>
        <v>51212023041810573440249</v>
      </c>
      <c r="C47" s="9" t="s">
        <v>5</v>
      </c>
      <c r="D47" s="9" t="str">
        <f>"林婷"</f>
        <v>林婷</v>
      </c>
    </row>
    <row r="48" spans="1:4" ht="34.5" customHeight="1">
      <c r="A48" s="8">
        <v>46</v>
      </c>
      <c r="B48" s="9" t="str">
        <f>"51212023041811030440279"</f>
        <v>51212023041811030440279</v>
      </c>
      <c r="C48" s="9" t="s">
        <v>5</v>
      </c>
      <c r="D48" s="9" t="str">
        <f>"柯维爽"</f>
        <v>柯维爽</v>
      </c>
    </row>
    <row r="49" spans="1:4" ht="34.5" customHeight="1">
      <c r="A49" s="8">
        <v>47</v>
      </c>
      <c r="B49" s="9" t="str">
        <f>"51212023041811045640290"</f>
        <v>51212023041811045640290</v>
      </c>
      <c r="C49" s="9" t="s">
        <v>5</v>
      </c>
      <c r="D49" s="9" t="str">
        <f>"陈学敏"</f>
        <v>陈学敏</v>
      </c>
    </row>
    <row r="50" spans="1:4" ht="34.5" customHeight="1">
      <c r="A50" s="8">
        <v>48</v>
      </c>
      <c r="B50" s="9" t="str">
        <f>"51212023041811051640291"</f>
        <v>51212023041811051640291</v>
      </c>
      <c r="C50" s="9" t="s">
        <v>5</v>
      </c>
      <c r="D50" s="9" t="str">
        <f>"黄琦"</f>
        <v>黄琦</v>
      </c>
    </row>
    <row r="51" spans="1:4" ht="34.5" customHeight="1">
      <c r="A51" s="8">
        <v>49</v>
      </c>
      <c r="B51" s="9" t="str">
        <f>"51212023041811055440295"</f>
        <v>51212023041811055440295</v>
      </c>
      <c r="C51" s="9" t="s">
        <v>5</v>
      </c>
      <c r="D51" s="9" t="str">
        <f>"欧诒干"</f>
        <v>欧诒干</v>
      </c>
    </row>
    <row r="52" spans="1:4" ht="34.5" customHeight="1">
      <c r="A52" s="8">
        <v>50</v>
      </c>
      <c r="B52" s="9" t="str">
        <f>"51212023041811065840300"</f>
        <v>51212023041811065840300</v>
      </c>
      <c r="C52" s="9" t="s">
        <v>5</v>
      </c>
      <c r="D52" s="9" t="str">
        <f>"张运鹏"</f>
        <v>张运鹏</v>
      </c>
    </row>
    <row r="53" spans="1:4" ht="34.5" customHeight="1">
      <c r="A53" s="8">
        <v>51</v>
      </c>
      <c r="B53" s="9" t="str">
        <f>"51212023041811170440354"</f>
        <v>51212023041811170440354</v>
      </c>
      <c r="C53" s="9" t="s">
        <v>5</v>
      </c>
      <c r="D53" s="9" t="str">
        <f>"黄湘华"</f>
        <v>黄湘华</v>
      </c>
    </row>
    <row r="54" spans="1:4" ht="34.5" customHeight="1">
      <c r="A54" s="8">
        <v>52</v>
      </c>
      <c r="B54" s="9" t="str">
        <f>"51212023041811215740376"</f>
        <v>51212023041811215740376</v>
      </c>
      <c r="C54" s="9" t="s">
        <v>5</v>
      </c>
      <c r="D54" s="9" t="str">
        <f>"陈云"</f>
        <v>陈云</v>
      </c>
    </row>
    <row r="55" spans="1:4" ht="34.5" customHeight="1">
      <c r="A55" s="8">
        <v>53</v>
      </c>
      <c r="B55" s="9" t="str">
        <f>"51212023041811300140429"</f>
        <v>51212023041811300140429</v>
      </c>
      <c r="C55" s="9" t="s">
        <v>5</v>
      </c>
      <c r="D55" s="9" t="str">
        <f>"李馨月"</f>
        <v>李馨月</v>
      </c>
    </row>
    <row r="56" spans="1:4" ht="34.5" customHeight="1">
      <c r="A56" s="8">
        <v>54</v>
      </c>
      <c r="B56" s="9" t="str">
        <f>"51212023041811435340486"</f>
        <v>51212023041811435340486</v>
      </c>
      <c r="C56" s="9" t="s">
        <v>5</v>
      </c>
      <c r="D56" s="9" t="str">
        <f>"劳一鸣"</f>
        <v>劳一鸣</v>
      </c>
    </row>
    <row r="57" spans="1:4" ht="34.5" customHeight="1">
      <c r="A57" s="8">
        <v>55</v>
      </c>
      <c r="B57" s="9" t="str">
        <f>"51212023041811442040487"</f>
        <v>51212023041811442040487</v>
      </c>
      <c r="C57" s="9" t="s">
        <v>5</v>
      </c>
      <c r="D57" s="9" t="str">
        <f>"李香"</f>
        <v>李香</v>
      </c>
    </row>
    <row r="58" spans="1:4" ht="34.5" customHeight="1">
      <c r="A58" s="8">
        <v>56</v>
      </c>
      <c r="B58" s="9" t="str">
        <f>"51212023041811552940523"</f>
        <v>51212023041811552940523</v>
      </c>
      <c r="C58" s="9" t="s">
        <v>5</v>
      </c>
      <c r="D58" s="9" t="str">
        <f>"李冲冲"</f>
        <v>李冲冲</v>
      </c>
    </row>
    <row r="59" spans="1:4" ht="34.5" customHeight="1">
      <c r="A59" s="8">
        <v>57</v>
      </c>
      <c r="B59" s="9" t="str">
        <f>"51212023041812452440724"</f>
        <v>51212023041812452440724</v>
      </c>
      <c r="C59" s="9" t="s">
        <v>5</v>
      </c>
      <c r="D59" s="9" t="str">
        <f>"陈太鹏"</f>
        <v>陈太鹏</v>
      </c>
    </row>
    <row r="60" spans="1:4" ht="34.5" customHeight="1">
      <c r="A60" s="8">
        <v>58</v>
      </c>
      <c r="B60" s="9" t="str">
        <f>"51212023041812564940781"</f>
        <v>51212023041812564940781</v>
      </c>
      <c r="C60" s="9" t="s">
        <v>5</v>
      </c>
      <c r="D60" s="9" t="str">
        <f>"詹美珊"</f>
        <v>詹美珊</v>
      </c>
    </row>
    <row r="61" spans="1:4" ht="34.5" customHeight="1">
      <c r="A61" s="8">
        <v>59</v>
      </c>
      <c r="B61" s="9" t="str">
        <f>"51212023041813041040810"</f>
        <v>51212023041813041040810</v>
      </c>
      <c r="C61" s="9" t="s">
        <v>5</v>
      </c>
      <c r="D61" s="9" t="str">
        <f>"王玉强"</f>
        <v>王玉强</v>
      </c>
    </row>
    <row r="62" spans="1:4" ht="34.5" customHeight="1">
      <c r="A62" s="8">
        <v>60</v>
      </c>
      <c r="B62" s="9" t="str">
        <f>"51212023041813162040855"</f>
        <v>51212023041813162040855</v>
      </c>
      <c r="C62" s="9" t="s">
        <v>5</v>
      </c>
      <c r="D62" s="9" t="str">
        <f>"李茂帆"</f>
        <v>李茂帆</v>
      </c>
    </row>
    <row r="63" spans="1:4" ht="34.5" customHeight="1">
      <c r="A63" s="8">
        <v>61</v>
      </c>
      <c r="B63" s="9" t="str">
        <f>"51212023041813290440908"</f>
        <v>51212023041813290440908</v>
      </c>
      <c r="C63" s="9" t="s">
        <v>5</v>
      </c>
      <c r="D63" s="9" t="str">
        <f>"李健华"</f>
        <v>李健华</v>
      </c>
    </row>
    <row r="64" spans="1:4" ht="34.5" customHeight="1">
      <c r="A64" s="8">
        <v>62</v>
      </c>
      <c r="B64" s="9" t="str">
        <f>"51212023041813295040909"</f>
        <v>51212023041813295040909</v>
      </c>
      <c r="C64" s="9" t="s">
        <v>5</v>
      </c>
      <c r="D64" s="9" t="str">
        <f>"郭盼盼"</f>
        <v>郭盼盼</v>
      </c>
    </row>
    <row r="65" spans="1:4" ht="34.5" customHeight="1">
      <c r="A65" s="8">
        <v>63</v>
      </c>
      <c r="B65" s="9" t="str">
        <f>"51212023041813423540953"</f>
        <v>51212023041813423540953</v>
      </c>
      <c r="C65" s="9" t="s">
        <v>5</v>
      </c>
      <c r="D65" s="9" t="str">
        <f>"王建波"</f>
        <v>王建波</v>
      </c>
    </row>
    <row r="66" spans="1:4" ht="34.5" customHeight="1">
      <c r="A66" s="8">
        <v>64</v>
      </c>
      <c r="B66" s="9" t="str">
        <f>"51212023041813450340961"</f>
        <v>51212023041813450340961</v>
      </c>
      <c r="C66" s="9" t="s">
        <v>5</v>
      </c>
      <c r="D66" s="9" t="str">
        <f>"吴燕茹"</f>
        <v>吴燕茹</v>
      </c>
    </row>
    <row r="67" spans="1:4" ht="34.5" customHeight="1">
      <c r="A67" s="8">
        <v>65</v>
      </c>
      <c r="B67" s="9" t="str">
        <f>"51212023041814143941055"</f>
        <v>51212023041814143941055</v>
      </c>
      <c r="C67" s="9" t="s">
        <v>5</v>
      </c>
      <c r="D67" s="9" t="str">
        <f>"简献琪"</f>
        <v>简献琪</v>
      </c>
    </row>
    <row r="68" spans="1:4" ht="34.5" customHeight="1">
      <c r="A68" s="8">
        <v>66</v>
      </c>
      <c r="B68" s="9" t="str">
        <f>"51212023041814303241120"</f>
        <v>51212023041814303241120</v>
      </c>
      <c r="C68" s="9" t="s">
        <v>5</v>
      </c>
      <c r="D68" s="9" t="str">
        <f>"梁其柏"</f>
        <v>梁其柏</v>
      </c>
    </row>
    <row r="69" spans="1:4" ht="34.5" customHeight="1">
      <c r="A69" s="8">
        <v>67</v>
      </c>
      <c r="B69" s="9" t="str">
        <f>"51212023041814362741148"</f>
        <v>51212023041814362741148</v>
      </c>
      <c r="C69" s="9" t="s">
        <v>5</v>
      </c>
      <c r="D69" s="9" t="str">
        <f>"林陈丰"</f>
        <v>林陈丰</v>
      </c>
    </row>
    <row r="70" spans="1:4" ht="34.5" customHeight="1">
      <c r="A70" s="8">
        <v>68</v>
      </c>
      <c r="B70" s="9" t="str">
        <f>"51212023041814402541165"</f>
        <v>51212023041814402541165</v>
      </c>
      <c r="C70" s="9" t="s">
        <v>5</v>
      </c>
      <c r="D70" s="9" t="str">
        <f>"黄小岸"</f>
        <v>黄小岸</v>
      </c>
    </row>
    <row r="71" spans="1:4" ht="34.5" customHeight="1">
      <c r="A71" s="8">
        <v>69</v>
      </c>
      <c r="B71" s="9" t="str">
        <f>"51212023041814444741180"</f>
        <v>51212023041814444741180</v>
      </c>
      <c r="C71" s="9" t="s">
        <v>5</v>
      </c>
      <c r="D71" s="9" t="str">
        <f>"李育任"</f>
        <v>李育任</v>
      </c>
    </row>
    <row r="72" spans="1:4" ht="34.5" customHeight="1">
      <c r="A72" s="8">
        <v>70</v>
      </c>
      <c r="B72" s="9" t="str">
        <f>"51212023041814493741210"</f>
        <v>51212023041814493741210</v>
      </c>
      <c r="C72" s="9" t="s">
        <v>5</v>
      </c>
      <c r="D72" s="9" t="str">
        <f>"吴珠伟"</f>
        <v>吴珠伟</v>
      </c>
    </row>
    <row r="73" spans="1:4" ht="34.5" customHeight="1">
      <c r="A73" s="8">
        <v>71</v>
      </c>
      <c r="B73" s="9" t="str">
        <f>"51212023041814535741233"</f>
        <v>51212023041814535741233</v>
      </c>
      <c r="C73" s="9" t="s">
        <v>5</v>
      </c>
      <c r="D73" s="9" t="str">
        <f>"许可证"</f>
        <v>许可证</v>
      </c>
    </row>
    <row r="74" spans="1:4" ht="34.5" customHeight="1">
      <c r="A74" s="8">
        <v>72</v>
      </c>
      <c r="B74" s="9" t="str">
        <f>"51212023041815173441368"</f>
        <v>51212023041815173441368</v>
      </c>
      <c r="C74" s="9" t="s">
        <v>5</v>
      </c>
      <c r="D74" s="9" t="str">
        <f>"刘美甘"</f>
        <v>刘美甘</v>
      </c>
    </row>
    <row r="75" spans="1:4" ht="34.5" customHeight="1">
      <c r="A75" s="8">
        <v>73</v>
      </c>
      <c r="B75" s="9" t="str">
        <f>"51212023041815342041463"</f>
        <v>51212023041815342041463</v>
      </c>
      <c r="C75" s="9" t="s">
        <v>5</v>
      </c>
      <c r="D75" s="9" t="str">
        <f>"李忠浪"</f>
        <v>李忠浪</v>
      </c>
    </row>
    <row r="76" spans="1:4" ht="34.5" customHeight="1">
      <c r="A76" s="8">
        <v>74</v>
      </c>
      <c r="B76" s="9" t="str">
        <f>"51212023041815432141509"</f>
        <v>51212023041815432141509</v>
      </c>
      <c r="C76" s="9" t="s">
        <v>5</v>
      </c>
      <c r="D76" s="9" t="str">
        <f>"项鹏"</f>
        <v>项鹏</v>
      </c>
    </row>
    <row r="77" spans="1:4" ht="34.5" customHeight="1">
      <c r="A77" s="8">
        <v>75</v>
      </c>
      <c r="B77" s="9" t="str">
        <f>"51212023041815482141534"</f>
        <v>51212023041815482141534</v>
      </c>
      <c r="C77" s="9" t="s">
        <v>5</v>
      </c>
      <c r="D77" s="9" t="str">
        <f>"朱子潇"</f>
        <v>朱子潇</v>
      </c>
    </row>
    <row r="78" spans="1:4" ht="34.5" customHeight="1">
      <c r="A78" s="8">
        <v>76</v>
      </c>
      <c r="B78" s="9" t="str">
        <f>"51212023041816195441665"</f>
        <v>51212023041816195441665</v>
      </c>
      <c r="C78" s="9" t="s">
        <v>5</v>
      </c>
      <c r="D78" s="9" t="str">
        <f>"李翰宇"</f>
        <v>李翰宇</v>
      </c>
    </row>
    <row r="79" spans="1:4" ht="34.5" customHeight="1">
      <c r="A79" s="8">
        <v>77</v>
      </c>
      <c r="B79" s="9" t="str">
        <f>"51212023041816231041686"</f>
        <v>51212023041816231041686</v>
      </c>
      <c r="C79" s="9" t="s">
        <v>5</v>
      </c>
      <c r="D79" s="9" t="str">
        <f>"赖树威"</f>
        <v>赖树威</v>
      </c>
    </row>
    <row r="80" spans="1:4" ht="34.5" customHeight="1">
      <c r="A80" s="8">
        <v>78</v>
      </c>
      <c r="B80" s="9" t="str">
        <f>"51212023041816325241740"</f>
        <v>51212023041816325241740</v>
      </c>
      <c r="C80" s="9" t="s">
        <v>5</v>
      </c>
      <c r="D80" s="9" t="str">
        <f>"吴建梅"</f>
        <v>吴建梅</v>
      </c>
    </row>
    <row r="81" spans="1:4" ht="34.5" customHeight="1">
      <c r="A81" s="8">
        <v>79</v>
      </c>
      <c r="B81" s="9" t="str">
        <f>"51212023041816352541755"</f>
        <v>51212023041816352541755</v>
      </c>
      <c r="C81" s="9" t="s">
        <v>5</v>
      </c>
      <c r="D81" s="9" t="str">
        <f>"苏日娅"</f>
        <v>苏日娅</v>
      </c>
    </row>
    <row r="82" spans="1:4" ht="34.5" customHeight="1">
      <c r="A82" s="8">
        <v>80</v>
      </c>
      <c r="B82" s="9" t="str">
        <f>"51212023041816375741776"</f>
        <v>51212023041816375741776</v>
      </c>
      <c r="C82" s="9" t="s">
        <v>5</v>
      </c>
      <c r="D82" s="9" t="str">
        <f>"赵宗颂"</f>
        <v>赵宗颂</v>
      </c>
    </row>
    <row r="83" spans="1:4" ht="34.5" customHeight="1">
      <c r="A83" s="8">
        <v>81</v>
      </c>
      <c r="B83" s="9" t="str">
        <f>"51212023041816504441853"</f>
        <v>51212023041816504441853</v>
      </c>
      <c r="C83" s="9" t="s">
        <v>5</v>
      </c>
      <c r="D83" s="9" t="str">
        <f>"梁振中"</f>
        <v>梁振中</v>
      </c>
    </row>
    <row r="84" spans="1:4" ht="34.5" customHeight="1">
      <c r="A84" s="8">
        <v>82</v>
      </c>
      <c r="B84" s="9" t="str">
        <f>"51212023041816573741881"</f>
        <v>51212023041816573741881</v>
      </c>
      <c r="C84" s="9" t="s">
        <v>5</v>
      </c>
      <c r="D84" s="9" t="str">
        <f>"祁大超"</f>
        <v>祁大超</v>
      </c>
    </row>
    <row r="85" spans="1:4" ht="34.5" customHeight="1">
      <c r="A85" s="8">
        <v>83</v>
      </c>
      <c r="B85" s="9" t="str">
        <f>"51212023041817344142050"</f>
        <v>51212023041817344142050</v>
      </c>
      <c r="C85" s="9" t="s">
        <v>5</v>
      </c>
      <c r="D85" s="9" t="str">
        <f>"陈小壮"</f>
        <v>陈小壮</v>
      </c>
    </row>
    <row r="86" spans="1:4" ht="34.5" customHeight="1">
      <c r="A86" s="8">
        <v>84</v>
      </c>
      <c r="B86" s="9" t="str">
        <f>"51212023041817421442083"</f>
        <v>51212023041817421442083</v>
      </c>
      <c r="C86" s="9" t="s">
        <v>5</v>
      </c>
      <c r="D86" s="9" t="str">
        <f>"孟凡凯"</f>
        <v>孟凡凯</v>
      </c>
    </row>
    <row r="87" spans="1:4" ht="34.5" customHeight="1">
      <c r="A87" s="8">
        <v>85</v>
      </c>
      <c r="B87" s="9" t="str">
        <f>"51212023041817461542100"</f>
        <v>51212023041817461542100</v>
      </c>
      <c r="C87" s="9" t="s">
        <v>5</v>
      </c>
      <c r="D87" s="9" t="str">
        <f>"李丽红"</f>
        <v>李丽红</v>
      </c>
    </row>
    <row r="88" spans="1:4" ht="34.5" customHeight="1">
      <c r="A88" s="8">
        <v>86</v>
      </c>
      <c r="B88" s="9" t="str">
        <f>"51212023041817514942123"</f>
        <v>51212023041817514942123</v>
      </c>
      <c r="C88" s="9" t="s">
        <v>5</v>
      </c>
      <c r="D88" s="9" t="str">
        <f>"闫竞杰"</f>
        <v>闫竞杰</v>
      </c>
    </row>
    <row r="89" spans="1:4" ht="34.5" customHeight="1">
      <c r="A89" s="8">
        <v>87</v>
      </c>
      <c r="B89" s="9" t="str">
        <f>"51212023041818064342188"</f>
        <v>51212023041818064342188</v>
      </c>
      <c r="C89" s="9" t="s">
        <v>5</v>
      </c>
      <c r="D89" s="9" t="str">
        <f>"张汉斌"</f>
        <v>张汉斌</v>
      </c>
    </row>
    <row r="90" spans="1:4" ht="34.5" customHeight="1">
      <c r="A90" s="8">
        <v>88</v>
      </c>
      <c r="B90" s="9" t="str">
        <f>"51212023041818391742297"</f>
        <v>51212023041818391742297</v>
      </c>
      <c r="C90" s="9" t="s">
        <v>5</v>
      </c>
      <c r="D90" s="9" t="str">
        <f>"邢美美"</f>
        <v>邢美美</v>
      </c>
    </row>
    <row r="91" spans="1:4" ht="34.5" customHeight="1">
      <c r="A91" s="8">
        <v>89</v>
      </c>
      <c r="B91" s="9" t="str">
        <f>"51212023041819021642394"</f>
        <v>51212023041819021642394</v>
      </c>
      <c r="C91" s="9" t="s">
        <v>5</v>
      </c>
      <c r="D91" s="9" t="str">
        <f>"陈泓任"</f>
        <v>陈泓任</v>
      </c>
    </row>
    <row r="92" spans="1:4" ht="34.5" customHeight="1">
      <c r="A92" s="8">
        <v>90</v>
      </c>
      <c r="B92" s="9" t="str">
        <f>"51212023041819034342402"</f>
        <v>51212023041819034342402</v>
      </c>
      <c r="C92" s="9" t="s">
        <v>5</v>
      </c>
      <c r="D92" s="9" t="str">
        <f>"关人翀"</f>
        <v>关人翀</v>
      </c>
    </row>
    <row r="93" spans="1:4" ht="34.5" customHeight="1">
      <c r="A93" s="8">
        <v>91</v>
      </c>
      <c r="B93" s="9" t="str">
        <f>"51212023041819165542450"</f>
        <v>51212023041819165542450</v>
      </c>
      <c r="C93" s="9" t="s">
        <v>5</v>
      </c>
      <c r="D93" s="9" t="str">
        <f>"符传明"</f>
        <v>符传明</v>
      </c>
    </row>
    <row r="94" spans="1:4" ht="34.5" customHeight="1">
      <c r="A94" s="8">
        <v>92</v>
      </c>
      <c r="B94" s="9" t="str">
        <f>"51212023041819280542497"</f>
        <v>51212023041819280542497</v>
      </c>
      <c r="C94" s="9" t="s">
        <v>5</v>
      </c>
      <c r="D94" s="9" t="str">
        <f>"黄中正"</f>
        <v>黄中正</v>
      </c>
    </row>
    <row r="95" spans="1:4" ht="34.5" customHeight="1">
      <c r="A95" s="8">
        <v>93</v>
      </c>
      <c r="B95" s="9" t="str">
        <f>"51212023041819365742522"</f>
        <v>51212023041819365742522</v>
      </c>
      <c r="C95" s="9" t="s">
        <v>5</v>
      </c>
      <c r="D95" s="9" t="str">
        <f>"林瑞富"</f>
        <v>林瑞富</v>
      </c>
    </row>
    <row r="96" spans="1:4" ht="34.5" customHeight="1">
      <c r="A96" s="8">
        <v>94</v>
      </c>
      <c r="B96" s="9" t="str">
        <f>"51212023041819445942558"</f>
        <v>51212023041819445942558</v>
      </c>
      <c r="C96" s="9" t="s">
        <v>5</v>
      </c>
      <c r="D96" s="9" t="str">
        <f>"陈一侨"</f>
        <v>陈一侨</v>
      </c>
    </row>
    <row r="97" spans="1:4" ht="34.5" customHeight="1">
      <c r="A97" s="8">
        <v>95</v>
      </c>
      <c r="B97" s="9" t="str">
        <f>"51212023041819493942577"</f>
        <v>51212023041819493942577</v>
      </c>
      <c r="C97" s="9" t="s">
        <v>5</v>
      </c>
      <c r="D97" s="9" t="str">
        <f>"杨蕙菊"</f>
        <v>杨蕙菊</v>
      </c>
    </row>
    <row r="98" spans="1:4" ht="34.5" customHeight="1">
      <c r="A98" s="8">
        <v>96</v>
      </c>
      <c r="B98" s="9" t="str">
        <f>"51212023041819512942583"</f>
        <v>51212023041819512942583</v>
      </c>
      <c r="C98" s="9" t="s">
        <v>5</v>
      </c>
      <c r="D98" s="9" t="str">
        <f>"孙煌"</f>
        <v>孙煌</v>
      </c>
    </row>
    <row r="99" spans="1:4" ht="34.5" customHeight="1">
      <c r="A99" s="8">
        <v>97</v>
      </c>
      <c r="B99" s="9" t="str">
        <f>"51212023041819532342587"</f>
        <v>51212023041819532342587</v>
      </c>
      <c r="C99" s="9" t="s">
        <v>5</v>
      </c>
      <c r="D99" s="9" t="str">
        <f>"符吉满"</f>
        <v>符吉满</v>
      </c>
    </row>
    <row r="100" spans="1:4" ht="34.5" customHeight="1">
      <c r="A100" s="8">
        <v>98</v>
      </c>
      <c r="B100" s="9" t="str">
        <f>"51212023041820104942653"</f>
        <v>51212023041820104942653</v>
      </c>
      <c r="C100" s="9" t="s">
        <v>5</v>
      </c>
      <c r="D100" s="9" t="str">
        <f>"张东豪"</f>
        <v>张东豪</v>
      </c>
    </row>
    <row r="101" spans="1:4" ht="34.5" customHeight="1">
      <c r="A101" s="8">
        <v>99</v>
      </c>
      <c r="B101" s="9" t="str">
        <f>"51212023041820154542682"</f>
        <v>51212023041820154542682</v>
      </c>
      <c r="C101" s="9" t="s">
        <v>5</v>
      </c>
      <c r="D101" s="9" t="str">
        <f>"邓雪银"</f>
        <v>邓雪银</v>
      </c>
    </row>
    <row r="102" spans="1:4" ht="34.5" customHeight="1">
      <c r="A102" s="8">
        <v>100</v>
      </c>
      <c r="B102" s="9" t="str">
        <f>"51212023041820210542701"</f>
        <v>51212023041820210542701</v>
      </c>
      <c r="C102" s="9" t="s">
        <v>5</v>
      </c>
      <c r="D102" s="9" t="str">
        <f>"王大权"</f>
        <v>王大权</v>
      </c>
    </row>
    <row r="103" spans="1:4" ht="34.5" customHeight="1">
      <c r="A103" s="8">
        <v>101</v>
      </c>
      <c r="B103" s="9" t="str">
        <f>"51212023041820342242761"</f>
        <v>51212023041820342242761</v>
      </c>
      <c r="C103" s="9" t="s">
        <v>5</v>
      </c>
      <c r="D103" s="9" t="str">
        <f>"郑科"</f>
        <v>郑科</v>
      </c>
    </row>
    <row r="104" spans="1:4" ht="34.5" customHeight="1">
      <c r="A104" s="8">
        <v>102</v>
      </c>
      <c r="B104" s="9" t="str">
        <f>"51212023041820353342763"</f>
        <v>51212023041820353342763</v>
      </c>
      <c r="C104" s="9" t="s">
        <v>5</v>
      </c>
      <c r="D104" s="9" t="str">
        <f>"王泽唐"</f>
        <v>王泽唐</v>
      </c>
    </row>
    <row r="105" spans="1:4" ht="34.5" customHeight="1">
      <c r="A105" s="8">
        <v>103</v>
      </c>
      <c r="B105" s="9" t="str">
        <f>"51212023041820404642784"</f>
        <v>51212023041820404642784</v>
      </c>
      <c r="C105" s="9" t="s">
        <v>5</v>
      </c>
      <c r="D105" s="9" t="str">
        <f>"王梦青"</f>
        <v>王梦青</v>
      </c>
    </row>
    <row r="106" spans="1:4" ht="34.5" customHeight="1">
      <c r="A106" s="8">
        <v>104</v>
      </c>
      <c r="B106" s="9" t="str">
        <f>"51212023041820425942794"</f>
        <v>51212023041820425942794</v>
      </c>
      <c r="C106" s="9" t="s">
        <v>5</v>
      </c>
      <c r="D106" s="9" t="str">
        <f>"杨宗威"</f>
        <v>杨宗威</v>
      </c>
    </row>
    <row r="107" spans="1:4" ht="34.5" customHeight="1">
      <c r="A107" s="8">
        <v>105</v>
      </c>
      <c r="B107" s="9" t="str">
        <f>"51212023041820443442805"</f>
        <v>51212023041820443442805</v>
      </c>
      <c r="C107" s="9" t="s">
        <v>5</v>
      </c>
      <c r="D107" s="9" t="str">
        <f>"李雨娴"</f>
        <v>李雨娴</v>
      </c>
    </row>
    <row r="108" spans="1:4" ht="34.5" customHeight="1">
      <c r="A108" s="8">
        <v>106</v>
      </c>
      <c r="B108" s="9" t="str">
        <f>"51212023041820504742833"</f>
        <v>51212023041820504742833</v>
      </c>
      <c r="C108" s="9" t="s">
        <v>5</v>
      </c>
      <c r="D108" s="9" t="str">
        <f>"谢浩义"</f>
        <v>谢浩义</v>
      </c>
    </row>
    <row r="109" spans="1:4" ht="34.5" customHeight="1">
      <c r="A109" s="8">
        <v>107</v>
      </c>
      <c r="B109" s="9" t="str">
        <f>"51212023041821084842907"</f>
        <v>51212023041821084842907</v>
      </c>
      <c r="C109" s="9" t="s">
        <v>5</v>
      </c>
      <c r="D109" s="9" t="str">
        <f>"王桂玉"</f>
        <v>王桂玉</v>
      </c>
    </row>
    <row r="110" spans="1:4" ht="34.5" customHeight="1">
      <c r="A110" s="8">
        <v>108</v>
      </c>
      <c r="B110" s="9" t="str">
        <f>"51212023041821270442989"</f>
        <v>51212023041821270442989</v>
      </c>
      <c r="C110" s="9" t="s">
        <v>5</v>
      </c>
      <c r="D110" s="9" t="str">
        <f>"梁振广"</f>
        <v>梁振广</v>
      </c>
    </row>
    <row r="111" spans="1:4" ht="34.5" customHeight="1">
      <c r="A111" s="8">
        <v>109</v>
      </c>
      <c r="B111" s="9" t="str">
        <f>"51212023041821301843008"</f>
        <v>51212023041821301843008</v>
      </c>
      <c r="C111" s="9" t="s">
        <v>5</v>
      </c>
      <c r="D111" s="9" t="str">
        <f>"黄家华"</f>
        <v>黄家华</v>
      </c>
    </row>
    <row r="112" spans="1:4" ht="34.5" customHeight="1">
      <c r="A112" s="8">
        <v>110</v>
      </c>
      <c r="B112" s="9" t="str">
        <f>"51212023041821383443061"</f>
        <v>51212023041821383443061</v>
      </c>
      <c r="C112" s="9" t="s">
        <v>5</v>
      </c>
      <c r="D112" s="9" t="str">
        <f>"羊阿燕"</f>
        <v>羊阿燕</v>
      </c>
    </row>
    <row r="113" spans="1:4" ht="34.5" customHeight="1">
      <c r="A113" s="8">
        <v>111</v>
      </c>
      <c r="B113" s="9" t="str">
        <f>"51212023041821473043112"</f>
        <v>51212023041821473043112</v>
      </c>
      <c r="C113" s="9" t="s">
        <v>5</v>
      </c>
      <c r="D113" s="9" t="str">
        <f>"林光海"</f>
        <v>林光海</v>
      </c>
    </row>
    <row r="114" spans="1:4" ht="34.5" customHeight="1">
      <c r="A114" s="8">
        <v>112</v>
      </c>
      <c r="B114" s="9" t="str">
        <f>"51212023041821530543143"</f>
        <v>51212023041821530543143</v>
      </c>
      <c r="C114" s="9" t="s">
        <v>5</v>
      </c>
      <c r="D114" s="9" t="str">
        <f>"吕珠营"</f>
        <v>吕珠营</v>
      </c>
    </row>
    <row r="115" spans="1:4" ht="34.5" customHeight="1">
      <c r="A115" s="8">
        <v>113</v>
      </c>
      <c r="B115" s="9" t="str">
        <f>"51212023041822011543193"</f>
        <v>51212023041822011543193</v>
      </c>
      <c r="C115" s="9" t="s">
        <v>5</v>
      </c>
      <c r="D115" s="9" t="str">
        <f>"李松"</f>
        <v>李松</v>
      </c>
    </row>
    <row r="116" spans="1:4" ht="34.5" customHeight="1">
      <c r="A116" s="8">
        <v>114</v>
      </c>
      <c r="B116" s="9" t="str">
        <f>"51212023041822104843243"</f>
        <v>51212023041822104843243</v>
      </c>
      <c r="C116" s="9" t="s">
        <v>5</v>
      </c>
      <c r="D116" s="9" t="str">
        <f>"宋依明"</f>
        <v>宋依明</v>
      </c>
    </row>
    <row r="117" spans="1:4" ht="34.5" customHeight="1">
      <c r="A117" s="8">
        <v>115</v>
      </c>
      <c r="B117" s="9" t="str">
        <f>"51212023041822150043264"</f>
        <v>51212023041822150043264</v>
      </c>
      <c r="C117" s="9" t="s">
        <v>5</v>
      </c>
      <c r="D117" s="9" t="str">
        <f>"何贤椿"</f>
        <v>何贤椿</v>
      </c>
    </row>
    <row r="118" spans="1:4" ht="34.5" customHeight="1">
      <c r="A118" s="8">
        <v>116</v>
      </c>
      <c r="B118" s="9" t="str">
        <f>"51212023041822414643376"</f>
        <v>51212023041822414643376</v>
      </c>
      <c r="C118" s="9" t="s">
        <v>5</v>
      </c>
      <c r="D118" s="9" t="str">
        <f>"牛翔卉"</f>
        <v>牛翔卉</v>
      </c>
    </row>
    <row r="119" spans="1:4" ht="34.5" customHeight="1">
      <c r="A119" s="8">
        <v>117</v>
      </c>
      <c r="B119" s="9" t="str">
        <f>"51212023041822572943444"</f>
        <v>51212023041822572943444</v>
      </c>
      <c r="C119" s="9" t="s">
        <v>5</v>
      </c>
      <c r="D119" s="9" t="str">
        <f>"周钰钦"</f>
        <v>周钰钦</v>
      </c>
    </row>
    <row r="120" spans="1:4" ht="34.5" customHeight="1">
      <c r="A120" s="8">
        <v>118</v>
      </c>
      <c r="B120" s="9" t="str">
        <f>"51212023041823311043534"</f>
        <v>51212023041823311043534</v>
      </c>
      <c r="C120" s="9" t="s">
        <v>5</v>
      </c>
      <c r="D120" s="9" t="str">
        <f>"陈奕燃"</f>
        <v>陈奕燃</v>
      </c>
    </row>
    <row r="121" spans="1:4" ht="34.5" customHeight="1">
      <c r="A121" s="8">
        <v>119</v>
      </c>
      <c r="B121" s="9" t="str">
        <f>"51212023041823332943546"</f>
        <v>51212023041823332943546</v>
      </c>
      <c r="C121" s="9" t="s">
        <v>5</v>
      </c>
      <c r="D121" s="9" t="str">
        <f>"黄圣桓"</f>
        <v>黄圣桓</v>
      </c>
    </row>
    <row r="122" spans="1:4" ht="34.5" customHeight="1">
      <c r="A122" s="8">
        <v>120</v>
      </c>
      <c r="B122" s="9" t="str">
        <f>"51212023041823464143568"</f>
        <v>51212023041823464143568</v>
      </c>
      <c r="C122" s="9" t="s">
        <v>5</v>
      </c>
      <c r="D122" s="9" t="str">
        <f>"王小灵"</f>
        <v>王小灵</v>
      </c>
    </row>
    <row r="123" spans="1:4" ht="34.5" customHeight="1">
      <c r="A123" s="8">
        <v>121</v>
      </c>
      <c r="B123" s="9" t="str">
        <f>"51212023041823503543576"</f>
        <v>51212023041823503543576</v>
      </c>
      <c r="C123" s="9" t="s">
        <v>5</v>
      </c>
      <c r="D123" s="9" t="str">
        <f>"钟斌"</f>
        <v>钟斌</v>
      </c>
    </row>
    <row r="124" spans="1:4" ht="34.5" customHeight="1">
      <c r="A124" s="8">
        <v>122</v>
      </c>
      <c r="B124" s="9" t="str">
        <f>"51212023041900480043643"</f>
        <v>51212023041900480043643</v>
      </c>
      <c r="C124" s="9" t="s">
        <v>5</v>
      </c>
      <c r="D124" s="9" t="str">
        <f>"文婷"</f>
        <v>文婷</v>
      </c>
    </row>
    <row r="125" spans="1:4" ht="34.5" customHeight="1">
      <c r="A125" s="8">
        <v>123</v>
      </c>
      <c r="B125" s="9" t="str">
        <f>"51212023041902194143669"</f>
        <v>51212023041902194143669</v>
      </c>
      <c r="C125" s="9" t="s">
        <v>5</v>
      </c>
      <c r="D125" s="9" t="str">
        <f>"蒙景"</f>
        <v>蒙景</v>
      </c>
    </row>
    <row r="126" spans="1:4" ht="34.5" customHeight="1">
      <c r="A126" s="8">
        <v>124</v>
      </c>
      <c r="B126" s="9" t="str">
        <f>"51212023041903303943673"</f>
        <v>51212023041903303943673</v>
      </c>
      <c r="C126" s="9" t="s">
        <v>5</v>
      </c>
      <c r="D126" s="9" t="str">
        <f>"钟馨漫"</f>
        <v>钟馨漫</v>
      </c>
    </row>
    <row r="127" spans="1:4" ht="34.5" customHeight="1">
      <c r="A127" s="8">
        <v>125</v>
      </c>
      <c r="B127" s="9" t="str">
        <f>"51212023041908193243822"</f>
        <v>51212023041908193243822</v>
      </c>
      <c r="C127" s="9" t="s">
        <v>5</v>
      </c>
      <c r="D127" s="9" t="str">
        <f>"林尤丰"</f>
        <v>林尤丰</v>
      </c>
    </row>
    <row r="128" spans="1:4" ht="34.5" customHeight="1">
      <c r="A128" s="8">
        <v>126</v>
      </c>
      <c r="B128" s="9" t="str">
        <f>"51212023041908294843863"</f>
        <v>51212023041908294843863</v>
      </c>
      <c r="C128" s="9" t="s">
        <v>5</v>
      </c>
      <c r="D128" s="9" t="str">
        <f>"冯学杰"</f>
        <v>冯学杰</v>
      </c>
    </row>
    <row r="129" spans="1:4" ht="34.5" customHeight="1">
      <c r="A129" s="8">
        <v>127</v>
      </c>
      <c r="B129" s="9" t="str">
        <f>"51212023041908364843899"</f>
        <v>51212023041908364843899</v>
      </c>
      <c r="C129" s="9" t="s">
        <v>5</v>
      </c>
      <c r="D129" s="9" t="str">
        <f>"黄文"</f>
        <v>黄文</v>
      </c>
    </row>
    <row r="130" spans="1:4" ht="34.5" customHeight="1">
      <c r="A130" s="8">
        <v>128</v>
      </c>
      <c r="B130" s="9" t="str">
        <f>"51212023041908544643989"</f>
        <v>51212023041908544643989</v>
      </c>
      <c r="C130" s="9" t="s">
        <v>5</v>
      </c>
      <c r="D130" s="9" t="str">
        <f>"江祖南"</f>
        <v>江祖南</v>
      </c>
    </row>
    <row r="131" spans="1:4" ht="34.5" customHeight="1">
      <c r="A131" s="8">
        <v>129</v>
      </c>
      <c r="B131" s="9" t="str">
        <f>"51212023041908555143995"</f>
        <v>51212023041908555143995</v>
      </c>
      <c r="C131" s="9" t="s">
        <v>5</v>
      </c>
      <c r="D131" s="9" t="str">
        <f>"王云兰"</f>
        <v>王云兰</v>
      </c>
    </row>
    <row r="132" spans="1:4" ht="34.5" customHeight="1">
      <c r="A132" s="8">
        <v>130</v>
      </c>
      <c r="B132" s="9" t="str">
        <f>"51212023041909085744086"</f>
        <v>51212023041909085744086</v>
      </c>
      <c r="C132" s="9" t="s">
        <v>5</v>
      </c>
      <c r="D132" s="9" t="str">
        <f>"苏菊"</f>
        <v>苏菊</v>
      </c>
    </row>
    <row r="133" spans="1:4" ht="34.5" customHeight="1">
      <c r="A133" s="8">
        <v>131</v>
      </c>
      <c r="B133" s="9" t="str">
        <f>"51212023041909203744166"</f>
        <v>51212023041909203744166</v>
      </c>
      <c r="C133" s="9" t="s">
        <v>5</v>
      </c>
      <c r="D133" s="9" t="str">
        <f>"唐小怡"</f>
        <v>唐小怡</v>
      </c>
    </row>
    <row r="134" spans="1:4" ht="34.5" customHeight="1">
      <c r="A134" s="8">
        <v>132</v>
      </c>
      <c r="B134" s="9" t="str">
        <f>"51212023041909295044247"</f>
        <v>51212023041909295044247</v>
      </c>
      <c r="C134" s="9" t="s">
        <v>5</v>
      </c>
      <c r="D134" s="9" t="str">
        <f>"吴传曼"</f>
        <v>吴传曼</v>
      </c>
    </row>
    <row r="135" spans="1:4" ht="34.5" customHeight="1">
      <c r="A135" s="8">
        <v>133</v>
      </c>
      <c r="B135" s="9" t="str">
        <f>"51212023041909310444262"</f>
        <v>51212023041909310444262</v>
      </c>
      <c r="C135" s="9" t="s">
        <v>5</v>
      </c>
      <c r="D135" s="9" t="str">
        <f>"吴春燕"</f>
        <v>吴春燕</v>
      </c>
    </row>
    <row r="136" spans="1:4" ht="34.5" customHeight="1">
      <c r="A136" s="8">
        <v>134</v>
      </c>
      <c r="B136" s="9" t="str">
        <f>"51212023041909390044331"</f>
        <v>51212023041909390044331</v>
      </c>
      <c r="C136" s="9" t="s">
        <v>5</v>
      </c>
      <c r="D136" s="9" t="str">
        <f>"潘晓波"</f>
        <v>潘晓波</v>
      </c>
    </row>
    <row r="137" spans="1:4" ht="34.5" customHeight="1">
      <c r="A137" s="8">
        <v>135</v>
      </c>
      <c r="B137" s="9" t="str">
        <f>"51212023041909510344409"</f>
        <v>51212023041909510344409</v>
      </c>
      <c r="C137" s="9" t="s">
        <v>5</v>
      </c>
      <c r="D137" s="9" t="str">
        <f>"陈东颜"</f>
        <v>陈东颜</v>
      </c>
    </row>
    <row r="138" spans="1:4" ht="34.5" customHeight="1">
      <c r="A138" s="8">
        <v>136</v>
      </c>
      <c r="B138" s="9" t="str">
        <f>"51212023041909522444423"</f>
        <v>51212023041909522444423</v>
      </c>
      <c r="C138" s="9" t="s">
        <v>5</v>
      </c>
      <c r="D138" s="9" t="str">
        <f>"林尤健"</f>
        <v>林尤健</v>
      </c>
    </row>
    <row r="139" spans="1:4" ht="34.5" customHeight="1">
      <c r="A139" s="8">
        <v>137</v>
      </c>
      <c r="B139" s="9" t="str">
        <f>"51212023041909530844426"</f>
        <v>51212023041909530844426</v>
      </c>
      <c r="C139" s="9" t="s">
        <v>5</v>
      </c>
      <c r="D139" s="9" t="str">
        <f>"王素妹"</f>
        <v>王素妹</v>
      </c>
    </row>
    <row r="140" spans="1:4" ht="34.5" customHeight="1">
      <c r="A140" s="8">
        <v>138</v>
      </c>
      <c r="B140" s="9" t="str">
        <f>"51212023041909555244442"</f>
        <v>51212023041909555244442</v>
      </c>
      <c r="C140" s="9" t="s">
        <v>5</v>
      </c>
      <c r="D140" s="9" t="str">
        <f>"王嘉欢"</f>
        <v>王嘉欢</v>
      </c>
    </row>
    <row r="141" spans="1:4" ht="34.5" customHeight="1">
      <c r="A141" s="8">
        <v>139</v>
      </c>
      <c r="B141" s="9" t="str">
        <f>"51212023041909570044450"</f>
        <v>51212023041909570044450</v>
      </c>
      <c r="C141" s="9" t="s">
        <v>5</v>
      </c>
      <c r="D141" s="9" t="str">
        <f>"韩雅熙"</f>
        <v>韩雅熙</v>
      </c>
    </row>
    <row r="142" spans="1:4" ht="34.5" customHeight="1">
      <c r="A142" s="8">
        <v>140</v>
      </c>
      <c r="B142" s="9" t="str">
        <f>"51212023041910060444523"</f>
        <v>51212023041910060444523</v>
      </c>
      <c r="C142" s="9" t="s">
        <v>5</v>
      </c>
      <c r="D142" s="9" t="str">
        <f>"王祈平"</f>
        <v>王祈平</v>
      </c>
    </row>
    <row r="143" spans="1:4" ht="34.5" customHeight="1">
      <c r="A143" s="8">
        <v>141</v>
      </c>
      <c r="B143" s="9" t="str">
        <f>"51212023041910211244619"</f>
        <v>51212023041910211244619</v>
      </c>
      <c r="C143" s="9" t="s">
        <v>5</v>
      </c>
      <c r="D143" s="9" t="str">
        <f>"李文多"</f>
        <v>李文多</v>
      </c>
    </row>
    <row r="144" spans="1:4" ht="34.5" customHeight="1">
      <c r="A144" s="8">
        <v>142</v>
      </c>
      <c r="B144" s="9" t="str">
        <f>"51212023041910385844750"</f>
        <v>51212023041910385844750</v>
      </c>
      <c r="C144" s="9" t="s">
        <v>5</v>
      </c>
      <c r="D144" s="9" t="str">
        <f>"陈秋帆"</f>
        <v>陈秋帆</v>
      </c>
    </row>
    <row r="145" spans="1:4" ht="34.5" customHeight="1">
      <c r="A145" s="8">
        <v>143</v>
      </c>
      <c r="B145" s="9" t="str">
        <f>"51212023041910560844891"</f>
        <v>51212023041910560844891</v>
      </c>
      <c r="C145" s="9" t="s">
        <v>5</v>
      </c>
      <c r="D145" s="9" t="str">
        <f>"冯雪莲"</f>
        <v>冯雪莲</v>
      </c>
    </row>
    <row r="146" spans="1:4" ht="34.5" customHeight="1">
      <c r="A146" s="8">
        <v>144</v>
      </c>
      <c r="B146" s="9" t="str">
        <f>"51212023041911042444946"</f>
        <v>51212023041911042444946</v>
      </c>
      <c r="C146" s="9" t="s">
        <v>5</v>
      </c>
      <c r="D146" s="9" t="str">
        <f>"符方思"</f>
        <v>符方思</v>
      </c>
    </row>
    <row r="147" spans="1:4" ht="34.5" customHeight="1">
      <c r="A147" s="8">
        <v>145</v>
      </c>
      <c r="B147" s="9" t="str">
        <f>"51212023041911053244952"</f>
        <v>51212023041911053244952</v>
      </c>
      <c r="C147" s="9" t="s">
        <v>5</v>
      </c>
      <c r="D147" s="9" t="str">
        <f>"符式学"</f>
        <v>符式学</v>
      </c>
    </row>
    <row r="148" spans="1:4" ht="34.5" customHeight="1">
      <c r="A148" s="8">
        <v>146</v>
      </c>
      <c r="B148" s="9" t="str">
        <f>"51212023041911061944959"</f>
        <v>51212023041911061944959</v>
      </c>
      <c r="C148" s="9" t="s">
        <v>5</v>
      </c>
      <c r="D148" s="9" t="str">
        <f>"陈芸"</f>
        <v>陈芸</v>
      </c>
    </row>
    <row r="149" spans="1:4" ht="34.5" customHeight="1">
      <c r="A149" s="8">
        <v>147</v>
      </c>
      <c r="B149" s="9" t="str">
        <f>"51212023041911211045046"</f>
        <v>51212023041911211045046</v>
      </c>
      <c r="C149" s="9" t="s">
        <v>5</v>
      </c>
      <c r="D149" s="9" t="str">
        <f>"陈颜真"</f>
        <v>陈颜真</v>
      </c>
    </row>
    <row r="150" spans="1:4" ht="34.5" customHeight="1">
      <c r="A150" s="8">
        <v>148</v>
      </c>
      <c r="B150" s="9" t="str">
        <f>"51212023041911395645142"</f>
        <v>51212023041911395645142</v>
      </c>
      <c r="C150" s="9" t="s">
        <v>5</v>
      </c>
      <c r="D150" s="9" t="str">
        <f>"周仙敏"</f>
        <v>周仙敏</v>
      </c>
    </row>
    <row r="151" spans="1:4" ht="34.5" customHeight="1">
      <c r="A151" s="8">
        <v>149</v>
      </c>
      <c r="B151" s="9" t="str">
        <f>"51212023041911521145202"</f>
        <v>51212023041911521145202</v>
      </c>
      <c r="C151" s="9" t="s">
        <v>5</v>
      </c>
      <c r="D151" s="9" t="str">
        <f>"邢金媛"</f>
        <v>邢金媛</v>
      </c>
    </row>
    <row r="152" spans="1:4" ht="34.5" customHeight="1">
      <c r="A152" s="8">
        <v>150</v>
      </c>
      <c r="B152" s="9" t="str">
        <f>"51212023041912083645277"</f>
        <v>51212023041912083645277</v>
      </c>
      <c r="C152" s="9" t="s">
        <v>5</v>
      </c>
      <c r="D152" s="9" t="str">
        <f>"张文"</f>
        <v>张文</v>
      </c>
    </row>
    <row r="153" spans="1:4" ht="34.5" customHeight="1">
      <c r="A153" s="8">
        <v>151</v>
      </c>
      <c r="B153" s="9" t="str">
        <f>"51212023041912512645546"</f>
        <v>51212023041912512645546</v>
      </c>
      <c r="C153" s="9" t="s">
        <v>5</v>
      </c>
      <c r="D153" s="9" t="str">
        <f>"符策芬"</f>
        <v>符策芬</v>
      </c>
    </row>
    <row r="154" spans="1:4" ht="34.5" customHeight="1">
      <c r="A154" s="8">
        <v>152</v>
      </c>
      <c r="B154" s="9" t="str">
        <f>"51212023041913024845629"</f>
        <v>51212023041913024845629</v>
      </c>
      <c r="C154" s="9" t="s">
        <v>5</v>
      </c>
      <c r="D154" s="9" t="str">
        <f>"邢维祯"</f>
        <v>邢维祯</v>
      </c>
    </row>
    <row r="155" spans="1:4" ht="34.5" customHeight="1">
      <c r="A155" s="8">
        <v>153</v>
      </c>
      <c r="B155" s="9" t="str">
        <f>"51212023041913103845677"</f>
        <v>51212023041913103845677</v>
      </c>
      <c r="C155" s="9" t="s">
        <v>5</v>
      </c>
      <c r="D155" s="9" t="str">
        <f>"王先威"</f>
        <v>王先威</v>
      </c>
    </row>
    <row r="156" spans="1:4" ht="34.5" customHeight="1">
      <c r="A156" s="8">
        <v>154</v>
      </c>
      <c r="B156" s="9" t="str">
        <f>"51212023041914290846059"</f>
        <v>51212023041914290846059</v>
      </c>
      <c r="C156" s="9" t="s">
        <v>5</v>
      </c>
      <c r="D156" s="9" t="str">
        <f>"罗春华"</f>
        <v>罗春华</v>
      </c>
    </row>
    <row r="157" spans="1:4" ht="34.5" customHeight="1">
      <c r="A157" s="8">
        <v>155</v>
      </c>
      <c r="B157" s="9" t="str">
        <f>"51212023041915265946455"</f>
        <v>51212023041915265946455</v>
      </c>
      <c r="C157" s="9" t="s">
        <v>5</v>
      </c>
      <c r="D157" s="9" t="str">
        <f>"吴源俊"</f>
        <v>吴源俊</v>
      </c>
    </row>
    <row r="158" spans="1:4" ht="34.5" customHeight="1">
      <c r="A158" s="8">
        <v>156</v>
      </c>
      <c r="B158" s="9" t="str">
        <f>"51212023041915551846664"</f>
        <v>51212023041915551846664</v>
      </c>
      <c r="C158" s="9" t="s">
        <v>5</v>
      </c>
      <c r="D158" s="9" t="str">
        <f>"吴丹妮"</f>
        <v>吴丹妮</v>
      </c>
    </row>
    <row r="159" spans="1:4" ht="34.5" customHeight="1">
      <c r="A159" s="8">
        <v>157</v>
      </c>
      <c r="B159" s="9" t="str">
        <f>"51212023041916061246747"</f>
        <v>51212023041916061246747</v>
      </c>
      <c r="C159" s="9" t="s">
        <v>5</v>
      </c>
      <c r="D159" s="9" t="str">
        <f>"李运顺"</f>
        <v>李运顺</v>
      </c>
    </row>
    <row r="160" spans="1:4" ht="34.5" customHeight="1">
      <c r="A160" s="8">
        <v>158</v>
      </c>
      <c r="B160" s="9" t="str">
        <f>"51212023041916253646871"</f>
        <v>51212023041916253646871</v>
      </c>
      <c r="C160" s="9" t="s">
        <v>5</v>
      </c>
      <c r="D160" s="9" t="str">
        <f>"梁志文"</f>
        <v>梁志文</v>
      </c>
    </row>
    <row r="161" spans="1:4" ht="34.5" customHeight="1">
      <c r="A161" s="8">
        <v>159</v>
      </c>
      <c r="B161" s="9" t="str">
        <f>"51212023041916313746902"</f>
        <v>51212023041916313746902</v>
      </c>
      <c r="C161" s="9" t="s">
        <v>5</v>
      </c>
      <c r="D161" s="9" t="str">
        <f>"莫卓榕"</f>
        <v>莫卓榕</v>
      </c>
    </row>
    <row r="162" spans="1:4" ht="34.5" customHeight="1">
      <c r="A162" s="8">
        <v>160</v>
      </c>
      <c r="B162" s="9" t="str">
        <f>"51212023041916565847053"</f>
        <v>51212023041916565847053</v>
      </c>
      <c r="C162" s="9" t="s">
        <v>5</v>
      </c>
      <c r="D162" s="9" t="str">
        <f>"邝超"</f>
        <v>邝超</v>
      </c>
    </row>
    <row r="163" spans="1:4" ht="34.5" customHeight="1">
      <c r="A163" s="8">
        <v>161</v>
      </c>
      <c r="B163" s="9" t="str">
        <f>"51212023041917074547105"</f>
        <v>51212023041917074547105</v>
      </c>
      <c r="C163" s="9" t="s">
        <v>5</v>
      </c>
      <c r="D163" s="9" t="str">
        <f>"赵志航"</f>
        <v>赵志航</v>
      </c>
    </row>
    <row r="164" spans="1:4" ht="34.5" customHeight="1">
      <c r="A164" s="8">
        <v>162</v>
      </c>
      <c r="B164" s="9" t="str">
        <f>"51212023041917101447114"</f>
        <v>51212023041917101447114</v>
      </c>
      <c r="C164" s="9" t="s">
        <v>5</v>
      </c>
      <c r="D164" s="9" t="str">
        <f>"王义喆"</f>
        <v>王义喆</v>
      </c>
    </row>
    <row r="165" spans="1:4" ht="34.5" customHeight="1">
      <c r="A165" s="8">
        <v>163</v>
      </c>
      <c r="B165" s="9" t="str">
        <f>"51212023041917125347117"</f>
        <v>51212023041917125347117</v>
      </c>
      <c r="C165" s="9" t="s">
        <v>5</v>
      </c>
      <c r="D165" s="9" t="str">
        <f>"王女婷"</f>
        <v>王女婷</v>
      </c>
    </row>
    <row r="166" spans="1:4" ht="34.5" customHeight="1">
      <c r="A166" s="8">
        <v>164</v>
      </c>
      <c r="B166" s="9" t="str">
        <f>"51212023041917214947142"</f>
        <v>51212023041917214947142</v>
      </c>
      <c r="C166" s="9" t="s">
        <v>5</v>
      </c>
      <c r="D166" s="9" t="str">
        <f>"吴波"</f>
        <v>吴波</v>
      </c>
    </row>
    <row r="167" spans="1:4" ht="34.5" customHeight="1">
      <c r="A167" s="8">
        <v>165</v>
      </c>
      <c r="B167" s="9" t="str">
        <f>"51212023041917353047182"</f>
        <v>51212023041917353047182</v>
      </c>
      <c r="C167" s="9" t="s">
        <v>5</v>
      </c>
      <c r="D167" s="9" t="str">
        <f>"沈诗立"</f>
        <v>沈诗立</v>
      </c>
    </row>
    <row r="168" spans="1:4" ht="34.5" customHeight="1">
      <c r="A168" s="8">
        <v>166</v>
      </c>
      <c r="B168" s="9" t="str">
        <f>"51212023041917482447209"</f>
        <v>51212023041917482447209</v>
      </c>
      <c r="C168" s="9" t="s">
        <v>5</v>
      </c>
      <c r="D168" s="9" t="str">
        <f>"吴多文"</f>
        <v>吴多文</v>
      </c>
    </row>
    <row r="169" spans="1:4" ht="34.5" customHeight="1">
      <c r="A169" s="8">
        <v>167</v>
      </c>
      <c r="B169" s="9" t="str">
        <f>"51212023041918185747292"</f>
        <v>51212023041918185747292</v>
      </c>
      <c r="C169" s="9" t="s">
        <v>5</v>
      </c>
      <c r="D169" s="9" t="str">
        <f>"唐雄俊"</f>
        <v>唐雄俊</v>
      </c>
    </row>
    <row r="170" spans="1:4" ht="34.5" customHeight="1">
      <c r="A170" s="8">
        <v>168</v>
      </c>
      <c r="B170" s="9" t="str">
        <f>"51212023041919140847426"</f>
        <v>51212023041919140847426</v>
      </c>
      <c r="C170" s="9" t="s">
        <v>5</v>
      </c>
      <c r="D170" s="9" t="str">
        <f>"吴启皇"</f>
        <v>吴启皇</v>
      </c>
    </row>
    <row r="171" spans="1:4" ht="34.5" customHeight="1">
      <c r="A171" s="8">
        <v>169</v>
      </c>
      <c r="B171" s="9" t="str">
        <f>"51212023041919350147483"</f>
        <v>51212023041919350147483</v>
      </c>
      <c r="C171" s="9" t="s">
        <v>5</v>
      </c>
      <c r="D171" s="9" t="str">
        <f>"丁颖达"</f>
        <v>丁颖达</v>
      </c>
    </row>
    <row r="172" spans="1:4" ht="34.5" customHeight="1">
      <c r="A172" s="8">
        <v>170</v>
      </c>
      <c r="B172" s="9" t="str">
        <f>"51212023041919394047497"</f>
        <v>51212023041919394047497</v>
      </c>
      <c r="C172" s="9" t="s">
        <v>5</v>
      </c>
      <c r="D172" s="9" t="str">
        <f>"蔡坤学"</f>
        <v>蔡坤学</v>
      </c>
    </row>
    <row r="173" spans="1:4" ht="34.5" customHeight="1">
      <c r="A173" s="8">
        <v>171</v>
      </c>
      <c r="B173" s="9" t="str">
        <f>"51212023041919544247535"</f>
        <v>51212023041919544247535</v>
      </c>
      <c r="C173" s="9" t="s">
        <v>5</v>
      </c>
      <c r="D173" s="9" t="str">
        <f>"王后贤"</f>
        <v>王后贤</v>
      </c>
    </row>
    <row r="174" spans="1:4" ht="34.5" customHeight="1">
      <c r="A174" s="8">
        <v>172</v>
      </c>
      <c r="B174" s="9" t="str">
        <f>"51212023041920052947577"</f>
        <v>51212023041920052947577</v>
      </c>
      <c r="C174" s="9" t="s">
        <v>5</v>
      </c>
      <c r="D174" s="9" t="str">
        <f>"符小妹"</f>
        <v>符小妹</v>
      </c>
    </row>
    <row r="175" spans="1:4" ht="34.5" customHeight="1">
      <c r="A175" s="8">
        <v>173</v>
      </c>
      <c r="B175" s="9" t="str">
        <f>"51212023041920093947590"</f>
        <v>51212023041920093947590</v>
      </c>
      <c r="C175" s="9" t="s">
        <v>5</v>
      </c>
      <c r="D175" s="9" t="str">
        <f>"陈荣森"</f>
        <v>陈荣森</v>
      </c>
    </row>
    <row r="176" spans="1:4" ht="34.5" customHeight="1">
      <c r="A176" s="8">
        <v>174</v>
      </c>
      <c r="B176" s="9" t="str">
        <f>"51212023041920333547666"</f>
        <v>51212023041920333547666</v>
      </c>
      <c r="C176" s="9" t="s">
        <v>5</v>
      </c>
      <c r="D176" s="9" t="str">
        <f>"陈腾"</f>
        <v>陈腾</v>
      </c>
    </row>
    <row r="177" spans="1:4" ht="34.5" customHeight="1">
      <c r="A177" s="8">
        <v>175</v>
      </c>
      <c r="B177" s="9" t="str">
        <f>"51212023041920363247675"</f>
        <v>51212023041920363247675</v>
      </c>
      <c r="C177" s="9" t="s">
        <v>5</v>
      </c>
      <c r="D177" s="9" t="str">
        <f>"郑庆财"</f>
        <v>郑庆财</v>
      </c>
    </row>
    <row r="178" spans="1:4" ht="34.5" customHeight="1">
      <c r="A178" s="8">
        <v>176</v>
      </c>
      <c r="B178" s="9" t="str">
        <f>"51212023041920415747694"</f>
        <v>51212023041920415747694</v>
      </c>
      <c r="C178" s="9" t="s">
        <v>5</v>
      </c>
      <c r="D178" s="9" t="str">
        <f>"云明开"</f>
        <v>云明开</v>
      </c>
    </row>
    <row r="179" spans="1:4" ht="34.5" customHeight="1">
      <c r="A179" s="8">
        <v>177</v>
      </c>
      <c r="B179" s="9" t="str">
        <f>"51212023041920462647708"</f>
        <v>51212023041920462647708</v>
      </c>
      <c r="C179" s="9" t="s">
        <v>5</v>
      </c>
      <c r="D179" s="9" t="str">
        <f>"朱昱霖"</f>
        <v>朱昱霖</v>
      </c>
    </row>
    <row r="180" spans="1:4" ht="34.5" customHeight="1">
      <c r="A180" s="8">
        <v>178</v>
      </c>
      <c r="B180" s="9" t="str">
        <f>"51212023041921164847809"</f>
        <v>51212023041921164847809</v>
      </c>
      <c r="C180" s="9" t="s">
        <v>5</v>
      </c>
      <c r="D180" s="9" t="str">
        <f>"洪海"</f>
        <v>洪海</v>
      </c>
    </row>
    <row r="181" spans="1:4" ht="34.5" customHeight="1">
      <c r="A181" s="8">
        <v>179</v>
      </c>
      <c r="B181" s="9" t="str">
        <f>"51212023041921202147824"</f>
        <v>51212023041921202147824</v>
      </c>
      <c r="C181" s="9" t="s">
        <v>5</v>
      </c>
      <c r="D181" s="9" t="str">
        <f>"段倩冰"</f>
        <v>段倩冰</v>
      </c>
    </row>
    <row r="182" spans="1:4" ht="34.5" customHeight="1">
      <c r="A182" s="8">
        <v>180</v>
      </c>
      <c r="B182" s="9" t="str">
        <f>"51212023041921232347836"</f>
        <v>51212023041921232347836</v>
      </c>
      <c r="C182" s="9" t="s">
        <v>5</v>
      </c>
      <c r="D182" s="9" t="str">
        <f>"吴松健"</f>
        <v>吴松健</v>
      </c>
    </row>
    <row r="183" spans="1:4" ht="34.5" customHeight="1">
      <c r="A183" s="8">
        <v>181</v>
      </c>
      <c r="B183" s="9" t="str">
        <f>"51212023041921460047935"</f>
        <v>51212023041921460047935</v>
      </c>
      <c r="C183" s="9" t="s">
        <v>5</v>
      </c>
      <c r="D183" s="9" t="str">
        <f>"黎惠娴"</f>
        <v>黎惠娴</v>
      </c>
    </row>
    <row r="184" spans="1:4" ht="34.5" customHeight="1">
      <c r="A184" s="8">
        <v>182</v>
      </c>
      <c r="B184" s="9" t="str">
        <f>"51212023041921490247942"</f>
        <v>51212023041921490247942</v>
      </c>
      <c r="C184" s="9" t="s">
        <v>5</v>
      </c>
      <c r="D184" s="9" t="str">
        <f>"李思雅"</f>
        <v>李思雅</v>
      </c>
    </row>
    <row r="185" spans="1:4" ht="34.5" customHeight="1">
      <c r="A185" s="8">
        <v>183</v>
      </c>
      <c r="B185" s="9" t="str">
        <f>"51212023041922003647975"</f>
        <v>51212023041922003647975</v>
      </c>
      <c r="C185" s="9" t="s">
        <v>5</v>
      </c>
      <c r="D185" s="9" t="str">
        <f>"梁敏"</f>
        <v>梁敏</v>
      </c>
    </row>
    <row r="186" spans="1:4" ht="34.5" customHeight="1">
      <c r="A186" s="8">
        <v>184</v>
      </c>
      <c r="B186" s="9" t="str">
        <f>"51212023041922004847977"</f>
        <v>51212023041922004847977</v>
      </c>
      <c r="C186" s="9" t="s">
        <v>5</v>
      </c>
      <c r="D186" s="9" t="str">
        <f>"李美芬"</f>
        <v>李美芬</v>
      </c>
    </row>
    <row r="187" spans="1:4" ht="34.5" customHeight="1">
      <c r="A187" s="8">
        <v>185</v>
      </c>
      <c r="B187" s="9" t="str">
        <f>"51212023041922244148066"</f>
        <v>51212023041922244148066</v>
      </c>
      <c r="C187" s="9" t="s">
        <v>5</v>
      </c>
      <c r="D187" s="9" t="str">
        <f>"王富鹏"</f>
        <v>王富鹏</v>
      </c>
    </row>
    <row r="188" spans="1:4" ht="34.5" customHeight="1">
      <c r="A188" s="8">
        <v>186</v>
      </c>
      <c r="B188" s="9" t="str">
        <f>"51212023041922284348086"</f>
        <v>51212023041922284348086</v>
      </c>
      <c r="C188" s="9" t="s">
        <v>5</v>
      </c>
      <c r="D188" s="9" t="str">
        <f>"钟宇"</f>
        <v>钟宇</v>
      </c>
    </row>
    <row r="189" spans="1:4" ht="34.5" customHeight="1">
      <c r="A189" s="8">
        <v>187</v>
      </c>
      <c r="B189" s="9" t="str">
        <f>"51212023041922481448150"</f>
        <v>51212023041922481448150</v>
      </c>
      <c r="C189" s="9" t="s">
        <v>5</v>
      </c>
      <c r="D189" s="9" t="str">
        <f>"李金泽"</f>
        <v>李金泽</v>
      </c>
    </row>
    <row r="190" spans="1:4" ht="34.5" customHeight="1">
      <c r="A190" s="8">
        <v>188</v>
      </c>
      <c r="B190" s="9" t="str">
        <f>"51212023041923172648209"</f>
        <v>51212023041923172648209</v>
      </c>
      <c r="C190" s="9" t="s">
        <v>5</v>
      </c>
      <c r="D190" s="9" t="str">
        <f>"李昌和"</f>
        <v>李昌和</v>
      </c>
    </row>
    <row r="191" spans="1:4" ht="34.5" customHeight="1">
      <c r="A191" s="8">
        <v>189</v>
      </c>
      <c r="B191" s="9" t="str">
        <f>"51212023041923213948222"</f>
        <v>51212023041923213948222</v>
      </c>
      <c r="C191" s="9" t="s">
        <v>5</v>
      </c>
      <c r="D191" s="9" t="str">
        <f>"梁思益"</f>
        <v>梁思益</v>
      </c>
    </row>
    <row r="192" spans="1:4" ht="34.5" customHeight="1">
      <c r="A192" s="8">
        <v>190</v>
      </c>
      <c r="B192" s="9" t="str">
        <f>"51212023041923231348227"</f>
        <v>51212023041923231348227</v>
      </c>
      <c r="C192" s="9" t="s">
        <v>5</v>
      </c>
      <c r="D192" s="9" t="str">
        <f>"符亮星"</f>
        <v>符亮星</v>
      </c>
    </row>
    <row r="193" spans="1:4" ht="34.5" customHeight="1">
      <c r="A193" s="8">
        <v>191</v>
      </c>
      <c r="B193" s="9" t="str">
        <f>"51212023042007381248366"</f>
        <v>51212023042007381248366</v>
      </c>
      <c r="C193" s="9" t="s">
        <v>5</v>
      </c>
      <c r="D193" s="9" t="str">
        <f>"潘钟乾"</f>
        <v>潘钟乾</v>
      </c>
    </row>
    <row r="194" spans="1:4" ht="34.5" customHeight="1">
      <c r="A194" s="8">
        <v>192</v>
      </c>
      <c r="B194" s="9" t="str">
        <f>"51212023042008421448476"</f>
        <v>51212023042008421448476</v>
      </c>
      <c r="C194" s="9" t="s">
        <v>5</v>
      </c>
      <c r="D194" s="9" t="str">
        <f>"辜振贤"</f>
        <v>辜振贤</v>
      </c>
    </row>
    <row r="195" spans="1:4" ht="34.5" customHeight="1">
      <c r="A195" s="8">
        <v>193</v>
      </c>
      <c r="B195" s="9" t="str">
        <f>"51212023042010002848753"</f>
        <v>51212023042010002848753</v>
      </c>
      <c r="C195" s="9" t="s">
        <v>5</v>
      </c>
      <c r="D195" s="9" t="str">
        <f>"王赞章"</f>
        <v>王赞章</v>
      </c>
    </row>
    <row r="196" spans="1:4" ht="34.5" customHeight="1">
      <c r="A196" s="8">
        <v>194</v>
      </c>
      <c r="B196" s="9" t="str">
        <f>"51212023042010163748819"</f>
        <v>51212023042010163748819</v>
      </c>
      <c r="C196" s="9" t="s">
        <v>5</v>
      </c>
      <c r="D196" s="9" t="str">
        <f>"林恒立"</f>
        <v>林恒立</v>
      </c>
    </row>
    <row r="197" spans="1:4" ht="34.5" customHeight="1">
      <c r="A197" s="8">
        <v>195</v>
      </c>
      <c r="B197" s="9" t="str">
        <f>"51212023042010182248831"</f>
        <v>51212023042010182248831</v>
      </c>
      <c r="C197" s="9" t="s">
        <v>5</v>
      </c>
      <c r="D197" s="9" t="str">
        <f>"唐素琴"</f>
        <v>唐素琴</v>
      </c>
    </row>
    <row r="198" spans="1:4" ht="34.5" customHeight="1">
      <c r="A198" s="8">
        <v>196</v>
      </c>
      <c r="B198" s="9" t="str">
        <f>"51212023042010343648907"</f>
        <v>51212023042010343648907</v>
      </c>
      <c r="C198" s="9" t="s">
        <v>5</v>
      </c>
      <c r="D198" s="9" t="str">
        <f>"符吉涛"</f>
        <v>符吉涛</v>
      </c>
    </row>
    <row r="199" spans="1:4" ht="34.5" customHeight="1">
      <c r="A199" s="8">
        <v>197</v>
      </c>
      <c r="B199" s="9" t="str">
        <f>"51212023042011094449059"</f>
        <v>51212023042011094449059</v>
      </c>
      <c r="C199" s="9" t="s">
        <v>5</v>
      </c>
      <c r="D199" s="9" t="str">
        <f>"刘春余"</f>
        <v>刘春余</v>
      </c>
    </row>
    <row r="200" spans="1:4" ht="34.5" customHeight="1">
      <c r="A200" s="8">
        <v>198</v>
      </c>
      <c r="B200" s="9" t="str">
        <f>"51212023042011305049131"</f>
        <v>51212023042011305049131</v>
      </c>
      <c r="C200" s="9" t="s">
        <v>5</v>
      </c>
      <c r="D200" s="9" t="str">
        <f>"代川"</f>
        <v>代川</v>
      </c>
    </row>
    <row r="201" spans="1:4" ht="34.5" customHeight="1">
      <c r="A201" s="8">
        <v>199</v>
      </c>
      <c r="B201" s="9" t="str">
        <f>"51212023042011334949141"</f>
        <v>51212023042011334949141</v>
      </c>
      <c r="C201" s="9" t="s">
        <v>5</v>
      </c>
      <c r="D201" s="9" t="str">
        <f>"杨来浩"</f>
        <v>杨来浩</v>
      </c>
    </row>
    <row r="202" spans="1:4" ht="34.5" customHeight="1">
      <c r="A202" s="8">
        <v>200</v>
      </c>
      <c r="B202" s="9" t="str">
        <f>"51212023042011351649147"</f>
        <v>51212023042011351649147</v>
      </c>
      <c r="C202" s="9" t="s">
        <v>5</v>
      </c>
      <c r="D202" s="9" t="str">
        <f>"蔡于骏"</f>
        <v>蔡于骏</v>
      </c>
    </row>
    <row r="203" spans="1:4" ht="34.5" customHeight="1">
      <c r="A203" s="8">
        <v>201</v>
      </c>
      <c r="B203" s="9" t="str">
        <f>"51212023042011361249152"</f>
        <v>51212023042011361249152</v>
      </c>
      <c r="C203" s="9" t="s">
        <v>5</v>
      </c>
      <c r="D203" s="9" t="str">
        <f>"李燕娣"</f>
        <v>李燕娣</v>
      </c>
    </row>
    <row r="204" spans="1:4" ht="34.5" customHeight="1">
      <c r="A204" s="8">
        <v>202</v>
      </c>
      <c r="B204" s="9" t="str">
        <f>"51212023042011380349162"</f>
        <v>51212023042011380349162</v>
      </c>
      <c r="C204" s="9" t="s">
        <v>5</v>
      </c>
      <c r="D204" s="9" t="str">
        <f>"黄枫"</f>
        <v>黄枫</v>
      </c>
    </row>
    <row r="205" spans="1:4" ht="34.5" customHeight="1">
      <c r="A205" s="8">
        <v>203</v>
      </c>
      <c r="B205" s="9" t="str">
        <f>"51212023042011425849176"</f>
        <v>51212023042011425849176</v>
      </c>
      <c r="C205" s="9" t="s">
        <v>5</v>
      </c>
      <c r="D205" s="9" t="str">
        <f>"严显伟"</f>
        <v>严显伟</v>
      </c>
    </row>
    <row r="206" spans="1:4" ht="34.5" customHeight="1">
      <c r="A206" s="8">
        <v>204</v>
      </c>
      <c r="B206" s="9" t="str">
        <f>"51212023042014140350035"</f>
        <v>51212023042014140350035</v>
      </c>
      <c r="C206" s="9" t="s">
        <v>5</v>
      </c>
      <c r="D206" s="9" t="str">
        <f>"李翔"</f>
        <v>李翔</v>
      </c>
    </row>
    <row r="207" spans="1:4" ht="34.5" customHeight="1">
      <c r="A207" s="8">
        <v>205</v>
      </c>
      <c r="B207" s="9" t="str">
        <f>"51212023042015280650581"</f>
        <v>51212023042015280650581</v>
      </c>
      <c r="C207" s="9" t="s">
        <v>5</v>
      </c>
      <c r="D207" s="9" t="str">
        <f>"冯家玲"</f>
        <v>冯家玲</v>
      </c>
    </row>
    <row r="208" spans="1:4" ht="34.5" customHeight="1">
      <c r="A208" s="8">
        <v>206</v>
      </c>
      <c r="B208" s="9" t="str">
        <f>"51212023042016484451464"</f>
        <v>51212023042016484451464</v>
      </c>
      <c r="C208" s="9" t="s">
        <v>5</v>
      </c>
      <c r="D208" s="9" t="str">
        <f>"王海珍"</f>
        <v>王海珍</v>
      </c>
    </row>
    <row r="209" spans="1:4" ht="34.5" customHeight="1">
      <c r="A209" s="8">
        <v>207</v>
      </c>
      <c r="B209" s="9" t="str">
        <f>"51212023042017080051902"</f>
        <v>51212023042017080051902</v>
      </c>
      <c r="C209" s="9" t="s">
        <v>5</v>
      </c>
      <c r="D209" s="9" t="str">
        <f>"符娜"</f>
        <v>符娜</v>
      </c>
    </row>
    <row r="210" spans="1:4" ht="34.5" customHeight="1">
      <c r="A210" s="8">
        <v>208</v>
      </c>
      <c r="B210" s="9" t="str">
        <f>"51212023042017322252031"</f>
        <v>51212023042017322252031</v>
      </c>
      <c r="C210" s="9" t="s">
        <v>5</v>
      </c>
      <c r="D210" s="9" t="str">
        <f>"符丽"</f>
        <v>符丽</v>
      </c>
    </row>
    <row r="211" spans="1:4" ht="34.5" customHeight="1">
      <c r="A211" s="8">
        <v>209</v>
      </c>
      <c r="B211" s="9" t="str">
        <f>"51212023042018130352155"</f>
        <v>51212023042018130352155</v>
      </c>
      <c r="C211" s="9" t="s">
        <v>5</v>
      </c>
      <c r="D211" s="9" t="str">
        <f>"符镭"</f>
        <v>符镭</v>
      </c>
    </row>
    <row r="212" spans="1:4" ht="34.5" customHeight="1">
      <c r="A212" s="8">
        <v>210</v>
      </c>
      <c r="B212" s="9" t="str">
        <f>"51212023042018143452158"</f>
        <v>51212023042018143452158</v>
      </c>
      <c r="C212" s="9" t="s">
        <v>5</v>
      </c>
      <c r="D212" s="9" t="str">
        <f>"邝才祺"</f>
        <v>邝才祺</v>
      </c>
    </row>
    <row r="213" spans="1:4" ht="34.5" customHeight="1">
      <c r="A213" s="8">
        <v>211</v>
      </c>
      <c r="B213" s="9" t="str">
        <f>"51212023042018373052226"</f>
        <v>51212023042018373052226</v>
      </c>
      <c r="C213" s="9" t="s">
        <v>5</v>
      </c>
      <c r="D213" s="9" t="str">
        <f>"覃进"</f>
        <v>覃进</v>
      </c>
    </row>
    <row r="214" spans="1:4" ht="34.5" customHeight="1">
      <c r="A214" s="8">
        <v>212</v>
      </c>
      <c r="B214" s="9" t="str">
        <f>"51212023042019095952330"</f>
        <v>51212023042019095952330</v>
      </c>
      <c r="C214" s="9" t="s">
        <v>5</v>
      </c>
      <c r="D214" s="9" t="str">
        <f>"周雨枝"</f>
        <v>周雨枝</v>
      </c>
    </row>
    <row r="215" spans="1:4" ht="34.5" customHeight="1">
      <c r="A215" s="8">
        <v>213</v>
      </c>
      <c r="B215" s="9" t="str">
        <f>"51212023042019465052474"</f>
        <v>51212023042019465052474</v>
      </c>
      <c r="C215" s="9" t="s">
        <v>5</v>
      </c>
      <c r="D215" s="9" t="str">
        <f>"陈庭竹"</f>
        <v>陈庭竹</v>
      </c>
    </row>
    <row r="216" spans="1:4" ht="34.5" customHeight="1">
      <c r="A216" s="8">
        <v>214</v>
      </c>
      <c r="B216" s="9" t="str">
        <f>"51212023042020305152663"</f>
        <v>51212023042020305152663</v>
      </c>
      <c r="C216" s="9" t="s">
        <v>5</v>
      </c>
      <c r="D216" s="9" t="str">
        <f>"王景晖"</f>
        <v>王景晖</v>
      </c>
    </row>
    <row r="217" spans="1:4" ht="34.5" customHeight="1">
      <c r="A217" s="8">
        <v>215</v>
      </c>
      <c r="B217" s="9" t="str">
        <f>"51212023042021114352846"</f>
        <v>51212023042021114352846</v>
      </c>
      <c r="C217" s="9" t="s">
        <v>5</v>
      </c>
      <c r="D217" s="9" t="str">
        <f>"郑万仁"</f>
        <v>郑万仁</v>
      </c>
    </row>
    <row r="218" spans="1:4" ht="34.5" customHeight="1">
      <c r="A218" s="8">
        <v>216</v>
      </c>
      <c r="B218" s="9" t="str">
        <f>"51212023042021160752867"</f>
        <v>51212023042021160752867</v>
      </c>
      <c r="C218" s="9" t="s">
        <v>5</v>
      </c>
      <c r="D218" s="9" t="str">
        <f>"王春山"</f>
        <v>王春山</v>
      </c>
    </row>
    <row r="219" spans="1:4" ht="34.5" customHeight="1">
      <c r="A219" s="8">
        <v>217</v>
      </c>
      <c r="B219" s="9" t="str">
        <f>"51212023042021172552871"</f>
        <v>51212023042021172552871</v>
      </c>
      <c r="C219" s="9" t="s">
        <v>5</v>
      </c>
      <c r="D219" s="9" t="str">
        <f>"李向前"</f>
        <v>李向前</v>
      </c>
    </row>
    <row r="220" spans="1:4" ht="34.5" customHeight="1">
      <c r="A220" s="8">
        <v>218</v>
      </c>
      <c r="B220" s="9" t="str">
        <f>"51212023042021433352966"</f>
        <v>51212023042021433352966</v>
      </c>
      <c r="C220" s="9" t="s">
        <v>5</v>
      </c>
      <c r="D220" s="9" t="str">
        <f>"马铭洋"</f>
        <v>马铭洋</v>
      </c>
    </row>
    <row r="221" spans="1:4" ht="34.5" customHeight="1">
      <c r="A221" s="8">
        <v>219</v>
      </c>
      <c r="B221" s="9" t="str">
        <f>"51212023042021452652974"</f>
        <v>51212023042021452652974</v>
      </c>
      <c r="C221" s="9" t="s">
        <v>5</v>
      </c>
      <c r="D221" s="9" t="str">
        <f>"蒋少兰"</f>
        <v>蒋少兰</v>
      </c>
    </row>
    <row r="222" spans="1:4" ht="34.5" customHeight="1">
      <c r="A222" s="8">
        <v>220</v>
      </c>
      <c r="B222" s="9" t="str">
        <f>"51212023042022065453054"</f>
        <v>51212023042022065453054</v>
      </c>
      <c r="C222" s="9" t="s">
        <v>5</v>
      </c>
      <c r="D222" s="9" t="str">
        <f>"陈承鑫"</f>
        <v>陈承鑫</v>
      </c>
    </row>
    <row r="223" spans="1:4" ht="34.5" customHeight="1">
      <c r="A223" s="8">
        <v>221</v>
      </c>
      <c r="B223" s="9" t="str">
        <f>"51212023042022323353150"</f>
        <v>51212023042022323353150</v>
      </c>
      <c r="C223" s="9" t="s">
        <v>5</v>
      </c>
      <c r="D223" s="9" t="str">
        <f>"谢燕花"</f>
        <v>谢燕花</v>
      </c>
    </row>
    <row r="224" spans="1:4" ht="34.5" customHeight="1">
      <c r="A224" s="8">
        <v>222</v>
      </c>
      <c r="B224" s="9" t="str">
        <f>"51212023042022462453191"</f>
        <v>51212023042022462453191</v>
      </c>
      <c r="C224" s="9" t="s">
        <v>5</v>
      </c>
      <c r="D224" s="9" t="str">
        <f>"张媛"</f>
        <v>张媛</v>
      </c>
    </row>
    <row r="225" spans="1:4" ht="34.5" customHeight="1">
      <c r="A225" s="8">
        <v>223</v>
      </c>
      <c r="B225" s="9" t="str">
        <f>"51212023042023093953257"</f>
        <v>51212023042023093953257</v>
      </c>
      <c r="C225" s="9" t="s">
        <v>5</v>
      </c>
      <c r="D225" s="9" t="str">
        <f>"林树栋"</f>
        <v>林树栋</v>
      </c>
    </row>
    <row r="226" spans="1:4" ht="34.5" customHeight="1">
      <c r="A226" s="8">
        <v>224</v>
      </c>
      <c r="B226" s="9" t="str">
        <f>"51212023042023135753267"</f>
        <v>51212023042023135753267</v>
      </c>
      <c r="C226" s="9" t="s">
        <v>5</v>
      </c>
      <c r="D226" s="9" t="str">
        <f>"钟山观"</f>
        <v>钟山观</v>
      </c>
    </row>
    <row r="227" spans="1:4" ht="34.5" customHeight="1">
      <c r="A227" s="8">
        <v>225</v>
      </c>
      <c r="B227" s="9" t="str">
        <f>"51212023042023183953288"</f>
        <v>51212023042023183953288</v>
      </c>
      <c r="C227" s="9" t="s">
        <v>5</v>
      </c>
      <c r="D227" s="9" t="str">
        <f>"易思梦"</f>
        <v>易思梦</v>
      </c>
    </row>
    <row r="228" spans="1:4" ht="34.5" customHeight="1">
      <c r="A228" s="8">
        <v>226</v>
      </c>
      <c r="B228" s="9" t="str">
        <f>"51212023042100313353385"</f>
        <v>51212023042100313353385</v>
      </c>
      <c r="C228" s="9" t="s">
        <v>5</v>
      </c>
      <c r="D228" s="9" t="str">
        <f>"孙明杰"</f>
        <v>孙明杰</v>
      </c>
    </row>
    <row r="229" spans="1:4" ht="34.5" customHeight="1">
      <c r="A229" s="8">
        <v>227</v>
      </c>
      <c r="B229" s="9" t="str">
        <f>"51212023042109023653632"</f>
        <v>51212023042109023653632</v>
      </c>
      <c r="C229" s="9" t="s">
        <v>5</v>
      </c>
      <c r="D229" s="9" t="str">
        <f>"吴舒仪"</f>
        <v>吴舒仪</v>
      </c>
    </row>
    <row r="230" spans="1:4" ht="34.5" customHeight="1">
      <c r="A230" s="8">
        <v>228</v>
      </c>
      <c r="B230" s="9" t="str">
        <f>"51212023042110131153917"</f>
        <v>51212023042110131153917</v>
      </c>
      <c r="C230" s="9" t="s">
        <v>5</v>
      </c>
      <c r="D230" s="9" t="str">
        <f>"郑媛娟"</f>
        <v>郑媛娟</v>
      </c>
    </row>
    <row r="231" spans="1:4" ht="34.5" customHeight="1">
      <c r="A231" s="8">
        <v>229</v>
      </c>
      <c r="B231" s="9" t="str">
        <f>"51212023042110164753931"</f>
        <v>51212023042110164753931</v>
      </c>
      <c r="C231" s="9" t="s">
        <v>5</v>
      </c>
      <c r="D231" s="9" t="str">
        <f>"王清梅"</f>
        <v>王清梅</v>
      </c>
    </row>
    <row r="232" spans="1:4" ht="34.5" customHeight="1">
      <c r="A232" s="8">
        <v>230</v>
      </c>
      <c r="B232" s="9" t="str">
        <f>"51212023042110213153961"</f>
        <v>51212023042110213153961</v>
      </c>
      <c r="C232" s="9" t="s">
        <v>5</v>
      </c>
      <c r="D232" s="9" t="str">
        <f>"夏誉森"</f>
        <v>夏誉森</v>
      </c>
    </row>
    <row r="233" spans="1:4" ht="34.5" customHeight="1">
      <c r="A233" s="8">
        <v>231</v>
      </c>
      <c r="B233" s="9" t="str">
        <f>"51212023042110251453979"</f>
        <v>51212023042110251453979</v>
      </c>
      <c r="C233" s="9" t="s">
        <v>5</v>
      </c>
      <c r="D233" s="9" t="str">
        <f>"翁玉穗"</f>
        <v>翁玉穗</v>
      </c>
    </row>
    <row r="234" spans="1:4" ht="34.5" customHeight="1">
      <c r="A234" s="8">
        <v>232</v>
      </c>
      <c r="B234" s="9" t="str">
        <f>"51212023042110271553988"</f>
        <v>51212023042110271553988</v>
      </c>
      <c r="C234" s="9" t="s">
        <v>5</v>
      </c>
      <c r="D234" s="9" t="str">
        <f>"符媚"</f>
        <v>符媚</v>
      </c>
    </row>
    <row r="235" spans="1:4" ht="34.5" customHeight="1">
      <c r="A235" s="8">
        <v>233</v>
      </c>
      <c r="B235" s="9" t="str">
        <f>"51212023042110362654042"</f>
        <v>51212023042110362654042</v>
      </c>
      <c r="C235" s="9" t="s">
        <v>5</v>
      </c>
      <c r="D235" s="9" t="str">
        <f>"陈其亮"</f>
        <v>陈其亮</v>
      </c>
    </row>
    <row r="236" spans="1:4" ht="34.5" customHeight="1">
      <c r="A236" s="8">
        <v>234</v>
      </c>
      <c r="B236" s="9" t="str">
        <f>"51212023042110423554071"</f>
        <v>51212023042110423554071</v>
      </c>
      <c r="C236" s="9" t="s">
        <v>5</v>
      </c>
      <c r="D236" s="9" t="str">
        <f>"吴多炳"</f>
        <v>吴多炳</v>
      </c>
    </row>
    <row r="237" spans="1:4" ht="34.5" customHeight="1">
      <c r="A237" s="8">
        <v>235</v>
      </c>
      <c r="B237" s="9" t="str">
        <f>"51212023042111235154288"</f>
        <v>51212023042111235154288</v>
      </c>
      <c r="C237" s="9" t="s">
        <v>5</v>
      </c>
      <c r="D237" s="9" t="str">
        <f>"农广南"</f>
        <v>农广南</v>
      </c>
    </row>
    <row r="238" spans="1:4" ht="34.5" customHeight="1">
      <c r="A238" s="8">
        <v>236</v>
      </c>
      <c r="B238" s="9" t="str">
        <f>"51212023042112290854526"</f>
        <v>51212023042112290854526</v>
      </c>
      <c r="C238" s="9" t="s">
        <v>5</v>
      </c>
      <c r="D238" s="9" t="str">
        <f>"田晓玲"</f>
        <v>田晓玲</v>
      </c>
    </row>
    <row r="239" spans="1:4" ht="34.5" customHeight="1">
      <c r="A239" s="8">
        <v>237</v>
      </c>
      <c r="B239" s="9" t="str">
        <f>"51212023042114483655036"</f>
        <v>51212023042114483655036</v>
      </c>
      <c r="C239" s="9" t="s">
        <v>5</v>
      </c>
      <c r="D239" s="9" t="str">
        <f>"何里丹"</f>
        <v>何里丹</v>
      </c>
    </row>
    <row r="240" spans="1:4" ht="34.5" customHeight="1">
      <c r="A240" s="8">
        <v>238</v>
      </c>
      <c r="B240" s="9" t="str">
        <f>"51212023042115070655107"</f>
        <v>51212023042115070655107</v>
      </c>
      <c r="C240" s="9" t="s">
        <v>5</v>
      </c>
      <c r="D240" s="9" t="str">
        <f>"赖宇翔"</f>
        <v>赖宇翔</v>
      </c>
    </row>
    <row r="241" spans="1:4" ht="34.5" customHeight="1">
      <c r="A241" s="8">
        <v>239</v>
      </c>
      <c r="B241" s="9" t="str">
        <f>"51212023042116010655340"</f>
        <v>51212023042116010655340</v>
      </c>
      <c r="C241" s="9" t="s">
        <v>5</v>
      </c>
      <c r="D241" s="9" t="str">
        <f>"蒲才喜"</f>
        <v>蒲才喜</v>
      </c>
    </row>
    <row r="242" spans="1:4" ht="34.5" customHeight="1">
      <c r="A242" s="8">
        <v>240</v>
      </c>
      <c r="B242" s="9" t="str">
        <f>"51212023042116184755421"</f>
        <v>51212023042116184755421</v>
      </c>
      <c r="C242" s="9" t="s">
        <v>5</v>
      </c>
      <c r="D242" s="9" t="str">
        <f>"钟新新"</f>
        <v>钟新新</v>
      </c>
    </row>
    <row r="243" spans="1:4" ht="34.5" customHeight="1">
      <c r="A243" s="8">
        <v>241</v>
      </c>
      <c r="B243" s="9" t="str">
        <f>"51212023042116355355497"</f>
        <v>51212023042116355355497</v>
      </c>
      <c r="C243" s="9" t="s">
        <v>5</v>
      </c>
      <c r="D243" s="9" t="str">
        <f>"柳道武"</f>
        <v>柳道武</v>
      </c>
    </row>
    <row r="244" spans="1:4" ht="34.5" customHeight="1">
      <c r="A244" s="8">
        <v>242</v>
      </c>
      <c r="B244" s="9" t="str">
        <f>"51212023042116382155506"</f>
        <v>51212023042116382155506</v>
      </c>
      <c r="C244" s="9" t="s">
        <v>5</v>
      </c>
      <c r="D244" s="9" t="str">
        <f>"陈炜坤"</f>
        <v>陈炜坤</v>
      </c>
    </row>
    <row r="245" spans="1:4" ht="34.5" customHeight="1">
      <c r="A245" s="8">
        <v>243</v>
      </c>
      <c r="B245" s="9" t="str">
        <f>"51212023042118540555817"</f>
        <v>51212023042118540555817</v>
      </c>
      <c r="C245" s="9" t="s">
        <v>5</v>
      </c>
      <c r="D245" s="9" t="str">
        <f>"黄许健"</f>
        <v>黄许健</v>
      </c>
    </row>
    <row r="246" spans="1:4" ht="34.5" customHeight="1">
      <c r="A246" s="8">
        <v>244</v>
      </c>
      <c r="B246" s="9" t="str">
        <f>"51212023042121002956019"</f>
        <v>51212023042121002956019</v>
      </c>
      <c r="C246" s="9" t="s">
        <v>5</v>
      </c>
      <c r="D246" s="9" t="str">
        <f>"肖茂蔚"</f>
        <v>肖茂蔚</v>
      </c>
    </row>
    <row r="247" spans="1:4" ht="34.5" customHeight="1">
      <c r="A247" s="8">
        <v>245</v>
      </c>
      <c r="B247" s="9" t="str">
        <f>"51212023042121053756034"</f>
        <v>51212023042121053756034</v>
      </c>
      <c r="C247" s="9" t="s">
        <v>5</v>
      </c>
      <c r="D247" s="9" t="str">
        <f>"劳田艺"</f>
        <v>劳田艺</v>
      </c>
    </row>
    <row r="248" spans="1:4" ht="34.5" customHeight="1">
      <c r="A248" s="8">
        <v>246</v>
      </c>
      <c r="B248" s="9" t="str">
        <f>"51212023042123032556250"</f>
        <v>51212023042123032556250</v>
      </c>
      <c r="C248" s="9" t="s">
        <v>5</v>
      </c>
      <c r="D248" s="9" t="str">
        <f>"孙民"</f>
        <v>孙民</v>
      </c>
    </row>
    <row r="249" spans="1:4" ht="34.5" customHeight="1">
      <c r="A249" s="8">
        <v>247</v>
      </c>
      <c r="B249" s="9" t="str">
        <f>"51212023042123311956281"</f>
        <v>51212023042123311956281</v>
      </c>
      <c r="C249" s="9" t="s">
        <v>5</v>
      </c>
      <c r="D249" s="9" t="str">
        <f>"蔡兴颖"</f>
        <v>蔡兴颖</v>
      </c>
    </row>
    <row r="250" spans="1:4" ht="34.5" customHeight="1">
      <c r="A250" s="8">
        <v>248</v>
      </c>
      <c r="B250" s="9" t="str">
        <f>"51212023042209352456548"</f>
        <v>51212023042209352456548</v>
      </c>
      <c r="C250" s="9" t="s">
        <v>5</v>
      </c>
      <c r="D250" s="9" t="str">
        <f>"何丽丽"</f>
        <v>何丽丽</v>
      </c>
    </row>
    <row r="251" spans="1:4" ht="34.5" customHeight="1">
      <c r="A251" s="8">
        <v>249</v>
      </c>
      <c r="B251" s="9" t="str">
        <f>"51212023042210015656657"</f>
        <v>51212023042210015656657</v>
      </c>
      <c r="C251" s="9" t="s">
        <v>5</v>
      </c>
      <c r="D251" s="9" t="str">
        <f>"杜钟宝"</f>
        <v>杜钟宝</v>
      </c>
    </row>
    <row r="252" spans="1:4" ht="34.5" customHeight="1">
      <c r="A252" s="8">
        <v>250</v>
      </c>
      <c r="B252" s="9" t="str">
        <f>"51212023042210382256837"</f>
        <v>51212023042210382256837</v>
      </c>
      <c r="C252" s="9" t="s">
        <v>5</v>
      </c>
      <c r="D252" s="9" t="str">
        <f>"羊翊鑫"</f>
        <v>羊翊鑫</v>
      </c>
    </row>
    <row r="253" spans="1:4" ht="34.5" customHeight="1">
      <c r="A253" s="8">
        <v>251</v>
      </c>
      <c r="B253" s="9" t="str">
        <f>"51212023042211120657003"</f>
        <v>51212023042211120657003</v>
      </c>
      <c r="C253" s="9" t="s">
        <v>5</v>
      </c>
      <c r="D253" s="9" t="str">
        <f>"李耀勋"</f>
        <v>李耀勋</v>
      </c>
    </row>
    <row r="254" spans="1:4" ht="34.5" customHeight="1">
      <c r="A254" s="8">
        <v>252</v>
      </c>
      <c r="B254" s="9" t="str">
        <f>"51212023042211405357110"</f>
        <v>51212023042211405357110</v>
      </c>
      <c r="C254" s="9" t="s">
        <v>5</v>
      </c>
      <c r="D254" s="9" t="str">
        <f>"程小龙"</f>
        <v>程小龙</v>
      </c>
    </row>
    <row r="255" spans="1:4" ht="34.5" customHeight="1">
      <c r="A255" s="8">
        <v>253</v>
      </c>
      <c r="B255" s="9" t="str">
        <f>"51212023042211513957155"</f>
        <v>51212023042211513957155</v>
      </c>
      <c r="C255" s="9" t="s">
        <v>5</v>
      </c>
      <c r="D255" s="9" t="str">
        <f>"林明智"</f>
        <v>林明智</v>
      </c>
    </row>
    <row r="256" spans="1:4" ht="34.5" customHeight="1">
      <c r="A256" s="8">
        <v>254</v>
      </c>
      <c r="B256" s="9" t="str">
        <f>"51212023042211560957166"</f>
        <v>51212023042211560957166</v>
      </c>
      <c r="C256" s="9" t="s">
        <v>5</v>
      </c>
      <c r="D256" s="9" t="str">
        <f>"符丹莉"</f>
        <v>符丹莉</v>
      </c>
    </row>
    <row r="257" spans="1:4" ht="34.5" customHeight="1">
      <c r="A257" s="8">
        <v>255</v>
      </c>
      <c r="B257" s="9" t="str">
        <f>"51212023042212250757273"</f>
        <v>51212023042212250757273</v>
      </c>
      <c r="C257" s="9" t="s">
        <v>5</v>
      </c>
      <c r="D257" s="9" t="str">
        <f>"董冠林"</f>
        <v>董冠林</v>
      </c>
    </row>
    <row r="258" spans="1:4" ht="34.5" customHeight="1">
      <c r="A258" s="8">
        <v>256</v>
      </c>
      <c r="B258" s="9" t="str">
        <f>"51212023042212454357344"</f>
        <v>51212023042212454357344</v>
      </c>
      <c r="C258" s="9" t="s">
        <v>5</v>
      </c>
      <c r="D258" s="9" t="str">
        <f>"陈有浩"</f>
        <v>陈有浩</v>
      </c>
    </row>
    <row r="259" spans="1:4" ht="34.5" customHeight="1">
      <c r="A259" s="8">
        <v>257</v>
      </c>
      <c r="B259" s="9" t="str">
        <f>"51212023042213560157593"</f>
        <v>51212023042213560157593</v>
      </c>
      <c r="C259" s="9" t="s">
        <v>5</v>
      </c>
      <c r="D259" s="9" t="str">
        <f>"王丹妮"</f>
        <v>王丹妮</v>
      </c>
    </row>
    <row r="260" spans="1:4" ht="34.5" customHeight="1">
      <c r="A260" s="8">
        <v>258</v>
      </c>
      <c r="B260" s="9" t="str">
        <f>"51212023042215293157898"</f>
        <v>51212023042215293157898</v>
      </c>
      <c r="C260" s="9" t="s">
        <v>5</v>
      </c>
      <c r="D260" s="9" t="str">
        <f>"黄武飞"</f>
        <v>黄武飞</v>
      </c>
    </row>
    <row r="261" spans="1:4" ht="34.5" customHeight="1">
      <c r="A261" s="8">
        <v>259</v>
      </c>
      <c r="B261" s="9" t="str">
        <f>"51212023042216082458051"</f>
        <v>51212023042216082458051</v>
      </c>
      <c r="C261" s="9" t="s">
        <v>5</v>
      </c>
      <c r="D261" s="9" t="str">
        <f>"苏运宏"</f>
        <v>苏运宏</v>
      </c>
    </row>
    <row r="262" spans="1:4" ht="34.5" customHeight="1">
      <c r="A262" s="8">
        <v>260</v>
      </c>
      <c r="B262" s="9" t="str">
        <f>"51212023042216211058090"</f>
        <v>51212023042216211058090</v>
      </c>
      <c r="C262" s="9" t="s">
        <v>5</v>
      </c>
      <c r="D262" s="9" t="str">
        <f>"羊显慎"</f>
        <v>羊显慎</v>
      </c>
    </row>
    <row r="263" spans="1:4" ht="34.5" customHeight="1">
      <c r="A263" s="8">
        <v>261</v>
      </c>
      <c r="B263" s="9" t="str">
        <f>"51212023042216320858121"</f>
        <v>51212023042216320858121</v>
      </c>
      <c r="C263" s="9" t="s">
        <v>5</v>
      </c>
      <c r="D263" s="9" t="str">
        <f>"任家豪"</f>
        <v>任家豪</v>
      </c>
    </row>
    <row r="264" spans="1:4" ht="34.5" customHeight="1">
      <c r="A264" s="8">
        <v>262</v>
      </c>
      <c r="B264" s="9" t="str">
        <f>"51212023042217150558260"</f>
        <v>51212023042217150558260</v>
      </c>
      <c r="C264" s="9" t="s">
        <v>5</v>
      </c>
      <c r="D264" s="9" t="str">
        <f>"秦丽冰"</f>
        <v>秦丽冰</v>
      </c>
    </row>
    <row r="265" spans="1:4" ht="34.5" customHeight="1">
      <c r="A265" s="8">
        <v>263</v>
      </c>
      <c r="B265" s="9" t="str">
        <f>"51212023042217223158281"</f>
        <v>51212023042217223158281</v>
      </c>
      <c r="C265" s="9" t="s">
        <v>5</v>
      </c>
      <c r="D265" s="9" t="str">
        <f>"颜彩云"</f>
        <v>颜彩云</v>
      </c>
    </row>
    <row r="266" spans="1:4" ht="34.5" customHeight="1">
      <c r="A266" s="8">
        <v>264</v>
      </c>
      <c r="B266" s="9" t="str">
        <f>"51212023042217244358286"</f>
        <v>51212023042217244358286</v>
      </c>
      <c r="C266" s="9" t="s">
        <v>5</v>
      </c>
      <c r="D266" s="9" t="str">
        <f>"王发鹏"</f>
        <v>王发鹏</v>
      </c>
    </row>
    <row r="267" spans="1:4" ht="34.5" customHeight="1">
      <c r="A267" s="8">
        <v>265</v>
      </c>
      <c r="B267" s="9" t="str">
        <f>"51212023042220084458685"</f>
        <v>51212023042220084458685</v>
      </c>
      <c r="C267" s="9" t="s">
        <v>5</v>
      </c>
      <c r="D267" s="9" t="str">
        <f>"符玫瑜"</f>
        <v>符玫瑜</v>
      </c>
    </row>
    <row r="268" spans="1:4" ht="34.5" customHeight="1">
      <c r="A268" s="8">
        <v>266</v>
      </c>
      <c r="B268" s="9" t="str">
        <f>"51212023042220451558807"</f>
        <v>51212023042220451558807</v>
      </c>
      <c r="C268" s="9" t="s">
        <v>5</v>
      </c>
      <c r="D268" s="9" t="str">
        <f>"邓正宏"</f>
        <v>邓正宏</v>
      </c>
    </row>
    <row r="269" spans="1:4" ht="34.5" customHeight="1">
      <c r="A269" s="8">
        <v>267</v>
      </c>
      <c r="B269" s="9" t="str">
        <f>"51212023042221091258879"</f>
        <v>51212023042221091258879</v>
      </c>
      <c r="C269" s="9" t="s">
        <v>5</v>
      </c>
      <c r="D269" s="9" t="str">
        <f>"殷朝辉"</f>
        <v>殷朝辉</v>
      </c>
    </row>
    <row r="270" spans="1:4" ht="34.5" customHeight="1">
      <c r="A270" s="8">
        <v>268</v>
      </c>
      <c r="B270" s="9" t="str">
        <f>"51212023042221265058929"</f>
        <v>51212023042221265058929</v>
      </c>
      <c r="C270" s="9" t="s">
        <v>5</v>
      </c>
      <c r="D270" s="9" t="str">
        <f>"冯小春"</f>
        <v>冯小春</v>
      </c>
    </row>
    <row r="271" spans="1:4" ht="34.5" customHeight="1">
      <c r="A271" s="8">
        <v>269</v>
      </c>
      <c r="B271" s="9" t="str">
        <f>"51212023042221432558990"</f>
        <v>51212023042221432558990</v>
      </c>
      <c r="C271" s="9" t="s">
        <v>5</v>
      </c>
      <c r="D271" s="9" t="str">
        <f>"陈小宝"</f>
        <v>陈小宝</v>
      </c>
    </row>
    <row r="272" spans="1:4" ht="34.5" customHeight="1">
      <c r="A272" s="8">
        <v>270</v>
      </c>
      <c r="B272" s="9" t="str">
        <f>"51212023042222365259167"</f>
        <v>51212023042222365259167</v>
      </c>
      <c r="C272" s="9" t="s">
        <v>5</v>
      </c>
      <c r="D272" s="9" t="str">
        <f>"吴雷"</f>
        <v>吴雷</v>
      </c>
    </row>
    <row r="273" spans="1:4" ht="34.5" customHeight="1">
      <c r="A273" s="8">
        <v>271</v>
      </c>
      <c r="B273" s="9" t="str">
        <f>"51212023042222381059173"</f>
        <v>51212023042222381059173</v>
      </c>
      <c r="C273" s="9" t="s">
        <v>5</v>
      </c>
      <c r="D273" s="9" t="str">
        <f>"梁国涛"</f>
        <v>梁国涛</v>
      </c>
    </row>
    <row r="274" spans="1:4" ht="34.5" customHeight="1">
      <c r="A274" s="8">
        <v>272</v>
      </c>
      <c r="B274" s="9" t="str">
        <f>"51212023042223330959326"</f>
        <v>51212023042223330959326</v>
      </c>
      <c r="C274" s="9" t="s">
        <v>5</v>
      </c>
      <c r="D274" s="9" t="str">
        <f>"曾上浩"</f>
        <v>曾上浩</v>
      </c>
    </row>
    <row r="275" spans="1:4" ht="34.5" customHeight="1">
      <c r="A275" s="8">
        <v>273</v>
      </c>
      <c r="B275" s="9" t="str">
        <f>"51212023042300425659420"</f>
        <v>51212023042300425659420</v>
      </c>
      <c r="C275" s="9" t="s">
        <v>5</v>
      </c>
      <c r="D275" s="9" t="str">
        <f>"洪怡芬"</f>
        <v>洪怡芬</v>
      </c>
    </row>
    <row r="276" spans="1:4" ht="34.5" customHeight="1">
      <c r="A276" s="8">
        <v>274</v>
      </c>
      <c r="B276" s="9" t="str">
        <f>"51212023042301220259442"</f>
        <v>51212023042301220259442</v>
      </c>
      <c r="C276" s="9" t="s">
        <v>5</v>
      </c>
      <c r="D276" s="9" t="str">
        <f>"刘学嘉"</f>
        <v>刘学嘉</v>
      </c>
    </row>
    <row r="277" spans="1:4" ht="34.5" customHeight="1">
      <c r="A277" s="8">
        <v>275</v>
      </c>
      <c r="B277" s="9" t="str">
        <f>"51212023042308285259535"</f>
        <v>51212023042308285259535</v>
      </c>
      <c r="C277" s="9" t="s">
        <v>5</v>
      </c>
      <c r="D277" s="9" t="str">
        <f>"符小茜"</f>
        <v>符小茜</v>
      </c>
    </row>
    <row r="278" spans="1:4" ht="34.5" customHeight="1">
      <c r="A278" s="8">
        <v>276</v>
      </c>
      <c r="B278" s="9" t="str">
        <f>"51212023042309160059964"</f>
        <v>51212023042309160059964</v>
      </c>
      <c r="C278" s="9" t="s">
        <v>5</v>
      </c>
      <c r="D278" s="9" t="str">
        <f>"李想"</f>
        <v>李想</v>
      </c>
    </row>
    <row r="279" spans="1:4" ht="34.5" customHeight="1">
      <c r="A279" s="8">
        <v>277</v>
      </c>
      <c r="B279" s="9" t="str">
        <f>"51212023042309184359997"</f>
        <v>51212023042309184359997</v>
      </c>
      <c r="C279" s="9" t="s">
        <v>5</v>
      </c>
      <c r="D279" s="9" t="str">
        <f>"林超超"</f>
        <v>林超超</v>
      </c>
    </row>
    <row r="280" spans="1:4" ht="34.5" customHeight="1">
      <c r="A280" s="8">
        <v>278</v>
      </c>
      <c r="B280" s="9" t="str">
        <f>"51212023042309203260022"</f>
        <v>51212023042309203260022</v>
      </c>
      <c r="C280" s="9" t="s">
        <v>5</v>
      </c>
      <c r="D280" s="9" t="str">
        <f>"王芳磊"</f>
        <v>王芳磊</v>
      </c>
    </row>
    <row r="281" spans="1:4" ht="34.5" customHeight="1">
      <c r="A281" s="8">
        <v>279</v>
      </c>
      <c r="B281" s="9" t="str">
        <f>"51212023042309353460191"</f>
        <v>51212023042309353460191</v>
      </c>
      <c r="C281" s="9" t="s">
        <v>5</v>
      </c>
      <c r="D281" s="9" t="str">
        <f>"童燕"</f>
        <v>童燕</v>
      </c>
    </row>
    <row r="282" spans="1:4" ht="34.5" customHeight="1">
      <c r="A282" s="8">
        <v>280</v>
      </c>
      <c r="B282" s="9" t="str">
        <f>"51212023042309400760239"</f>
        <v>51212023042309400760239</v>
      </c>
      <c r="C282" s="9" t="s">
        <v>5</v>
      </c>
      <c r="D282" s="9" t="str">
        <f>"吴耿"</f>
        <v>吴耿</v>
      </c>
    </row>
    <row r="283" spans="1:4" ht="34.5" customHeight="1">
      <c r="A283" s="8">
        <v>281</v>
      </c>
      <c r="B283" s="9" t="str">
        <f>"51212023042309414660256"</f>
        <v>51212023042309414660256</v>
      </c>
      <c r="C283" s="9" t="s">
        <v>5</v>
      </c>
      <c r="D283" s="9" t="str">
        <f>"黎家铭"</f>
        <v>黎家铭</v>
      </c>
    </row>
    <row r="284" spans="1:4" ht="34.5" customHeight="1">
      <c r="A284" s="8">
        <v>282</v>
      </c>
      <c r="B284" s="9" t="str">
        <f>"51212023042309521460355"</f>
        <v>51212023042309521460355</v>
      </c>
      <c r="C284" s="9" t="s">
        <v>5</v>
      </c>
      <c r="D284" s="9" t="str">
        <f>"曾学香"</f>
        <v>曾学香</v>
      </c>
    </row>
    <row r="285" spans="1:4" ht="34.5" customHeight="1">
      <c r="A285" s="8">
        <v>283</v>
      </c>
      <c r="B285" s="9" t="str">
        <f>"51212023042310231760655"</f>
        <v>51212023042310231760655</v>
      </c>
      <c r="C285" s="9" t="s">
        <v>5</v>
      </c>
      <c r="D285" s="9" t="str">
        <f>"黄小莎"</f>
        <v>黄小莎</v>
      </c>
    </row>
    <row r="286" spans="1:4" ht="34.5" customHeight="1">
      <c r="A286" s="8">
        <v>284</v>
      </c>
      <c r="B286" s="9" t="str">
        <f>"51212023042310384260803"</f>
        <v>51212023042310384260803</v>
      </c>
      <c r="C286" s="9" t="s">
        <v>5</v>
      </c>
      <c r="D286" s="9" t="str">
        <f>"邢增果"</f>
        <v>邢增果</v>
      </c>
    </row>
    <row r="287" spans="1:4" ht="34.5" customHeight="1">
      <c r="A287" s="8">
        <v>285</v>
      </c>
      <c r="B287" s="9" t="str">
        <f>"51212023042310442660861"</f>
        <v>51212023042310442660861</v>
      </c>
      <c r="C287" s="9" t="s">
        <v>5</v>
      </c>
      <c r="D287" s="9" t="str">
        <f>"黄姑"</f>
        <v>黄姑</v>
      </c>
    </row>
    <row r="288" spans="1:4" ht="34.5" customHeight="1">
      <c r="A288" s="8">
        <v>286</v>
      </c>
      <c r="B288" s="9" t="str">
        <f>"51212023042311263061226"</f>
        <v>51212023042311263061226</v>
      </c>
      <c r="C288" s="9" t="s">
        <v>5</v>
      </c>
      <c r="D288" s="9" t="str">
        <f>"庄少君"</f>
        <v>庄少君</v>
      </c>
    </row>
    <row r="289" spans="1:4" ht="34.5" customHeight="1">
      <c r="A289" s="8">
        <v>287</v>
      </c>
      <c r="B289" s="9" t="str">
        <f>"51212023042311364761305"</f>
        <v>51212023042311364761305</v>
      </c>
      <c r="C289" s="9" t="s">
        <v>5</v>
      </c>
      <c r="D289" s="9" t="str">
        <f>"符芳莉"</f>
        <v>符芳莉</v>
      </c>
    </row>
    <row r="290" spans="1:4" ht="34.5" customHeight="1">
      <c r="A290" s="8">
        <v>288</v>
      </c>
      <c r="B290" s="9" t="str">
        <f>"51212023042312012461453"</f>
        <v>51212023042312012461453</v>
      </c>
      <c r="C290" s="9" t="s">
        <v>5</v>
      </c>
      <c r="D290" s="9" t="str">
        <f>"肖茂生"</f>
        <v>肖茂生</v>
      </c>
    </row>
    <row r="291" spans="1:4" ht="34.5" customHeight="1">
      <c r="A291" s="8">
        <v>289</v>
      </c>
      <c r="B291" s="9" t="str">
        <f>"51212023042313440162031"</f>
        <v>51212023042313440162031</v>
      </c>
      <c r="C291" s="9" t="s">
        <v>5</v>
      </c>
      <c r="D291" s="9" t="str">
        <f>"郑喜"</f>
        <v>郑喜</v>
      </c>
    </row>
    <row r="292" spans="1:4" ht="34.5" customHeight="1">
      <c r="A292" s="8">
        <v>290</v>
      </c>
      <c r="B292" s="9" t="str">
        <f>"51212023042313464662046"</f>
        <v>51212023042313464662046</v>
      </c>
      <c r="C292" s="9" t="s">
        <v>5</v>
      </c>
      <c r="D292" s="9" t="str">
        <f>"羊品雯"</f>
        <v>羊品雯</v>
      </c>
    </row>
    <row r="293" spans="1:4" ht="34.5" customHeight="1">
      <c r="A293" s="8">
        <v>291</v>
      </c>
      <c r="B293" s="9" t="str">
        <f>"51212023042313541362074"</f>
        <v>51212023042313541362074</v>
      </c>
      <c r="C293" s="9" t="s">
        <v>5</v>
      </c>
      <c r="D293" s="9" t="str">
        <f>"苏文尽"</f>
        <v>苏文尽</v>
      </c>
    </row>
    <row r="294" spans="1:4" ht="34.5" customHeight="1">
      <c r="A294" s="8">
        <v>292</v>
      </c>
      <c r="B294" s="9" t="str">
        <f>"51212023042314215162206"</f>
        <v>51212023042314215162206</v>
      </c>
      <c r="C294" s="9" t="s">
        <v>5</v>
      </c>
      <c r="D294" s="9" t="str">
        <f>"文茵"</f>
        <v>文茵</v>
      </c>
    </row>
    <row r="295" spans="1:4" ht="34.5" customHeight="1">
      <c r="A295" s="8">
        <v>293</v>
      </c>
      <c r="B295" s="9" t="str">
        <f>"51212023042314222462208"</f>
        <v>51212023042314222462208</v>
      </c>
      <c r="C295" s="9" t="s">
        <v>5</v>
      </c>
      <c r="D295" s="9" t="str">
        <f>"周小春"</f>
        <v>周小春</v>
      </c>
    </row>
    <row r="296" spans="1:4" ht="34.5" customHeight="1">
      <c r="A296" s="8">
        <v>294</v>
      </c>
      <c r="B296" s="9" t="str">
        <f>"51212023042314311562259"</f>
        <v>51212023042314311562259</v>
      </c>
      <c r="C296" s="9" t="s">
        <v>5</v>
      </c>
      <c r="D296" s="9" t="str">
        <f>"李静"</f>
        <v>李静</v>
      </c>
    </row>
    <row r="297" spans="1:4" ht="34.5" customHeight="1">
      <c r="A297" s="8">
        <v>295</v>
      </c>
      <c r="B297" s="9" t="str">
        <f>"51212023042314320862261"</f>
        <v>51212023042314320862261</v>
      </c>
      <c r="C297" s="9" t="s">
        <v>5</v>
      </c>
      <c r="D297" s="9" t="str">
        <f>"郑义成"</f>
        <v>郑义成</v>
      </c>
    </row>
    <row r="298" spans="1:4" ht="34.5" customHeight="1">
      <c r="A298" s="8">
        <v>296</v>
      </c>
      <c r="B298" s="9" t="str">
        <f>"51212023042314391662299"</f>
        <v>51212023042314391662299</v>
      </c>
      <c r="C298" s="9" t="s">
        <v>5</v>
      </c>
      <c r="D298" s="9" t="str">
        <f>"吴明锦"</f>
        <v>吴明锦</v>
      </c>
    </row>
    <row r="299" spans="1:4" ht="34.5" customHeight="1">
      <c r="A299" s="8">
        <v>297</v>
      </c>
      <c r="B299" s="9" t="str">
        <f>"51212023042314541662392"</f>
        <v>51212023042314541662392</v>
      </c>
      <c r="C299" s="9" t="s">
        <v>5</v>
      </c>
      <c r="D299" s="9" t="str">
        <f>"陈辉映"</f>
        <v>陈辉映</v>
      </c>
    </row>
    <row r="300" spans="1:4" ht="34.5" customHeight="1">
      <c r="A300" s="8">
        <v>298</v>
      </c>
      <c r="B300" s="9" t="str">
        <f>"51212023042315562162850"</f>
        <v>51212023042315562162850</v>
      </c>
      <c r="C300" s="9" t="s">
        <v>5</v>
      </c>
      <c r="D300" s="9" t="str">
        <f>"符逢桃"</f>
        <v>符逢桃</v>
      </c>
    </row>
    <row r="301" spans="1:4" ht="34.5" customHeight="1">
      <c r="A301" s="8">
        <v>299</v>
      </c>
      <c r="B301" s="9" t="str">
        <f>"51212023042316123162976"</f>
        <v>51212023042316123162976</v>
      </c>
      <c r="C301" s="9" t="s">
        <v>5</v>
      </c>
      <c r="D301" s="9" t="str">
        <f>"李茂琳"</f>
        <v>李茂琳</v>
      </c>
    </row>
    <row r="302" spans="1:4" ht="34.5" customHeight="1">
      <c r="A302" s="8">
        <v>300</v>
      </c>
      <c r="B302" s="9" t="str">
        <f>"51212023042316124562979"</f>
        <v>51212023042316124562979</v>
      </c>
      <c r="C302" s="9" t="s">
        <v>5</v>
      </c>
      <c r="D302" s="9" t="str">
        <f>"汤华涓"</f>
        <v>汤华涓</v>
      </c>
    </row>
    <row r="303" spans="1:4" ht="34.5" customHeight="1">
      <c r="A303" s="8">
        <v>301</v>
      </c>
      <c r="B303" s="9" t="str">
        <f>"51212023042317011263281"</f>
        <v>51212023042317011263281</v>
      </c>
      <c r="C303" s="9" t="s">
        <v>5</v>
      </c>
      <c r="D303" s="9" t="str">
        <f>"曾祥方"</f>
        <v>曾祥方</v>
      </c>
    </row>
    <row r="304" spans="1:4" ht="34.5" customHeight="1">
      <c r="A304" s="8">
        <v>302</v>
      </c>
      <c r="B304" s="9" t="str">
        <f>"51212023042318185963640"</f>
        <v>51212023042318185963640</v>
      </c>
      <c r="C304" s="9" t="s">
        <v>5</v>
      </c>
      <c r="D304" s="9" t="str">
        <f>"符永柏"</f>
        <v>符永柏</v>
      </c>
    </row>
    <row r="305" spans="1:4" ht="34.5" customHeight="1">
      <c r="A305" s="8">
        <v>303</v>
      </c>
      <c r="B305" s="9" t="str">
        <f>"51212023042318214363652"</f>
        <v>51212023042318214363652</v>
      </c>
      <c r="C305" s="9" t="s">
        <v>5</v>
      </c>
      <c r="D305" s="9" t="str">
        <f>"洪乔月"</f>
        <v>洪乔月</v>
      </c>
    </row>
    <row r="306" spans="1:4" ht="34.5" customHeight="1">
      <c r="A306" s="8">
        <v>304</v>
      </c>
      <c r="B306" s="9" t="str">
        <f>"51212023042318254263668"</f>
        <v>51212023042318254263668</v>
      </c>
      <c r="C306" s="9" t="s">
        <v>5</v>
      </c>
      <c r="D306" s="9" t="str">
        <f>"陈声晓"</f>
        <v>陈声晓</v>
      </c>
    </row>
    <row r="307" spans="1:4" ht="34.5" customHeight="1">
      <c r="A307" s="8">
        <v>305</v>
      </c>
      <c r="B307" s="9" t="str">
        <f>"51212023042318564163801"</f>
        <v>51212023042318564163801</v>
      </c>
      <c r="C307" s="9" t="s">
        <v>5</v>
      </c>
      <c r="D307" s="9" t="str">
        <f>"杨久寅"</f>
        <v>杨久寅</v>
      </c>
    </row>
    <row r="308" spans="1:4" ht="34.5" customHeight="1">
      <c r="A308" s="8">
        <v>306</v>
      </c>
      <c r="B308" s="9" t="str">
        <f>"51212023042319140763880"</f>
        <v>51212023042319140763880</v>
      </c>
      <c r="C308" s="9" t="s">
        <v>5</v>
      </c>
      <c r="D308" s="9" t="str">
        <f>"庄艳"</f>
        <v>庄艳</v>
      </c>
    </row>
    <row r="309" spans="1:4" ht="34.5" customHeight="1">
      <c r="A309" s="8">
        <v>307</v>
      </c>
      <c r="B309" s="9" t="str">
        <f>"51212023042320125564159"</f>
        <v>51212023042320125564159</v>
      </c>
      <c r="C309" s="9" t="s">
        <v>5</v>
      </c>
      <c r="D309" s="9" t="str">
        <f>"罗霄山"</f>
        <v>罗霄山</v>
      </c>
    </row>
    <row r="310" spans="1:4" ht="34.5" customHeight="1">
      <c r="A310" s="8">
        <v>308</v>
      </c>
      <c r="B310" s="9" t="str">
        <f>"51212023042320281164230"</f>
        <v>51212023042320281164230</v>
      </c>
      <c r="C310" s="9" t="s">
        <v>5</v>
      </c>
      <c r="D310" s="9" t="str">
        <f>"李天录"</f>
        <v>李天录</v>
      </c>
    </row>
    <row r="311" spans="1:4" ht="34.5" customHeight="1">
      <c r="A311" s="8">
        <v>309</v>
      </c>
      <c r="B311" s="9" t="str">
        <f>"51212023042320303264249"</f>
        <v>51212023042320303264249</v>
      </c>
      <c r="C311" s="9" t="s">
        <v>5</v>
      </c>
      <c r="D311" s="9" t="str">
        <f>"周彰凰"</f>
        <v>周彰凰</v>
      </c>
    </row>
    <row r="312" spans="1:4" ht="34.5" customHeight="1">
      <c r="A312" s="8">
        <v>310</v>
      </c>
      <c r="B312" s="9" t="str">
        <f>"51212023042320551064373"</f>
        <v>51212023042320551064373</v>
      </c>
      <c r="C312" s="9" t="s">
        <v>5</v>
      </c>
      <c r="D312" s="9" t="str">
        <f>"罗毅"</f>
        <v>罗毅</v>
      </c>
    </row>
    <row r="313" spans="1:4" ht="34.5" customHeight="1">
      <c r="A313" s="8">
        <v>311</v>
      </c>
      <c r="B313" s="9" t="str">
        <f>"51212023042321164764481"</f>
        <v>51212023042321164764481</v>
      </c>
      <c r="C313" s="9" t="s">
        <v>5</v>
      </c>
      <c r="D313" s="9" t="str">
        <f>"陈娴娴"</f>
        <v>陈娴娴</v>
      </c>
    </row>
    <row r="314" spans="1:4" ht="34.5" customHeight="1">
      <c r="A314" s="8">
        <v>312</v>
      </c>
      <c r="B314" s="9" t="str">
        <f>"51212023042321221464518"</f>
        <v>51212023042321221464518</v>
      </c>
      <c r="C314" s="9" t="s">
        <v>5</v>
      </c>
      <c r="D314" s="9" t="str">
        <f>"王健锋"</f>
        <v>王健锋</v>
      </c>
    </row>
    <row r="315" spans="1:4" ht="34.5" customHeight="1">
      <c r="A315" s="8">
        <v>313</v>
      </c>
      <c r="B315" s="9" t="str">
        <f>"51212023042321593164748"</f>
        <v>51212023042321593164748</v>
      </c>
      <c r="C315" s="9" t="s">
        <v>5</v>
      </c>
      <c r="D315" s="9" t="str">
        <f>"徐亮"</f>
        <v>徐亮</v>
      </c>
    </row>
    <row r="316" spans="1:4" ht="34.5" customHeight="1">
      <c r="A316" s="8">
        <v>314</v>
      </c>
      <c r="B316" s="9" t="str">
        <f>"51212023042322371764948"</f>
        <v>51212023042322371764948</v>
      </c>
      <c r="C316" s="9" t="s">
        <v>5</v>
      </c>
      <c r="D316" s="9" t="str">
        <f>"韩晶"</f>
        <v>韩晶</v>
      </c>
    </row>
    <row r="317" spans="1:4" ht="34.5" customHeight="1">
      <c r="A317" s="8">
        <v>315</v>
      </c>
      <c r="B317" s="9" t="str">
        <f>"51212023042322553365024"</f>
        <v>51212023042322553365024</v>
      </c>
      <c r="C317" s="9" t="s">
        <v>5</v>
      </c>
      <c r="D317" s="9" t="str">
        <f>"黎生煌"</f>
        <v>黎生煌</v>
      </c>
    </row>
    <row r="318" spans="1:4" ht="34.5" customHeight="1">
      <c r="A318" s="8">
        <v>316</v>
      </c>
      <c r="B318" s="9" t="str">
        <f>"51212023042323051565058"</f>
        <v>51212023042323051565058</v>
      </c>
      <c r="C318" s="9" t="s">
        <v>5</v>
      </c>
      <c r="D318" s="9" t="str">
        <f>"邢王秀"</f>
        <v>邢王秀</v>
      </c>
    </row>
    <row r="319" spans="1:4" ht="34.5" customHeight="1">
      <c r="A319" s="8">
        <v>317</v>
      </c>
      <c r="B319" s="9" t="str">
        <f>"51212023042323062465062"</f>
        <v>51212023042323062465062</v>
      </c>
      <c r="C319" s="9" t="s">
        <v>5</v>
      </c>
      <c r="D319" s="9" t="str">
        <f>"赵孟莹"</f>
        <v>赵孟莹</v>
      </c>
    </row>
    <row r="320" spans="1:4" ht="34.5" customHeight="1">
      <c r="A320" s="8">
        <v>318</v>
      </c>
      <c r="B320" s="9" t="str">
        <f>"51212023042400273065238"</f>
        <v>51212023042400273065238</v>
      </c>
      <c r="C320" s="9" t="s">
        <v>5</v>
      </c>
      <c r="D320" s="9" t="str">
        <f>"陈耿"</f>
        <v>陈耿</v>
      </c>
    </row>
    <row r="321" spans="1:4" ht="34.5" customHeight="1">
      <c r="A321" s="8">
        <v>319</v>
      </c>
      <c r="B321" s="9" t="str">
        <f>"51212023042401070465264"</f>
        <v>51212023042401070465264</v>
      </c>
      <c r="C321" s="9" t="s">
        <v>5</v>
      </c>
      <c r="D321" s="9" t="str">
        <f>"符维铨"</f>
        <v>符维铨</v>
      </c>
    </row>
    <row r="322" spans="1:4" ht="34.5" customHeight="1">
      <c r="A322" s="8">
        <v>320</v>
      </c>
      <c r="B322" s="9" t="str">
        <f>"51212023042401093365267"</f>
        <v>51212023042401093365267</v>
      </c>
      <c r="C322" s="9" t="s">
        <v>5</v>
      </c>
      <c r="D322" s="9" t="str">
        <f>"冯小丹"</f>
        <v>冯小丹</v>
      </c>
    </row>
    <row r="323" spans="1:4" ht="34.5" customHeight="1">
      <c r="A323" s="8">
        <v>321</v>
      </c>
      <c r="B323" s="9" t="str">
        <f>"51212023042401173365274"</f>
        <v>51212023042401173365274</v>
      </c>
      <c r="C323" s="9" t="s">
        <v>5</v>
      </c>
      <c r="D323" s="9" t="str">
        <f>"张达"</f>
        <v>张达</v>
      </c>
    </row>
    <row r="324" spans="1:4" ht="34.5" customHeight="1">
      <c r="A324" s="8">
        <v>322</v>
      </c>
      <c r="B324" s="9" t="str">
        <f>"51212023042402293365296"</f>
        <v>51212023042402293365296</v>
      </c>
      <c r="C324" s="9" t="s">
        <v>5</v>
      </c>
      <c r="D324" s="9" t="str">
        <f>"陈子弘"</f>
        <v>陈子弘</v>
      </c>
    </row>
    <row r="325" spans="1:4" ht="34.5" customHeight="1">
      <c r="A325" s="8">
        <v>323</v>
      </c>
      <c r="B325" s="9" t="str">
        <f>"51212023042402380465297"</f>
        <v>51212023042402380465297</v>
      </c>
      <c r="C325" s="9" t="s">
        <v>5</v>
      </c>
      <c r="D325" s="9" t="str">
        <f>"谢人为"</f>
        <v>谢人为</v>
      </c>
    </row>
    <row r="326" spans="1:4" ht="34.5" customHeight="1">
      <c r="A326" s="8">
        <v>324</v>
      </c>
      <c r="B326" s="9" t="str">
        <f>"51212023042408155465383"</f>
        <v>51212023042408155465383</v>
      </c>
      <c r="C326" s="9" t="s">
        <v>5</v>
      </c>
      <c r="D326" s="9" t="str">
        <f>"胡珂荃"</f>
        <v>胡珂荃</v>
      </c>
    </row>
    <row r="327" spans="1:4" ht="34.5" customHeight="1">
      <c r="A327" s="8">
        <v>325</v>
      </c>
      <c r="B327" s="9" t="str">
        <f>"51212023042409101565629"</f>
        <v>51212023042409101565629</v>
      </c>
      <c r="C327" s="9" t="s">
        <v>5</v>
      </c>
      <c r="D327" s="9" t="str">
        <f>"李家吉"</f>
        <v>李家吉</v>
      </c>
    </row>
    <row r="328" spans="1:4" ht="34.5" customHeight="1">
      <c r="A328" s="8">
        <v>326</v>
      </c>
      <c r="B328" s="9" t="str">
        <f>"51212023042409110165637"</f>
        <v>51212023042409110165637</v>
      </c>
      <c r="C328" s="9" t="s">
        <v>5</v>
      </c>
      <c r="D328" s="9" t="str">
        <f>"林欣"</f>
        <v>林欣</v>
      </c>
    </row>
    <row r="329" spans="1:4" ht="34.5" customHeight="1">
      <c r="A329" s="8">
        <v>327</v>
      </c>
      <c r="B329" s="9" t="str">
        <f>"51212023042409135165658"</f>
        <v>51212023042409135165658</v>
      </c>
      <c r="C329" s="9" t="s">
        <v>5</v>
      </c>
      <c r="D329" s="9" t="str">
        <f>"冯麟增"</f>
        <v>冯麟增</v>
      </c>
    </row>
    <row r="330" spans="1:4" ht="34.5" customHeight="1">
      <c r="A330" s="8">
        <v>328</v>
      </c>
      <c r="B330" s="9" t="str">
        <f>"51212023042409361765820"</f>
        <v>51212023042409361765820</v>
      </c>
      <c r="C330" s="9" t="s">
        <v>5</v>
      </c>
      <c r="D330" s="9" t="str">
        <f>"李雅君"</f>
        <v>李雅君</v>
      </c>
    </row>
    <row r="331" spans="1:4" ht="34.5" customHeight="1">
      <c r="A331" s="8">
        <v>329</v>
      </c>
      <c r="B331" s="9" t="str">
        <f>"51212023042409400665850"</f>
        <v>51212023042409400665850</v>
      </c>
      <c r="C331" s="9" t="s">
        <v>5</v>
      </c>
      <c r="D331" s="9" t="str">
        <f>"肖平"</f>
        <v>肖平</v>
      </c>
    </row>
    <row r="332" spans="1:4" ht="34.5" customHeight="1">
      <c r="A332" s="8">
        <v>330</v>
      </c>
      <c r="B332" s="9" t="str">
        <f>"51212023042410063966065"</f>
        <v>51212023042410063966065</v>
      </c>
      <c r="C332" s="9" t="s">
        <v>5</v>
      </c>
      <c r="D332" s="9" t="str">
        <f>"万广见"</f>
        <v>万广见</v>
      </c>
    </row>
    <row r="333" spans="1:4" ht="34.5" customHeight="1">
      <c r="A333" s="8">
        <v>331</v>
      </c>
      <c r="B333" s="9" t="str">
        <f>"51212023042410084166086"</f>
        <v>51212023042410084166086</v>
      </c>
      <c r="C333" s="9" t="s">
        <v>5</v>
      </c>
      <c r="D333" s="9" t="str">
        <f>"李浩"</f>
        <v>李浩</v>
      </c>
    </row>
    <row r="334" spans="1:4" ht="34.5" customHeight="1">
      <c r="A334" s="8">
        <v>332</v>
      </c>
      <c r="B334" s="9" t="str">
        <f>"51212023042410100566101"</f>
        <v>51212023042410100566101</v>
      </c>
      <c r="C334" s="9" t="s">
        <v>5</v>
      </c>
      <c r="D334" s="9" t="str">
        <f>"陈泓杰"</f>
        <v>陈泓杰</v>
      </c>
    </row>
    <row r="335" spans="1:4" ht="34.5" customHeight="1">
      <c r="A335" s="8">
        <v>333</v>
      </c>
      <c r="B335" s="9" t="str">
        <f>"51212023042410292766235"</f>
        <v>51212023042410292766235</v>
      </c>
      <c r="C335" s="9" t="s">
        <v>5</v>
      </c>
      <c r="D335" s="9" t="str">
        <f>"钟海超"</f>
        <v>钟海超</v>
      </c>
    </row>
    <row r="336" spans="1:4" ht="34.5" customHeight="1">
      <c r="A336" s="8">
        <v>334</v>
      </c>
      <c r="B336" s="9" t="str">
        <f>"51212023042410521266382"</f>
        <v>51212023042410521266382</v>
      </c>
      <c r="C336" s="9" t="s">
        <v>5</v>
      </c>
      <c r="D336" s="9" t="str">
        <f>"陈彦榜"</f>
        <v>陈彦榜</v>
      </c>
    </row>
    <row r="337" spans="1:4" ht="34.5" customHeight="1">
      <c r="A337" s="8">
        <v>335</v>
      </c>
      <c r="B337" s="9" t="str">
        <f>"51212023042411283666632"</f>
        <v>51212023042411283666632</v>
      </c>
      <c r="C337" s="9" t="s">
        <v>5</v>
      </c>
      <c r="D337" s="9" t="str">
        <f>"杜海珍"</f>
        <v>杜海珍</v>
      </c>
    </row>
    <row r="338" spans="1:4" ht="34.5" customHeight="1">
      <c r="A338" s="8">
        <v>336</v>
      </c>
      <c r="B338" s="9" t="str">
        <f>"51212023041809005539538"</f>
        <v>51212023041809005539538</v>
      </c>
      <c r="C338" s="9" t="s">
        <v>6</v>
      </c>
      <c r="D338" s="9" t="str">
        <f>"黄伟"</f>
        <v>黄伟</v>
      </c>
    </row>
    <row r="339" spans="1:4" ht="34.5" customHeight="1">
      <c r="A339" s="8">
        <v>337</v>
      </c>
      <c r="B339" s="9" t="str">
        <f>"51212023041809012239541"</f>
        <v>51212023041809012239541</v>
      </c>
      <c r="C339" s="9" t="s">
        <v>6</v>
      </c>
      <c r="D339" s="9" t="str">
        <f>"郭子莹"</f>
        <v>郭子莹</v>
      </c>
    </row>
    <row r="340" spans="1:4" ht="34.5" customHeight="1">
      <c r="A340" s="8">
        <v>338</v>
      </c>
      <c r="B340" s="9" t="str">
        <f>"51212023041809012339542"</f>
        <v>51212023041809012339542</v>
      </c>
      <c r="C340" s="9" t="s">
        <v>6</v>
      </c>
      <c r="D340" s="9" t="str">
        <f>"陈德声"</f>
        <v>陈德声</v>
      </c>
    </row>
    <row r="341" spans="1:4" ht="34.5" customHeight="1">
      <c r="A341" s="8">
        <v>339</v>
      </c>
      <c r="B341" s="9" t="str">
        <f>"51212023041809012439544"</f>
        <v>51212023041809012439544</v>
      </c>
      <c r="C341" s="9" t="s">
        <v>6</v>
      </c>
      <c r="D341" s="9" t="str">
        <f>"周始惋"</f>
        <v>周始惋</v>
      </c>
    </row>
    <row r="342" spans="1:4" ht="34.5" customHeight="1">
      <c r="A342" s="8">
        <v>340</v>
      </c>
      <c r="B342" s="9" t="str">
        <f>"51212023041809022539552"</f>
        <v>51212023041809022539552</v>
      </c>
      <c r="C342" s="9" t="s">
        <v>6</v>
      </c>
      <c r="D342" s="9" t="str">
        <f>"何才丁"</f>
        <v>何才丁</v>
      </c>
    </row>
    <row r="343" spans="1:4" ht="34.5" customHeight="1">
      <c r="A343" s="8">
        <v>341</v>
      </c>
      <c r="B343" s="9" t="str">
        <f>"51212023041809031939557"</f>
        <v>51212023041809031939557</v>
      </c>
      <c r="C343" s="9" t="s">
        <v>6</v>
      </c>
      <c r="D343" s="9" t="str">
        <f>"赵建航"</f>
        <v>赵建航</v>
      </c>
    </row>
    <row r="344" spans="1:4" ht="34.5" customHeight="1">
      <c r="A344" s="8">
        <v>342</v>
      </c>
      <c r="B344" s="9" t="str">
        <f>"51212023041809070839578"</f>
        <v>51212023041809070839578</v>
      </c>
      <c r="C344" s="9" t="s">
        <v>6</v>
      </c>
      <c r="D344" s="9" t="str">
        <f>"陈玺匀"</f>
        <v>陈玺匀</v>
      </c>
    </row>
    <row r="345" spans="1:4" ht="34.5" customHeight="1">
      <c r="A345" s="8">
        <v>343</v>
      </c>
      <c r="B345" s="9" t="str">
        <f>"51212023041809075739581"</f>
        <v>51212023041809075739581</v>
      </c>
      <c r="C345" s="9" t="s">
        <v>6</v>
      </c>
      <c r="D345" s="9" t="str">
        <f>"刘松"</f>
        <v>刘松</v>
      </c>
    </row>
    <row r="346" spans="1:4" ht="34.5" customHeight="1">
      <c r="A346" s="8">
        <v>344</v>
      </c>
      <c r="B346" s="9" t="str">
        <f>"51212023041809130739618"</f>
        <v>51212023041809130739618</v>
      </c>
      <c r="C346" s="9" t="s">
        <v>6</v>
      </c>
      <c r="D346" s="9" t="str">
        <f>"姚雪"</f>
        <v>姚雪</v>
      </c>
    </row>
    <row r="347" spans="1:4" ht="34.5" customHeight="1">
      <c r="A347" s="8">
        <v>345</v>
      </c>
      <c r="B347" s="9" t="str">
        <f>"51212023041809152539639"</f>
        <v>51212023041809152539639</v>
      </c>
      <c r="C347" s="9" t="s">
        <v>6</v>
      </c>
      <c r="D347" s="9" t="str">
        <f>"王璐瑶"</f>
        <v>王璐瑶</v>
      </c>
    </row>
    <row r="348" spans="1:4" ht="34.5" customHeight="1">
      <c r="A348" s="8">
        <v>346</v>
      </c>
      <c r="B348" s="9" t="str">
        <f>"51212023041809154039640"</f>
        <v>51212023041809154039640</v>
      </c>
      <c r="C348" s="9" t="s">
        <v>6</v>
      </c>
      <c r="D348" s="9" t="str">
        <f>"张华"</f>
        <v>张华</v>
      </c>
    </row>
    <row r="349" spans="1:4" ht="34.5" customHeight="1">
      <c r="A349" s="8">
        <v>347</v>
      </c>
      <c r="B349" s="9" t="str">
        <f>"51212023041809160639642"</f>
        <v>51212023041809160639642</v>
      </c>
      <c r="C349" s="9" t="s">
        <v>6</v>
      </c>
      <c r="D349" s="9" t="str">
        <f>"陈凤日"</f>
        <v>陈凤日</v>
      </c>
    </row>
    <row r="350" spans="1:4" ht="34.5" customHeight="1">
      <c r="A350" s="8">
        <v>348</v>
      </c>
      <c r="B350" s="9" t="str">
        <f>"51212023041809193339660"</f>
        <v>51212023041809193339660</v>
      </c>
      <c r="C350" s="9" t="s">
        <v>6</v>
      </c>
      <c r="D350" s="9" t="str">
        <f>"黄靖"</f>
        <v>黄靖</v>
      </c>
    </row>
    <row r="351" spans="1:4" ht="34.5" customHeight="1">
      <c r="A351" s="8">
        <v>349</v>
      </c>
      <c r="B351" s="9" t="str">
        <f>"51212023041809262239702"</f>
        <v>51212023041809262239702</v>
      </c>
      <c r="C351" s="9" t="s">
        <v>6</v>
      </c>
      <c r="D351" s="9" t="str">
        <f>"黄宇龙"</f>
        <v>黄宇龙</v>
      </c>
    </row>
    <row r="352" spans="1:4" ht="34.5" customHeight="1">
      <c r="A352" s="8">
        <v>350</v>
      </c>
      <c r="B352" s="9" t="str">
        <f>"51212023041809270839708"</f>
        <v>51212023041809270839708</v>
      </c>
      <c r="C352" s="9" t="s">
        <v>6</v>
      </c>
      <c r="D352" s="9" t="str">
        <f>"谢伟惠"</f>
        <v>谢伟惠</v>
      </c>
    </row>
    <row r="353" spans="1:4" ht="34.5" customHeight="1">
      <c r="A353" s="8">
        <v>351</v>
      </c>
      <c r="B353" s="9" t="str">
        <f>"51212023041809283939717"</f>
        <v>51212023041809283939717</v>
      </c>
      <c r="C353" s="9" t="s">
        <v>6</v>
      </c>
      <c r="D353" s="9" t="str">
        <f>"李建丽"</f>
        <v>李建丽</v>
      </c>
    </row>
    <row r="354" spans="1:4" ht="34.5" customHeight="1">
      <c r="A354" s="8">
        <v>352</v>
      </c>
      <c r="B354" s="9" t="str">
        <f>"51212023041809295039725"</f>
        <v>51212023041809295039725</v>
      </c>
      <c r="C354" s="9" t="s">
        <v>6</v>
      </c>
      <c r="D354" s="9" t="str">
        <f>"段东旭"</f>
        <v>段东旭</v>
      </c>
    </row>
    <row r="355" spans="1:4" ht="34.5" customHeight="1">
      <c r="A355" s="8">
        <v>353</v>
      </c>
      <c r="B355" s="9" t="str">
        <f>"51212023041809360339755"</f>
        <v>51212023041809360339755</v>
      </c>
      <c r="C355" s="9" t="s">
        <v>6</v>
      </c>
      <c r="D355" s="9" t="str">
        <f>"范慧怡"</f>
        <v>范慧怡</v>
      </c>
    </row>
    <row r="356" spans="1:4" ht="34.5" customHeight="1">
      <c r="A356" s="8">
        <v>354</v>
      </c>
      <c r="B356" s="9" t="str">
        <f>"51212023041809402239774"</f>
        <v>51212023041809402239774</v>
      </c>
      <c r="C356" s="9" t="s">
        <v>6</v>
      </c>
      <c r="D356" s="9" t="str">
        <f>"孟沛然"</f>
        <v>孟沛然</v>
      </c>
    </row>
    <row r="357" spans="1:4" ht="34.5" customHeight="1">
      <c r="A357" s="8">
        <v>355</v>
      </c>
      <c r="B357" s="9" t="str">
        <f>"51212023041809421539784"</f>
        <v>51212023041809421539784</v>
      </c>
      <c r="C357" s="9" t="s">
        <v>6</v>
      </c>
      <c r="D357" s="9" t="str">
        <f>"吴清新"</f>
        <v>吴清新</v>
      </c>
    </row>
    <row r="358" spans="1:4" ht="34.5" customHeight="1">
      <c r="A358" s="8">
        <v>356</v>
      </c>
      <c r="B358" s="9" t="str">
        <f>"51212023041809494339830"</f>
        <v>51212023041809494339830</v>
      </c>
      <c r="C358" s="9" t="s">
        <v>6</v>
      </c>
      <c r="D358" s="9" t="str">
        <f>"王丽莹"</f>
        <v>王丽莹</v>
      </c>
    </row>
    <row r="359" spans="1:4" ht="34.5" customHeight="1">
      <c r="A359" s="8">
        <v>357</v>
      </c>
      <c r="B359" s="9" t="str">
        <f>"51212023041809520139845"</f>
        <v>51212023041809520139845</v>
      </c>
      <c r="C359" s="9" t="s">
        <v>6</v>
      </c>
      <c r="D359" s="9" t="str">
        <f>"冯怡"</f>
        <v>冯怡</v>
      </c>
    </row>
    <row r="360" spans="1:4" ht="34.5" customHeight="1">
      <c r="A360" s="8">
        <v>358</v>
      </c>
      <c r="B360" s="9" t="str">
        <f>"51212023041810012339910"</f>
        <v>51212023041810012339910</v>
      </c>
      <c r="C360" s="9" t="s">
        <v>6</v>
      </c>
      <c r="D360" s="9" t="str">
        <f>"邓莹莹"</f>
        <v>邓莹莹</v>
      </c>
    </row>
    <row r="361" spans="1:4" ht="34.5" customHeight="1">
      <c r="A361" s="8">
        <v>359</v>
      </c>
      <c r="B361" s="9" t="str">
        <f>"51212023041810014239913"</f>
        <v>51212023041810014239913</v>
      </c>
      <c r="C361" s="9" t="s">
        <v>6</v>
      </c>
      <c r="D361" s="9" t="str">
        <f>"周波"</f>
        <v>周波</v>
      </c>
    </row>
    <row r="362" spans="1:4" ht="34.5" customHeight="1">
      <c r="A362" s="8">
        <v>360</v>
      </c>
      <c r="B362" s="9" t="str">
        <f>"51212023041810230240022"</f>
        <v>51212023041810230240022</v>
      </c>
      <c r="C362" s="9" t="s">
        <v>6</v>
      </c>
      <c r="D362" s="9" t="str">
        <f>"翁彬彬"</f>
        <v>翁彬彬</v>
      </c>
    </row>
    <row r="363" spans="1:4" ht="34.5" customHeight="1">
      <c r="A363" s="8">
        <v>361</v>
      </c>
      <c r="B363" s="9" t="str">
        <f>"51212023041810415740144"</f>
        <v>51212023041810415740144</v>
      </c>
      <c r="C363" s="9" t="s">
        <v>6</v>
      </c>
      <c r="D363" s="9" t="str">
        <f>"何沁潞"</f>
        <v>何沁潞</v>
      </c>
    </row>
    <row r="364" spans="1:4" ht="34.5" customHeight="1">
      <c r="A364" s="8">
        <v>362</v>
      </c>
      <c r="B364" s="9" t="str">
        <f>"51212023041810444240160"</f>
        <v>51212023041810444240160</v>
      </c>
      <c r="C364" s="9" t="s">
        <v>6</v>
      </c>
      <c r="D364" s="9" t="str">
        <f>"蔡於旺"</f>
        <v>蔡於旺</v>
      </c>
    </row>
    <row r="365" spans="1:4" ht="34.5" customHeight="1">
      <c r="A365" s="8">
        <v>363</v>
      </c>
      <c r="B365" s="9" t="str">
        <f>"51212023041810455040168"</f>
        <v>51212023041810455040168</v>
      </c>
      <c r="C365" s="9" t="s">
        <v>6</v>
      </c>
      <c r="D365" s="9" t="str">
        <f>"王静"</f>
        <v>王静</v>
      </c>
    </row>
    <row r="366" spans="1:4" ht="34.5" customHeight="1">
      <c r="A366" s="8">
        <v>364</v>
      </c>
      <c r="B366" s="9" t="str">
        <f>"51212023041810473740185"</f>
        <v>51212023041810473740185</v>
      </c>
      <c r="C366" s="9" t="s">
        <v>6</v>
      </c>
      <c r="D366" s="9" t="str">
        <f>"许广原"</f>
        <v>许广原</v>
      </c>
    </row>
    <row r="367" spans="1:4" ht="34.5" customHeight="1">
      <c r="A367" s="8">
        <v>365</v>
      </c>
      <c r="B367" s="9" t="str">
        <f>"51212023041810482640191"</f>
        <v>51212023041810482640191</v>
      </c>
      <c r="C367" s="9" t="s">
        <v>6</v>
      </c>
      <c r="D367" s="9" t="str">
        <f>"陈泽莲"</f>
        <v>陈泽莲</v>
      </c>
    </row>
    <row r="368" spans="1:4" ht="34.5" customHeight="1">
      <c r="A368" s="8">
        <v>366</v>
      </c>
      <c r="B368" s="9" t="str">
        <f>"51212023041810520240209"</f>
        <v>51212023041810520240209</v>
      </c>
      <c r="C368" s="9" t="s">
        <v>6</v>
      </c>
      <c r="D368" s="9" t="str">
        <f>"邢晓暧"</f>
        <v>邢晓暧</v>
      </c>
    </row>
    <row r="369" spans="1:4" ht="34.5" customHeight="1">
      <c r="A369" s="8">
        <v>367</v>
      </c>
      <c r="B369" s="9" t="str">
        <f>"51212023041811041740285"</f>
        <v>51212023041811041740285</v>
      </c>
      <c r="C369" s="9" t="s">
        <v>6</v>
      </c>
      <c r="D369" s="9" t="str">
        <f>"韩轶琳"</f>
        <v>韩轶琳</v>
      </c>
    </row>
    <row r="370" spans="1:4" ht="34.5" customHeight="1">
      <c r="A370" s="8">
        <v>368</v>
      </c>
      <c r="B370" s="9" t="str">
        <f>"51212023041811103240322"</f>
        <v>51212023041811103240322</v>
      </c>
      <c r="C370" s="9" t="s">
        <v>6</v>
      </c>
      <c r="D370" s="9" t="str">
        <f>"陈玉河"</f>
        <v>陈玉河</v>
      </c>
    </row>
    <row r="371" spans="1:4" ht="34.5" customHeight="1">
      <c r="A371" s="8">
        <v>369</v>
      </c>
      <c r="B371" s="9" t="str">
        <f>"51212023041811123640334"</f>
        <v>51212023041811123640334</v>
      </c>
      <c r="C371" s="9" t="s">
        <v>6</v>
      </c>
      <c r="D371" s="9" t="str">
        <f>"万克赵"</f>
        <v>万克赵</v>
      </c>
    </row>
    <row r="372" spans="1:4" ht="34.5" customHeight="1">
      <c r="A372" s="8">
        <v>370</v>
      </c>
      <c r="B372" s="9" t="str">
        <f>"51212023041811224640379"</f>
        <v>51212023041811224640379</v>
      </c>
      <c r="C372" s="9" t="s">
        <v>6</v>
      </c>
      <c r="D372" s="9" t="str">
        <f>"朱树华"</f>
        <v>朱树华</v>
      </c>
    </row>
    <row r="373" spans="1:4" ht="34.5" customHeight="1">
      <c r="A373" s="8">
        <v>371</v>
      </c>
      <c r="B373" s="9" t="str">
        <f>"51212023041811251040393"</f>
        <v>51212023041811251040393</v>
      </c>
      <c r="C373" s="9" t="s">
        <v>6</v>
      </c>
      <c r="D373" s="9" t="str">
        <f>"陈彤"</f>
        <v>陈彤</v>
      </c>
    </row>
    <row r="374" spans="1:4" ht="34.5" customHeight="1">
      <c r="A374" s="8">
        <v>372</v>
      </c>
      <c r="B374" s="9" t="str">
        <f>"51212023041811254340397"</f>
        <v>51212023041811254340397</v>
      </c>
      <c r="C374" s="9" t="s">
        <v>6</v>
      </c>
      <c r="D374" s="9" t="str">
        <f>"蔡子力"</f>
        <v>蔡子力</v>
      </c>
    </row>
    <row r="375" spans="1:4" ht="34.5" customHeight="1">
      <c r="A375" s="8">
        <v>373</v>
      </c>
      <c r="B375" s="9" t="str">
        <f>"51212023041811275940414"</f>
        <v>51212023041811275940414</v>
      </c>
      <c r="C375" s="9" t="s">
        <v>6</v>
      </c>
      <c r="D375" s="9" t="str">
        <f>"李玉冰"</f>
        <v>李玉冰</v>
      </c>
    </row>
    <row r="376" spans="1:4" ht="34.5" customHeight="1">
      <c r="A376" s="8">
        <v>374</v>
      </c>
      <c r="B376" s="9" t="str">
        <f>"51212023041811301840431"</f>
        <v>51212023041811301840431</v>
      </c>
      <c r="C376" s="9" t="s">
        <v>6</v>
      </c>
      <c r="D376" s="9" t="str">
        <f>"陈香宇"</f>
        <v>陈香宇</v>
      </c>
    </row>
    <row r="377" spans="1:4" ht="34.5" customHeight="1">
      <c r="A377" s="8">
        <v>375</v>
      </c>
      <c r="B377" s="9" t="str">
        <f>"51212023041811332040442"</f>
        <v>51212023041811332040442</v>
      </c>
      <c r="C377" s="9" t="s">
        <v>6</v>
      </c>
      <c r="D377" s="9" t="str">
        <f>"陈佳慧"</f>
        <v>陈佳慧</v>
      </c>
    </row>
    <row r="378" spans="1:4" ht="34.5" customHeight="1">
      <c r="A378" s="8">
        <v>376</v>
      </c>
      <c r="B378" s="9" t="str">
        <f>"51212023041811365740453"</f>
        <v>51212023041811365740453</v>
      </c>
      <c r="C378" s="9" t="s">
        <v>6</v>
      </c>
      <c r="D378" s="9" t="str">
        <f>"林晓慧"</f>
        <v>林晓慧</v>
      </c>
    </row>
    <row r="379" spans="1:4" ht="34.5" customHeight="1">
      <c r="A379" s="8">
        <v>377</v>
      </c>
      <c r="B379" s="9" t="str">
        <f>"51212023041811401840469"</f>
        <v>51212023041811401840469</v>
      </c>
      <c r="C379" s="9" t="s">
        <v>6</v>
      </c>
      <c r="D379" s="9" t="str">
        <f>"李潇"</f>
        <v>李潇</v>
      </c>
    </row>
    <row r="380" spans="1:4" ht="34.5" customHeight="1">
      <c r="A380" s="8">
        <v>378</v>
      </c>
      <c r="B380" s="9" t="str">
        <f>"51212023041811411740477"</f>
        <v>51212023041811411740477</v>
      </c>
      <c r="C380" s="9" t="s">
        <v>6</v>
      </c>
      <c r="D380" s="9" t="str">
        <f>"齐莹婧"</f>
        <v>齐莹婧</v>
      </c>
    </row>
    <row r="381" spans="1:4" ht="34.5" customHeight="1">
      <c r="A381" s="8">
        <v>379</v>
      </c>
      <c r="B381" s="9" t="str">
        <f>"51212023041811411840478"</f>
        <v>51212023041811411840478</v>
      </c>
      <c r="C381" s="9" t="s">
        <v>6</v>
      </c>
      <c r="D381" s="9" t="str">
        <f>"秦梧桐"</f>
        <v>秦梧桐</v>
      </c>
    </row>
    <row r="382" spans="1:4" ht="34.5" customHeight="1">
      <c r="A382" s="8">
        <v>380</v>
      </c>
      <c r="B382" s="9" t="str">
        <f>"51212023041811474140497"</f>
        <v>51212023041811474140497</v>
      </c>
      <c r="C382" s="9" t="s">
        <v>6</v>
      </c>
      <c r="D382" s="9" t="str">
        <f>"黄宝姣"</f>
        <v>黄宝姣</v>
      </c>
    </row>
    <row r="383" spans="1:4" ht="34.5" customHeight="1">
      <c r="A383" s="8">
        <v>381</v>
      </c>
      <c r="B383" s="9" t="str">
        <f>"51212023041811595440536"</f>
        <v>51212023041811595440536</v>
      </c>
      <c r="C383" s="9" t="s">
        <v>6</v>
      </c>
      <c r="D383" s="9" t="str">
        <f>"李业凯"</f>
        <v>李业凯</v>
      </c>
    </row>
    <row r="384" spans="1:4" ht="34.5" customHeight="1">
      <c r="A384" s="8">
        <v>382</v>
      </c>
      <c r="B384" s="9" t="str">
        <f>"51212023041812111340575"</f>
        <v>51212023041812111340575</v>
      </c>
      <c r="C384" s="9" t="s">
        <v>6</v>
      </c>
      <c r="D384" s="9" t="str">
        <f>"郑海婷"</f>
        <v>郑海婷</v>
      </c>
    </row>
    <row r="385" spans="1:4" ht="34.5" customHeight="1">
      <c r="A385" s="8">
        <v>383</v>
      </c>
      <c r="B385" s="9" t="str">
        <f>"51212023041812123640578"</f>
        <v>51212023041812123640578</v>
      </c>
      <c r="C385" s="9" t="s">
        <v>6</v>
      </c>
      <c r="D385" s="9" t="str">
        <f>"蔡小滨"</f>
        <v>蔡小滨</v>
      </c>
    </row>
    <row r="386" spans="1:4" ht="34.5" customHeight="1">
      <c r="A386" s="8">
        <v>384</v>
      </c>
      <c r="B386" s="9" t="str">
        <f>"51212023041812502440746"</f>
        <v>51212023041812502440746</v>
      </c>
      <c r="C386" s="9" t="s">
        <v>6</v>
      </c>
      <c r="D386" s="9" t="str">
        <f>"李盛培"</f>
        <v>李盛培</v>
      </c>
    </row>
    <row r="387" spans="1:4" ht="34.5" customHeight="1">
      <c r="A387" s="8">
        <v>385</v>
      </c>
      <c r="B387" s="9" t="str">
        <f>"51212023041813213040877"</f>
        <v>51212023041813213040877</v>
      </c>
      <c r="C387" s="9" t="s">
        <v>6</v>
      </c>
      <c r="D387" s="9" t="str">
        <f>"王卓"</f>
        <v>王卓</v>
      </c>
    </row>
    <row r="388" spans="1:4" ht="34.5" customHeight="1">
      <c r="A388" s="8">
        <v>386</v>
      </c>
      <c r="B388" s="9" t="str">
        <f>"51212023041814132341050"</f>
        <v>51212023041814132341050</v>
      </c>
      <c r="C388" s="9" t="s">
        <v>6</v>
      </c>
      <c r="D388" s="9" t="str">
        <f>"施国芸"</f>
        <v>施国芸</v>
      </c>
    </row>
    <row r="389" spans="1:4" ht="34.5" customHeight="1">
      <c r="A389" s="8">
        <v>387</v>
      </c>
      <c r="B389" s="9" t="str">
        <f>"51212023041814201541077"</f>
        <v>51212023041814201541077</v>
      </c>
      <c r="C389" s="9" t="s">
        <v>6</v>
      </c>
      <c r="D389" s="9" t="str">
        <f>"符俊娜"</f>
        <v>符俊娜</v>
      </c>
    </row>
    <row r="390" spans="1:4" ht="34.5" customHeight="1">
      <c r="A390" s="8">
        <v>388</v>
      </c>
      <c r="B390" s="9" t="str">
        <f>"51212023041814294441117"</f>
        <v>51212023041814294441117</v>
      </c>
      <c r="C390" s="9" t="s">
        <v>6</v>
      </c>
      <c r="D390" s="9" t="str">
        <f>"符英"</f>
        <v>符英</v>
      </c>
    </row>
    <row r="391" spans="1:4" ht="34.5" customHeight="1">
      <c r="A391" s="8">
        <v>389</v>
      </c>
      <c r="B391" s="9" t="str">
        <f>"51212023041814340641137"</f>
        <v>51212023041814340641137</v>
      </c>
      <c r="C391" s="9" t="s">
        <v>6</v>
      </c>
      <c r="D391" s="9" t="str">
        <f>"云燕"</f>
        <v>云燕</v>
      </c>
    </row>
    <row r="392" spans="1:4" ht="34.5" customHeight="1">
      <c r="A392" s="8">
        <v>390</v>
      </c>
      <c r="B392" s="9" t="str">
        <f>"51212023041814431241176"</f>
        <v>51212023041814431241176</v>
      </c>
      <c r="C392" s="9" t="s">
        <v>6</v>
      </c>
      <c r="D392" s="9" t="str">
        <f>"陈宏杰"</f>
        <v>陈宏杰</v>
      </c>
    </row>
    <row r="393" spans="1:4" ht="34.5" customHeight="1">
      <c r="A393" s="8">
        <v>391</v>
      </c>
      <c r="B393" s="9" t="str">
        <f>"51212023041814465741192"</f>
        <v>51212023041814465741192</v>
      </c>
      <c r="C393" s="9" t="s">
        <v>6</v>
      </c>
      <c r="D393" s="9" t="str">
        <f>"云薇"</f>
        <v>云薇</v>
      </c>
    </row>
    <row r="394" spans="1:4" ht="34.5" customHeight="1">
      <c r="A394" s="8">
        <v>392</v>
      </c>
      <c r="B394" s="9" t="str">
        <f>"51212023041814515641217"</f>
        <v>51212023041814515641217</v>
      </c>
      <c r="C394" s="9" t="s">
        <v>6</v>
      </c>
      <c r="D394" s="9" t="str">
        <f>"符芳菊"</f>
        <v>符芳菊</v>
      </c>
    </row>
    <row r="395" spans="1:4" ht="34.5" customHeight="1">
      <c r="A395" s="8">
        <v>393</v>
      </c>
      <c r="B395" s="9" t="str">
        <f>"51212023041814540341235"</f>
        <v>51212023041814540341235</v>
      </c>
      <c r="C395" s="9" t="s">
        <v>6</v>
      </c>
      <c r="D395" s="9" t="str">
        <f>"陈应小"</f>
        <v>陈应小</v>
      </c>
    </row>
    <row r="396" spans="1:4" ht="34.5" customHeight="1">
      <c r="A396" s="8">
        <v>394</v>
      </c>
      <c r="B396" s="9" t="str">
        <f>"51212023041815035241285"</f>
        <v>51212023041815035241285</v>
      </c>
      <c r="C396" s="9" t="s">
        <v>6</v>
      </c>
      <c r="D396" s="9" t="str">
        <f>"羊燕花"</f>
        <v>羊燕花</v>
      </c>
    </row>
    <row r="397" spans="1:4" ht="34.5" customHeight="1">
      <c r="A397" s="8">
        <v>395</v>
      </c>
      <c r="B397" s="9" t="str">
        <f>"51212023041815061541296"</f>
        <v>51212023041815061541296</v>
      </c>
      <c r="C397" s="9" t="s">
        <v>6</v>
      </c>
      <c r="D397" s="9" t="str">
        <f>"麦芬芬"</f>
        <v>麦芬芬</v>
      </c>
    </row>
    <row r="398" spans="1:4" ht="34.5" customHeight="1">
      <c r="A398" s="8">
        <v>396</v>
      </c>
      <c r="B398" s="9" t="str">
        <f>"51212023041815070541304"</f>
        <v>51212023041815070541304</v>
      </c>
      <c r="C398" s="9" t="s">
        <v>6</v>
      </c>
      <c r="D398" s="9" t="str">
        <f>"张家丽"</f>
        <v>张家丽</v>
      </c>
    </row>
    <row r="399" spans="1:4" ht="34.5" customHeight="1">
      <c r="A399" s="8">
        <v>397</v>
      </c>
      <c r="B399" s="9" t="str">
        <f>"51212023041815073041305"</f>
        <v>51212023041815073041305</v>
      </c>
      <c r="C399" s="9" t="s">
        <v>6</v>
      </c>
      <c r="D399" s="9" t="str">
        <f>"黎寿曦"</f>
        <v>黎寿曦</v>
      </c>
    </row>
    <row r="400" spans="1:4" ht="34.5" customHeight="1">
      <c r="A400" s="8">
        <v>398</v>
      </c>
      <c r="B400" s="9" t="str">
        <f>"51212023041815191941373"</f>
        <v>51212023041815191941373</v>
      </c>
      <c r="C400" s="9" t="s">
        <v>6</v>
      </c>
      <c r="D400" s="9" t="str">
        <f>"吴美凝"</f>
        <v>吴美凝</v>
      </c>
    </row>
    <row r="401" spans="1:4" ht="34.5" customHeight="1">
      <c r="A401" s="8">
        <v>399</v>
      </c>
      <c r="B401" s="9" t="str">
        <f>"51212023041815193341374"</f>
        <v>51212023041815193341374</v>
      </c>
      <c r="C401" s="9" t="s">
        <v>6</v>
      </c>
      <c r="D401" s="9" t="str">
        <f>"何优"</f>
        <v>何优</v>
      </c>
    </row>
    <row r="402" spans="1:4" ht="34.5" customHeight="1">
      <c r="A402" s="8">
        <v>400</v>
      </c>
      <c r="B402" s="9" t="str">
        <f>"51212023041815264541420"</f>
        <v>51212023041815264541420</v>
      </c>
      <c r="C402" s="9" t="s">
        <v>6</v>
      </c>
      <c r="D402" s="9" t="str">
        <f>"李冬岩"</f>
        <v>李冬岩</v>
      </c>
    </row>
    <row r="403" spans="1:4" ht="34.5" customHeight="1">
      <c r="A403" s="8">
        <v>401</v>
      </c>
      <c r="B403" s="9" t="str">
        <f>"51212023041815354041467"</f>
        <v>51212023041815354041467</v>
      </c>
      <c r="C403" s="9" t="s">
        <v>6</v>
      </c>
      <c r="D403" s="9" t="str">
        <f>"陈雯希"</f>
        <v>陈雯希</v>
      </c>
    </row>
    <row r="404" spans="1:4" ht="34.5" customHeight="1">
      <c r="A404" s="8">
        <v>402</v>
      </c>
      <c r="B404" s="9" t="str">
        <f>"51212023041815382941484"</f>
        <v>51212023041815382941484</v>
      </c>
      <c r="C404" s="9" t="s">
        <v>6</v>
      </c>
      <c r="D404" s="9" t="str">
        <f>"曹雅茜"</f>
        <v>曹雅茜</v>
      </c>
    </row>
    <row r="405" spans="1:4" ht="34.5" customHeight="1">
      <c r="A405" s="8">
        <v>403</v>
      </c>
      <c r="B405" s="9" t="str">
        <f>"51212023041815422041503"</f>
        <v>51212023041815422041503</v>
      </c>
      <c r="C405" s="9" t="s">
        <v>6</v>
      </c>
      <c r="D405" s="9" t="str">
        <f>"刘雪姗"</f>
        <v>刘雪姗</v>
      </c>
    </row>
    <row r="406" spans="1:4" ht="34.5" customHeight="1">
      <c r="A406" s="8">
        <v>404</v>
      </c>
      <c r="B406" s="9" t="str">
        <f>"51212023041815424741506"</f>
        <v>51212023041815424741506</v>
      </c>
      <c r="C406" s="9" t="s">
        <v>6</v>
      </c>
      <c r="D406" s="9" t="str">
        <f>"江莎莎"</f>
        <v>江莎莎</v>
      </c>
    </row>
    <row r="407" spans="1:4" ht="34.5" customHeight="1">
      <c r="A407" s="8">
        <v>405</v>
      </c>
      <c r="B407" s="9" t="str">
        <f>"51212023041815490341536"</f>
        <v>51212023041815490341536</v>
      </c>
      <c r="C407" s="9" t="s">
        <v>6</v>
      </c>
      <c r="D407" s="9" t="str">
        <f>"李王玲"</f>
        <v>李王玲</v>
      </c>
    </row>
    <row r="408" spans="1:4" ht="34.5" customHeight="1">
      <c r="A408" s="8">
        <v>406</v>
      </c>
      <c r="B408" s="9" t="str">
        <f>"51212023041816090741622"</f>
        <v>51212023041816090741622</v>
      </c>
      <c r="C408" s="9" t="s">
        <v>6</v>
      </c>
      <c r="D408" s="9" t="str">
        <f>"林尤锦"</f>
        <v>林尤锦</v>
      </c>
    </row>
    <row r="409" spans="1:4" ht="34.5" customHeight="1">
      <c r="A409" s="8">
        <v>407</v>
      </c>
      <c r="B409" s="9" t="str">
        <f>"51212023041816113941631"</f>
        <v>51212023041816113941631</v>
      </c>
      <c r="C409" s="9" t="s">
        <v>6</v>
      </c>
      <c r="D409" s="9" t="str">
        <f>"封美仪"</f>
        <v>封美仪</v>
      </c>
    </row>
    <row r="410" spans="1:4" ht="34.5" customHeight="1">
      <c r="A410" s="8">
        <v>408</v>
      </c>
      <c r="B410" s="9" t="str">
        <f>"51212023041816191941662"</f>
        <v>51212023041816191941662</v>
      </c>
      <c r="C410" s="9" t="s">
        <v>6</v>
      </c>
      <c r="D410" s="9" t="str">
        <f>"沈楠楠"</f>
        <v>沈楠楠</v>
      </c>
    </row>
    <row r="411" spans="1:4" ht="34.5" customHeight="1">
      <c r="A411" s="8">
        <v>409</v>
      </c>
      <c r="B411" s="9" t="str">
        <f>"51212023041816322841738"</f>
        <v>51212023041816322841738</v>
      </c>
      <c r="C411" s="9" t="s">
        <v>6</v>
      </c>
      <c r="D411" s="9" t="str">
        <f>"谢盼盼"</f>
        <v>谢盼盼</v>
      </c>
    </row>
    <row r="412" spans="1:4" ht="34.5" customHeight="1">
      <c r="A412" s="8">
        <v>410</v>
      </c>
      <c r="B412" s="9" t="str">
        <f>"51212023041816401041795"</f>
        <v>51212023041816401041795</v>
      </c>
      <c r="C412" s="9" t="s">
        <v>6</v>
      </c>
      <c r="D412" s="9" t="str">
        <f>"陈蕾"</f>
        <v>陈蕾</v>
      </c>
    </row>
    <row r="413" spans="1:4" ht="34.5" customHeight="1">
      <c r="A413" s="8">
        <v>411</v>
      </c>
      <c r="B413" s="9" t="str">
        <f>"51212023041816454841823"</f>
        <v>51212023041816454841823</v>
      </c>
      <c r="C413" s="9" t="s">
        <v>6</v>
      </c>
      <c r="D413" s="9" t="str">
        <f>"王越超"</f>
        <v>王越超</v>
      </c>
    </row>
    <row r="414" spans="1:4" ht="34.5" customHeight="1">
      <c r="A414" s="8">
        <v>412</v>
      </c>
      <c r="B414" s="9" t="str">
        <f>"51212023041816501541850"</f>
        <v>51212023041816501541850</v>
      </c>
      <c r="C414" s="9" t="s">
        <v>6</v>
      </c>
      <c r="D414" s="9" t="str">
        <f>"李漫"</f>
        <v>李漫</v>
      </c>
    </row>
    <row r="415" spans="1:4" ht="34.5" customHeight="1">
      <c r="A415" s="8">
        <v>413</v>
      </c>
      <c r="B415" s="9" t="str">
        <f>"51212023041817041041916"</f>
        <v>51212023041817041041916</v>
      </c>
      <c r="C415" s="9" t="s">
        <v>6</v>
      </c>
      <c r="D415" s="9" t="str">
        <f>"潘贝莎"</f>
        <v>潘贝莎</v>
      </c>
    </row>
    <row r="416" spans="1:4" ht="34.5" customHeight="1">
      <c r="A416" s="8">
        <v>414</v>
      </c>
      <c r="B416" s="9" t="str">
        <f>"51212023041817045741922"</f>
        <v>51212023041817045741922</v>
      </c>
      <c r="C416" s="9" t="s">
        <v>6</v>
      </c>
      <c r="D416" s="9" t="str">
        <f>"李朝阳"</f>
        <v>李朝阳</v>
      </c>
    </row>
    <row r="417" spans="1:4" ht="34.5" customHeight="1">
      <c r="A417" s="8">
        <v>415</v>
      </c>
      <c r="B417" s="9" t="str">
        <f>"51212023041817125841957"</f>
        <v>51212023041817125841957</v>
      </c>
      <c r="C417" s="9" t="s">
        <v>6</v>
      </c>
      <c r="D417" s="9" t="str">
        <f>"张翠婉"</f>
        <v>张翠婉</v>
      </c>
    </row>
    <row r="418" spans="1:4" ht="34.5" customHeight="1">
      <c r="A418" s="8">
        <v>416</v>
      </c>
      <c r="B418" s="9" t="str">
        <f>"51212023041817295842031"</f>
        <v>51212023041817295842031</v>
      </c>
      <c r="C418" s="9" t="s">
        <v>6</v>
      </c>
      <c r="D418" s="9" t="str">
        <f>"李丽丽"</f>
        <v>李丽丽</v>
      </c>
    </row>
    <row r="419" spans="1:4" ht="34.5" customHeight="1">
      <c r="A419" s="8">
        <v>417</v>
      </c>
      <c r="B419" s="9" t="str">
        <f>"51212023041817333342042"</f>
        <v>51212023041817333342042</v>
      </c>
      <c r="C419" s="9" t="s">
        <v>6</v>
      </c>
      <c r="D419" s="9" t="str">
        <f>"符月乔"</f>
        <v>符月乔</v>
      </c>
    </row>
    <row r="420" spans="1:4" ht="34.5" customHeight="1">
      <c r="A420" s="8">
        <v>418</v>
      </c>
      <c r="B420" s="9" t="str">
        <f>"51212023041817384342068"</f>
        <v>51212023041817384342068</v>
      </c>
      <c r="C420" s="9" t="s">
        <v>6</v>
      </c>
      <c r="D420" s="9" t="str">
        <f>"朱秋蕾"</f>
        <v>朱秋蕾</v>
      </c>
    </row>
    <row r="421" spans="1:4" ht="34.5" customHeight="1">
      <c r="A421" s="8">
        <v>419</v>
      </c>
      <c r="B421" s="9" t="str">
        <f>"51212023041817391842070"</f>
        <v>51212023041817391842070</v>
      </c>
      <c r="C421" s="9" t="s">
        <v>6</v>
      </c>
      <c r="D421" s="9" t="str">
        <f>"葛大伟"</f>
        <v>葛大伟</v>
      </c>
    </row>
    <row r="422" spans="1:4" ht="34.5" customHeight="1">
      <c r="A422" s="8">
        <v>420</v>
      </c>
      <c r="B422" s="9" t="str">
        <f>"51212023041817494842114"</f>
        <v>51212023041817494842114</v>
      </c>
      <c r="C422" s="9" t="s">
        <v>6</v>
      </c>
      <c r="D422" s="9" t="str">
        <f>"陈琦"</f>
        <v>陈琦</v>
      </c>
    </row>
    <row r="423" spans="1:4" ht="34.5" customHeight="1">
      <c r="A423" s="8">
        <v>421</v>
      </c>
      <c r="B423" s="9" t="str">
        <f>"51212023041817571342147"</f>
        <v>51212023041817571342147</v>
      </c>
      <c r="C423" s="9" t="s">
        <v>6</v>
      </c>
      <c r="D423" s="9" t="str">
        <f>"郑胜仁"</f>
        <v>郑胜仁</v>
      </c>
    </row>
    <row r="424" spans="1:4" ht="34.5" customHeight="1">
      <c r="A424" s="8">
        <v>422</v>
      </c>
      <c r="B424" s="9" t="str">
        <f>"51212023041818012742165"</f>
        <v>51212023041818012742165</v>
      </c>
      <c r="C424" s="9" t="s">
        <v>6</v>
      </c>
      <c r="D424" s="9" t="str">
        <f>"韩群"</f>
        <v>韩群</v>
      </c>
    </row>
    <row r="425" spans="1:4" ht="34.5" customHeight="1">
      <c r="A425" s="8">
        <v>423</v>
      </c>
      <c r="B425" s="9" t="str">
        <f>"51212023041818041442182"</f>
        <v>51212023041818041442182</v>
      </c>
      <c r="C425" s="9" t="s">
        <v>6</v>
      </c>
      <c r="D425" s="9" t="str">
        <f>"谢彤"</f>
        <v>谢彤</v>
      </c>
    </row>
    <row r="426" spans="1:4" ht="34.5" customHeight="1">
      <c r="A426" s="8">
        <v>424</v>
      </c>
      <c r="B426" s="9" t="str">
        <f>"51212023041818062242186"</f>
        <v>51212023041818062242186</v>
      </c>
      <c r="C426" s="9" t="s">
        <v>6</v>
      </c>
      <c r="D426" s="9" t="str">
        <f>"孙志佳"</f>
        <v>孙志佳</v>
      </c>
    </row>
    <row r="427" spans="1:4" ht="34.5" customHeight="1">
      <c r="A427" s="8">
        <v>425</v>
      </c>
      <c r="B427" s="9" t="str">
        <f>"51212023041818315042273"</f>
        <v>51212023041818315042273</v>
      </c>
      <c r="C427" s="9" t="s">
        <v>6</v>
      </c>
      <c r="D427" s="9" t="str">
        <f>"王静"</f>
        <v>王静</v>
      </c>
    </row>
    <row r="428" spans="1:4" ht="34.5" customHeight="1">
      <c r="A428" s="8">
        <v>426</v>
      </c>
      <c r="B428" s="9" t="str">
        <f>"51212023041818354642288"</f>
        <v>51212023041818354642288</v>
      </c>
      <c r="C428" s="9" t="s">
        <v>6</v>
      </c>
      <c r="D428" s="9" t="str">
        <f>"钟华敏"</f>
        <v>钟华敏</v>
      </c>
    </row>
    <row r="429" spans="1:4" ht="34.5" customHeight="1">
      <c r="A429" s="8">
        <v>427</v>
      </c>
      <c r="B429" s="9" t="str">
        <f>"51212023041818434942317"</f>
        <v>51212023041818434942317</v>
      </c>
      <c r="C429" s="9" t="s">
        <v>6</v>
      </c>
      <c r="D429" s="9" t="str">
        <f>"林丹"</f>
        <v>林丹</v>
      </c>
    </row>
    <row r="430" spans="1:4" ht="34.5" customHeight="1">
      <c r="A430" s="8">
        <v>428</v>
      </c>
      <c r="B430" s="9" t="str">
        <f>"51212023041818584542382"</f>
        <v>51212023041818584542382</v>
      </c>
      <c r="C430" s="9" t="s">
        <v>6</v>
      </c>
      <c r="D430" s="9" t="str">
        <f>"陈莹"</f>
        <v>陈莹</v>
      </c>
    </row>
    <row r="431" spans="1:4" ht="34.5" customHeight="1">
      <c r="A431" s="8">
        <v>429</v>
      </c>
      <c r="B431" s="9" t="str">
        <f>"51212023041819350342516"</f>
        <v>51212023041819350342516</v>
      </c>
      <c r="C431" s="9" t="s">
        <v>6</v>
      </c>
      <c r="D431" s="9" t="str">
        <f>"王显康"</f>
        <v>王显康</v>
      </c>
    </row>
    <row r="432" spans="1:4" ht="34.5" customHeight="1">
      <c r="A432" s="8">
        <v>430</v>
      </c>
      <c r="B432" s="9" t="str">
        <f>"51212023041819584042612"</f>
        <v>51212023041819584042612</v>
      </c>
      <c r="C432" s="9" t="s">
        <v>6</v>
      </c>
      <c r="D432" s="9" t="str">
        <f>"付俊山"</f>
        <v>付俊山</v>
      </c>
    </row>
    <row r="433" spans="1:4" ht="34.5" customHeight="1">
      <c r="A433" s="8">
        <v>431</v>
      </c>
      <c r="B433" s="9" t="str">
        <f>"51212023041820121942662"</f>
        <v>51212023041820121942662</v>
      </c>
      <c r="C433" s="9" t="s">
        <v>6</v>
      </c>
      <c r="D433" s="9" t="str">
        <f>"任梦圆"</f>
        <v>任梦圆</v>
      </c>
    </row>
    <row r="434" spans="1:4" ht="34.5" customHeight="1">
      <c r="A434" s="8">
        <v>432</v>
      </c>
      <c r="B434" s="9" t="str">
        <f>"51212023041820452242808"</f>
        <v>51212023041820452242808</v>
      </c>
      <c r="C434" s="9" t="s">
        <v>6</v>
      </c>
      <c r="D434" s="9" t="str">
        <f>"王亚茹"</f>
        <v>王亚茹</v>
      </c>
    </row>
    <row r="435" spans="1:4" ht="34.5" customHeight="1">
      <c r="A435" s="8">
        <v>433</v>
      </c>
      <c r="B435" s="9" t="str">
        <f>"51212023041821255842985"</f>
        <v>51212023041821255842985</v>
      </c>
      <c r="C435" s="9" t="s">
        <v>6</v>
      </c>
      <c r="D435" s="9" t="str">
        <f>"罗明前"</f>
        <v>罗明前</v>
      </c>
    </row>
    <row r="436" spans="1:4" ht="34.5" customHeight="1">
      <c r="A436" s="8">
        <v>434</v>
      </c>
      <c r="B436" s="9" t="str">
        <f>"51212023041821293443006"</f>
        <v>51212023041821293443006</v>
      </c>
      <c r="C436" s="9" t="s">
        <v>6</v>
      </c>
      <c r="D436" s="9" t="str">
        <f>"朱燕华"</f>
        <v>朱燕华</v>
      </c>
    </row>
    <row r="437" spans="1:4" ht="34.5" customHeight="1">
      <c r="A437" s="8">
        <v>435</v>
      </c>
      <c r="B437" s="9" t="str">
        <f>"51212023041821412343076"</f>
        <v>51212023041821412343076</v>
      </c>
      <c r="C437" s="9" t="s">
        <v>6</v>
      </c>
      <c r="D437" s="9" t="str">
        <f>"叶泳槟"</f>
        <v>叶泳槟</v>
      </c>
    </row>
    <row r="438" spans="1:4" ht="34.5" customHeight="1">
      <c r="A438" s="8">
        <v>436</v>
      </c>
      <c r="B438" s="9" t="str">
        <f>"51212023041821455943104"</f>
        <v>51212023041821455943104</v>
      </c>
      <c r="C438" s="9" t="s">
        <v>6</v>
      </c>
      <c r="D438" s="9" t="str">
        <f>"王金梦"</f>
        <v>王金梦</v>
      </c>
    </row>
    <row r="439" spans="1:4" ht="34.5" customHeight="1">
      <c r="A439" s="8">
        <v>437</v>
      </c>
      <c r="B439" s="9" t="str">
        <f>"51212023041821560943161"</f>
        <v>51212023041821560943161</v>
      </c>
      <c r="C439" s="9" t="s">
        <v>6</v>
      </c>
      <c r="D439" s="9" t="str">
        <f>"翁永妹"</f>
        <v>翁永妹</v>
      </c>
    </row>
    <row r="440" spans="1:4" ht="34.5" customHeight="1">
      <c r="A440" s="8">
        <v>438</v>
      </c>
      <c r="B440" s="9" t="str">
        <f>"51212023041822000343183"</f>
        <v>51212023041822000343183</v>
      </c>
      <c r="C440" s="9" t="s">
        <v>6</v>
      </c>
      <c r="D440" s="9" t="str">
        <f>"罗伶"</f>
        <v>罗伶</v>
      </c>
    </row>
    <row r="441" spans="1:4" ht="34.5" customHeight="1">
      <c r="A441" s="8">
        <v>439</v>
      </c>
      <c r="B441" s="9" t="str">
        <f>"51212023041822010643191"</f>
        <v>51212023041822010643191</v>
      </c>
      <c r="C441" s="9" t="s">
        <v>6</v>
      </c>
      <c r="D441" s="9" t="str">
        <f>"陈川平"</f>
        <v>陈川平</v>
      </c>
    </row>
    <row r="442" spans="1:4" ht="34.5" customHeight="1">
      <c r="A442" s="8">
        <v>440</v>
      </c>
      <c r="B442" s="9" t="str">
        <f>"51212023041822084243234"</f>
        <v>51212023041822084243234</v>
      </c>
      <c r="C442" s="9" t="s">
        <v>6</v>
      </c>
      <c r="D442" s="9" t="str">
        <f>"梁卿"</f>
        <v>梁卿</v>
      </c>
    </row>
    <row r="443" spans="1:4" ht="34.5" customHeight="1">
      <c r="A443" s="8">
        <v>441</v>
      </c>
      <c r="B443" s="9" t="str">
        <f>"51212023041822243543304"</f>
        <v>51212023041822243543304</v>
      </c>
      <c r="C443" s="9" t="s">
        <v>6</v>
      </c>
      <c r="D443" s="9" t="str">
        <f>"蔡卓志"</f>
        <v>蔡卓志</v>
      </c>
    </row>
    <row r="444" spans="1:4" ht="34.5" customHeight="1">
      <c r="A444" s="8">
        <v>442</v>
      </c>
      <c r="B444" s="9" t="str">
        <f>"51212023041823081343475"</f>
        <v>51212023041823081343475</v>
      </c>
      <c r="C444" s="9" t="s">
        <v>6</v>
      </c>
      <c r="D444" s="9" t="str">
        <f>"康雅琪"</f>
        <v>康雅琪</v>
      </c>
    </row>
    <row r="445" spans="1:4" ht="34.5" customHeight="1">
      <c r="A445" s="8">
        <v>443</v>
      </c>
      <c r="B445" s="9" t="str">
        <f>"51212023041823465743570"</f>
        <v>51212023041823465743570</v>
      </c>
      <c r="C445" s="9" t="s">
        <v>6</v>
      </c>
      <c r="D445" s="9" t="str">
        <f>"张冬旭"</f>
        <v>张冬旭</v>
      </c>
    </row>
    <row r="446" spans="1:4" ht="34.5" customHeight="1">
      <c r="A446" s="8">
        <v>444</v>
      </c>
      <c r="B446" s="9" t="str">
        <f>"51212023041900113043604"</f>
        <v>51212023041900113043604</v>
      </c>
      <c r="C446" s="9" t="s">
        <v>6</v>
      </c>
      <c r="D446" s="9" t="str">
        <f>"赵璟"</f>
        <v>赵璟</v>
      </c>
    </row>
    <row r="447" spans="1:4" ht="34.5" customHeight="1">
      <c r="A447" s="8">
        <v>445</v>
      </c>
      <c r="B447" s="9" t="str">
        <f>"51212023041900342843630"</f>
        <v>51212023041900342843630</v>
      </c>
      <c r="C447" s="9" t="s">
        <v>6</v>
      </c>
      <c r="D447" s="9" t="str">
        <f>"莫其文"</f>
        <v>莫其文</v>
      </c>
    </row>
    <row r="448" spans="1:4" ht="34.5" customHeight="1">
      <c r="A448" s="8">
        <v>446</v>
      </c>
      <c r="B448" s="9" t="str">
        <f>"51212023041901035143648"</f>
        <v>51212023041901035143648</v>
      </c>
      <c r="C448" s="9" t="s">
        <v>6</v>
      </c>
      <c r="D448" s="9" t="str">
        <f>"吴海斌"</f>
        <v>吴海斌</v>
      </c>
    </row>
    <row r="449" spans="1:4" ht="34.5" customHeight="1">
      <c r="A449" s="8">
        <v>447</v>
      </c>
      <c r="B449" s="9" t="str">
        <f>"51212023041907471143724"</f>
        <v>51212023041907471143724</v>
      </c>
      <c r="C449" s="9" t="s">
        <v>6</v>
      </c>
      <c r="D449" s="9" t="str">
        <f>"王小妹"</f>
        <v>王小妹</v>
      </c>
    </row>
    <row r="450" spans="1:4" ht="34.5" customHeight="1">
      <c r="A450" s="8">
        <v>448</v>
      </c>
      <c r="B450" s="9" t="str">
        <f>"51212023041908141243803"</f>
        <v>51212023041908141243803</v>
      </c>
      <c r="C450" s="9" t="s">
        <v>6</v>
      </c>
      <c r="D450" s="9" t="str">
        <f>"陈诗韵"</f>
        <v>陈诗韵</v>
      </c>
    </row>
    <row r="451" spans="1:4" ht="34.5" customHeight="1">
      <c r="A451" s="8">
        <v>449</v>
      </c>
      <c r="B451" s="9" t="str">
        <f>"51212023041908151243808"</f>
        <v>51212023041908151243808</v>
      </c>
      <c r="C451" s="9" t="s">
        <v>6</v>
      </c>
      <c r="D451" s="9" t="str">
        <f>"钟佳洁"</f>
        <v>钟佳洁</v>
      </c>
    </row>
    <row r="452" spans="1:4" ht="34.5" customHeight="1">
      <c r="A452" s="8">
        <v>450</v>
      </c>
      <c r="B452" s="9" t="str">
        <f>"51212023041908280043852"</f>
        <v>51212023041908280043852</v>
      </c>
      <c r="C452" s="9" t="s">
        <v>6</v>
      </c>
      <c r="D452" s="9" t="str">
        <f>"潘家隆"</f>
        <v>潘家隆</v>
      </c>
    </row>
    <row r="453" spans="1:4" ht="34.5" customHeight="1">
      <c r="A453" s="8">
        <v>451</v>
      </c>
      <c r="B453" s="9" t="str">
        <f>"51212023041908481543951"</f>
        <v>51212023041908481543951</v>
      </c>
      <c r="C453" s="9" t="s">
        <v>6</v>
      </c>
      <c r="D453" s="9" t="str">
        <f>"蔡海菊"</f>
        <v>蔡海菊</v>
      </c>
    </row>
    <row r="454" spans="1:4" ht="34.5" customHeight="1">
      <c r="A454" s="8">
        <v>452</v>
      </c>
      <c r="B454" s="9" t="str">
        <f>"51212023041908552843993"</f>
        <v>51212023041908552843993</v>
      </c>
      <c r="C454" s="9" t="s">
        <v>6</v>
      </c>
      <c r="D454" s="9" t="str">
        <f>"陈山余"</f>
        <v>陈山余</v>
      </c>
    </row>
    <row r="455" spans="1:4" ht="34.5" customHeight="1">
      <c r="A455" s="8">
        <v>453</v>
      </c>
      <c r="B455" s="9" t="str">
        <f>"51212023041909081544080"</f>
        <v>51212023041909081544080</v>
      </c>
      <c r="C455" s="9" t="s">
        <v>6</v>
      </c>
      <c r="D455" s="9" t="str">
        <f>"羊玉美"</f>
        <v>羊玉美</v>
      </c>
    </row>
    <row r="456" spans="1:4" ht="34.5" customHeight="1">
      <c r="A456" s="8">
        <v>454</v>
      </c>
      <c r="B456" s="9" t="str">
        <f>"51212023041909095344092"</f>
        <v>51212023041909095344092</v>
      </c>
      <c r="C456" s="9" t="s">
        <v>6</v>
      </c>
      <c r="D456" s="9" t="str">
        <f>"符秋娜"</f>
        <v>符秋娜</v>
      </c>
    </row>
    <row r="457" spans="1:4" ht="34.5" customHeight="1">
      <c r="A457" s="8">
        <v>455</v>
      </c>
      <c r="B457" s="9" t="str">
        <f>"51212023041909122744106"</f>
        <v>51212023041909122744106</v>
      </c>
      <c r="C457" s="9" t="s">
        <v>6</v>
      </c>
      <c r="D457" s="9" t="str">
        <f>"黎仁娇"</f>
        <v>黎仁娇</v>
      </c>
    </row>
    <row r="458" spans="1:4" ht="34.5" customHeight="1">
      <c r="A458" s="8">
        <v>456</v>
      </c>
      <c r="B458" s="9" t="str">
        <f>"51212023041909212344178"</f>
        <v>51212023041909212344178</v>
      </c>
      <c r="C458" s="9" t="s">
        <v>6</v>
      </c>
      <c r="D458" s="9" t="str">
        <f>"莫镜程"</f>
        <v>莫镜程</v>
      </c>
    </row>
    <row r="459" spans="1:4" ht="34.5" customHeight="1">
      <c r="A459" s="8">
        <v>457</v>
      </c>
      <c r="B459" s="9" t="str">
        <f>"51212023041909294844246"</f>
        <v>51212023041909294844246</v>
      </c>
      <c r="C459" s="9" t="s">
        <v>6</v>
      </c>
      <c r="D459" s="9" t="str">
        <f>"陈桃艳"</f>
        <v>陈桃艳</v>
      </c>
    </row>
    <row r="460" spans="1:4" ht="34.5" customHeight="1">
      <c r="A460" s="8">
        <v>458</v>
      </c>
      <c r="B460" s="9" t="str">
        <f>"51212023041909443144366"</f>
        <v>51212023041909443144366</v>
      </c>
      <c r="C460" s="9" t="s">
        <v>6</v>
      </c>
      <c r="D460" s="9" t="str">
        <f>"朱林林"</f>
        <v>朱林林</v>
      </c>
    </row>
    <row r="461" spans="1:4" ht="34.5" customHeight="1">
      <c r="A461" s="8">
        <v>459</v>
      </c>
      <c r="B461" s="9" t="str">
        <f>"51212023041909491944394"</f>
        <v>51212023041909491944394</v>
      </c>
      <c r="C461" s="9" t="s">
        <v>6</v>
      </c>
      <c r="D461" s="9" t="str">
        <f>"邢敏"</f>
        <v>邢敏</v>
      </c>
    </row>
    <row r="462" spans="1:4" ht="34.5" customHeight="1">
      <c r="A462" s="8">
        <v>460</v>
      </c>
      <c r="B462" s="9" t="str">
        <f>"51212023041910051344517"</f>
        <v>51212023041910051344517</v>
      </c>
      <c r="C462" s="9" t="s">
        <v>6</v>
      </c>
      <c r="D462" s="9" t="str">
        <f>"吉盈"</f>
        <v>吉盈</v>
      </c>
    </row>
    <row r="463" spans="1:4" ht="34.5" customHeight="1">
      <c r="A463" s="8">
        <v>461</v>
      </c>
      <c r="B463" s="9" t="str">
        <f>"51212023041910211444621"</f>
        <v>51212023041910211444621</v>
      </c>
      <c r="C463" s="9" t="s">
        <v>6</v>
      </c>
      <c r="D463" s="9" t="str">
        <f>"温婷婷"</f>
        <v>温婷婷</v>
      </c>
    </row>
    <row r="464" spans="1:4" ht="34.5" customHeight="1">
      <c r="A464" s="8">
        <v>462</v>
      </c>
      <c r="B464" s="9" t="str">
        <f>"51212023041910213544624"</f>
        <v>51212023041910213544624</v>
      </c>
      <c r="C464" s="9" t="s">
        <v>6</v>
      </c>
      <c r="D464" s="9" t="str">
        <f>"许阳威"</f>
        <v>许阳威</v>
      </c>
    </row>
    <row r="465" spans="1:4" ht="34.5" customHeight="1">
      <c r="A465" s="8">
        <v>463</v>
      </c>
      <c r="B465" s="9" t="str">
        <f>"51212023041911024344934"</f>
        <v>51212023041911024344934</v>
      </c>
      <c r="C465" s="9" t="s">
        <v>6</v>
      </c>
      <c r="D465" s="9" t="str">
        <f>"高小芳"</f>
        <v>高小芳</v>
      </c>
    </row>
    <row r="466" spans="1:4" ht="34.5" customHeight="1">
      <c r="A466" s="8">
        <v>464</v>
      </c>
      <c r="B466" s="9" t="str">
        <f>"51212023041911200145037"</f>
        <v>51212023041911200145037</v>
      </c>
      <c r="C466" s="9" t="s">
        <v>6</v>
      </c>
      <c r="D466" s="9" t="str">
        <f>"王萍"</f>
        <v>王萍</v>
      </c>
    </row>
    <row r="467" spans="1:4" ht="34.5" customHeight="1">
      <c r="A467" s="8">
        <v>465</v>
      </c>
      <c r="B467" s="9" t="str">
        <f>"51212023041911495245189"</f>
        <v>51212023041911495245189</v>
      </c>
      <c r="C467" s="9" t="s">
        <v>6</v>
      </c>
      <c r="D467" s="9" t="str">
        <f>"林展"</f>
        <v>林展</v>
      </c>
    </row>
    <row r="468" spans="1:4" ht="34.5" customHeight="1">
      <c r="A468" s="8">
        <v>466</v>
      </c>
      <c r="B468" s="9" t="str">
        <f>"51212023041912015745247"</f>
        <v>51212023041912015745247</v>
      </c>
      <c r="C468" s="9" t="s">
        <v>6</v>
      </c>
      <c r="D468" s="9" t="str">
        <f>"钟沁兰"</f>
        <v>钟沁兰</v>
      </c>
    </row>
    <row r="469" spans="1:4" ht="34.5" customHeight="1">
      <c r="A469" s="8">
        <v>467</v>
      </c>
      <c r="B469" s="9" t="str">
        <f>"51212023041912322745420"</f>
        <v>51212023041912322745420</v>
      </c>
      <c r="C469" s="9" t="s">
        <v>6</v>
      </c>
      <c r="D469" s="9" t="str">
        <f>"朱惠"</f>
        <v>朱惠</v>
      </c>
    </row>
    <row r="470" spans="1:4" ht="34.5" customHeight="1">
      <c r="A470" s="8">
        <v>468</v>
      </c>
      <c r="B470" s="9" t="str">
        <f>"51212023041913124645688"</f>
        <v>51212023041913124645688</v>
      </c>
      <c r="C470" s="9" t="s">
        <v>6</v>
      </c>
      <c r="D470" s="9" t="str">
        <f>"黎晓扬"</f>
        <v>黎晓扬</v>
      </c>
    </row>
    <row r="471" spans="1:4" ht="34.5" customHeight="1">
      <c r="A471" s="8">
        <v>469</v>
      </c>
      <c r="B471" s="9" t="str">
        <f>"51212023041913354645820"</f>
        <v>51212023041913354645820</v>
      </c>
      <c r="C471" s="9" t="s">
        <v>6</v>
      </c>
      <c r="D471" s="9" t="str">
        <f>"苏琼玉"</f>
        <v>苏琼玉</v>
      </c>
    </row>
    <row r="472" spans="1:4" ht="34.5" customHeight="1">
      <c r="A472" s="8">
        <v>470</v>
      </c>
      <c r="B472" s="9" t="str">
        <f>"51212023041914084945960"</f>
        <v>51212023041914084945960</v>
      </c>
      <c r="C472" s="9" t="s">
        <v>6</v>
      </c>
      <c r="D472" s="9" t="str">
        <f>"钱丽波"</f>
        <v>钱丽波</v>
      </c>
    </row>
    <row r="473" spans="1:4" ht="34.5" customHeight="1">
      <c r="A473" s="8">
        <v>471</v>
      </c>
      <c r="B473" s="9" t="str">
        <f>"51212023041914365246113"</f>
        <v>51212023041914365246113</v>
      </c>
      <c r="C473" s="9" t="s">
        <v>6</v>
      </c>
      <c r="D473" s="9" t="str">
        <f>"王成金"</f>
        <v>王成金</v>
      </c>
    </row>
    <row r="474" spans="1:4" ht="34.5" customHeight="1">
      <c r="A474" s="8">
        <v>472</v>
      </c>
      <c r="B474" s="9" t="str">
        <f>"51212023041915065846310"</f>
        <v>51212023041915065846310</v>
      </c>
      <c r="C474" s="9" t="s">
        <v>6</v>
      </c>
      <c r="D474" s="9" t="str">
        <f>"符冬梅"</f>
        <v>符冬梅</v>
      </c>
    </row>
    <row r="475" spans="1:4" ht="34.5" customHeight="1">
      <c r="A475" s="8">
        <v>473</v>
      </c>
      <c r="B475" s="9" t="str">
        <f>"51212023041915384046552"</f>
        <v>51212023041915384046552</v>
      </c>
      <c r="C475" s="9" t="s">
        <v>6</v>
      </c>
      <c r="D475" s="9" t="str">
        <f>"黎馨浓"</f>
        <v>黎馨浓</v>
      </c>
    </row>
    <row r="476" spans="1:4" ht="34.5" customHeight="1">
      <c r="A476" s="8">
        <v>474</v>
      </c>
      <c r="B476" s="9" t="str">
        <f>"51212023041915495046628"</f>
        <v>51212023041915495046628</v>
      </c>
      <c r="C476" s="9" t="s">
        <v>6</v>
      </c>
      <c r="D476" s="9" t="str">
        <f>"陈玉成"</f>
        <v>陈玉成</v>
      </c>
    </row>
    <row r="477" spans="1:4" ht="34.5" customHeight="1">
      <c r="A477" s="8">
        <v>475</v>
      </c>
      <c r="B477" s="9" t="str">
        <f>"51212023041915495346629"</f>
        <v>51212023041915495346629</v>
      </c>
      <c r="C477" s="9" t="s">
        <v>6</v>
      </c>
      <c r="D477" s="9" t="str">
        <f>"曾垂腾"</f>
        <v>曾垂腾</v>
      </c>
    </row>
    <row r="478" spans="1:4" ht="34.5" customHeight="1">
      <c r="A478" s="8">
        <v>476</v>
      </c>
      <c r="B478" s="9" t="str">
        <f>"51212023041916024346722"</f>
        <v>51212023041916024346722</v>
      </c>
      <c r="C478" s="9" t="s">
        <v>6</v>
      </c>
      <c r="D478" s="9" t="str">
        <f>"廖美娟"</f>
        <v>廖美娟</v>
      </c>
    </row>
    <row r="479" spans="1:4" ht="34.5" customHeight="1">
      <c r="A479" s="8">
        <v>477</v>
      </c>
      <c r="B479" s="9" t="str">
        <f>"51212023041916273646880"</f>
        <v>51212023041916273646880</v>
      </c>
      <c r="C479" s="9" t="s">
        <v>6</v>
      </c>
      <c r="D479" s="9" t="str">
        <f>"陈杰"</f>
        <v>陈杰</v>
      </c>
    </row>
    <row r="480" spans="1:4" ht="34.5" customHeight="1">
      <c r="A480" s="8">
        <v>478</v>
      </c>
      <c r="B480" s="9" t="str">
        <f>"51212023041916274546882"</f>
        <v>51212023041916274546882</v>
      </c>
      <c r="C480" s="9" t="s">
        <v>6</v>
      </c>
      <c r="D480" s="9" t="str">
        <f>"方晓梅"</f>
        <v>方晓梅</v>
      </c>
    </row>
    <row r="481" spans="1:4" ht="34.5" customHeight="1">
      <c r="A481" s="8">
        <v>479</v>
      </c>
      <c r="B481" s="9" t="str">
        <f>"51212023041917425147200"</f>
        <v>51212023041917425147200</v>
      </c>
      <c r="C481" s="9" t="s">
        <v>6</v>
      </c>
      <c r="D481" s="9" t="str">
        <f>"王淑煜"</f>
        <v>王淑煜</v>
      </c>
    </row>
    <row r="482" spans="1:4" ht="34.5" customHeight="1">
      <c r="A482" s="8">
        <v>480</v>
      </c>
      <c r="B482" s="9" t="str">
        <f>"51212023041917553047225"</f>
        <v>51212023041917553047225</v>
      </c>
      <c r="C482" s="9" t="s">
        <v>6</v>
      </c>
      <c r="D482" s="9" t="str">
        <f>"黄铁师"</f>
        <v>黄铁师</v>
      </c>
    </row>
    <row r="483" spans="1:4" ht="34.5" customHeight="1">
      <c r="A483" s="8">
        <v>481</v>
      </c>
      <c r="B483" s="9" t="str">
        <f>"51212023041919194247444"</f>
        <v>51212023041919194247444</v>
      </c>
      <c r="C483" s="9" t="s">
        <v>6</v>
      </c>
      <c r="D483" s="9" t="str">
        <f>"金哲如"</f>
        <v>金哲如</v>
      </c>
    </row>
    <row r="484" spans="1:4" ht="34.5" customHeight="1">
      <c r="A484" s="8">
        <v>482</v>
      </c>
      <c r="B484" s="9" t="str">
        <f>"51212023041919201047445"</f>
        <v>51212023041919201047445</v>
      </c>
      <c r="C484" s="9" t="s">
        <v>6</v>
      </c>
      <c r="D484" s="9" t="str">
        <f>"郑雯"</f>
        <v>郑雯</v>
      </c>
    </row>
    <row r="485" spans="1:4" ht="34.5" customHeight="1">
      <c r="A485" s="8">
        <v>483</v>
      </c>
      <c r="B485" s="9" t="str">
        <f>"51212023041920343347668"</f>
        <v>51212023041920343347668</v>
      </c>
      <c r="C485" s="9" t="s">
        <v>6</v>
      </c>
      <c r="D485" s="9" t="str">
        <f>"吉云"</f>
        <v>吉云</v>
      </c>
    </row>
    <row r="486" spans="1:4" ht="34.5" customHeight="1">
      <c r="A486" s="8">
        <v>484</v>
      </c>
      <c r="B486" s="9" t="str">
        <f>"51212023041921031747763"</f>
        <v>51212023041921031747763</v>
      </c>
      <c r="C486" s="9" t="s">
        <v>6</v>
      </c>
      <c r="D486" s="9" t="str">
        <f>"冯早"</f>
        <v>冯早</v>
      </c>
    </row>
    <row r="487" spans="1:4" ht="34.5" customHeight="1">
      <c r="A487" s="8">
        <v>485</v>
      </c>
      <c r="B487" s="9" t="str">
        <f>"51212023041921040347771"</f>
        <v>51212023041921040347771</v>
      </c>
      <c r="C487" s="9" t="s">
        <v>6</v>
      </c>
      <c r="D487" s="9" t="str">
        <f>"符媛媛"</f>
        <v>符媛媛</v>
      </c>
    </row>
    <row r="488" spans="1:4" ht="34.5" customHeight="1">
      <c r="A488" s="8">
        <v>486</v>
      </c>
      <c r="B488" s="9" t="str">
        <f>"51212023041921084747782"</f>
        <v>51212023041921084747782</v>
      </c>
      <c r="C488" s="9" t="s">
        <v>6</v>
      </c>
      <c r="D488" s="9" t="str">
        <f>"王新睿"</f>
        <v>王新睿</v>
      </c>
    </row>
    <row r="489" spans="1:4" ht="34.5" customHeight="1">
      <c r="A489" s="8">
        <v>487</v>
      </c>
      <c r="B489" s="9" t="str">
        <f>"51212023041921302847866"</f>
        <v>51212023041921302847866</v>
      </c>
      <c r="C489" s="9" t="s">
        <v>6</v>
      </c>
      <c r="D489" s="9" t="str">
        <f>"谢柱成"</f>
        <v>谢柱成</v>
      </c>
    </row>
    <row r="490" spans="1:4" ht="34.5" customHeight="1">
      <c r="A490" s="8">
        <v>488</v>
      </c>
      <c r="B490" s="9" t="str">
        <f>"51212023041921564247958"</f>
        <v>51212023041921564247958</v>
      </c>
      <c r="C490" s="9" t="s">
        <v>6</v>
      </c>
      <c r="D490" s="9" t="str">
        <f>"林子钧"</f>
        <v>林子钧</v>
      </c>
    </row>
    <row r="491" spans="1:4" ht="34.5" customHeight="1">
      <c r="A491" s="8">
        <v>489</v>
      </c>
      <c r="B491" s="9" t="str">
        <f>"51212023041922031047984"</f>
        <v>51212023041922031047984</v>
      </c>
      <c r="C491" s="9" t="s">
        <v>6</v>
      </c>
      <c r="D491" s="9" t="str">
        <f>"詹黎灵"</f>
        <v>詹黎灵</v>
      </c>
    </row>
    <row r="492" spans="1:4" ht="34.5" customHeight="1">
      <c r="A492" s="8">
        <v>490</v>
      </c>
      <c r="B492" s="9" t="str">
        <f>"51212023041922253948073"</f>
        <v>51212023041922253948073</v>
      </c>
      <c r="C492" s="9" t="s">
        <v>6</v>
      </c>
      <c r="D492" s="9" t="str">
        <f>"冯丽颖"</f>
        <v>冯丽颖</v>
      </c>
    </row>
    <row r="493" spans="1:4" ht="34.5" customHeight="1">
      <c r="A493" s="8">
        <v>491</v>
      </c>
      <c r="B493" s="9" t="str">
        <f>"51212023041922372948119"</f>
        <v>51212023041922372948119</v>
      </c>
      <c r="C493" s="9" t="s">
        <v>6</v>
      </c>
      <c r="D493" s="9" t="str">
        <f>"陈月文"</f>
        <v>陈月文</v>
      </c>
    </row>
    <row r="494" spans="1:4" ht="34.5" customHeight="1">
      <c r="A494" s="8">
        <v>492</v>
      </c>
      <c r="B494" s="9" t="str">
        <f>"51212023042000024248277"</f>
        <v>51212023042000024248277</v>
      </c>
      <c r="C494" s="9" t="s">
        <v>6</v>
      </c>
      <c r="D494" s="9" t="str">
        <f>"陈桂梅"</f>
        <v>陈桂梅</v>
      </c>
    </row>
    <row r="495" spans="1:4" ht="34.5" customHeight="1">
      <c r="A495" s="8">
        <v>493</v>
      </c>
      <c r="B495" s="9" t="str">
        <f>"51212023042001340248334"</f>
        <v>51212023042001340248334</v>
      </c>
      <c r="C495" s="9" t="s">
        <v>6</v>
      </c>
      <c r="D495" s="9" t="str">
        <f>"牛博龙"</f>
        <v>牛博龙</v>
      </c>
    </row>
    <row r="496" spans="1:4" ht="34.5" customHeight="1">
      <c r="A496" s="8">
        <v>494</v>
      </c>
      <c r="B496" s="9" t="str">
        <f>"51212023042007535448376"</f>
        <v>51212023042007535448376</v>
      </c>
      <c r="C496" s="9" t="s">
        <v>6</v>
      </c>
      <c r="D496" s="9" t="str">
        <f>"刘春丽"</f>
        <v>刘春丽</v>
      </c>
    </row>
    <row r="497" spans="1:4" ht="34.5" customHeight="1">
      <c r="A497" s="8">
        <v>495</v>
      </c>
      <c r="B497" s="9" t="str">
        <f>"51212023042008033348387"</f>
        <v>51212023042008033348387</v>
      </c>
      <c r="C497" s="9" t="s">
        <v>6</v>
      </c>
      <c r="D497" s="9" t="str">
        <f>"张伟男"</f>
        <v>张伟男</v>
      </c>
    </row>
    <row r="498" spans="1:4" ht="34.5" customHeight="1">
      <c r="A498" s="8">
        <v>496</v>
      </c>
      <c r="B498" s="9" t="str">
        <f>"51212023042008243148426"</f>
        <v>51212023042008243148426</v>
      </c>
      <c r="C498" s="9" t="s">
        <v>6</v>
      </c>
      <c r="D498" s="9" t="str">
        <f>"陈莹"</f>
        <v>陈莹</v>
      </c>
    </row>
    <row r="499" spans="1:4" ht="34.5" customHeight="1">
      <c r="A499" s="8">
        <v>497</v>
      </c>
      <c r="B499" s="9" t="str">
        <f>"51212023042008321448445"</f>
        <v>51212023042008321448445</v>
      </c>
      <c r="C499" s="9" t="s">
        <v>6</v>
      </c>
      <c r="D499" s="9" t="str">
        <f>"胡鹏"</f>
        <v>胡鹏</v>
      </c>
    </row>
    <row r="500" spans="1:4" ht="34.5" customHeight="1">
      <c r="A500" s="8">
        <v>498</v>
      </c>
      <c r="B500" s="9" t="str">
        <f>"51212023042008462248487"</f>
        <v>51212023042008462248487</v>
      </c>
      <c r="C500" s="9" t="s">
        <v>6</v>
      </c>
      <c r="D500" s="9" t="str">
        <f>"林月贵"</f>
        <v>林月贵</v>
      </c>
    </row>
    <row r="501" spans="1:4" ht="34.5" customHeight="1">
      <c r="A501" s="8">
        <v>499</v>
      </c>
      <c r="B501" s="9" t="str">
        <f>"51212023042009020548524"</f>
        <v>51212023042009020548524</v>
      </c>
      <c r="C501" s="9" t="s">
        <v>6</v>
      </c>
      <c r="D501" s="9" t="str">
        <f>"陈红旭"</f>
        <v>陈红旭</v>
      </c>
    </row>
    <row r="502" spans="1:4" ht="34.5" customHeight="1">
      <c r="A502" s="8">
        <v>500</v>
      </c>
      <c r="B502" s="9" t="str">
        <f>"51212023042009375248655"</f>
        <v>51212023042009375248655</v>
      </c>
      <c r="C502" s="9" t="s">
        <v>6</v>
      </c>
      <c r="D502" s="9" t="str">
        <f>"谭韵昭"</f>
        <v>谭韵昭</v>
      </c>
    </row>
    <row r="503" spans="1:4" ht="34.5" customHeight="1">
      <c r="A503" s="8">
        <v>501</v>
      </c>
      <c r="B503" s="9" t="str">
        <f>"51212023042009530648729"</f>
        <v>51212023042009530648729</v>
      </c>
      <c r="C503" s="9" t="s">
        <v>6</v>
      </c>
      <c r="D503" s="9" t="str">
        <f>"黄柏栋"</f>
        <v>黄柏栋</v>
      </c>
    </row>
    <row r="504" spans="1:4" ht="34.5" customHeight="1">
      <c r="A504" s="8">
        <v>502</v>
      </c>
      <c r="B504" s="9" t="str">
        <f>"51212023042010062848776"</f>
        <v>51212023042010062848776</v>
      </c>
      <c r="C504" s="9" t="s">
        <v>6</v>
      </c>
      <c r="D504" s="9" t="str">
        <f>"靳启蒙"</f>
        <v>靳启蒙</v>
      </c>
    </row>
    <row r="505" spans="1:4" ht="34.5" customHeight="1">
      <c r="A505" s="8">
        <v>503</v>
      </c>
      <c r="B505" s="9" t="str">
        <f>"51212023042010203848844"</f>
        <v>51212023042010203848844</v>
      </c>
      <c r="C505" s="9" t="s">
        <v>6</v>
      </c>
      <c r="D505" s="9" t="str">
        <f>"黎源秀"</f>
        <v>黎源秀</v>
      </c>
    </row>
    <row r="506" spans="1:4" ht="34.5" customHeight="1">
      <c r="A506" s="8">
        <v>504</v>
      </c>
      <c r="B506" s="9" t="str">
        <f>"51212023042010534848992"</f>
        <v>51212023042010534848992</v>
      </c>
      <c r="C506" s="9" t="s">
        <v>6</v>
      </c>
      <c r="D506" s="9" t="str">
        <f>"邓玉梅"</f>
        <v>邓玉梅</v>
      </c>
    </row>
    <row r="507" spans="1:4" ht="34.5" customHeight="1">
      <c r="A507" s="8">
        <v>505</v>
      </c>
      <c r="B507" s="9" t="str">
        <f>"51212023042011051549041"</f>
        <v>51212023042011051549041</v>
      </c>
      <c r="C507" s="9" t="s">
        <v>6</v>
      </c>
      <c r="D507" s="9" t="str">
        <f>"王悦"</f>
        <v>王悦</v>
      </c>
    </row>
    <row r="508" spans="1:4" ht="34.5" customHeight="1">
      <c r="A508" s="8">
        <v>506</v>
      </c>
      <c r="B508" s="9" t="str">
        <f>"51212023042011301449124"</f>
        <v>51212023042011301449124</v>
      </c>
      <c r="C508" s="9" t="s">
        <v>6</v>
      </c>
      <c r="D508" s="9" t="str">
        <f>"林碧如"</f>
        <v>林碧如</v>
      </c>
    </row>
    <row r="509" spans="1:4" ht="34.5" customHeight="1">
      <c r="A509" s="8">
        <v>507</v>
      </c>
      <c r="B509" s="9" t="str">
        <f>"51212023042011343449143"</f>
        <v>51212023042011343449143</v>
      </c>
      <c r="C509" s="9" t="s">
        <v>6</v>
      </c>
      <c r="D509" s="9" t="str">
        <f>"汤兵莉"</f>
        <v>汤兵莉</v>
      </c>
    </row>
    <row r="510" spans="1:4" ht="34.5" customHeight="1">
      <c r="A510" s="8">
        <v>508</v>
      </c>
      <c r="B510" s="9" t="str">
        <f>"51212023042011515749205"</f>
        <v>51212023042011515749205</v>
      </c>
      <c r="C510" s="9" t="s">
        <v>6</v>
      </c>
      <c r="D510" s="9" t="str">
        <f>"杜海玎"</f>
        <v>杜海玎</v>
      </c>
    </row>
    <row r="511" spans="1:4" ht="34.5" customHeight="1">
      <c r="A511" s="8">
        <v>509</v>
      </c>
      <c r="B511" s="9" t="str">
        <f>"51212023042012144849300"</f>
        <v>51212023042012144849300</v>
      </c>
      <c r="C511" s="9" t="s">
        <v>6</v>
      </c>
      <c r="D511" s="9" t="str">
        <f>"赵绿绮"</f>
        <v>赵绿绮</v>
      </c>
    </row>
    <row r="512" spans="1:4" ht="34.5" customHeight="1">
      <c r="A512" s="8">
        <v>510</v>
      </c>
      <c r="B512" s="9" t="str">
        <f>"51212023042012264049365"</f>
        <v>51212023042012264049365</v>
      </c>
      <c r="C512" s="9" t="s">
        <v>6</v>
      </c>
      <c r="D512" s="9" t="str">
        <f>"陈泓如"</f>
        <v>陈泓如</v>
      </c>
    </row>
    <row r="513" spans="1:4" ht="34.5" customHeight="1">
      <c r="A513" s="8">
        <v>511</v>
      </c>
      <c r="B513" s="9" t="str">
        <f>"51212023042013135449668"</f>
        <v>51212023042013135449668</v>
      </c>
      <c r="C513" s="9" t="s">
        <v>6</v>
      </c>
      <c r="D513" s="9" t="str">
        <f>"黄慧"</f>
        <v>黄慧</v>
      </c>
    </row>
    <row r="514" spans="1:4" ht="34.5" customHeight="1">
      <c r="A514" s="8">
        <v>512</v>
      </c>
      <c r="B514" s="9" t="str">
        <f>"51212023042013310149777"</f>
        <v>51212023042013310149777</v>
      </c>
      <c r="C514" s="9" t="s">
        <v>6</v>
      </c>
      <c r="D514" s="9" t="str">
        <f>"殷月娟"</f>
        <v>殷月娟</v>
      </c>
    </row>
    <row r="515" spans="1:4" ht="34.5" customHeight="1">
      <c r="A515" s="8">
        <v>513</v>
      </c>
      <c r="B515" s="9" t="str">
        <f>"51212023042015082450427"</f>
        <v>51212023042015082450427</v>
      </c>
      <c r="C515" s="9" t="s">
        <v>6</v>
      </c>
      <c r="D515" s="9" t="str">
        <f>"王茜"</f>
        <v>王茜</v>
      </c>
    </row>
    <row r="516" spans="1:4" ht="34.5" customHeight="1">
      <c r="A516" s="8">
        <v>514</v>
      </c>
      <c r="B516" s="9" t="str">
        <f>"51212023042015451050715"</f>
        <v>51212023042015451050715</v>
      </c>
      <c r="C516" s="9" t="s">
        <v>6</v>
      </c>
      <c r="D516" s="9" t="s">
        <v>7</v>
      </c>
    </row>
    <row r="517" spans="1:4" ht="34.5" customHeight="1">
      <c r="A517" s="8">
        <v>515</v>
      </c>
      <c r="B517" s="9" t="str">
        <f>"51212023042015454950718"</f>
        <v>51212023042015454950718</v>
      </c>
      <c r="C517" s="9" t="s">
        <v>6</v>
      </c>
      <c r="D517" s="9" t="str">
        <f>"许晓雯"</f>
        <v>许晓雯</v>
      </c>
    </row>
    <row r="518" spans="1:4" ht="34.5" customHeight="1">
      <c r="A518" s="8">
        <v>516</v>
      </c>
      <c r="B518" s="9" t="str">
        <f>"51212023042015550650791"</f>
        <v>51212023042015550650791</v>
      </c>
      <c r="C518" s="9" t="s">
        <v>6</v>
      </c>
      <c r="D518" s="9" t="str">
        <f>"李志成"</f>
        <v>李志成</v>
      </c>
    </row>
    <row r="519" spans="1:4" ht="34.5" customHeight="1">
      <c r="A519" s="8">
        <v>517</v>
      </c>
      <c r="B519" s="9" t="str">
        <f>"51212023042015583850819"</f>
        <v>51212023042015583850819</v>
      </c>
      <c r="C519" s="9" t="s">
        <v>6</v>
      </c>
      <c r="D519" s="9" t="str">
        <f>"吴海燕"</f>
        <v>吴海燕</v>
      </c>
    </row>
    <row r="520" spans="1:4" ht="34.5" customHeight="1">
      <c r="A520" s="8">
        <v>518</v>
      </c>
      <c r="B520" s="9" t="str">
        <f>"51212023042016503751476"</f>
        <v>51212023042016503751476</v>
      </c>
      <c r="C520" s="9" t="s">
        <v>6</v>
      </c>
      <c r="D520" s="9" t="str">
        <f>"王若吟"</f>
        <v>王若吟</v>
      </c>
    </row>
    <row r="521" spans="1:4" ht="34.5" customHeight="1">
      <c r="A521" s="8">
        <v>519</v>
      </c>
      <c r="B521" s="9" t="str">
        <f>"51212023042018182352168"</f>
        <v>51212023042018182352168</v>
      </c>
      <c r="C521" s="9" t="s">
        <v>6</v>
      </c>
      <c r="D521" s="9" t="str">
        <f>"王燕红"</f>
        <v>王燕红</v>
      </c>
    </row>
    <row r="522" spans="1:4" ht="34.5" customHeight="1">
      <c r="A522" s="8">
        <v>520</v>
      </c>
      <c r="B522" s="9" t="str">
        <f>"51212023042019582452519"</f>
        <v>51212023042019582452519</v>
      </c>
      <c r="C522" s="9" t="s">
        <v>6</v>
      </c>
      <c r="D522" s="9" t="str">
        <f>"李志秋"</f>
        <v>李志秋</v>
      </c>
    </row>
    <row r="523" spans="1:4" ht="34.5" customHeight="1">
      <c r="A523" s="8">
        <v>521</v>
      </c>
      <c r="B523" s="9" t="str">
        <f>"51212023042020091252562"</f>
        <v>51212023042020091252562</v>
      </c>
      <c r="C523" s="9" t="s">
        <v>6</v>
      </c>
      <c r="D523" s="9" t="str">
        <f>"谢柔"</f>
        <v>谢柔</v>
      </c>
    </row>
    <row r="524" spans="1:4" ht="34.5" customHeight="1">
      <c r="A524" s="8">
        <v>522</v>
      </c>
      <c r="B524" s="9" t="str">
        <f>"51212023042020485052743"</f>
        <v>51212023042020485052743</v>
      </c>
      <c r="C524" s="9" t="s">
        <v>6</v>
      </c>
      <c r="D524" s="9" t="str">
        <f>"吴淑娇"</f>
        <v>吴淑娇</v>
      </c>
    </row>
    <row r="525" spans="1:4" ht="34.5" customHeight="1">
      <c r="A525" s="8">
        <v>523</v>
      </c>
      <c r="B525" s="9" t="str">
        <f>"51212023042020491052745"</f>
        <v>51212023042020491052745</v>
      </c>
      <c r="C525" s="9" t="s">
        <v>6</v>
      </c>
      <c r="D525" s="9" t="str">
        <f>"陆晶晶"</f>
        <v>陆晶晶</v>
      </c>
    </row>
    <row r="526" spans="1:4" ht="34.5" customHeight="1">
      <c r="A526" s="8">
        <v>524</v>
      </c>
      <c r="B526" s="9" t="str">
        <f>"51212023042021002852784"</f>
        <v>51212023042021002852784</v>
      </c>
      <c r="C526" s="9" t="s">
        <v>6</v>
      </c>
      <c r="D526" s="9" t="str">
        <f>"洪有帅"</f>
        <v>洪有帅</v>
      </c>
    </row>
    <row r="527" spans="1:4" ht="34.5" customHeight="1">
      <c r="A527" s="8">
        <v>525</v>
      </c>
      <c r="B527" s="9" t="str">
        <f>"51212023042022002553023"</f>
        <v>51212023042022002553023</v>
      </c>
      <c r="C527" s="9" t="s">
        <v>6</v>
      </c>
      <c r="D527" s="9" t="str">
        <f>"王译卿"</f>
        <v>王译卿</v>
      </c>
    </row>
    <row r="528" spans="1:4" ht="34.5" customHeight="1">
      <c r="A528" s="8">
        <v>526</v>
      </c>
      <c r="B528" s="9" t="str">
        <f>"51212023042022205153114"</f>
        <v>51212023042022205153114</v>
      </c>
      <c r="C528" s="9" t="s">
        <v>6</v>
      </c>
      <c r="D528" s="9" t="str">
        <f>"刘秋余"</f>
        <v>刘秋余</v>
      </c>
    </row>
    <row r="529" spans="1:4" ht="34.5" customHeight="1">
      <c r="A529" s="8">
        <v>527</v>
      </c>
      <c r="B529" s="9" t="str">
        <f>"51212023042022205753115"</f>
        <v>51212023042022205753115</v>
      </c>
      <c r="C529" s="9" t="s">
        <v>6</v>
      </c>
      <c r="D529" s="9" t="str">
        <f>"田诗敏"</f>
        <v>田诗敏</v>
      </c>
    </row>
    <row r="530" spans="1:4" ht="34.5" customHeight="1">
      <c r="A530" s="8">
        <v>528</v>
      </c>
      <c r="B530" s="9" t="str">
        <f>"51212023042023152153275"</f>
        <v>51212023042023152153275</v>
      </c>
      <c r="C530" s="9" t="s">
        <v>6</v>
      </c>
      <c r="D530" s="9" t="str">
        <f>"熊奕奕"</f>
        <v>熊奕奕</v>
      </c>
    </row>
    <row r="531" spans="1:4" ht="34.5" customHeight="1">
      <c r="A531" s="8">
        <v>529</v>
      </c>
      <c r="B531" s="9" t="str">
        <f>"51212023042023274653305"</f>
        <v>51212023042023274653305</v>
      </c>
      <c r="C531" s="9" t="s">
        <v>6</v>
      </c>
      <c r="D531" s="9" t="str">
        <f>"文秀杭"</f>
        <v>文秀杭</v>
      </c>
    </row>
    <row r="532" spans="1:4" ht="34.5" customHeight="1">
      <c r="A532" s="8">
        <v>530</v>
      </c>
      <c r="B532" s="9" t="str">
        <f>"51212023042100335253389"</f>
        <v>51212023042100335253389</v>
      </c>
      <c r="C532" s="9" t="s">
        <v>6</v>
      </c>
      <c r="D532" s="9" t="str">
        <f>"徐永康"</f>
        <v>徐永康</v>
      </c>
    </row>
    <row r="533" spans="1:4" ht="34.5" customHeight="1">
      <c r="A533" s="8">
        <v>531</v>
      </c>
      <c r="B533" s="9" t="str">
        <f>"51212023042102184053418"</f>
        <v>51212023042102184053418</v>
      </c>
      <c r="C533" s="9" t="s">
        <v>6</v>
      </c>
      <c r="D533" s="9" t="str">
        <f>"符晓慧"</f>
        <v>符晓慧</v>
      </c>
    </row>
    <row r="534" spans="1:4" ht="34.5" customHeight="1">
      <c r="A534" s="8">
        <v>532</v>
      </c>
      <c r="B534" s="9" t="str">
        <f>"51212023042108455253571"</f>
        <v>51212023042108455253571</v>
      </c>
      <c r="C534" s="9" t="s">
        <v>6</v>
      </c>
      <c r="D534" s="9" t="str">
        <f>"陈晓欣"</f>
        <v>陈晓欣</v>
      </c>
    </row>
    <row r="535" spans="1:4" ht="34.5" customHeight="1">
      <c r="A535" s="8">
        <v>533</v>
      </c>
      <c r="B535" s="9" t="str">
        <f>"51212023042109045753644"</f>
        <v>51212023042109045753644</v>
      </c>
      <c r="C535" s="9" t="s">
        <v>6</v>
      </c>
      <c r="D535" s="9" t="str">
        <f>"覃文翠"</f>
        <v>覃文翠</v>
      </c>
    </row>
    <row r="536" spans="1:4" ht="34.5" customHeight="1">
      <c r="A536" s="8">
        <v>534</v>
      </c>
      <c r="B536" s="9" t="str">
        <f>"51212023042109395153793"</f>
        <v>51212023042109395153793</v>
      </c>
      <c r="C536" s="9" t="s">
        <v>6</v>
      </c>
      <c r="D536" s="9" t="str">
        <f>"张欣欣"</f>
        <v>张欣欣</v>
      </c>
    </row>
    <row r="537" spans="1:4" ht="34.5" customHeight="1">
      <c r="A537" s="8">
        <v>535</v>
      </c>
      <c r="B537" s="9" t="str">
        <f>"51212023042110111053913"</f>
        <v>51212023042110111053913</v>
      </c>
      <c r="C537" s="9" t="s">
        <v>6</v>
      </c>
      <c r="D537" s="9" t="str">
        <f>"王惠娇"</f>
        <v>王惠娇</v>
      </c>
    </row>
    <row r="538" spans="1:4" ht="34.5" customHeight="1">
      <c r="A538" s="8">
        <v>536</v>
      </c>
      <c r="B538" s="9" t="str">
        <f>"51212023042110213653962"</f>
        <v>51212023042110213653962</v>
      </c>
      <c r="C538" s="9" t="s">
        <v>6</v>
      </c>
      <c r="D538" s="9" t="str">
        <f>"刘梦雅"</f>
        <v>刘梦雅</v>
      </c>
    </row>
    <row r="539" spans="1:4" ht="34.5" customHeight="1">
      <c r="A539" s="8">
        <v>537</v>
      </c>
      <c r="B539" s="9" t="str">
        <f>"51212023042110365754045"</f>
        <v>51212023042110365754045</v>
      </c>
      <c r="C539" s="9" t="s">
        <v>6</v>
      </c>
      <c r="D539" s="9" t="str">
        <f>"王鹏帆"</f>
        <v>王鹏帆</v>
      </c>
    </row>
    <row r="540" spans="1:4" ht="34.5" customHeight="1">
      <c r="A540" s="8">
        <v>538</v>
      </c>
      <c r="B540" s="9" t="str">
        <f>"51212023042110381954051"</f>
        <v>51212023042110381954051</v>
      </c>
      <c r="C540" s="9" t="s">
        <v>6</v>
      </c>
      <c r="D540" s="9" t="str">
        <f>"黄进辉"</f>
        <v>黄进辉</v>
      </c>
    </row>
    <row r="541" spans="1:4" ht="34.5" customHeight="1">
      <c r="A541" s="8">
        <v>539</v>
      </c>
      <c r="B541" s="9" t="str">
        <f>"51212023042110490154107"</f>
        <v>51212023042110490154107</v>
      </c>
      <c r="C541" s="9" t="s">
        <v>6</v>
      </c>
      <c r="D541" s="9" t="str">
        <f>"黎雅娟"</f>
        <v>黎雅娟</v>
      </c>
    </row>
    <row r="542" spans="1:4" ht="34.5" customHeight="1">
      <c r="A542" s="8">
        <v>540</v>
      </c>
      <c r="B542" s="9" t="str">
        <f>"51212023042111180554256"</f>
        <v>51212023042111180554256</v>
      </c>
      <c r="C542" s="9" t="s">
        <v>6</v>
      </c>
      <c r="D542" s="9" t="str">
        <f>"丁亮"</f>
        <v>丁亮</v>
      </c>
    </row>
    <row r="543" spans="1:4" ht="34.5" customHeight="1">
      <c r="A543" s="8">
        <v>541</v>
      </c>
      <c r="B543" s="9" t="str">
        <f>"51212023042111200754270"</f>
        <v>51212023042111200754270</v>
      </c>
      <c r="C543" s="9" t="s">
        <v>6</v>
      </c>
      <c r="D543" s="9" t="str">
        <f>"梁左倩"</f>
        <v>梁左倩</v>
      </c>
    </row>
    <row r="544" spans="1:4" ht="34.5" customHeight="1">
      <c r="A544" s="8">
        <v>542</v>
      </c>
      <c r="B544" s="9" t="str">
        <f>"51212023042113073054675"</f>
        <v>51212023042113073054675</v>
      </c>
      <c r="C544" s="9" t="s">
        <v>6</v>
      </c>
      <c r="D544" s="9" t="str">
        <f>"王月明"</f>
        <v>王月明</v>
      </c>
    </row>
    <row r="545" spans="1:4" ht="34.5" customHeight="1">
      <c r="A545" s="8">
        <v>543</v>
      </c>
      <c r="B545" s="9" t="str">
        <f>"51212023042113285554750"</f>
        <v>51212023042113285554750</v>
      </c>
      <c r="C545" s="9" t="s">
        <v>6</v>
      </c>
      <c r="D545" s="9" t="str">
        <f>"崔育莹"</f>
        <v>崔育莹</v>
      </c>
    </row>
    <row r="546" spans="1:4" ht="34.5" customHeight="1">
      <c r="A546" s="8">
        <v>544</v>
      </c>
      <c r="B546" s="9" t="str">
        <f>"51212023042113531854836"</f>
        <v>51212023042113531854836</v>
      </c>
      <c r="C546" s="9" t="s">
        <v>6</v>
      </c>
      <c r="D546" s="9" t="str">
        <f>"黄小惠"</f>
        <v>黄小惠</v>
      </c>
    </row>
    <row r="547" spans="1:4" ht="34.5" customHeight="1">
      <c r="A547" s="8">
        <v>545</v>
      </c>
      <c r="B547" s="9" t="str">
        <f>"51212023042114055254877"</f>
        <v>51212023042114055254877</v>
      </c>
      <c r="C547" s="9" t="s">
        <v>6</v>
      </c>
      <c r="D547" s="9" t="str">
        <f>"黎振伊"</f>
        <v>黎振伊</v>
      </c>
    </row>
    <row r="548" spans="1:4" ht="34.5" customHeight="1">
      <c r="A548" s="8">
        <v>546</v>
      </c>
      <c r="B548" s="9" t="str">
        <f>"51212023042114161454923"</f>
        <v>51212023042114161454923</v>
      </c>
      <c r="C548" s="9" t="s">
        <v>6</v>
      </c>
      <c r="D548" s="9" t="str">
        <f>"唐春河"</f>
        <v>唐春河</v>
      </c>
    </row>
    <row r="549" spans="1:4" ht="34.5" customHeight="1">
      <c r="A549" s="8">
        <v>547</v>
      </c>
      <c r="B549" s="9" t="str">
        <f>"51212023042115381855229"</f>
        <v>51212023042115381855229</v>
      </c>
      <c r="C549" s="9" t="s">
        <v>6</v>
      </c>
      <c r="D549" s="9" t="str">
        <f>"李龙"</f>
        <v>李龙</v>
      </c>
    </row>
    <row r="550" spans="1:4" ht="34.5" customHeight="1">
      <c r="A550" s="8">
        <v>548</v>
      </c>
      <c r="B550" s="9" t="str">
        <f>"51212023042115515455297"</f>
        <v>51212023042115515455297</v>
      </c>
      <c r="C550" s="9" t="s">
        <v>6</v>
      </c>
      <c r="D550" s="9" t="str">
        <f>"梁亚敏"</f>
        <v>梁亚敏</v>
      </c>
    </row>
    <row r="551" spans="1:4" ht="34.5" customHeight="1">
      <c r="A551" s="8">
        <v>549</v>
      </c>
      <c r="B551" s="9" t="str">
        <f>"51212023042115593455334"</f>
        <v>51212023042115593455334</v>
      </c>
      <c r="C551" s="9" t="s">
        <v>6</v>
      </c>
      <c r="D551" s="9" t="str">
        <f>"冯子芸"</f>
        <v>冯子芸</v>
      </c>
    </row>
    <row r="552" spans="1:4" ht="34.5" customHeight="1">
      <c r="A552" s="8">
        <v>550</v>
      </c>
      <c r="B552" s="9" t="str">
        <f>"51212023042116193155425"</f>
        <v>51212023042116193155425</v>
      </c>
      <c r="C552" s="9" t="s">
        <v>6</v>
      </c>
      <c r="D552" s="9" t="str">
        <f>"李倩倩"</f>
        <v>李倩倩</v>
      </c>
    </row>
    <row r="553" spans="1:4" ht="34.5" customHeight="1">
      <c r="A553" s="8">
        <v>551</v>
      </c>
      <c r="B553" s="9" t="str">
        <f>"51212023042117021555596"</f>
        <v>51212023042117021555596</v>
      </c>
      <c r="C553" s="9" t="s">
        <v>6</v>
      </c>
      <c r="D553" s="9" t="str">
        <f>"李梦"</f>
        <v>李梦</v>
      </c>
    </row>
    <row r="554" spans="1:4" ht="34.5" customHeight="1">
      <c r="A554" s="8">
        <v>552</v>
      </c>
      <c r="B554" s="9" t="str">
        <f>"51212023042117115255619"</f>
        <v>51212023042117115255619</v>
      </c>
      <c r="C554" s="9" t="s">
        <v>6</v>
      </c>
      <c r="D554" s="9" t="str">
        <f>"林碧"</f>
        <v>林碧</v>
      </c>
    </row>
    <row r="555" spans="1:4" ht="34.5" customHeight="1">
      <c r="A555" s="8">
        <v>553</v>
      </c>
      <c r="B555" s="9" t="str">
        <f>"51212023042117364455665"</f>
        <v>51212023042117364455665</v>
      </c>
      <c r="C555" s="9" t="s">
        <v>6</v>
      </c>
      <c r="D555" s="9" t="str">
        <f>"石苓莎"</f>
        <v>石苓莎</v>
      </c>
    </row>
    <row r="556" spans="1:4" ht="34.5" customHeight="1">
      <c r="A556" s="8">
        <v>554</v>
      </c>
      <c r="B556" s="9" t="str">
        <f>"51212023042117443855686"</f>
        <v>51212023042117443855686</v>
      </c>
      <c r="C556" s="9" t="s">
        <v>6</v>
      </c>
      <c r="D556" s="9" t="str">
        <f>"吴珊珊"</f>
        <v>吴珊珊</v>
      </c>
    </row>
    <row r="557" spans="1:4" ht="34.5" customHeight="1">
      <c r="A557" s="8">
        <v>555</v>
      </c>
      <c r="B557" s="9" t="str">
        <f>"51212023042118083455744"</f>
        <v>51212023042118083455744</v>
      </c>
      <c r="C557" s="9" t="s">
        <v>6</v>
      </c>
      <c r="D557" s="9" t="str">
        <f>"陈茜"</f>
        <v>陈茜</v>
      </c>
    </row>
    <row r="558" spans="1:4" ht="34.5" customHeight="1">
      <c r="A558" s="8">
        <v>556</v>
      </c>
      <c r="B558" s="9" t="str">
        <f>"51212023042118372955791"</f>
        <v>51212023042118372955791</v>
      </c>
      <c r="C558" s="9" t="s">
        <v>6</v>
      </c>
      <c r="D558" s="9" t="str">
        <f>"林诗珏"</f>
        <v>林诗珏</v>
      </c>
    </row>
    <row r="559" spans="1:4" ht="34.5" customHeight="1">
      <c r="A559" s="8">
        <v>557</v>
      </c>
      <c r="B559" s="9" t="str">
        <f>"51212023042118424655802"</f>
        <v>51212023042118424655802</v>
      </c>
      <c r="C559" s="9" t="s">
        <v>6</v>
      </c>
      <c r="D559" s="9" t="str">
        <f>"李芯铭"</f>
        <v>李芯铭</v>
      </c>
    </row>
    <row r="560" spans="1:4" ht="34.5" customHeight="1">
      <c r="A560" s="8">
        <v>558</v>
      </c>
      <c r="B560" s="9" t="str">
        <f>"51212023042119422855896"</f>
        <v>51212023042119422855896</v>
      </c>
      <c r="C560" s="9" t="s">
        <v>6</v>
      </c>
      <c r="D560" s="9" t="str">
        <f>"王祥"</f>
        <v>王祥</v>
      </c>
    </row>
    <row r="561" spans="1:4" ht="34.5" customHeight="1">
      <c r="A561" s="8">
        <v>559</v>
      </c>
      <c r="B561" s="9" t="str">
        <f>"51212023042120532856004"</f>
        <v>51212023042120532856004</v>
      </c>
      <c r="C561" s="9" t="s">
        <v>6</v>
      </c>
      <c r="D561" s="9" t="str">
        <f>"吴威翔"</f>
        <v>吴威翔</v>
      </c>
    </row>
    <row r="562" spans="1:4" ht="34.5" customHeight="1">
      <c r="A562" s="8">
        <v>560</v>
      </c>
      <c r="B562" s="9" t="str">
        <f>"51212023042121002456018"</f>
        <v>51212023042121002456018</v>
      </c>
      <c r="C562" s="9" t="s">
        <v>6</v>
      </c>
      <c r="D562" s="9" t="str">
        <f>"辛宇"</f>
        <v>辛宇</v>
      </c>
    </row>
    <row r="563" spans="1:4" ht="34.5" customHeight="1">
      <c r="A563" s="8">
        <v>561</v>
      </c>
      <c r="B563" s="9" t="str">
        <f>"51212023042123060256256"</f>
        <v>51212023042123060256256</v>
      </c>
      <c r="C563" s="9" t="s">
        <v>6</v>
      </c>
      <c r="D563" s="9" t="str">
        <f>"洪丽青"</f>
        <v>洪丽青</v>
      </c>
    </row>
    <row r="564" spans="1:4" ht="34.5" customHeight="1">
      <c r="A564" s="8">
        <v>562</v>
      </c>
      <c r="B564" s="9" t="str">
        <f>"51212023042123423856293"</f>
        <v>51212023042123423856293</v>
      </c>
      <c r="C564" s="9" t="s">
        <v>6</v>
      </c>
      <c r="D564" s="9" t="str">
        <f>"曾其娴"</f>
        <v>曾其娴</v>
      </c>
    </row>
    <row r="565" spans="1:4" ht="34.5" customHeight="1">
      <c r="A565" s="8">
        <v>563</v>
      </c>
      <c r="B565" s="9" t="str">
        <f>"51212023042201361456333"</f>
        <v>51212023042201361456333</v>
      </c>
      <c r="C565" s="9" t="s">
        <v>6</v>
      </c>
      <c r="D565" s="9" t="str">
        <f>"云霄"</f>
        <v>云霄</v>
      </c>
    </row>
    <row r="566" spans="1:4" ht="34.5" customHeight="1">
      <c r="A566" s="8">
        <v>564</v>
      </c>
      <c r="B566" s="9" t="str">
        <f>"51212023042209290956526"</f>
        <v>51212023042209290956526</v>
      </c>
      <c r="C566" s="9" t="s">
        <v>6</v>
      </c>
      <c r="D566" s="9" t="str">
        <f>"吴凯"</f>
        <v>吴凯</v>
      </c>
    </row>
    <row r="567" spans="1:4" ht="34.5" customHeight="1">
      <c r="A567" s="8">
        <v>565</v>
      </c>
      <c r="B567" s="9" t="str">
        <f>"51212023042209434956581"</f>
        <v>51212023042209434956581</v>
      </c>
      <c r="C567" s="9" t="s">
        <v>6</v>
      </c>
      <c r="D567" s="9" t="str">
        <f>"李华曦"</f>
        <v>李华曦</v>
      </c>
    </row>
    <row r="568" spans="1:4" ht="34.5" customHeight="1">
      <c r="A568" s="8">
        <v>566</v>
      </c>
      <c r="B568" s="9" t="str">
        <f>"51212023042209525656616"</f>
        <v>51212023042209525656616</v>
      </c>
      <c r="C568" s="9" t="s">
        <v>6</v>
      </c>
      <c r="D568" s="9" t="str">
        <f>"陈莉莉"</f>
        <v>陈莉莉</v>
      </c>
    </row>
    <row r="569" spans="1:4" ht="34.5" customHeight="1">
      <c r="A569" s="8">
        <v>567</v>
      </c>
      <c r="B569" s="9" t="str">
        <f>"51212023042210352456820"</f>
        <v>51212023042210352456820</v>
      </c>
      <c r="C569" s="9" t="s">
        <v>6</v>
      </c>
      <c r="D569" s="9" t="str">
        <f>"王舒雅"</f>
        <v>王舒雅</v>
      </c>
    </row>
    <row r="570" spans="1:4" ht="34.5" customHeight="1">
      <c r="A570" s="8">
        <v>568</v>
      </c>
      <c r="B570" s="9" t="str">
        <f>"51212023042210363456825"</f>
        <v>51212023042210363456825</v>
      </c>
      <c r="C570" s="9" t="s">
        <v>6</v>
      </c>
      <c r="D570" s="9" t="str">
        <f>"邢增荟"</f>
        <v>邢增荟</v>
      </c>
    </row>
    <row r="571" spans="1:4" ht="34.5" customHeight="1">
      <c r="A571" s="8">
        <v>569</v>
      </c>
      <c r="B571" s="9" t="str">
        <f>"51212023042211073956970"</f>
        <v>51212023042211073956970</v>
      </c>
      <c r="C571" s="9" t="s">
        <v>6</v>
      </c>
      <c r="D571" s="9" t="str">
        <f>"张著桢"</f>
        <v>张著桢</v>
      </c>
    </row>
    <row r="572" spans="1:4" ht="34.5" customHeight="1">
      <c r="A572" s="8">
        <v>570</v>
      </c>
      <c r="B572" s="9" t="str">
        <f>"51212023042211414657114"</f>
        <v>51212023042211414657114</v>
      </c>
      <c r="C572" s="9" t="s">
        <v>6</v>
      </c>
      <c r="D572" s="9" t="str">
        <f>"陈川花"</f>
        <v>陈川花</v>
      </c>
    </row>
    <row r="573" spans="1:4" ht="34.5" customHeight="1">
      <c r="A573" s="8">
        <v>571</v>
      </c>
      <c r="B573" s="9" t="str">
        <f>"51212023042212031957199"</f>
        <v>51212023042212031957199</v>
      </c>
      <c r="C573" s="9" t="s">
        <v>6</v>
      </c>
      <c r="D573" s="9" t="str">
        <f>"陈雪"</f>
        <v>陈雪</v>
      </c>
    </row>
    <row r="574" spans="1:4" ht="34.5" customHeight="1">
      <c r="A574" s="8">
        <v>572</v>
      </c>
      <c r="B574" s="9" t="str">
        <f>"51212023042213043557418"</f>
        <v>51212023042213043557418</v>
      </c>
      <c r="C574" s="9" t="s">
        <v>6</v>
      </c>
      <c r="D574" s="9" t="str">
        <f>"陈兰芳"</f>
        <v>陈兰芳</v>
      </c>
    </row>
    <row r="575" spans="1:4" ht="34.5" customHeight="1">
      <c r="A575" s="8">
        <v>573</v>
      </c>
      <c r="B575" s="9" t="str">
        <f>"51212023042213371657542"</f>
        <v>51212023042213371657542</v>
      </c>
      <c r="C575" s="9" t="s">
        <v>6</v>
      </c>
      <c r="D575" s="9" t="str">
        <f>"詹文翠"</f>
        <v>詹文翠</v>
      </c>
    </row>
    <row r="576" spans="1:4" ht="34.5" customHeight="1">
      <c r="A576" s="8">
        <v>574</v>
      </c>
      <c r="B576" s="9" t="str">
        <f>"51212023042215472657962"</f>
        <v>51212023042215472657962</v>
      </c>
      <c r="C576" s="9" t="s">
        <v>6</v>
      </c>
      <c r="D576" s="9" t="str">
        <f>"俞权珍"</f>
        <v>俞权珍</v>
      </c>
    </row>
    <row r="577" spans="1:4" ht="34.5" customHeight="1">
      <c r="A577" s="8">
        <v>575</v>
      </c>
      <c r="B577" s="9" t="str">
        <f>"51212023042217161358263"</f>
        <v>51212023042217161358263</v>
      </c>
      <c r="C577" s="9" t="s">
        <v>6</v>
      </c>
      <c r="D577" s="9" t="str">
        <f>"苏畅"</f>
        <v>苏畅</v>
      </c>
    </row>
    <row r="578" spans="1:4" ht="34.5" customHeight="1">
      <c r="A578" s="8">
        <v>576</v>
      </c>
      <c r="B578" s="9" t="str">
        <f>"51212023042217422758340"</f>
        <v>51212023042217422758340</v>
      </c>
      <c r="C578" s="9" t="s">
        <v>6</v>
      </c>
      <c r="D578" s="9" t="str">
        <f>"薛之峥"</f>
        <v>薛之峥</v>
      </c>
    </row>
    <row r="579" spans="1:4" ht="34.5" customHeight="1">
      <c r="A579" s="8">
        <v>577</v>
      </c>
      <c r="B579" s="9" t="str">
        <f>"51212023042217431958341"</f>
        <v>51212023042217431958341</v>
      </c>
      <c r="C579" s="9" t="s">
        <v>6</v>
      </c>
      <c r="D579" s="9" t="str">
        <f>"王红菊"</f>
        <v>王红菊</v>
      </c>
    </row>
    <row r="580" spans="1:4" ht="34.5" customHeight="1">
      <c r="A580" s="8">
        <v>578</v>
      </c>
      <c r="B580" s="9" t="str">
        <f>"51212023042217462058348"</f>
        <v>51212023042217462058348</v>
      </c>
      <c r="C580" s="9" t="s">
        <v>6</v>
      </c>
      <c r="D580" s="9" t="str">
        <f>"冯诗慧"</f>
        <v>冯诗慧</v>
      </c>
    </row>
    <row r="581" spans="1:4" ht="34.5" customHeight="1">
      <c r="A581" s="8">
        <v>579</v>
      </c>
      <c r="B581" s="9" t="str">
        <f>"51212023042218481458493"</f>
        <v>51212023042218481458493</v>
      </c>
      <c r="C581" s="9" t="s">
        <v>6</v>
      </c>
      <c r="D581" s="9" t="str">
        <f>"蔡文欣"</f>
        <v>蔡文欣</v>
      </c>
    </row>
    <row r="582" spans="1:4" ht="34.5" customHeight="1">
      <c r="A582" s="8">
        <v>580</v>
      </c>
      <c r="B582" s="9" t="str">
        <f>"51212023042219315158579"</f>
        <v>51212023042219315158579</v>
      </c>
      <c r="C582" s="9" t="s">
        <v>6</v>
      </c>
      <c r="D582" s="9" t="str">
        <f>"潘静"</f>
        <v>潘静</v>
      </c>
    </row>
    <row r="583" spans="1:4" ht="34.5" customHeight="1">
      <c r="A583" s="8">
        <v>581</v>
      </c>
      <c r="B583" s="9" t="str">
        <f>"51212023042220093958689"</f>
        <v>51212023042220093958689</v>
      </c>
      <c r="C583" s="9" t="s">
        <v>6</v>
      </c>
      <c r="D583" s="9" t="str">
        <f>"王伟丹"</f>
        <v>王伟丹</v>
      </c>
    </row>
    <row r="584" spans="1:4" ht="34.5" customHeight="1">
      <c r="A584" s="8">
        <v>582</v>
      </c>
      <c r="B584" s="9" t="str">
        <f>"51212023042220120158694"</f>
        <v>51212023042220120158694</v>
      </c>
      <c r="C584" s="9" t="s">
        <v>6</v>
      </c>
      <c r="D584" s="9" t="str">
        <f>"林茗"</f>
        <v>林茗</v>
      </c>
    </row>
    <row r="585" spans="1:4" ht="34.5" customHeight="1">
      <c r="A585" s="8">
        <v>583</v>
      </c>
      <c r="B585" s="9" t="str">
        <f>"51212023042220220458721"</f>
        <v>51212023042220220458721</v>
      </c>
      <c r="C585" s="9" t="s">
        <v>6</v>
      </c>
      <c r="D585" s="9" t="str">
        <f>"陈泽凤"</f>
        <v>陈泽凤</v>
      </c>
    </row>
    <row r="586" spans="1:4" ht="34.5" customHeight="1">
      <c r="A586" s="8">
        <v>584</v>
      </c>
      <c r="B586" s="9" t="str">
        <f>"51212023042221544259021"</f>
        <v>51212023042221544259021</v>
      </c>
      <c r="C586" s="9" t="s">
        <v>6</v>
      </c>
      <c r="D586" s="9" t="str">
        <f>"谢荷"</f>
        <v>谢荷</v>
      </c>
    </row>
    <row r="587" spans="1:4" ht="34.5" customHeight="1">
      <c r="A587" s="8">
        <v>585</v>
      </c>
      <c r="B587" s="9" t="str">
        <f>"51212023042222124959091"</f>
        <v>51212023042222124959091</v>
      </c>
      <c r="C587" s="9" t="s">
        <v>6</v>
      </c>
      <c r="D587" s="9" t="str">
        <f>"张熙松"</f>
        <v>张熙松</v>
      </c>
    </row>
    <row r="588" spans="1:4" ht="34.5" customHeight="1">
      <c r="A588" s="8">
        <v>586</v>
      </c>
      <c r="B588" s="9" t="str">
        <f>"51212023042223072059265"</f>
        <v>51212023042223072059265</v>
      </c>
      <c r="C588" s="9" t="s">
        <v>6</v>
      </c>
      <c r="D588" s="9" t="str">
        <f>"王学骏"</f>
        <v>王学骏</v>
      </c>
    </row>
    <row r="589" spans="1:4" ht="34.5" customHeight="1">
      <c r="A589" s="8">
        <v>587</v>
      </c>
      <c r="B589" s="9" t="str">
        <f>"51212023042223202559296"</f>
        <v>51212023042223202559296</v>
      </c>
      <c r="C589" s="9" t="s">
        <v>6</v>
      </c>
      <c r="D589" s="9" t="str">
        <f>"张智越"</f>
        <v>张智越</v>
      </c>
    </row>
    <row r="590" spans="1:4" ht="34.5" customHeight="1">
      <c r="A590" s="8">
        <v>588</v>
      </c>
      <c r="B590" s="9" t="str">
        <f>"51212023042300313059411"</f>
        <v>51212023042300313059411</v>
      </c>
      <c r="C590" s="9" t="s">
        <v>6</v>
      </c>
      <c r="D590" s="9" t="str">
        <f>"陈晓虹"</f>
        <v>陈晓虹</v>
      </c>
    </row>
    <row r="591" spans="1:4" ht="34.5" customHeight="1">
      <c r="A591" s="8">
        <v>589</v>
      </c>
      <c r="B591" s="9" t="str">
        <f>"51212023042308565659665"</f>
        <v>51212023042308565659665</v>
      </c>
      <c r="C591" s="9" t="s">
        <v>6</v>
      </c>
      <c r="D591" s="9" t="str">
        <f>"郭帅"</f>
        <v>郭帅</v>
      </c>
    </row>
    <row r="592" spans="1:4" ht="34.5" customHeight="1">
      <c r="A592" s="8">
        <v>590</v>
      </c>
      <c r="B592" s="9" t="str">
        <f>"51212023042309443260282"</f>
        <v>51212023042309443260282</v>
      </c>
      <c r="C592" s="9" t="s">
        <v>6</v>
      </c>
      <c r="D592" s="9" t="str">
        <f>"蔡亦秋"</f>
        <v>蔡亦秋</v>
      </c>
    </row>
    <row r="593" spans="1:4" ht="34.5" customHeight="1">
      <c r="A593" s="8">
        <v>591</v>
      </c>
      <c r="B593" s="9" t="str">
        <f>"51212023042310142560574"</f>
        <v>51212023042310142560574</v>
      </c>
      <c r="C593" s="9" t="s">
        <v>6</v>
      </c>
      <c r="D593" s="9" t="str">
        <f>"李欣默"</f>
        <v>李欣默</v>
      </c>
    </row>
    <row r="594" spans="1:4" ht="34.5" customHeight="1">
      <c r="A594" s="8">
        <v>592</v>
      </c>
      <c r="B594" s="9" t="str">
        <f>"51212023042310194760625"</f>
        <v>51212023042310194760625</v>
      </c>
      <c r="C594" s="9" t="s">
        <v>6</v>
      </c>
      <c r="D594" s="9" t="str">
        <f>"梁芳凤"</f>
        <v>梁芳凤</v>
      </c>
    </row>
    <row r="595" spans="1:4" ht="34.5" customHeight="1">
      <c r="A595" s="8">
        <v>593</v>
      </c>
      <c r="B595" s="9" t="str">
        <f>"51212023042310294360721"</f>
        <v>51212023042310294360721</v>
      </c>
      <c r="C595" s="9" t="s">
        <v>6</v>
      </c>
      <c r="D595" s="9" t="str">
        <f>"吴俊宗"</f>
        <v>吴俊宗</v>
      </c>
    </row>
    <row r="596" spans="1:4" ht="34.5" customHeight="1">
      <c r="A596" s="8">
        <v>594</v>
      </c>
      <c r="B596" s="9" t="str">
        <f>"51212023042310434660853"</f>
        <v>51212023042310434660853</v>
      </c>
      <c r="C596" s="9" t="s">
        <v>6</v>
      </c>
      <c r="D596" s="9" t="str">
        <f>"毛佳歆"</f>
        <v>毛佳歆</v>
      </c>
    </row>
    <row r="597" spans="1:4" ht="34.5" customHeight="1">
      <c r="A597" s="8">
        <v>595</v>
      </c>
      <c r="B597" s="9" t="str">
        <f>"51212023042311051261063"</f>
        <v>51212023042311051261063</v>
      </c>
      <c r="C597" s="9" t="s">
        <v>6</v>
      </c>
      <c r="D597" s="9" t="str">
        <f>"黄海静"</f>
        <v>黄海静</v>
      </c>
    </row>
    <row r="598" spans="1:4" ht="34.5" customHeight="1">
      <c r="A598" s="8">
        <v>596</v>
      </c>
      <c r="B598" s="9" t="str">
        <f>"51212023042311073861083"</f>
        <v>51212023042311073861083</v>
      </c>
      <c r="C598" s="9" t="s">
        <v>6</v>
      </c>
      <c r="D598" s="9" t="str">
        <f>"王丽芬"</f>
        <v>王丽芬</v>
      </c>
    </row>
    <row r="599" spans="1:4" ht="34.5" customHeight="1">
      <c r="A599" s="8">
        <v>597</v>
      </c>
      <c r="B599" s="9" t="str">
        <f>"51212023042311305161265"</f>
        <v>51212023042311305161265</v>
      </c>
      <c r="C599" s="9" t="s">
        <v>6</v>
      </c>
      <c r="D599" s="9" t="str">
        <f>"钟丹"</f>
        <v>钟丹</v>
      </c>
    </row>
    <row r="600" spans="1:4" ht="34.5" customHeight="1">
      <c r="A600" s="8">
        <v>598</v>
      </c>
      <c r="B600" s="9" t="str">
        <f>"51212023042311540361413"</f>
        <v>51212023042311540361413</v>
      </c>
      <c r="C600" s="9" t="s">
        <v>6</v>
      </c>
      <c r="D600" s="9" t="str">
        <f>"陈春兰"</f>
        <v>陈春兰</v>
      </c>
    </row>
    <row r="601" spans="1:4" ht="34.5" customHeight="1">
      <c r="A601" s="8">
        <v>599</v>
      </c>
      <c r="B601" s="9" t="str">
        <f>"51212023042311550461418"</f>
        <v>51212023042311550461418</v>
      </c>
      <c r="C601" s="9" t="s">
        <v>6</v>
      </c>
      <c r="D601" s="9" t="str">
        <f>"周嘉欣"</f>
        <v>周嘉欣</v>
      </c>
    </row>
    <row r="602" spans="1:4" ht="34.5" customHeight="1">
      <c r="A602" s="8">
        <v>600</v>
      </c>
      <c r="B602" s="9" t="str">
        <f>"51212023042312374061693"</f>
        <v>51212023042312374061693</v>
      </c>
      <c r="C602" s="9" t="s">
        <v>6</v>
      </c>
      <c r="D602" s="9" t="str">
        <f>"符翎"</f>
        <v>符翎</v>
      </c>
    </row>
    <row r="603" spans="1:4" ht="34.5" customHeight="1">
      <c r="A603" s="8">
        <v>601</v>
      </c>
      <c r="B603" s="9" t="str">
        <f>"51212023042312552361799"</f>
        <v>51212023042312552361799</v>
      </c>
      <c r="C603" s="9" t="s">
        <v>6</v>
      </c>
      <c r="D603" s="9" t="str">
        <f>"汤舒匀"</f>
        <v>汤舒匀</v>
      </c>
    </row>
    <row r="604" spans="1:4" ht="34.5" customHeight="1">
      <c r="A604" s="8">
        <v>602</v>
      </c>
      <c r="B604" s="9" t="str">
        <f>"51212023042313171461925"</f>
        <v>51212023042313171461925</v>
      </c>
      <c r="C604" s="9" t="s">
        <v>6</v>
      </c>
      <c r="D604" s="9" t="str">
        <f>"张之淼"</f>
        <v>张之淼</v>
      </c>
    </row>
    <row r="605" spans="1:4" ht="34.5" customHeight="1">
      <c r="A605" s="8">
        <v>603</v>
      </c>
      <c r="B605" s="9" t="str">
        <f>"51212023042313190661932"</f>
        <v>51212023042313190661932</v>
      </c>
      <c r="C605" s="9" t="s">
        <v>6</v>
      </c>
      <c r="D605" s="9" t="str">
        <f>"罗紫珊"</f>
        <v>罗紫珊</v>
      </c>
    </row>
    <row r="606" spans="1:4" ht="34.5" customHeight="1">
      <c r="A606" s="8">
        <v>604</v>
      </c>
      <c r="B606" s="9" t="str">
        <f>"51212023042314044062111"</f>
        <v>51212023042314044062111</v>
      </c>
      <c r="C606" s="9" t="s">
        <v>6</v>
      </c>
      <c r="D606" s="9" t="str">
        <f>"冯立果"</f>
        <v>冯立果</v>
      </c>
    </row>
    <row r="607" spans="1:4" ht="34.5" customHeight="1">
      <c r="A607" s="8">
        <v>605</v>
      </c>
      <c r="B607" s="9" t="str">
        <f>"51212023042314290162245"</f>
        <v>51212023042314290162245</v>
      </c>
      <c r="C607" s="9" t="s">
        <v>6</v>
      </c>
      <c r="D607" s="9" t="str">
        <f>"吉世果"</f>
        <v>吉世果</v>
      </c>
    </row>
    <row r="608" spans="1:4" ht="34.5" customHeight="1">
      <c r="A608" s="8">
        <v>606</v>
      </c>
      <c r="B608" s="9" t="str">
        <f>"51212023042314551762400"</f>
        <v>51212023042314551762400</v>
      </c>
      <c r="C608" s="9" t="s">
        <v>6</v>
      </c>
      <c r="D608" s="9" t="str">
        <f>"叶箐瑛"</f>
        <v>叶箐瑛</v>
      </c>
    </row>
    <row r="609" spans="1:4" ht="34.5" customHeight="1">
      <c r="A609" s="8">
        <v>607</v>
      </c>
      <c r="B609" s="9" t="str">
        <f>"51212023042315003062441"</f>
        <v>51212023042315003062441</v>
      </c>
      <c r="C609" s="9" t="s">
        <v>6</v>
      </c>
      <c r="D609" s="9" t="str">
        <f>"叶润田"</f>
        <v>叶润田</v>
      </c>
    </row>
    <row r="610" spans="1:4" ht="34.5" customHeight="1">
      <c r="A610" s="8">
        <v>608</v>
      </c>
      <c r="B610" s="9" t="str">
        <f>"51212023042315250762619"</f>
        <v>51212023042315250762619</v>
      </c>
      <c r="C610" s="9" t="s">
        <v>6</v>
      </c>
      <c r="D610" s="9" t="str">
        <f>"蔡惠卿"</f>
        <v>蔡惠卿</v>
      </c>
    </row>
    <row r="611" spans="1:4" ht="34.5" customHeight="1">
      <c r="A611" s="8">
        <v>609</v>
      </c>
      <c r="B611" s="9" t="str">
        <f>"51212023042315261462626"</f>
        <v>51212023042315261462626</v>
      </c>
      <c r="C611" s="9" t="s">
        <v>6</v>
      </c>
      <c r="D611" s="9" t="str">
        <f>"李经宗"</f>
        <v>李经宗</v>
      </c>
    </row>
    <row r="612" spans="1:4" ht="34.5" customHeight="1">
      <c r="A612" s="8">
        <v>610</v>
      </c>
      <c r="B612" s="9" t="str">
        <f>"51212023042315455462754"</f>
        <v>51212023042315455462754</v>
      </c>
      <c r="C612" s="9" t="s">
        <v>6</v>
      </c>
      <c r="D612" s="9" t="str">
        <f>"陈日晶"</f>
        <v>陈日晶</v>
      </c>
    </row>
    <row r="613" spans="1:4" ht="34.5" customHeight="1">
      <c r="A613" s="8">
        <v>611</v>
      </c>
      <c r="B613" s="9" t="str">
        <f>"51212023042315562762852"</f>
        <v>51212023042315562762852</v>
      </c>
      <c r="C613" s="9" t="s">
        <v>6</v>
      </c>
      <c r="D613" s="9" t="str">
        <f>"郭东浩"</f>
        <v>郭东浩</v>
      </c>
    </row>
    <row r="614" spans="1:4" ht="34.5" customHeight="1">
      <c r="A614" s="8">
        <v>612</v>
      </c>
      <c r="B614" s="9" t="str">
        <f>"51212023042316042662910"</f>
        <v>51212023042316042662910</v>
      </c>
      <c r="C614" s="9" t="s">
        <v>6</v>
      </c>
      <c r="D614" s="9" t="str">
        <f>"蒙雨晨"</f>
        <v>蒙雨晨</v>
      </c>
    </row>
    <row r="615" spans="1:4" ht="34.5" customHeight="1">
      <c r="A615" s="8">
        <v>613</v>
      </c>
      <c r="B615" s="9" t="str">
        <f>"51212023042316344663127"</f>
        <v>51212023042316344663127</v>
      </c>
      <c r="C615" s="9" t="s">
        <v>6</v>
      </c>
      <c r="D615" s="9" t="str">
        <f>"王文静"</f>
        <v>王文静</v>
      </c>
    </row>
    <row r="616" spans="1:4" ht="34.5" customHeight="1">
      <c r="A616" s="8">
        <v>614</v>
      </c>
      <c r="B616" s="9" t="str">
        <f>"51212023042316354463135"</f>
        <v>51212023042316354463135</v>
      </c>
      <c r="C616" s="9" t="s">
        <v>6</v>
      </c>
      <c r="D616" s="9" t="str">
        <f>"李诗羽"</f>
        <v>李诗羽</v>
      </c>
    </row>
    <row r="617" spans="1:4" ht="34.5" customHeight="1">
      <c r="A617" s="8">
        <v>615</v>
      </c>
      <c r="B617" s="9" t="str">
        <f>"51212023042316491163206"</f>
        <v>51212023042316491163206</v>
      </c>
      <c r="C617" s="9" t="s">
        <v>6</v>
      </c>
      <c r="D617" s="9" t="str">
        <f>"陈妍"</f>
        <v>陈妍</v>
      </c>
    </row>
    <row r="618" spans="1:4" ht="34.5" customHeight="1">
      <c r="A618" s="8">
        <v>616</v>
      </c>
      <c r="B618" s="9" t="str">
        <f>"51212023042317012363283"</f>
        <v>51212023042317012363283</v>
      </c>
      <c r="C618" s="9" t="s">
        <v>6</v>
      </c>
      <c r="D618" s="9" t="str">
        <f>"廖文华"</f>
        <v>廖文华</v>
      </c>
    </row>
    <row r="619" spans="1:4" ht="34.5" customHeight="1">
      <c r="A619" s="8">
        <v>617</v>
      </c>
      <c r="B619" s="9" t="str">
        <f>"51212023042317053163308"</f>
        <v>51212023042317053163308</v>
      </c>
      <c r="C619" s="9" t="s">
        <v>6</v>
      </c>
      <c r="D619" s="9" t="str">
        <f>"孔波"</f>
        <v>孔波</v>
      </c>
    </row>
    <row r="620" spans="1:4" ht="34.5" customHeight="1">
      <c r="A620" s="8">
        <v>618</v>
      </c>
      <c r="B620" s="9" t="str">
        <f>"51212023042317094163331"</f>
        <v>51212023042317094163331</v>
      </c>
      <c r="C620" s="9" t="s">
        <v>6</v>
      </c>
      <c r="D620" s="9" t="str">
        <f>"陈传玉"</f>
        <v>陈传玉</v>
      </c>
    </row>
    <row r="621" spans="1:4" ht="34.5" customHeight="1">
      <c r="A621" s="8">
        <v>619</v>
      </c>
      <c r="B621" s="9" t="str">
        <f>"51212023042317240663400"</f>
        <v>51212023042317240663400</v>
      </c>
      <c r="C621" s="9" t="s">
        <v>6</v>
      </c>
      <c r="D621" s="9" t="str">
        <f>"徐日敏"</f>
        <v>徐日敏</v>
      </c>
    </row>
    <row r="622" spans="1:4" ht="34.5" customHeight="1">
      <c r="A622" s="8">
        <v>620</v>
      </c>
      <c r="B622" s="9" t="str">
        <f>"51212023042317340163454"</f>
        <v>51212023042317340163454</v>
      </c>
      <c r="C622" s="9" t="s">
        <v>6</v>
      </c>
      <c r="D622" s="9" t="str">
        <f>"廖和宁"</f>
        <v>廖和宁</v>
      </c>
    </row>
    <row r="623" spans="1:4" ht="34.5" customHeight="1">
      <c r="A623" s="8">
        <v>621</v>
      </c>
      <c r="B623" s="9" t="str">
        <f>"51212023042318042863585"</f>
        <v>51212023042318042863585</v>
      </c>
      <c r="C623" s="9" t="s">
        <v>6</v>
      </c>
      <c r="D623" s="9" t="str">
        <f>"李榕棋"</f>
        <v>李榕棋</v>
      </c>
    </row>
    <row r="624" spans="1:4" ht="34.5" customHeight="1">
      <c r="A624" s="8">
        <v>622</v>
      </c>
      <c r="B624" s="9" t="str">
        <f>"51212023042318115663613"</f>
        <v>51212023042318115663613</v>
      </c>
      <c r="C624" s="9" t="s">
        <v>6</v>
      </c>
      <c r="D624" s="9" t="str">
        <f>"杨晶喆"</f>
        <v>杨晶喆</v>
      </c>
    </row>
    <row r="625" spans="1:4" ht="34.5" customHeight="1">
      <c r="A625" s="8">
        <v>623</v>
      </c>
      <c r="B625" s="9" t="str">
        <f>"51212023042318201563644"</f>
        <v>51212023042318201563644</v>
      </c>
      <c r="C625" s="9" t="s">
        <v>6</v>
      </c>
      <c r="D625" s="9" t="str">
        <f>"余玉梅"</f>
        <v>余玉梅</v>
      </c>
    </row>
    <row r="626" spans="1:4" ht="34.5" customHeight="1">
      <c r="A626" s="8">
        <v>624</v>
      </c>
      <c r="B626" s="9" t="str">
        <f>"51212023042318205563647"</f>
        <v>51212023042318205563647</v>
      </c>
      <c r="C626" s="9" t="s">
        <v>6</v>
      </c>
      <c r="D626" s="9" t="str">
        <f>"孙雅静"</f>
        <v>孙雅静</v>
      </c>
    </row>
    <row r="627" spans="1:4" ht="34.5" customHeight="1">
      <c r="A627" s="8">
        <v>625</v>
      </c>
      <c r="B627" s="9" t="str">
        <f>"51212023042318552663798"</f>
        <v>51212023042318552663798</v>
      </c>
      <c r="C627" s="9" t="s">
        <v>6</v>
      </c>
      <c r="D627" s="9" t="str">
        <f>"李妮娜"</f>
        <v>李妮娜</v>
      </c>
    </row>
    <row r="628" spans="1:4" ht="34.5" customHeight="1">
      <c r="A628" s="8">
        <v>626</v>
      </c>
      <c r="B628" s="9" t="str">
        <f>"51212023042319033463830"</f>
        <v>51212023042319033463830</v>
      </c>
      <c r="C628" s="9" t="s">
        <v>6</v>
      </c>
      <c r="D628" s="9" t="str">
        <f>"王诗涵"</f>
        <v>王诗涵</v>
      </c>
    </row>
    <row r="629" spans="1:4" ht="34.5" customHeight="1">
      <c r="A629" s="8">
        <v>627</v>
      </c>
      <c r="B629" s="9" t="str">
        <f>"51212023042319390463982"</f>
        <v>51212023042319390463982</v>
      </c>
      <c r="C629" s="9" t="s">
        <v>6</v>
      </c>
      <c r="D629" s="9" t="str">
        <f>"王爱美"</f>
        <v>王爱美</v>
      </c>
    </row>
    <row r="630" spans="1:4" ht="34.5" customHeight="1">
      <c r="A630" s="8">
        <v>628</v>
      </c>
      <c r="B630" s="9" t="str">
        <f>"51212023042319415863994"</f>
        <v>51212023042319415863994</v>
      </c>
      <c r="C630" s="9" t="s">
        <v>6</v>
      </c>
      <c r="D630" s="9" t="str">
        <f>"孙雷"</f>
        <v>孙雷</v>
      </c>
    </row>
    <row r="631" spans="1:4" ht="34.5" customHeight="1">
      <c r="A631" s="8">
        <v>629</v>
      </c>
      <c r="B631" s="9" t="str">
        <f>"51212023042319475064027"</f>
        <v>51212023042319475064027</v>
      </c>
      <c r="C631" s="9" t="s">
        <v>6</v>
      </c>
      <c r="D631" s="9" t="str">
        <f>"迟煜佩"</f>
        <v>迟煜佩</v>
      </c>
    </row>
    <row r="632" spans="1:4" ht="34.5" customHeight="1">
      <c r="A632" s="8">
        <v>630</v>
      </c>
      <c r="B632" s="9" t="str">
        <f>"51212023042319542264058"</f>
        <v>51212023042319542264058</v>
      </c>
      <c r="C632" s="9" t="s">
        <v>6</v>
      </c>
      <c r="D632" s="9" t="str">
        <f>"陈小莎"</f>
        <v>陈小莎</v>
      </c>
    </row>
    <row r="633" spans="1:4" ht="34.5" customHeight="1">
      <c r="A633" s="8">
        <v>631</v>
      </c>
      <c r="B633" s="9" t="str">
        <f>"51212023042320061964123"</f>
        <v>51212023042320061964123</v>
      </c>
      <c r="C633" s="9" t="s">
        <v>6</v>
      </c>
      <c r="D633" s="9" t="str">
        <f>"吴振"</f>
        <v>吴振</v>
      </c>
    </row>
    <row r="634" spans="1:4" ht="34.5" customHeight="1">
      <c r="A634" s="8">
        <v>632</v>
      </c>
      <c r="B634" s="9" t="str">
        <f>"51212023042320103164152"</f>
        <v>51212023042320103164152</v>
      </c>
      <c r="C634" s="9" t="s">
        <v>6</v>
      </c>
      <c r="D634" s="9" t="str">
        <f>"曾翠成"</f>
        <v>曾翠成</v>
      </c>
    </row>
    <row r="635" spans="1:4" ht="34.5" customHeight="1">
      <c r="A635" s="8">
        <v>633</v>
      </c>
      <c r="B635" s="9" t="str">
        <f>"51212023042320305664250"</f>
        <v>51212023042320305664250</v>
      </c>
      <c r="C635" s="9" t="s">
        <v>6</v>
      </c>
      <c r="D635" s="9" t="str">
        <f>"秦子康"</f>
        <v>秦子康</v>
      </c>
    </row>
    <row r="636" spans="1:4" ht="34.5" customHeight="1">
      <c r="A636" s="8">
        <v>634</v>
      </c>
      <c r="B636" s="9" t="str">
        <f>"51212023042320491964348"</f>
        <v>51212023042320491964348</v>
      </c>
      <c r="C636" s="9" t="s">
        <v>6</v>
      </c>
      <c r="D636" s="9" t="str">
        <f>"容文桦"</f>
        <v>容文桦</v>
      </c>
    </row>
    <row r="637" spans="1:4" ht="34.5" customHeight="1">
      <c r="A637" s="8">
        <v>635</v>
      </c>
      <c r="B637" s="9" t="str">
        <f>"51212023042321041464416"</f>
        <v>51212023042321041464416</v>
      </c>
      <c r="C637" s="9" t="s">
        <v>6</v>
      </c>
      <c r="D637" s="9" t="str">
        <f>"刘美辰"</f>
        <v>刘美辰</v>
      </c>
    </row>
    <row r="638" spans="1:4" ht="34.5" customHeight="1">
      <c r="A638" s="8">
        <v>636</v>
      </c>
      <c r="B638" s="9" t="str">
        <f>"51212023042321151164472"</f>
        <v>51212023042321151164472</v>
      </c>
      <c r="C638" s="9" t="s">
        <v>6</v>
      </c>
      <c r="D638" s="9" t="str">
        <f>"周素兰"</f>
        <v>周素兰</v>
      </c>
    </row>
    <row r="639" spans="1:4" ht="34.5" customHeight="1">
      <c r="A639" s="8">
        <v>637</v>
      </c>
      <c r="B639" s="9" t="str">
        <f>"51212023042321224364521"</f>
        <v>51212023042321224364521</v>
      </c>
      <c r="C639" s="9" t="s">
        <v>6</v>
      </c>
      <c r="D639" s="9" t="str">
        <f>"蒋传家"</f>
        <v>蒋传家</v>
      </c>
    </row>
    <row r="640" spans="1:4" ht="34.5" customHeight="1">
      <c r="A640" s="8">
        <v>638</v>
      </c>
      <c r="B640" s="9" t="str">
        <f>"51212023042321291764561"</f>
        <v>51212023042321291764561</v>
      </c>
      <c r="C640" s="9" t="s">
        <v>6</v>
      </c>
      <c r="D640" s="9" t="str">
        <f>"王万威"</f>
        <v>王万威</v>
      </c>
    </row>
    <row r="641" spans="1:4" ht="34.5" customHeight="1">
      <c r="A641" s="8">
        <v>639</v>
      </c>
      <c r="B641" s="9" t="str">
        <f>"51212023042321393164623"</f>
        <v>51212023042321393164623</v>
      </c>
      <c r="C641" s="9" t="s">
        <v>6</v>
      </c>
      <c r="D641" s="9" t="str">
        <f>"白艳"</f>
        <v>白艳</v>
      </c>
    </row>
    <row r="642" spans="1:4" ht="34.5" customHeight="1">
      <c r="A642" s="8">
        <v>640</v>
      </c>
      <c r="B642" s="9" t="str">
        <f>"51212023042321564164732"</f>
        <v>51212023042321564164732</v>
      </c>
      <c r="C642" s="9" t="s">
        <v>6</v>
      </c>
      <c r="D642" s="9" t="str">
        <f>"刘海虹"</f>
        <v>刘海虹</v>
      </c>
    </row>
    <row r="643" spans="1:4" ht="34.5" customHeight="1">
      <c r="A643" s="8">
        <v>641</v>
      </c>
      <c r="B643" s="9" t="str">
        <f>"51212023042321583964742"</f>
        <v>51212023042321583964742</v>
      </c>
      <c r="C643" s="9" t="s">
        <v>6</v>
      </c>
      <c r="D643" s="9" t="str">
        <f>"梁青"</f>
        <v>梁青</v>
      </c>
    </row>
    <row r="644" spans="1:4" ht="34.5" customHeight="1">
      <c r="A644" s="8">
        <v>642</v>
      </c>
      <c r="B644" s="9" t="str">
        <f>"51212023042321591064747"</f>
        <v>51212023042321591064747</v>
      </c>
      <c r="C644" s="9" t="s">
        <v>6</v>
      </c>
      <c r="D644" s="9" t="str">
        <f>"桂雪琴"</f>
        <v>桂雪琴</v>
      </c>
    </row>
    <row r="645" spans="1:4" ht="34.5" customHeight="1">
      <c r="A645" s="8">
        <v>643</v>
      </c>
      <c r="B645" s="9" t="str">
        <f>"51212023042322035264769"</f>
        <v>51212023042322035264769</v>
      </c>
      <c r="C645" s="9" t="s">
        <v>6</v>
      </c>
      <c r="D645" s="9" t="str">
        <f>"刘英相"</f>
        <v>刘英相</v>
      </c>
    </row>
    <row r="646" spans="1:4" ht="34.5" customHeight="1">
      <c r="A646" s="8">
        <v>644</v>
      </c>
      <c r="B646" s="9" t="str">
        <f>"51212023042322162464841"</f>
        <v>51212023042322162464841</v>
      </c>
      <c r="C646" s="9" t="s">
        <v>6</v>
      </c>
      <c r="D646" s="9" t="str">
        <f>"苏佩格"</f>
        <v>苏佩格</v>
      </c>
    </row>
    <row r="647" spans="1:4" ht="34.5" customHeight="1">
      <c r="A647" s="8">
        <v>645</v>
      </c>
      <c r="B647" s="9" t="str">
        <f>"51212023042322203464861"</f>
        <v>51212023042322203464861</v>
      </c>
      <c r="C647" s="9" t="s">
        <v>6</v>
      </c>
      <c r="D647" s="9" t="str">
        <f>"郭育玮"</f>
        <v>郭育玮</v>
      </c>
    </row>
    <row r="648" spans="1:4" ht="34.5" customHeight="1">
      <c r="A648" s="8">
        <v>646</v>
      </c>
      <c r="B648" s="9" t="str">
        <f>"51212023042322261764881"</f>
        <v>51212023042322261764881</v>
      </c>
      <c r="C648" s="9" t="s">
        <v>6</v>
      </c>
      <c r="D648" s="9" t="str">
        <f>"何晓坡"</f>
        <v>何晓坡</v>
      </c>
    </row>
    <row r="649" spans="1:4" ht="34.5" customHeight="1">
      <c r="A649" s="8">
        <v>647</v>
      </c>
      <c r="B649" s="9" t="str">
        <f>"51212023042322303864915"</f>
        <v>51212023042322303864915</v>
      </c>
      <c r="C649" s="9" t="s">
        <v>6</v>
      </c>
      <c r="D649" s="9" t="str">
        <f>"张兰澜"</f>
        <v>张兰澜</v>
      </c>
    </row>
    <row r="650" spans="1:4" ht="34.5" customHeight="1">
      <c r="A650" s="8">
        <v>648</v>
      </c>
      <c r="B650" s="9" t="str">
        <f>"51212023042322522165009"</f>
        <v>51212023042322522165009</v>
      </c>
      <c r="C650" s="9" t="s">
        <v>6</v>
      </c>
      <c r="D650" s="9" t="str">
        <f>"陈英兰"</f>
        <v>陈英兰</v>
      </c>
    </row>
    <row r="651" spans="1:4" ht="34.5" customHeight="1">
      <c r="A651" s="8">
        <v>649</v>
      </c>
      <c r="B651" s="9" t="str">
        <f>"51212023042323003465042"</f>
        <v>51212023042323003465042</v>
      </c>
      <c r="C651" s="9" t="s">
        <v>6</v>
      </c>
      <c r="D651" s="9" t="str">
        <f>"吴丽苗"</f>
        <v>吴丽苗</v>
      </c>
    </row>
    <row r="652" spans="1:4" ht="34.5" customHeight="1">
      <c r="A652" s="8">
        <v>650</v>
      </c>
      <c r="B652" s="9" t="str">
        <f>"51212023042323060365060"</f>
        <v>51212023042323060365060</v>
      </c>
      <c r="C652" s="9" t="s">
        <v>6</v>
      </c>
      <c r="D652" s="9" t="str">
        <f>"张飞艳"</f>
        <v>张飞艳</v>
      </c>
    </row>
    <row r="653" spans="1:4" ht="34.5" customHeight="1">
      <c r="A653" s="8">
        <v>651</v>
      </c>
      <c r="B653" s="9" t="str">
        <f>"51212023042323114365080"</f>
        <v>51212023042323114365080</v>
      </c>
      <c r="C653" s="9" t="s">
        <v>6</v>
      </c>
      <c r="D653" s="9" t="str">
        <f>"柯华荣"</f>
        <v>柯华荣</v>
      </c>
    </row>
    <row r="654" spans="1:4" ht="34.5" customHeight="1">
      <c r="A654" s="8">
        <v>652</v>
      </c>
      <c r="B654" s="9" t="str">
        <f>"51212023042400041165212"</f>
        <v>51212023042400041165212</v>
      </c>
      <c r="C654" s="9" t="s">
        <v>6</v>
      </c>
      <c r="D654" s="9" t="str">
        <f>"郑思凯"</f>
        <v>郑思凯</v>
      </c>
    </row>
    <row r="655" spans="1:4" ht="34.5" customHeight="1">
      <c r="A655" s="8">
        <v>653</v>
      </c>
      <c r="B655" s="9" t="str">
        <f>"51212023042400284465240"</f>
        <v>51212023042400284465240</v>
      </c>
      <c r="C655" s="9" t="s">
        <v>6</v>
      </c>
      <c r="D655" s="9" t="str">
        <f>"符玲玉"</f>
        <v>符玲玉</v>
      </c>
    </row>
    <row r="656" spans="1:4" ht="34.5" customHeight="1">
      <c r="A656" s="8">
        <v>654</v>
      </c>
      <c r="B656" s="9" t="str">
        <f>"51212023042401594165285"</f>
        <v>51212023042401594165285</v>
      </c>
      <c r="C656" s="9" t="s">
        <v>6</v>
      </c>
      <c r="D656" s="9" t="str">
        <f>"曾兰茜"</f>
        <v>曾兰茜</v>
      </c>
    </row>
    <row r="657" spans="1:4" ht="34.5" customHeight="1">
      <c r="A657" s="8">
        <v>655</v>
      </c>
      <c r="B657" s="9" t="str">
        <f>"51212023042408360565432"</f>
        <v>51212023042408360565432</v>
      </c>
      <c r="C657" s="9" t="s">
        <v>6</v>
      </c>
      <c r="D657" s="9" t="str">
        <f>"梁童欣"</f>
        <v>梁童欣</v>
      </c>
    </row>
    <row r="658" spans="1:4" ht="34.5" customHeight="1">
      <c r="A658" s="8">
        <v>656</v>
      </c>
      <c r="B658" s="9" t="str">
        <f>"51212023042408451465465"</f>
        <v>51212023042408451465465</v>
      </c>
      <c r="C658" s="9" t="s">
        <v>6</v>
      </c>
      <c r="D658" s="9" t="str">
        <f>"李竞晨"</f>
        <v>李竞晨</v>
      </c>
    </row>
    <row r="659" spans="1:4" ht="34.5" customHeight="1">
      <c r="A659" s="8">
        <v>657</v>
      </c>
      <c r="B659" s="9" t="str">
        <f>"51212023042408452865467"</f>
        <v>51212023042408452865467</v>
      </c>
      <c r="C659" s="9" t="s">
        <v>6</v>
      </c>
      <c r="D659" s="9" t="str">
        <f>"王崇莹"</f>
        <v>王崇莹</v>
      </c>
    </row>
    <row r="660" spans="1:4" ht="34.5" customHeight="1">
      <c r="A660" s="8">
        <v>658</v>
      </c>
      <c r="B660" s="9" t="str">
        <f>"51212023042409232265735"</f>
        <v>51212023042409232265735</v>
      </c>
      <c r="C660" s="9" t="s">
        <v>6</v>
      </c>
      <c r="D660" s="9" t="str">
        <f>"刘雨萌"</f>
        <v>刘雨萌</v>
      </c>
    </row>
    <row r="661" spans="1:4" ht="34.5" customHeight="1">
      <c r="A661" s="8">
        <v>659</v>
      </c>
      <c r="B661" s="9" t="str">
        <f>"51212023042409264465758"</f>
        <v>51212023042409264465758</v>
      </c>
      <c r="C661" s="9" t="s">
        <v>6</v>
      </c>
      <c r="D661" s="9" t="str">
        <f>"余小玉"</f>
        <v>余小玉</v>
      </c>
    </row>
    <row r="662" spans="1:4" ht="34.5" customHeight="1">
      <c r="A662" s="8">
        <v>660</v>
      </c>
      <c r="B662" s="9" t="str">
        <f>"51212023042409404165853"</f>
        <v>51212023042409404165853</v>
      </c>
      <c r="C662" s="9" t="s">
        <v>6</v>
      </c>
      <c r="D662" s="9" t="str">
        <f>"梁丹"</f>
        <v>梁丹</v>
      </c>
    </row>
    <row r="663" spans="1:4" ht="34.5" customHeight="1">
      <c r="A663" s="8">
        <v>661</v>
      </c>
      <c r="B663" s="9" t="str">
        <f>"51212023042409444965887"</f>
        <v>51212023042409444965887</v>
      </c>
      <c r="C663" s="9" t="s">
        <v>6</v>
      </c>
      <c r="D663" s="9" t="str">
        <f>"万磊鑫"</f>
        <v>万磊鑫</v>
      </c>
    </row>
    <row r="664" spans="1:4" ht="34.5" customHeight="1">
      <c r="A664" s="8">
        <v>662</v>
      </c>
      <c r="B664" s="9" t="str">
        <f>"51212023042409480265914"</f>
        <v>51212023042409480265914</v>
      </c>
      <c r="C664" s="9" t="s">
        <v>6</v>
      </c>
      <c r="D664" s="9" t="str">
        <f>"骆一鸣"</f>
        <v>骆一鸣</v>
      </c>
    </row>
    <row r="665" spans="1:4" ht="34.5" customHeight="1">
      <c r="A665" s="8">
        <v>663</v>
      </c>
      <c r="B665" s="9" t="str">
        <f>"51212023042409575265984"</f>
        <v>51212023042409575265984</v>
      </c>
      <c r="C665" s="9" t="s">
        <v>6</v>
      </c>
      <c r="D665" s="9" t="str">
        <f>"林川淮"</f>
        <v>林川淮</v>
      </c>
    </row>
    <row r="666" spans="1:4" ht="34.5" customHeight="1">
      <c r="A666" s="8">
        <v>664</v>
      </c>
      <c r="B666" s="9" t="str">
        <f>"51212023042410021866020"</f>
        <v>51212023042410021866020</v>
      </c>
      <c r="C666" s="9" t="s">
        <v>6</v>
      </c>
      <c r="D666" s="9" t="str">
        <f>"杨欣翀"</f>
        <v>杨欣翀</v>
      </c>
    </row>
    <row r="667" spans="1:4" ht="34.5" customHeight="1">
      <c r="A667" s="8">
        <v>665</v>
      </c>
      <c r="B667" s="9" t="str">
        <f>"51212023042410302566246"</f>
        <v>51212023042410302566246</v>
      </c>
      <c r="C667" s="9" t="s">
        <v>6</v>
      </c>
      <c r="D667" s="9" t="str">
        <f>"柯俊婕"</f>
        <v>柯俊婕</v>
      </c>
    </row>
    <row r="668" spans="1:4" ht="34.5" customHeight="1">
      <c r="A668" s="8">
        <v>666</v>
      </c>
      <c r="B668" s="9" t="str">
        <f>"51212023042410315166255"</f>
        <v>51212023042410315166255</v>
      </c>
      <c r="C668" s="9" t="s">
        <v>6</v>
      </c>
      <c r="D668" s="9" t="str">
        <f>"王帮潇"</f>
        <v>王帮潇</v>
      </c>
    </row>
    <row r="669" spans="1:4" ht="34.5" customHeight="1">
      <c r="A669" s="8">
        <v>667</v>
      </c>
      <c r="B669" s="9" t="str">
        <f>"51212023042410333566269"</f>
        <v>51212023042410333566269</v>
      </c>
      <c r="C669" s="9" t="s">
        <v>6</v>
      </c>
      <c r="D669" s="9" t="str">
        <f>"符志青"</f>
        <v>符志青</v>
      </c>
    </row>
    <row r="670" spans="1:4" ht="34.5" customHeight="1">
      <c r="A670" s="8">
        <v>668</v>
      </c>
      <c r="B670" s="9" t="str">
        <f>"51212023042410583066429"</f>
        <v>51212023042410583066429</v>
      </c>
      <c r="C670" s="9" t="s">
        <v>6</v>
      </c>
      <c r="D670" s="9" t="str">
        <f>"高孙彬"</f>
        <v>高孙彬</v>
      </c>
    </row>
    <row r="671" spans="1:4" ht="34.5" customHeight="1">
      <c r="A671" s="8">
        <v>669</v>
      </c>
      <c r="B671" s="9" t="str">
        <f>"51212023042411032366459"</f>
        <v>51212023042411032366459</v>
      </c>
      <c r="C671" s="9" t="s">
        <v>6</v>
      </c>
      <c r="D671" s="9" t="str">
        <f>"臧传奇"</f>
        <v>臧传奇</v>
      </c>
    </row>
    <row r="672" spans="1:4" ht="34.5" customHeight="1">
      <c r="A672" s="8">
        <v>670</v>
      </c>
      <c r="B672" s="9" t="str">
        <f>"51212023042411054666472"</f>
        <v>51212023042411054666472</v>
      </c>
      <c r="C672" s="9" t="s">
        <v>6</v>
      </c>
      <c r="D672" s="9" t="str">
        <f>"蒙海月"</f>
        <v>蒙海月</v>
      </c>
    </row>
    <row r="673" spans="1:4" ht="34.5" customHeight="1">
      <c r="A673" s="8">
        <v>671</v>
      </c>
      <c r="B673" s="9" t="str">
        <f>"51212023041820013342622"</f>
        <v>51212023041820013342622</v>
      </c>
      <c r="C673" s="9" t="s">
        <v>6</v>
      </c>
      <c r="D673" s="9" t="str">
        <f>"钟尊竺"</f>
        <v>钟尊竺</v>
      </c>
    </row>
    <row r="674" spans="1:4" ht="34.5" customHeight="1">
      <c r="A674" s="8">
        <v>672</v>
      </c>
      <c r="B674" s="9" t="str">
        <f>"51212023042411240466606"</f>
        <v>51212023042411240466606</v>
      </c>
      <c r="C674" s="9" t="s">
        <v>6</v>
      </c>
      <c r="D674" s="9" t="str">
        <f>"陈巧妹"</f>
        <v>陈巧妹</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2023-04-25T02:00:17Z</dcterms:created>
  <dcterms:modified xsi:type="dcterms:W3CDTF">2023-04-26T08:00:54Z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3A1A0A8B0CBD4905B9656B369EACA75F_13</vt:lpwstr>
  </property>
  <property fmtid="{D5CDD505-2E9C-101B-9397-08002B2CF9AE}" pid="4" name="KSOProductBuildV">
    <vt:lpwstr>2052-11.1.0.14036</vt:lpwstr>
  </property>
</Properties>
</file>