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 sheetId="1" r:id="rId1"/>
  </sheets>
  <definedNames/>
  <calcPr fullCalcOnLoad="1"/>
</workbook>
</file>

<file path=xl/sharedStrings.xml><?xml version="1.0" encoding="utf-8"?>
<sst xmlns="http://schemas.openxmlformats.org/spreadsheetml/2006/main" count="644" uniqueCount="393">
  <si>
    <t>2023年三亚市教育局直属公办学校赴北京公开招聘教师入围面试人员名单</t>
  </si>
  <si>
    <t>序号</t>
  </si>
  <si>
    <t>报考岗位</t>
  </si>
  <si>
    <t>姓名</t>
  </si>
  <si>
    <t>性别</t>
  </si>
  <si>
    <t>身份证号码</t>
  </si>
  <si>
    <t>笔试成绩</t>
  </si>
  <si>
    <t>备注</t>
  </si>
  <si>
    <t>0101_小学语文教师</t>
  </si>
  <si>
    <t>142********0025</t>
  </si>
  <si>
    <t>230********4421</t>
  </si>
  <si>
    <t>522********1669</t>
  </si>
  <si>
    <t>0102_小学数学教师</t>
  </si>
  <si>
    <t>410********8026</t>
  </si>
  <si>
    <t>431********8126</t>
  </si>
  <si>
    <t>230********0425</t>
  </si>
  <si>
    <t>0105_高中英语教师</t>
  </si>
  <si>
    <t>410********756X</t>
  </si>
  <si>
    <t>230********0320</t>
  </si>
  <si>
    <t>340********0021</t>
  </si>
  <si>
    <t>360********2922</t>
  </si>
  <si>
    <t>0107_小学语文教师</t>
  </si>
  <si>
    <t>460********3145</t>
  </si>
  <si>
    <t>360********2120</t>
  </si>
  <si>
    <t>372********2828</t>
  </si>
  <si>
    <t>320********3220</t>
  </si>
  <si>
    <t>230********023X</t>
  </si>
  <si>
    <t>430********0024</t>
  </si>
  <si>
    <t>0108_小学数学教师</t>
  </si>
  <si>
    <t>500********4585</t>
  </si>
  <si>
    <t>142********0521</t>
  </si>
  <si>
    <t>460********4200</t>
  </si>
  <si>
    <t>460********2425</t>
  </si>
  <si>
    <t>460********4043</t>
  </si>
  <si>
    <t>469********4503</t>
  </si>
  <si>
    <t>0109_小学体育教师</t>
  </si>
  <si>
    <t>211********6716</t>
  </si>
  <si>
    <t>141********0216</t>
  </si>
  <si>
    <t>370********3650</t>
  </si>
  <si>
    <t>递补</t>
  </si>
  <si>
    <t>0201_中学生物教师</t>
  </si>
  <si>
    <t>460********094X</t>
  </si>
  <si>
    <t>0204_中学英语教师</t>
  </si>
  <si>
    <t>230********1723</t>
  </si>
  <si>
    <t>342********4626</t>
  </si>
  <si>
    <t>0205_中学语文教师</t>
  </si>
  <si>
    <t>430********6123</t>
  </si>
  <si>
    <t>460********5025</t>
  </si>
  <si>
    <t>533********1223</t>
  </si>
  <si>
    <t>0207_中学英语教师</t>
  </si>
  <si>
    <t>450********4945</t>
  </si>
  <si>
    <t>440********6724</t>
  </si>
  <si>
    <t>460********0326</t>
  </si>
  <si>
    <t>0208_中学物理教师</t>
  </si>
  <si>
    <t>522********4515</t>
  </si>
  <si>
    <t>150********397X</t>
  </si>
  <si>
    <t>142********1525</t>
  </si>
  <si>
    <t>142********1511</t>
  </si>
  <si>
    <t>460********1632</t>
  </si>
  <si>
    <t>0301_初中语文教师</t>
  </si>
  <si>
    <t>140********5228</t>
  </si>
  <si>
    <t>0303_初中英语教师</t>
  </si>
  <si>
    <t>460********0036</t>
  </si>
  <si>
    <t>0304_初中政治教师</t>
  </si>
  <si>
    <t>460********4845</t>
  </si>
  <si>
    <t>460********4048</t>
  </si>
  <si>
    <t>460********4268</t>
  </si>
  <si>
    <t>0306_初中地理教师</t>
  </si>
  <si>
    <t>460********2340</t>
  </si>
  <si>
    <t>371********1032</t>
  </si>
  <si>
    <t>460********726X</t>
  </si>
  <si>
    <t>0307_初中体育教师</t>
  </si>
  <si>
    <t>370********1514</t>
  </si>
  <si>
    <t>230********0217</t>
  </si>
  <si>
    <t>371********2314</t>
  </si>
  <si>
    <t>0308_初中心理教师</t>
  </si>
  <si>
    <t>460********0278</t>
  </si>
  <si>
    <t>460********5344</t>
  </si>
  <si>
    <t>120********006X</t>
  </si>
  <si>
    <t>0401_高中语文教师</t>
  </si>
  <si>
    <t>130********2066</t>
  </si>
  <si>
    <t>500********1629</t>
  </si>
  <si>
    <t>330********6023</t>
  </si>
  <si>
    <t>0402_高中数学教师</t>
  </si>
  <si>
    <t>232********0236</t>
  </si>
  <si>
    <t>510********0320</t>
  </si>
  <si>
    <t>0403_高中历史教师</t>
  </si>
  <si>
    <t>230********0687</t>
  </si>
  <si>
    <t>460********2127</t>
  </si>
  <si>
    <t>460********8343</t>
  </si>
  <si>
    <t>0404_高中物理教师</t>
  </si>
  <si>
    <t>460********448X</t>
  </si>
  <si>
    <t>211********6846</t>
  </si>
  <si>
    <t>370********4872</t>
  </si>
  <si>
    <t>0405_高中生物教师</t>
  </si>
  <si>
    <t>460********7626</t>
  </si>
  <si>
    <t>130********8040</t>
  </si>
  <si>
    <t>500********6888</t>
  </si>
  <si>
    <t>460********1611</t>
  </si>
  <si>
    <t>460********0624</t>
  </si>
  <si>
    <t>460********1667</t>
  </si>
  <si>
    <t>0406_高中地理教师</t>
  </si>
  <si>
    <t>230********3926</t>
  </si>
  <si>
    <t>420********3756</t>
  </si>
  <si>
    <t>469********2421</t>
  </si>
  <si>
    <t>0407_初中语文教师</t>
  </si>
  <si>
    <t>460********512X</t>
  </si>
  <si>
    <t>211********6140</t>
  </si>
  <si>
    <t>230********0947</t>
  </si>
  <si>
    <t>0408_初中数学教师</t>
  </si>
  <si>
    <t>230********0330</t>
  </si>
  <si>
    <t>231********0549</t>
  </si>
  <si>
    <t>430********5448</t>
  </si>
  <si>
    <t>460********2729</t>
  </si>
  <si>
    <t>460********5244</t>
  </si>
  <si>
    <t>652********0022</t>
  </si>
  <si>
    <t>412********2045</t>
  </si>
  <si>
    <t>460********0623</t>
  </si>
  <si>
    <t>460********8721</t>
  </si>
  <si>
    <t>469********5624</t>
  </si>
  <si>
    <t>0409_初中地理教师</t>
  </si>
  <si>
    <t>469********5025</t>
  </si>
  <si>
    <t>460********2745</t>
  </si>
  <si>
    <t>152********0525</t>
  </si>
  <si>
    <t>445********036X</t>
  </si>
  <si>
    <t>460********5111</t>
  </si>
  <si>
    <t>460********7619</t>
  </si>
  <si>
    <t>0410_初中物理教师</t>
  </si>
  <si>
    <t>460********3345</t>
  </si>
  <si>
    <t>460********0038</t>
  </si>
  <si>
    <t>460********4504</t>
  </si>
  <si>
    <t>0411_初中生物教师</t>
  </si>
  <si>
    <t>230********1921</t>
  </si>
  <si>
    <t>460********358X</t>
  </si>
  <si>
    <t>440********0025</t>
  </si>
  <si>
    <t>460********0022</t>
  </si>
  <si>
    <t>460********2629</t>
  </si>
  <si>
    <t>460********3885</t>
  </si>
  <si>
    <t>460********1500</t>
  </si>
  <si>
    <t>0501_高中语文教师</t>
  </si>
  <si>
    <t>230********1225</t>
  </si>
  <si>
    <t>411********5821</t>
  </si>
  <si>
    <t>460********4442</t>
  </si>
  <si>
    <t>0503_高中英语教师</t>
  </si>
  <si>
    <t>130********0948</t>
  </si>
  <si>
    <t>0504_高中物理教师</t>
  </si>
  <si>
    <t>460********4449</t>
  </si>
  <si>
    <t>460********4650</t>
  </si>
  <si>
    <t>0505_高中化学教师</t>
  </si>
  <si>
    <t>460********6821</t>
  </si>
  <si>
    <t>460********0926</t>
  </si>
  <si>
    <t>460********2448</t>
  </si>
  <si>
    <t>0507_高中思想政治教师</t>
  </si>
  <si>
    <t>460********3622</t>
  </si>
  <si>
    <t>460********3820</t>
  </si>
  <si>
    <t>232********0785</t>
  </si>
  <si>
    <t>0510_高中信息技术教师</t>
  </si>
  <si>
    <t>0511_高中美术教师</t>
  </si>
  <si>
    <t>230********6460</t>
  </si>
  <si>
    <t>342********2531</t>
  </si>
  <si>
    <t>220********3026</t>
  </si>
  <si>
    <t>0512_高中音乐教师</t>
  </si>
  <si>
    <t>411********1901</t>
  </si>
  <si>
    <t>230********5318</t>
  </si>
  <si>
    <t>0513_高中生物教师</t>
  </si>
  <si>
    <t>230********4420</t>
  </si>
  <si>
    <t>460********4620</t>
  </si>
  <si>
    <t>460********5146</t>
  </si>
  <si>
    <t>0514_高中心理教师</t>
  </si>
  <si>
    <t>232********0322</t>
  </si>
  <si>
    <t>230********1026</t>
  </si>
  <si>
    <t>230********1429</t>
  </si>
  <si>
    <t>0515_初中语文教师</t>
  </si>
  <si>
    <t>460********4706</t>
  </si>
  <si>
    <t>460********1626</t>
  </si>
  <si>
    <t>460********4502</t>
  </si>
  <si>
    <t>469********7927</t>
  </si>
  <si>
    <t>460********7242</t>
  </si>
  <si>
    <t>230********0969</t>
  </si>
  <si>
    <t>460********0308</t>
  </si>
  <si>
    <t>469********8424</t>
  </si>
  <si>
    <t>131********3628</t>
  </si>
  <si>
    <t>460********4480</t>
  </si>
  <si>
    <t>460********0024</t>
  </si>
  <si>
    <t>362********4324</t>
  </si>
  <si>
    <t>230********0028</t>
  </si>
  <si>
    <t>460********0029</t>
  </si>
  <si>
    <t>0516_初中数学教师</t>
  </si>
  <si>
    <t>232********0914</t>
  </si>
  <si>
    <t>232********1040</t>
  </si>
  <si>
    <t>372********1443</t>
  </si>
  <si>
    <t>460********4210</t>
  </si>
  <si>
    <t>510********2040</t>
  </si>
  <si>
    <t>230********2205</t>
  </si>
  <si>
    <t>429********068X</t>
  </si>
  <si>
    <t>460********4023</t>
  </si>
  <si>
    <t>330********8746</t>
  </si>
  <si>
    <t>460********302X</t>
  </si>
  <si>
    <t>410********5424</t>
  </si>
  <si>
    <t>460********7624</t>
  </si>
  <si>
    <t>460********2423</t>
  </si>
  <si>
    <t>231********0015</t>
  </si>
  <si>
    <t>0517_初中英语教师</t>
  </si>
  <si>
    <t>360********0524</t>
  </si>
  <si>
    <t>460********8162</t>
  </si>
  <si>
    <t>610********0826</t>
  </si>
  <si>
    <t>210********8121</t>
  </si>
  <si>
    <t>460********6228</t>
  </si>
  <si>
    <t>140********1623</t>
  </si>
  <si>
    <t>130********3308</t>
  </si>
  <si>
    <t>460********2122</t>
  </si>
  <si>
    <t>510********4568</t>
  </si>
  <si>
    <t>230********1342</t>
  </si>
  <si>
    <t>460********4488</t>
  </si>
  <si>
    <t>460********5120</t>
  </si>
  <si>
    <t>610********1029</t>
  </si>
  <si>
    <t>412********9048</t>
  </si>
  <si>
    <t>0518_初中生物教师</t>
  </si>
  <si>
    <t>460********3320</t>
  </si>
  <si>
    <t>460********6045</t>
  </si>
  <si>
    <t>469********4146</t>
  </si>
  <si>
    <t>350********1922</t>
  </si>
  <si>
    <t>460********5222</t>
  </si>
  <si>
    <t>460********4461</t>
  </si>
  <si>
    <t>0519_初中政治教师</t>
  </si>
  <si>
    <t>460********4446</t>
  </si>
  <si>
    <t>460********4466</t>
  </si>
  <si>
    <t>232********5023</t>
  </si>
  <si>
    <t>460********0027</t>
  </si>
  <si>
    <t>460********4445</t>
  </si>
  <si>
    <t>460********2315</t>
  </si>
  <si>
    <t>0520_初中历史教师</t>
  </si>
  <si>
    <t>231********3512</t>
  </si>
  <si>
    <t>460********002X</t>
  </si>
  <si>
    <t>230********5114</t>
  </si>
  <si>
    <t>460********7167</t>
  </si>
  <si>
    <t>460********3220</t>
  </si>
  <si>
    <t>460********3242</t>
  </si>
  <si>
    <t>0521_初中音乐教师</t>
  </si>
  <si>
    <t>430********1024</t>
  </si>
  <si>
    <t>411********1521</t>
  </si>
  <si>
    <t>440********5739</t>
  </si>
  <si>
    <t>421********0022</t>
  </si>
  <si>
    <t>232********0328</t>
  </si>
  <si>
    <t>460********3866</t>
  </si>
  <si>
    <t>0522_初中地理教师</t>
  </si>
  <si>
    <t>460********4362</t>
  </si>
  <si>
    <t>460********1668</t>
  </si>
  <si>
    <t>460********0921</t>
  </si>
  <si>
    <t>460********3964</t>
  </si>
  <si>
    <t>460********5127</t>
  </si>
  <si>
    <t>460********3825</t>
  </si>
  <si>
    <t>0523_初中信息技术教师</t>
  </si>
  <si>
    <t>652********0429</t>
  </si>
  <si>
    <t>460********1541</t>
  </si>
  <si>
    <t>460********7869</t>
  </si>
  <si>
    <t>0524_初中体育教师</t>
  </si>
  <si>
    <t>370********5044</t>
  </si>
  <si>
    <t>460********2446</t>
  </si>
  <si>
    <t>620********0450</t>
  </si>
  <si>
    <t>442********8371</t>
  </si>
  <si>
    <t>142********451X</t>
  </si>
  <si>
    <t>0525_初中美术教师</t>
  </si>
  <si>
    <t>430********5029</t>
  </si>
  <si>
    <t>460********3879</t>
  </si>
  <si>
    <t>370********0410</t>
  </si>
  <si>
    <t>429********7965</t>
  </si>
  <si>
    <t>430********4223</t>
  </si>
  <si>
    <t>469********8565</t>
  </si>
  <si>
    <t>0601_小学语文教师</t>
  </si>
  <si>
    <t>412********4024</t>
  </si>
  <si>
    <t>460********8426</t>
  </si>
  <si>
    <t>460********0021</t>
  </si>
  <si>
    <t>341********4928</t>
  </si>
  <si>
    <t>210********0318</t>
  </si>
  <si>
    <t>460********1528</t>
  </si>
  <si>
    <t>460********0026</t>
  </si>
  <si>
    <t>460********3025</t>
  </si>
  <si>
    <t>460********140X</t>
  </si>
  <si>
    <t>460********342X</t>
  </si>
  <si>
    <t>460********6320</t>
  </si>
  <si>
    <t>230********0029</t>
  </si>
  <si>
    <t>0602_小学数学教师</t>
  </si>
  <si>
    <t>460********0020</t>
  </si>
  <si>
    <t>460********3877</t>
  </si>
  <si>
    <t>460********5528</t>
  </si>
  <si>
    <t>460********0288</t>
  </si>
  <si>
    <t>460********5123</t>
  </si>
  <si>
    <t>469********2725</t>
  </si>
  <si>
    <t>460********5627</t>
  </si>
  <si>
    <t>460********5940</t>
  </si>
  <si>
    <t>460********3228</t>
  </si>
  <si>
    <t>460********0224</t>
  </si>
  <si>
    <t>430********9724</t>
  </si>
  <si>
    <t>0603_小学道德与法治教师</t>
  </si>
  <si>
    <t>460********3046</t>
  </si>
  <si>
    <t>460********7829</t>
  </si>
  <si>
    <t>460********4451</t>
  </si>
  <si>
    <t>532********1328</t>
  </si>
  <si>
    <t>0604_小学体育教师</t>
  </si>
  <si>
    <t>360********5023</t>
  </si>
  <si>
    <t>460********0910</t>
  </si>
  <si>
    <t>460********4115</t>
  </si>
  <si>
    <t>411********9058</t>
  </si>
  <si>
    <t>460********1825</t>
  </si>
  <si>
    <t>460********071X</t>
  </si>
  <si>
    <t>0605_小学音乐教师</t>
  </si>
  <si>
    <t>362********0045</t>
  </si>
  <si>
    <t>422********5543</t>
  </si>
  <si>
    <t>460********0284</t>
  </si>
  <si>
    <t>0606_小学美术教师</t>
  </si>
  <si>
    <t>431********3280</t>
  </si>
  <si>
    <t>210********1829</t>
  </si>
  <si>
    <t>130********062X</t>
  </si>
  <si>
    <t>0607_小学信息技术教师</t>
  </si>
  <si>
    <t>460********5641</t>
  </si>
  <si>
    <t>460********6027</t>
  </si>
  <si>
    <t>460********4437</t>
  </si>
  <si>
    <t>220********1542</t>
  </si>
  <si>
    <t>0701_初中数学教师</t>
  </si>
  <si>
    <t>420********7526</t>
  </si>
  <si>
    <t>0702_初中英语教师</t>
  </si>
  <si>
    <t>510********2825</t>
  </si>
  <si>
    <t>460********4844</t>
  </si>
  <si>
    <t>142********0027</t>
  </si>
  <si>
    <t>450********2527</t>
  </si>
  <si>
    <t>410********0041</t>
  </si>
  <si>
    <t>0703_初中历史教师</t>
  </si>
  <si>
    <t>342********1848</t>
  </si>
  <si>
    <t>460********2634</t>
  </si>
  <si>
    <t>460********2221</t>
  </si>
  <si>
    <t>0704_初中地理教师</t>
  </si>
  <si>
    <t>460********0883</t>
  </si>
  <si>
    <t>0705_初中物理教师</t>
  </si>
  <si>
    <t>460********4118</t>
  </si>
  <si>
    <t>469********8122</t>
  </si>
  <si>
    <t>460********8022</t>
  </si>
  <si>
    <t>0706_初中化学教师</t>
  </si>
  <si>
    <t>130********2265</t>
  </si>
  <si>
    <t>460********0520</t>
  </si>
  <si>
    <t>460********4429</t>
  </si>
  <si>
    <t>0707_高中语文老师</t>
  </si>
  <si>
    <t>460********2940</t>
  </si>
  <si>
    <t>411********9319</t>
  </si>
  <si>
    <t>230********0214</t>
  </si>
  <si>
    <t>0708_高中英语教师</t>
  </si>
  <si>
    <t>610********0021</t>
  </si>
  <si>
    <t>362********2722</t>
  </si>
  <si>
    <t>342********0470</t>
  </si>
  <si>
    <t>620********5925</t>
  </si>
  <si>
    <t>0709_高中数学教师</t>
  </si>
  <si>
    <t>230********5186</t>
  </si>
  <si>
    <t>0710_高中生物教师</t>
  </si>
  <si>
    <t>432********7467</t>
  </si>
  <si>
    <t>230********0618</t>
  </si>
  <si>
    <t>230********5920</t>
  </si>
  <si>
    <t>0712_高中化学教师</t>
  </si>
  <si>
    <t>450********1667</t>
  </si>
  <si>
    <t>460********1824</t>
  </si>
  <si>
    <t>460********4087</t>
  </si>
  <si>
    <t>460********2909</t>
  </si>
  <si>
    <t>0713_高中历史教师</t>
  </si>
  <si>
    <t>220********0211</t>
  </si>
  <si>
    <t>460********4962</t>
  </si>
  <si>
    <t>0714_高中思想政治教师</t>
  </si>
  <si>
    <t>340********3918</t>
  </si>
  <si>
    <t>441********1008</t>
  </si>
  <si>
    <t>460********3623</t>
  </si>
  <si>
    <t>0715_高中体育教师</t>
  </si>
  <si>
    <t>421********0030</t>
  </si>
  <si>
    <t>142********1324</t>
  </si>
  <si>
    <t>0716_高中信息技术教师</t>
  </si>
  <si>
    <t>460********0014</t>
  </si>
  <si>
    <t>460********7227</t>
  </si>
  <si>
    <t>460********5215</t>
  </si>
  <si>
    <t>0717_高中音乐教师</t>
  </si>
  <si>
    <t>430********1022</t>
  </si>
  <si>
    <t>230********1126</t>
  </si>
  <si>
    <t>230********4928</t>
  </si>
  <si>
    <t>0801_初中地理教师</t>
  </si>
  <si>
    <t>460********266X</t>
  </si>
  <si>
    <t>460********2648</t>
  </si>
  <si>
    <t>0802_初中数学教师</t>
  </si>
  <si>
    <t>460********3245</t>
  </si>
  <si>
    <t>460********1423</t>
  </si>
  <si>
    <t>230********4422</t>
  </si>
  <si>
    <t>0803_高中数学教师</t>
  </si>
  <si>
    <t>653********0328</t>
  </si>
  <si>
    <t>422********0220</t>
  </si>
  <si>
    <t>0804_高中语文教师</t>
  </si>
  <si>
    <t>469********5922</t>
  </si>
  <si>
    <t>460********1404</t>
  </si>
  <si>
    <t>210********1828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</si>
</sst>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1">
    <font>
      <sz val="11"/>
      <color theme="1"/>
      <name val="Calibri"/>
      <family val="0"/>
    </font>
    <font>
      <sz val="11"/>
      <name val="宋体"/>
      <family val="0"/>
    </font>
    <font>
      <b/>
      <sz val="11"/>
      <color indexed="8"/>
      <name val="宋体"/>
      <family val="0"/>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3">
    <xf numFmtId="0" fontId="0" fillId="0" borderId="0" xfId="0" applyFont="1" applyAlignment="1">
      <alignment vertical="center"/>
    </xf>
    <xf numFmtId="0" fontId="37" fillId="0" borderId="0" xfId="0"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40" fillId="0" borderId="9"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176"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vertical="center" wrapText="1"/>
    </xf>
    <xf numFmtId="176" fontId="0" fillId="0" borderId="11" xfId="0" applyNumberForma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17"/>
  <sheetViews>
    <sheetView tabSelected="1" workbookViewId="0" topLeftCell="A1">
      <selection activeCell="J7" sqref="J7"/>
    </sheetView>
  </sheetViews>
  <sheetFormatPr defaultColWidth="9.00390625" defaultRowHeight="30" customHeight="1"/>
  <cols>
    <col min="1" max="1" width="9.00390625" style="2" customWidth="1"/>
    <col min="2" max="2" width="26.140625" style="2" customWidth="1"/>
    <col min="3" max="3" width="12.140625" style="2" customWidth="1"/>
    <col min="4" max="4" width="11.28125" style="2" customWidth="1"/>
    <col min="5" max="5" width="28.28125" style="2" customWidth="1"/>
    <col min="6" max="6" width="18.57421875" style="3" customWidth="1"/>
    <col min="7" max="7" width="17.57421875" style="2" customWidth="1"/>
    <col min="8" max="16384" width="9.00390625" style="2" customWidth="1"/>
  </cols>
  <sheetData>
    <row r="1" spans="1:7" ht="25.5">
      <c r="A1" s="4" t="s">
        <v>0</v>
      </c>
      <c r="B1" s="5"/>
      <c r="C1" s="5"/>
      <c r="D1" s="5"/>
      <c r="E1" s="5"/>
      <c r="F1" s="5"/>
      <c r="G1" s="5"/>
    </row>
    <row r="2" spans="1:7" s="1" customFormat="1" ht="30" customHeight="1">
      <c r="A2" s="6" t="s">
        <v>1</v>
      </c>
      <c r="B2" s="6" t="s">
        <v>2</v>
      </c>
      <c r="C2" s="6" t="s">
        <v>3</v>
      </c>
      <c r="D2" s="6" t="s">
        <v>4</v>
      </c>
      <c r="E2" s="6" t="s">
        <v>5</v>
      </c>
      <c r="F2" s="6" t="s">
        <v>6</v>
      </c>
      <c r="G2" s="7" t="s">
        <v>7</v>
      </c>
    </row>
    <row r="3" spans="1:7" ht="30" customHeight="1">
      <c r="A3" s="8">
        <v>1</v>
      </c>
      <c r="B3" s="8" t="s">
        <v>8</v>
      </c>
      <c r="C3" s="8" t="str">
        <f>"孟璇"</f>
        <v>孟璇</v>
      </c>
      <c r="D3" s="8" t="str">
        <f>"女"</f>
        <v>女</v>
      </c>
      <c r="E3" s="8" t="s">
        <v>9</v>
      </c>
      <c r="F3" s="9">
        <v>77.5</v>
      </c>
      <c r="G3" s="10"/>
    </row>
    <row r="4" spans="1:7" ht="30" customHeight="1">
      <c r="A4" s="8">
        <v>2</v>
      </c>
      <c r="B4" s="8" t="s">
        <v>8</v>
      </c>
      <c r="C4" s="8" t="str">
        <f>"杨芷"</f>
        <v>杨芷</v>
      </c>
      <c r="D4" s="8" t="str">
        <f>"女"</f>
        <v>女</v>
      </c>
      <c r="E4" s="8" t="s">
        <v>10</v>
      </c>
      <c r="F4" s="9">
        <v>76.5</v>
      </c>
      <c r="G4" s="10"/>
    </row>
    <row r="5" spans="1:7" ht="30" customHeight="1">
      <c r="A5" s="8">
        <v>3</v>
      </c>
      <c r="B5" s="8" t="s">
        <v>8</v>
      </c>
      <c r="C5" s="8" t="str">
        <f>"李梓豫"</f>
        <v>李梓豫</v>
      </c>
      <c r="D5" s="8" t="str">
        <f>"女"</f>
        <v>女</v>
      </c>
      <c r="E5" s="8" t="s">
        <v>11</v>
      </c>
      <c r="F5" s="9">
        <v>73.75</v>
      </c>
      <c r="G5" s="10"/>
    </row>
    <row r="6" spans="1:7" ht="30" customHeight="1">
      <c r="A6" s="8">
        <v>4</v>
      </c>
      <c r="B6" s="8" t="s">
        <v>12</v>
      </c>
      <c r="C6" s="8" t="str">
        <f>"赵浩羽"</f>
        <v>赵浩羽</v>
      </c>
      <c r="D6" s="8" t="str">
        <f>"女"</f>
        <v>女</v>
      </c>
      <c r="E6" s="8" t="s">
        <v>13</v>
      </c>
      <c r="F6" s="9">
        <v>91.5</v>
      </c>
      <c r="G6" s="10"/>
    </row>
    <row r="7" spans="1:7" ht="30" customHeight="1">
      <c r="A7" s="8">
        <v>5</v>
      </c>
      <c r="B7" s="8" t="s">
        <v>12</v>
      </c>
      <c r="C7" s="8" t="str">
        <f>"吴昱颖"</f>
        <v>吴昱颖</v>
      </c>
      <c r="D7" s="8" t="str">
        <f>"女"</f>
        <v>女</v>
      </c>
      <c r="E7" s="8" t="s">
        <v>14</v>
      </c>
      <c r="F7" s="9">
        <v>77</v>
      </c>
      <c r="G7" s="10"/>
    </row>
    <row r="8" spans="1:7" ht="30" customHeight="1">
      <c r="A8" s="8">
        <v>6</v>
      </c>
      <c r="B8" s="8" t="s">
        <v>12</v>
      </c>
      <c r="C8" s="8" t="str">
        <f>"刘微微"</f>
        <v>刘微微</v>
      </c>
      <c r="D8" s="8" t="str">
        <f>"女"</f>
        <v>女</v>
      </c>
      <c r="E8" s="8" t="s">
        <v>15</v>
      </c>
      <c r="F8" s="9">
        <v>74</v>
      </c>
      <c r="G8" s="10"/>
    </row>
    <row r="9" spans="1:7" ht="30" customHeight="1">
      <c r="A9" s="8">
        <v>7</v>
      </c>
      <c r="B9" s="8" t="s">
        <v>16</v>
      </c>
      <c r="C9" s="8" t="str">
        <f>"李聪景"</f>
        <v>李聪景</v>
      </c>
      <c r="D9" s="8" t="str">
        <f>"女"</f>
        <v>女</v>
      </c>
      <c r="E9" s="8" t="s">
        <v>17</v>
      </c>
      <c r="F9" s="9">
        <v>88.5</v>
      </c>
      <c r="G9" s="10"/>
    </row>
    <row r="10" spans="1:7" ht="30" customHeight="1">
      <c r="A10" s="8">
        <v>8</v>
      </c>
      <c r="B10" s="8" t="s">
        <v>16</v>
      </c>
      <c r="C10" s="8" t="str">
        <f>"冯文佳"</f>
        <v>冯文佳</v>
      </c>
      <c r="D10" s="8" t="str">
        <f>"女"</f>
        <v>女</v>
      </c>
      <c r="E10" s="8" t="s">
        <v>18</v>
      </c>
      <c r="F10" s="9">
        <v>86.5</v>
      </c>
      <c r="G10" s="10"/>
    </row>
    <row r="11" spans="1:7" ht="30" customHeight="1">
      <c r="A11" s="8">
        <v>9</v>
      </c>
      <c r="B11" s="8" t="s">
        <v>16</v>
      </c>
      <c r="C11" s="8" t="str">
        <f>"靳雪娇"</f>
        <v>靳雪娇</v>
      </c>
      <c r="D11" s="8" t="str">
        <f>"女"</f>
        <v>女</v>
      </c>
      <c r="E11" s="8" t="s">
        <v>19</v>
      </c>
      <c r="F11" s="9">
        <v>84.25</v>
      </c>
      <c r="G11" s="10"/>
    </row>
    <row r="12" spans="1:7" ht="30" customHeight="1">
      <c r="A12" s="8">
        <v>10</v>
      </c>
      <c r="B12" s="8" t="s">
        <v>16</v>
      </c>
      <c r="C12" s="8" t="str">
        <f>"高雅"</f>
        <v>高雅</v>
      </c>
      <c r="D12" s="8" t="str">
        <f>"女"</f>
        <v>女</v>
      </c>
      <c r="E12" s="8" t="s">
        <v>20</v>
      </c>
      <c r="F12" s="9">
        <v>80.5</v>
      </c>
      <c r="G12" s="10"/>
    </row>
    <row r="13" spans="1:7" ht="30" customHeight="1">
      <c r="A13" s="8">
        <v>11</v>
      </c>
      <c r="B13" s="8" t="s">
        <v>21</v>
      </c>
      <c r="C13" s="8" t="str">
        <f>"江萍"</f>
        <v>江萍</v>
      </c>
      <c r="D13" s="8" t="str">
        <f>"女"</f>
        <v>女</v>
      </c>
      <c r="E13" s="8" t="s">
        <v>22</v>
      </c>
      <c r="F13" s="9">
        <v>82.5</v>
      </c>
      <c r="G13" s="10"/>
    </row>
    <row r="14" spans="1:7" ht="30" customHeight="1">
      <c r="A14" s="8">
        <v>12</v>
      </c>
      <c r="B14" s="8" t="s">
        <v>21</v>
      </c>
      <c r="C14" s="8" t="str">
        <f>"刘青青"</f>
        <v>刘青青</v>
      </c>
      <c r="D14" s="8" t="str">
        <f>"女"</f>
        <v>女</v>
      </c>
      <c r="E14" s="8" t="s">
        <v>23</v>
      </c>
      <c r="F14" s="9">
        <v>82</v>
      </c>
      <c r="G14" s="10"/>
    </row>
    <row r="15" spans="1:7" ht="30" customHeight="1">
      <c r="A15" s="8">
        <v>13</v>
      </c>
      <c r="B15" s="8" t="s">
        <v>21</v>
      </c>
      <c r="C15" s="8" t="str">
        <f>"苑倩倩"</f>
        <v>苑倩倩</v>
      </c>
      <c r="D15" s="8" t="str">
        <f>"女"</f>
        <v>女</v>
      </c>
      <c r="E15" s="8" t="s">
        <v>24</v>
      </c>
      <c r="F15" s="9">
        <v>80.5</v>
      </c>
      <c r="G15" s="10"/>
    </row>
    <row r="16" spans="1:7" ht="30" customHeight="1">
      <c r="A16" s="8">
        <v>14</v>
      </c>
      <c r="B16" s="8" t="s">
        <v>21</v>
      </c>
      <c r="C16" s="8" t="str">
        <f>"仲启欣"</f>
        <v>仲启欣</v>
      </c>
      <c r="D16" s="8" t="str">
        <f>"女"</f>
        <v>女</v>
      </c>
      <c r="E16" s="8" t="s">
        <v>25</v>
      </c>
      <c r="F16" s="9">
        <v>80.25</v>
      </c>
      <c r="G16" s="10"/>
    </row>
    <row r="17" spans="1:7" ht="30" customHeight="1">
      <c r="A17" s="8">
        <v>15</v>
      </c>
      <c r="B17" s="8" t="s">
        <v>21</v>
      </c>
      <c r="C17" s="8" t="str">
        <f>"王金盾"</f>
        <v>王金盾</v>
      </c>
      <c r="D17" s="8" t="str">
        <f>"男"</f>
        <v>男</v>
      </c>
      <c r="E17" s="8" t="s">
        <v>26</v>
      </c>
      <c r="F17" s="9">
        <v>79.5</v>
      </c>
      <c r="G17" s="10"/>
    </row>
    <row r="18" spans="1:7" ht="30" customHeight="1">
      <c r="A18" s="8">
        <v>16</v>
      </c>
      <c r="B18" s="8" t="s">
        <v>21</v>
      </c>
      <c r="C18" s="8" t="str">
        <f>"徐婷"</f>
        <v>徐婷</v>
      </c>
      <c r="D18" s="8" t="str">
        <f>"女"</f>
        <v>女</v>
      </c>
      <c r="E18" s="8" t="s">
        <v>27</v>
      </c>
      <c r="F18" s="9">
        <v>79.5</v>
      </c>
      <c r="G18" s="10"/>
    </row>
    <row r="19" spans="1:7" ht="30" customHeight="1">
      <c r="A19" s="8">
        <v>17</v>
      </c>
      <c r="B19" s="8" t="s">
        <v>28</v>
      </c>
      <c r="C19" s="8" t="str">
        <f>"龙婷"</f>
        <v>龙婷</v>
      </c>
      <c r="D19" s="8" t="str">
        <f aca="true" t="shared" si="0" ref="D19:D24">"女"</f>
        <v>女</v>
      </c>
      <c r="E19" s="8" t="s">
        <v>29</v>
      </c>
      <c r="F19" s="9">
        <v>80</v>
      </c>
      <c r="G19" s="10"/>
    </row>
    <row r="20" spans="1:7" ht="30" customHeight="1">
      <c r="A20" s="8">
        <v>18</v>
      </c>
      <c r="B20" s="8" t="s">
        <v>28</v>
      </c>
      <c r="C20" s="8" t="str">
        <f>"郝彦琼"</f>
        <v>郝彦琼</v>
      </c>
      <c r="D20" s="8" t="str">
        <f t="shared" si="0"/>
        <v>女</v>
      </c>
      <c r="E20" s="8" t="s">
        <v>30</v>
      </c>
      <c r="F20" s="9">
        <v>77</v>
      </c>
      <c r="G20" s="10"/>
    </row>
    <row r="21" spans="1:7" ht="30" customHeight="1">
      <c r="A21" s="8">
        <v>19</v>
      </c>
      <c r="B21" s="8" t="s">
        <v>28</v>
      </c>
      <c r="C21" s="8" t="str">
        <f>"欧如妙"</f>
        <v>欧如妙</v>
      </c>
      <c r="D21" s="8" t="str">
        <f t="shared" si="0"/>
        <v>女</v>
      </c>
      <c r="E21" s="8" t="s">
        <v>31</v>
      </c>
      <c r="F21" s="9">
        <v>75.5</v>
      </c>
      <c r="G21" s="10"/>
    </row>
    <row r="22" spans="1:7" ht="30" customHeight="1">
      <c r="A22" s="8">
        <v>20</v>
      </c>
      <c r="B22" s="8" t="s">
        <v>28</v>
      </c>
      <c r="C22" s="8" t="str">
        <f>"李晶晶"</f>
        <v>李晶晶</v>
      </c>
      <c r="D22" s="8" t="str">
        <f t="shared" si="0"/>
        <v>女</v>
      </c>
      <c r="E22" s="8" t="s">
        <v>32</v>
      </c>
      <c r="F22" s="9">
        <v>75</v>
      </c>
      <c r="G22" s="10"/>
    </row>
    <row r="23" spans="1:7" ht="30" customHeight="1">
      <c r="A23" s="8">
        <v>21</v>
      </c>
      <c r="B23" s="8" t="s">
        <v>28</v>
      </c>
      <c r="C23" s="8" t="str">
        <f>"唐琳琳"</f>
        <v>唐琳琳</v>
      </c>
      <c r="D23" s="8" t="str">
        <f t="shared" si="0"/>
        <v>女</v>
      </c>
      <c r="E23" s="8" t="s">
        <v>33</v>
      </c>
      <c r="F23" s="9">
        <v>74</v>
      </c>
      <c r="G23" s="10"/>
    </row>
    <row r="24" spans="1:7" ht="30" customHeight="1">
      <c r="A24" s="8">
        <v>22</v>
      </c>
      <c r="B24" s="8" t="s">
        <v>28</v>
      </c>
      <c r="C24" s="8" t="str">
        <f>"罗孙娜"</f>
        <v>罗孙娜</v>
      </c>
      <c r="D24" s="8" t="str">
        <f t="shared" si="0"/>
        <v>女</v>
      </c>
      <c r="E24" s="8" t="s">
        <v>34</v>
      </c>
      <c r="F24" s="9">
        <v>73</v>
      </c>
      <c r="G24" s="10"/>
    </row>
    <row r="25" spans="1:7" ht="30" customHeight="1">
      <c r="A25" s="8">
        <v>23</v>
      </c>
      <c r="B25" s="8" t="s">
        <v>35</v>
      </c>
      <c r="C25" s="8" t="str">
        <f>"付鑫"</f>
        <v>付鑫</v>
      </c>
      <c r="D25" s="8" t="str">
        <f>"男"</f>
        <v>男</v>
      </c>
      <c r="E25" s="8" t="s">
        <v>36</v>
      </c>
      <c r="F25" s="9">
        <v>79.5</v>
      </c>
      <c r="G25" s="10"/>
    </row>
    <row r="26" spans="1:7" ht="30" customHeight="1">
      <c r="A26" s="8">
        <v>24</v>
      </c>
      <c r="B26" s="8" t="s">
        <v>35</v>
      </c>
      <c r="C26" s="8" t="str">
        <f>"王虎林"</f>
        <v>王虎林</v>
      </c>
      <c r="D26" s="8" t="str">
        <f>"男"</f>
        <v>男</v>
      </c>
      <c r="E26" s="8" t="s">
        <v>37</v>
      </c>
      <c r="F26" s="9">
        <v>75</v>
      </c>
      <c r="G26" s="10"/>
    </row>
    <row r="27" spans="1:7" ht="30" customHeight="1">
      <c r="A27" s="8">
        <v>25</v>
      </c>
      <c r="B27" s="8" t="s">
        <v>35</v>
      </c>
      <c r="C27" s="11" t="str">
        <f>"孙皓然"</f>
        <v>孙皓然</v>
      </c>
      <c r="D27" s="8" t="str">
        <f>"男"</f>
        <v>男</v>
      </c>
      <c r="E27" s="8" t="s">
        <v>38</v>
      </c>
      <c r="F27" s="12">
        <v>70</v>
      </c>
      <c r="G27" s="10" t="s">
        <v>39</v>
      </c>
    </row>
    <row r="28" spans="1:7" ht="30" customHeight="1">
      <c r="A28" s="8">
        <v>26</v>
      </c>
      <c r="B28" s="8" t="s">
        <v>40</v>
      </c>
      <c r="C28" s="8" t="str">
        <f>"陈友慧"</f>
        <v>陈友慧</v>
      </c>
      <c r="D28" s="8" t="str">
        <f>"女"</f>
        <v>女</v>
      </c>
      <c r="E28" s="8" t="s">
        <v>41</v>
      </c>
      <c r="F28" s="9">
        <v>68.5</v>
      </c>
      <c r="G28" s="10"/>
    </row>
    <row r="29" spans="1:7" ht="30" customHeight="1">
      <c r="A29" s="8">
        <v>27</v>
      </c>
      <c r="B29" s="8" t="s">
        <v>42</v>
      </c>
      <c r="C29" s="8" t="str">
        <f>"李琳"</f>
        <v>李琳</v>
      </c>
      <c r="D29" s="8" t="str">
        <f>"女"</f>
        <v>女</v>
      </c>
      <c r="E29" s="8" t="s">
        <v>43</v>
      </c>
      <c r="F29" s="9">
        <v>82</v>
      </c>
      <c r="G29" s="10"/>
    </row>
    <row r="30" spans="1:7" ht="30" customHeight="1">
      <c r="A30" s="8">
        <v>28</v>
      </c>
      <c r="B30" s="8" t="s">
        <v>42</v>
      </c>
      <c r="C30" s="8" t="str">
        <f>"高健"</f>
        <v>高健</v>
      </c>
      <c r="D30" s="8" t="str">
        <f>"女"</f>
        <v>女</v>
      </c>
      <c r="E30" s="8" t="s">
        <v>44</v>
      </c>
      <c r="F30" s="9">
        <v>80</v>
      </c>
      <c r="G30" s="10"/>
    </row>
    <row r="31" spans="1:7" ht="30" customHeight="1">
      <c r="A31" s="8">
        <v>29</v>
      </c>
      <c r="B31" s="8" t="s">
        <v>45</v>
      </c>
      <c r="C31" s="8" t="str">
        <f>"毛芳芷"</f>
        <v>毛芳芷</v>
      </c>
      <c r="D31" s="8" t="str">
        <f>"女"</f>
        <v>女</v>
      </c>
      <c r="E31" s="8" t="s">
        <v>46</v>
      </c>
      <c r="F31" s="9">
        <v>80</v>
      </c>
      <c r="G31" s="10"/>
    </row>
    <row r="32" spans="1:7" ht="30" customHeight="1">
      <c r="A32" s="8">
        <v>30</v>
      </c>
      <c r="B32" s="8" t="s">
        <v>45</v>
      </c>
      <c r="C32" s="8" t="str">
        <f>"陈清柳"</f>
        <v>陈清柳</v>
      </c>
      <c r="D32" s="8" t="str">
        <f>"女"</f>
        <v>女</v>
      </c>
      <c r="E32" s="8" t="s">
        <v>47</v>
      </c>
      <c r="F32" s="9">
        <v>79.5</v>
      </c>
      <c r="G32" s="10"/>
    </row>
    <row r="33" spans="1:7" ht="30" customHeight="1">
      <c r="A33" s="8">
        <v>31</v>
      </c>
      <c r="B33" s="8" t="s">
        <v>45</v>
      </c>
      <c r="C33" s="8" t="str">
        <f>"肖萧"</f>
        <v>肖萧</v>
      </c>
      <c r="D33" s="8" t="str">
        <f>"女"</f>
        <v>女</v>
      </c>
      <c r="E33" s="8" t="s">
        <v>48</v>
      </c>
      <c r="F33" s="9">
        <v>75</v>
      </c>
      <c r="G33" s="10"/>
    </row>
    <row r="34" spans="1:7" ht="30" customHeight="1">
      <c r="A34" s="8">
        <v>32</v>
      </c>
      <c r="B34" s="8" t="s">
        <v>49</v>
      </c>
      <c r="C34" s="8" t="str">
        <f>"廖飞凤"</f>
        <v>廖飞凤</v>
      </c>
      <c r="D34" s="8" t="str">
        <f>"女"</f>
        <v>女</v>
      </c>
      <c r="E34" s="8" t="s">
        <v>50</v>
      </c>
      <c r="F34" s="9">
        <v>90.5</v>
      </c>
      <c r="G34" s="10"/>
    </row>
    <row r="35" spans="1:7" ht="30" customHeight="1">
      <c r="A35" s="8">
        <v>33</v>
      </c>
      <c r="B35" s="8" t="s">
        <v>49</v>
      </c>
      <c r="C35" s="8" t="str">
        <f>"王美乐"</f>
        <v>王美乐</v>
      </c>
      <c r="D35" s="8" t="str">
        <f>"女"</f>
        <v>女</v>
      </c>
      <c r="E35" s="8" t="s">
        <v>51</v>
      </c>
      <c r="F35" s="9">
        <v>86</v>
      </c>
      <c r="G35" s="10"/>
    </row>
    <row r="36" spans="1:7" ht="30" customHeight="1">
      <c r="A36" s="8">
        <v>34</v>
      </c>
      <c r="B36" s="8" t="s">
        <v>49</v>
      </c>
      <c r="C36" s="8" t="str">
        <f>"韩晓霜"</f>
        <v>韩晓霜</v>
      </c>
      <c r="D36" s="8" t="str">
        <f>"女"</f>
        <v>女</v>
      </c>
      <c r="E36" s="8" t="s">
        <v>52</v>
      </c>
      <c r="F36" s="9">
        <v>82.5</v>
      </c>
      <c r="G36" s="10"/>
    </row>
    <row r="37" spans="1:7" ht="30" customHeight="1">
      <c r="A37" s="8">
        <v>35</v>
      </c>
      <c r="B37" s="8" t="s">
        <v>53</v>
      </c>
      <c r="C37" s="8" t="str">
        <f>"何建波"</f>
        <v>何建波</v>
      </c>
      <c r="D37" s="8" t="str">
        <f>"男"</f>
        <v>男</v>
      </c>
      <c r="E37" s="8" t="s">
        <v>54</v>
      </c>
      <c r="F37" s="9">
        <v>73.5</v>
      </c>
      <c r="G37" s="10"/>
    </row>
    <row r="38" spans="1:7" ht="30" customHeight="1">
      <c r="A38" s="8">
        <v>36</v>
      </c>
      <c r="B38" s="8" t="s">
        <v>53</v>
      </c>
      <c r="C38" s="8" t="str">
        <f>"奇晓鹏"</f>
        <v>奇晓鹏</v>
      </c>
      <c r="D38" s="8" t="str">
        <f>"男"</f>
        <v>男</v>
      </c>
      <c r="E38" s="8" t="s">
        <v>55</v>
      </c>
      <c r="F38" s="9">
        <v>65.5</v>
      </c>
      <c r="G38" s="10"/>
    </row>
    <row r="39" spans="1:7" ht="30" customHeight="1">
      <c r="A39" s="8">
        <v>37</v>
      </c>
      <c r="B39" s="8" t="s">
        <v>53</v>
      </c>
      <c r="C39" s="8" t="str">
        <f>"樊丽红"</f>
        <v>樊丽红</v>
      </c>
      <c r="D39" s="8" t="str">
        <f>"女"</f>
        <v>女</v>
      </c>
      <c r="E39" s="8" t="s">
        <v>56</v>
      </c>
      <c r="F39" s="9">
        <v>54</v>
      </c>
      <c r="G39" s="10"/>
    </row>
    <row r="40" spans="1:7" ht="30" customHeight="1">
      <c r="A40" s="8">
        <v>38</v>
      </c>
      <c r="B40" s="8" t="s">
        <v>53</v>
      </c>
      <c r="C40" s="8" t="str">
        <f>"段英杰"</f>
        <v>段英杰</v>
      </c>
      <c r="D40" s="8" t="str">
        <f>"男"</f>
        <v>男</v>
      </c>
      <c r="E40" s="8" t="s">
        <v>57</v>
      </c>
      <c r="F40" s="9">
        <v>54</v>
      </c>
      <c r="G40" s="10"/>
    </row>
    <row r="41" spans="1:7" ht="30" customHeight="1">
      <c r="A41" s="8">
        <v>39</v>
      </c>
      <c r="B41" s="8" t="s">
        <v>53</v>
      </c>
      <c r="C41" s="8" t="str">
        <f>"谢是良"</f>
        <v>谢是良</v>
      </c>
      <c r="D41" s="8" t="str">
        <f>"男"</f>
        <v>男</v>
      </c>
      <c r="E41" s="8" t="s">
        <v>58</v>
      </c>
      <c r="F41" s="9">
        <v>50.5</v>
      </c>
      <c r="G41" s="10"/>
    </row>
    <row r="42" spans="1:7" ht="30" customHeight="1">
      <c r="A42" s="8">
        <v>40</v>
      </c>
      <c r="B42" s="8" t="s">
        <v>59</v>
      </c>
      <c r="C42" s="8" t="str">
        <f>"牛莉"</f>
        <v>牛莉</v>
      </c>
      <c r="D42" s="8" t="str">
        <f>"女"</f>
        <v>女</v>
      </c>
      <c r="E42" s="8" t="s">
        <v>60</v>
      </c>
      <c r="F42" s="9">
        <v>72</v>
      </c>
      <c r="G42" s="10"/>
    </row>
    <row r="43" spans="1:7" ht="30" customHeight="1">
      <c r="A43" s="8">
        <v>41</v>
      </c>
      <c r="B43" s="8" t="s">
        <v>61</v>
      </c>
      <c r="C43" s="8" t="str">
        <f>"周凤源"</f>
        <v>周凤源</v>
      </c>
      <c r="D43" s="8" t="str">
        <f>"男"</f>
        <v>男</v>
      </c>
      <c r="E43" s="8" t="s">
        <v>62</v>
      </c>
      <c r="F43" s="9">
        <v>82</v>
      </c>
      <c r="G43" s="10"/>
    </row>
    <row r="44" spans="1:7" ht="30" customHeight="1">
      <c r="A44" s="8">
        <v>42</v>
      </c>
      <c r="B44" s="8" t="s">
        <v>63</v>
      </c>
      <c r="C44" s="8" t="str">
        <f>"林福余"</f>
        <v>林福余</v>
      </c>
      <c r="D44" s="8" t="str">
        <f>"女"</f>
        <v>女</v>
      </c>
      <c r="E44" s="8" t="s">
        <v>64</v>
      </c>
      <c r="F44" s="9">
        <v>83</v>
      </c>
      <c r="G44" s="10"/>
    </row>
    <row r="45" spans="1:7" ht="30" customHeight="1">
      <c r="A45" s="8">
        <v>43</v>
      </c>
      <c r="B45" s="8" t="s">
        <v>63</v>
      </c>
      <c r="C45" s="8" t="str">
        <f>"吴秋"</f>
        <v>吴秋</v>
      </c>
      <c r="D45" s="8" t="str">
        <f>"女"</f>
        <v>女</v>
      </c>
      <c r="E45" s="8" t="s">
        <v>65</v>
      </c>
      <c r="F45" s="9">
        <v>83</v>
      </c>
      <c r="G45" s="10"/>
    </row>
    <row r="46" spans="1:7" ht="30" customHeight="1">
      <c r="A46" s="8">
        <v>44</v>
      </c>
      <c r="B46" s="8" t="s">
        <v>63</v>
      </c>
      <c r="C46" s="8" t="str">
        <f>"胡欣"</f>
        <v>胡欣</v>
      </c>
      <c r="D46" s="8" t="str">
        <f>"女"</f>
        <v>女</v>
      </c>
      <c r="E46" s="8" t="s">
        <v>66</v>
      </c>
      <c r="F46" s="9">
        <v>80</v>
      </c>
      <c r="G46" s="10"/>
    </row>
    <row r="47" spans="1:7" ht="30" customHeight="1">
      <c r="A47" s="8">
        <v>45</v>
      </c>
      <c r="B47" s="8" t="s">
        <v>67</v>
      </c>
      <c r="C47" s="8" t="str">
        <f>"王林超"</f>
        <v>王林超</v>
      </c>
      <c r="D47" s="8" t="str">
        <f>"女"</f>
        <v>女</v>
      </c>
      <c r="E47" s="8" t="s">
        <v>68</v>
      </c>
      <c r="F47" s="9">
        <v>80</v>
      </c>
      <c r="G47" s="10"/>
    </row>
    <row r="48" spans="1:7" ht="30" customHeight="1">
      <c r="A48" s="8">
        <v>46</v>
      </c>
      <c r="B48" s="8" t="s">
        <v>67</v>
      </c>
      <c r="C48" s="8" t="str">
        <f>"苏明明"</f>
        <v>苏明明</v>
      </c>
      <c r="D48" s="8" t="str">
        <f>"男"</f>
        <v>男</v>
      </c>
      <c r="E48" s="8" t="s">
        <v>69</v>
      </c>
      <c r="F48" s="9">
        <v>79.5</v>
      </c>
      <c r="G48" s="10"/>
    </row>
    <row r="49" spans="1:7" ht="30" customHeight="1">
      <c r="A49" s="8">
        <v>47</v>
      </c>
      <c r="B49" s="8" t="s">
        <v>67</v>
      </c>
      <c r="C49" s="8" t="str">
        <f>"赵彩伶"</f>
        <v>赵彩伶</v>
      </c>
      <c r="D49" s="8" t="str">
        <f>"女"</f>
        <v>女</v>
      </c>
      <c r="E49" s="8" t="s">
        <v>70</v>
      </c>
      <c r="F49" s="9">
        <v>75</v>
      </c>
      <c r="G49" s="10"/>
    </row>
    <row r="50" spans="1:7" ht="30" customHeight="1">
      <c r="A50" s="8">
        <v>48</v>
      </c>
      <c r="B50" s="8" t="s">
        <v>71</v>
      </c>
      <c r="C50" s="8" t="str">
        <f>"隋清云"</f>
        <v>隋清云</v>
      </c>
      <c r="D50" s="8" t="str">
        <f>"男"</f>
        <v>男</v>
      </c>
      <c r="E50" s="8" t="s">
        <v>72</v>
      </c>
      <c r="F50" s="9">
        <v>74</v>
      </c>
      <c r="G50" s="10"/>
    </row>
    <row r="51" spans="1:7" ht="30" customHeight="1">
      <c r="A51" s="8">
        <v>49</v>
      </c>
      <c r="B51" s="8" t="s">
        <v>71</v>
      </c>
      <c r="C51" s="8" t="str">
        <f>"冯宝宇"</f>
        <v>冯宝宇</v>
      </c>
      <c r="D51" s="8" t="str">
        <f>"男"</f>
        <v>男</v>
      </c>
      <c r="E51" s="8" t="s">
        <v>73</v>
      </c>
      <c r="F51" s="9">
        <v>68.5</v>
      </c>
      <c r="G51" s="10"/>
    </row>
    <row r="52" spans="1:7" ht="30" customHeight="1">
      <c r="A52" s="8">
        <v>50</v>
      </c>
      <c r="B52" s="8" t="s">
        <v>71</v>
      </c>
      <c r="C52" s="8" t="str">
        <f>"何家行"</f>
        <v>何家行</v>
      </c>
      <c r="D52" s="8" t="str">
        <f>"男"</f>
        <v>男</v>
      </c>
      <c r="E52" s="8" t="s">
        <v>74</v>
      </c>
      <c r="F52" s="9">
        <v>67</v>
      </c>
      <c r="G52" s="10"/>
    </row>
    <row r="53" spans="1:7" ht="30" customHeight="1">
      <c r="A53" s="8">
        <v>51</v>
      </c>
      <c r="B53" s="8" t="s">
        <v>75</v>
      </c>
      <c r="C53" s="8" t="str">
        <f>"冯所望"</f>
        <v>冯所望</v>
      </c>
      <c r="D53" s="8" t="str">
        <f>"男"</f>
        <v>男</v>
      </c>
      <c r="E53" s="8" t="s">
        <v>76</v>
      </c>
      <c r="F53" s="9">
        <v>79</v>
      </c>
      <c r="G53" s="10"/>
    </row>
    <row r="54" spans="1:7" ht="30" customHeight="1">
      <c r="A54" s="8">
        <v>52</v>
      </c>
      <c r="B54" s="8" t="s">
        <v>75</v>
      </c>
      <c r="C54" s="8" t="str">
        <f>"黄瑞妹"</f>
        <v>黄瑞妹</v>
      </c>
      <c r="D54" s="8" t="str">
        <f>"女"</f>
        <v>女</v>
      </c>
      <c r="E54" s="8" t="s">
        <v>77</v>
      </c>
      <c r="F54" s="9">
        <v>75.5</v>
      </c>
      <c r="G54" s="10"/>
    </row>
    <row r="55" spans="1:7" ht="30" customHeight="1">
      <c r="A55" s="8">
        <v>53</v>
      </c>
      <c r="B55" s="8" t="s">
        <v>75</v>
      </c>
      <c r="C55" s="8" t="str">
        <f>"范琳"</f>
        <v>范琳</v>
      </c>
      <c r="D55" s="8" t="str">
        <f>"女"</f>
        <v>女</v>
      </c>
      <c r="E55" s="8" t="s">
        <v>78</v>
      </c>
      <c r="F55" s="9">
        <v>74.5</v>
      </c>
      <c r="G55" s="10"/>
    </row>
    <row r="56" spans="1:7" ht="30" customHeight="1">
      <c r="A56" s="8">
        <v>54</v>
      </c>
      <c r="B56" s="8" t="s">
        <v>79</v>
      </c>
      <c r="C56" s="8" t="str">
        <f>"李跃琨"</f>
        <v>李跃琨</v>
      </c>
      <c r="D56" s="8" t="str">
        <f>"女"</f>
        <v>女</v>
      </c>
      <c r="E56" s="8" t="s">
        <v>80</v>
      </c>
      <c r="F56" s="9">
        <v>78</v>
      </c>
      <c r="G56" s="10"/>
    </row>
    <row r="57" spans="1:7" ht="30" customHeight="1">
      <c r="A57" s="8">
        <v>55</v>
      </c>
      <c r="B57" s="8" t="s">
        <v>79</v>
      </c>
      <c r="C57" s="8" t="str">
        <f>"覃蔚"</f>
        <v>覃蔚</v>
      </c>
      <c r="D57" s="8" t="str">
        <f>"女"</f>
        <v>女</v>
      </c>
      <c r="E57" s="8" t="s">
        <v>81</v>
      </c>
      <c r="F57" s="9">
        <v>75</v>
      </c>
      <c r="G57" s="10"/>
    </row>
    <row r="58" spans="1:7" ht="30" customHeight="1">
      <c r="A58" s="8">
        <v>56</v>
      </c>
      <c r="B58" s="8" t="s">
        <v>79</v>
      </c>
      <c r="C58" s="8" t="str">
        <f>"周璇"</f>
        <v>周璇</v>
      </c>
      <c r="D58" s="8" t="str">
        <f>"女"</f>
        <v>女</v>
      </c>
      <c r="E58" s="8" t="s">
        <v>82</v>
      </c>
      <c r="F58" s="9">
        <v>73</v>
      </c>
      <c r="G58" s="10"/>
    </row>
    <row r="59" spans="1:7" ht="30" customHeight="1">
      <c r="A59" s="8">
        <v>57</v>
      </c>
      <c r="B59" s="8" t="s">
        <v>83</v>
      </c>
      <c r="C59" s="8" t="str">
        <f>"周海涛"</f>
        <v>周海涛</v>
      </c>
      <c r="D59" s="8" t="str">
        <f>"男"</f>
        <v>男</v>
      </c>
      <c r="E59" s="8" t="s">
        <v>84</v>
      </c>
      <c r="F59" s="9">
        <v>55</v>
      </c>
      <c r="G59" s="10"/>
    </row>
    <row r="60" spans="1:7" ht="30" customHeight="1">
      <c r="A60" s="8">
        <v>58</v>
      </c>
      <c r="B60" s="8" t="s">
        <v>83</v>
      </c>
      <c r="C60" s="8" t="str">
        <f>"陶梦璠"</f>
        <v>陶梦璠</v>
      </c>
      <c r="D60" s="8" t="str">
        <f>"女"</f>
        <v>女</v>
      </c>
      <c r="E60" s="8" t="s">
        <v>85</v>
      </c>
      <c r="F60" s="9">
        <v>50.25</v>
      </c>
      <c r="G60" s="10"/>
    </row>
    <row r="61" spans="1:7" ht="30" customHeight="1">
      <c r="A61" s="8">
        <v>59</v>
      </c>
      <c r="B61" s="8" t="s">
        <v>86</v>
      </c>
      <c r="C61" s="8" t="str">
        <f>"康健"</f>
        <v>康健</v>
      </c>
      <c r="D61" s="8" t="str">
        <f>"女"</f>
        <v>女</v>
      </c>
      <c r="E61" s="8" t="s">
        <v>87</v>
      </c>
      <c r="F61" s="9">
        <v>75.5</v>
      </c>
      <c r="G61" s="10"/>
    </row>
    <row r="62" spans="1:7" ht="30" customHeight="1">
      <c r="A62" s="8">
        <v>60</v>
      </c>
      <c r="B62" s="8" t="s">
        <v>86</v>
      </c>
      <c r="C62" s="8" t="str">
        <f>"王梨丹"</f>
        <v>王梨丹</v>
      </c>
      <c r="D62" s="8" t="str">
        <f>"女"</f>
        <v>女</v>
      </c>
      <c r="E62" s="8" t="s">
        <v>88</v>
      </c>
      <c r="F62" s="9">
        <v>75</v>
      </c>
      <c r="G62" s="10"/>
    </row>
    <row r="63" spans="1:7" ht="30" customHeight="1">
      <c r="A63" s="8">
        <v>61</v>
      </c>
      <c r="B63" s="8" t="s">
        <v>86</v>
      </c>
      <c r="C63" s="8" t="str">
        <f>"卢银叶"</f>
        <v>卢银叶</v>
      </c>
      <c r="D63" s="8" t="str">
        <f>"女"</f>
        <v>女</v>
      </c>
      <c r="E63" s="8" t="s">
        <v>89</v>
      </c>
      <c r="F63" s="9">
        <v>71.5</v>
      </c>
      <c r="G63" s="10"/>
    </row>
    <row r="64" spans="1:7" ht="30" customHeight="1">
      <c r="A64" s="8">
        <v>62</v>
      </c>
      <c r="B64" s="8" t="s">
        <v>90</v>
      </c>
      <c r="C64" s="8" t="str">
        <f>"黄林欢"</f>
        <v>黄林欢</v>
      </c>
      <c r="D64" s="8" t="str">
        <f>"女"</f>
        <v>女</v>
      </c>
      <c r="E64" s="8" t="s">
        <v>91</v>
      </c>
      <c r="F64" s="9">
        <v>67</v>
      </c>
      <c r="G64" s="10"/>
    </row>
    <row r="65" spans="1:7" ht="30" customHeight="1">
      <c r="A65" s="8">
        <v>63</v>
      </c>
      <c r="B65" s="8" t="s">
        <v>90</v>
      </c>
      <c r="C65" s="8" t="str">
        <f>"杨雪松"</f>
        <v>杨雪松</v>
      </c>
      <c r="D65" s="8" t="str">
        <f>"女"</f>
        <v>女</v>
      </c>
      <c r="E65" s="8" t="s">
        <v>92</v>
      </c>
      <c r="F65" s="9">
        <v>61</v>
      </c>
      <c r="G65" s="10"/>
    </row>
    <row r="66" spans="1:7" ht="30" customHeight="1">
      <c r="A66" s="8">
        <v>64</v>
      </c>
      <c r="B66" s="8" t="s">
        <v>90</v>
      </c>
      <c r="C66" s="8" t="str">
        <f>"唐杰文"</f>
        <v>唐杰文</v>
      </c>
      <c r="D66" s="8" t="str">
        <f>"男"</f>
        <v>男</v>
      </c>
      <c r="E66" s="8" t="s">
        <v>93</v>
      </c>
      <c r="F66" s="9">
        <v>54</v>
      </c>
      <c r="G66" s="10"/>
    </row>
    <row r="67" spans="1:7" ht="30" customHeight="1">
      <c r="A67" s="8">
        <v>65</v>
      </c>
      <c r="B67" s="8" t="s">
        <v>94</v>
      </c>
      <c r="C67" s="8" t="str">
        <f>"徐长女"</f>
        <v>徐长女</v>
      </c>
      <c r="D67" s="8" t="str">
        <f>"女"</f>
        <v>女</v>
      </c>
      <c r="E67" s="8" t="s">
        <v>95</v>
      </c>
      <c r="F67" s="9">
        <v>76.5</v>
      </c>
      <c r="G67" s="10"/>
    </row>
    <row r="68" spans="1:7" ht="30" customHeight="1">
      <c r="A68" s="8">
        <v>66</v>
      </c>
      <c r="B68" s="8" t="s">
        <v>94</v>
      </c>
      <c r="C68" s="8" t="str">
        <f>"王若男"</f>
        <v>王若男</v>
      </c>
      <c r="D68" s="8" t="str">
        <f>"女"</f>
        <v>女</v>
      </c>
      <c r="E68" s="8" t="s">
        <v>96</v>
      </c>
      <c r="F68" s="9">
        <v>76.5</v>
      </c>
      <c r="G68" s="10"/>
    </row>
    <row r="69" spans="1:7" ht="30" customHeight="1">
      <c r="A69" s="8">
        <v>67</v>
      </c>
      <c r="B69" s="8" t="s">
        <v>94</v>
      </c>
      <c r="C69" s="8" t="str">
        <f>"董小霞"</f>
        <v>董小霞</v>
      </c>
      <c r="D69" s="8" t="str">
        <f>"女"</f>
        <v>女</v>
      </c>
      <c r="E69" s="8" t="s">
        <v>97</v>
      </c>
      <c r="F69" s="9">
        <v>75.5</v>
      </c>
      <c r="G69" s="10"/>
    </row>
    <row r="70" spans="1:7" ht="30" customHeight="1">
      <c r="A70" s="8">
        <v>68</v>
      </c>
      <c r="B70" s="8" t="s">
        <v>94</v>
      </c>
      <c r="C70" s="8" t="str">
        <f>"符永程"</f>
        <v>符永程</v>
      </c>
      <c r="D70" s="8" t="str">
        <f>"男"</f>
        <v>男</v>
      </c>
      <c r="E70" s="8" t="s">
        <v>98</v>
      </c>
      <c r="F70" s="9">
        <v>75</v>
      </c>
      <c r="G70" s="10"/>
    </row>
    <row r="71" spans="1:7" ht="30" customHeight="1">
      <c r="A71" s="8">
        <v>69</v>
      </c>
      <c r="B71" s="8" t="s">
        <v>94</v>
      </c>
      <c r="C71" s="8" t="str">
        <f>"谢丹"</f>
        <v>谢丹</v>
      </c>
      <c r="D71" s="8" t="str">
        <f>"女"</f>
        <v>女</v>
      </c>
      <c r="E71" s="8" t="s">
        <v>99</v>
      </c>
      <c r="F71" s="9">
        <v>75</v>
      </c>
      <c r="G71" s="10"/>
    </row>
    <row r="72" spans="1:7" ht="30" customHeight="1">
      <c r="A72" s="8">
        <v>70</v>
      </c>
      <c r="B72" s="8" t="s">
        <v>94</v>
      </c>
      <c r="C72" s="8" t="str">
        <f>"杨媛媛"</f>
        <v>杨媛媛</v>
      </c>
      <c r="D72" s="8" t="str">
        <f>"女"</f>
        <v>女</v>
      </c>
      <c r="E72" s="8" t="s">
        <v>100</v>
      </c>
      <c r="F72" s="9">
        <v>75</v>
      </c>
      <c r="G72" s="10"/>
    </row>
    <row r="73" spans="1:7" ht="30" customHeight="1">
      <c r="A73" s="8">
        <v>71</v>
      </c>
      <c r="B73" s="8" t="s">
        <v>101</v>
      </c>
      <c r="C73" s="8" t="str">
        <f>"顾然"</f>
        <v>顾然</v>
      </c>
      <c r="D73" s="8" t="str">
        <f>"女"</f>
        <v>女</v>
      </c>
      <c r="E73" s="8" t="s">
        <v>102</v>
      </c>
      <c r="F73" s="9">
        <v>75</v>
      </c>
      <c r="G73" s="10"/>
    </row>
    <row r="74" spans="1:7" ht="30" customHeight="1">
      <c r="A74" s="8">
        <v>72</v>
      </c>
      <c r="B74" s="8" t="s">
        <v>101</v>
      </c>
      <c r="C74" s="8" t="str">
        <f>"朱虎"</f>
        <v>朱虎</v>
      </c>
      <c r="D74" s="8" t="str">
        <f>"男"</f>
        <v>男</v>
      </c>
      <c r="E74" s="8" t="s">
        <v>103</v>
      </c>
      <c r="F74" s="9">
        <v>74.5</v>
      </c>
      <c r="G74" s="10"/>
    </row>
    <row r="75" spans="1:7" ht="30" customHeight="1">
      <c r="A75" s="8">
        <v>73</v>
      </c>
      <c r="B75" s="8" t="s">
        <v>101</v>
      </c>
      <c r="C75" s="8" t="str">
        <f>"罗萍萍"</f>
        <v>罗萍萍</v>
      </c>
      <c r="D75" s="8" t="str">
        <f>"女"</f>
        <v>女</v>
      </c>
      <c r="E75" s="8" t="s">
        <v>104</v>
      </c>
      <c r="F75" s="9">
        <v>72</v>
      </c>
      <c r="G75" s="10"/>
    </row>
    <row r="76" spans="1:7" ht="30" customHeight="1">
      <c r="A76" s="8">
        <v>74</v>
      </c>
      <c r="B76" s="8" t="s">
        <v>105</v>
      </c>
      <c r="C76" s="8" t="str">
        <f>"史超雅"</f>
        <v>史超雅</v>
      </c>
      <c r="D76" s="8" t="str">
        <f>"女"</f>
        <v>女</v>
      </c>
      <c r="E76" s="8" t="s">
        <v>106</v>
      </c>
      <c r="F76" s="9">
        <v>85</v>
      </c>
      <c r="G76" s="10"/>
    </row>
    <row r="77" spans="1:7" ht="30" customHeight="1">
      <c r="A77" s="8">
        <v>75</v>
      </c>
      <c r="B77" s="8" t="s">
        <v>105</v>
      </c>
      <c r="C77" s="8" t="str">
        <f>"樊桂娟"</f>
        <v>樊桂娟</v>
      </c>
      <c r="D77" s="8" t="str">
        <f>"女"</f>
        <v>女</v>
      </c>
      <c r="E77" s="8" t="s">
        <v>107</v>
      </c>
      <c r="F77" s="9">
        <v>82.5</v>
      </c>
      <c r="G77" s="10"/>
    </row>
    <row r="78" spans="1:7" ht="30" customHeight="1">
      <c r="A78" s="8">
        <v>76</v>
      </c>
      <c r="B78" s="8" t="s">
        <v>105</v>
      </c>
      <c r="C78" s="8" t="str">
        <f>"穆小雪"</f>
        <v>穆小雪</v>
      </c>
      <c r="D78" s="8" t="str">
        <f>"女"</f>
        <v>女</v>
      </c>
      <c r="E78" s="8" t="s">
        <v>108</v>
      </c>
      <c r="F78" s="9">
        <v>79</v>
      </c>
      <c r="G78" s="10"/>
    </row>
    <row r="79" spans="1:7" ht="30" customHeight="1">
      <c r="A79" s="8">
        <v>77</v>
      </c>
      <c r="B79" s="8" t="s">
        <v>109</v>
      </c>
      <c r="C79" s="8" t="str">
        <f>"王致晟"</f>
        <v>王致晟</v>
      </c>
      <c r="D79" s="8" t="str">
        <f>"男"</f>
        <v>男</v>
      </c>
      <c r="E79" s="8" t="s">
        <v>110</v>
      </c>
      <c r="F79" s="9">
        <v>90</v>
      </c>
      <c r="G79" s="10"/>
    </row>
    <row r="80" spans="1:7" ht="30" customHeight="1">
      <c r="A80" s="8">
        <v>78</v>
      </c>
      <c r="B80" s="8" t="s">
        <v>109</v>
      </c>
      <c r="C80" s="8" t="str">
        <f>"李悦琪"</f>
        <v>李悦琪</v>
      </c>
      <c r="D80" s="8" t="str">
        <f aca="true" t="shared" si="1" ref="D80:D88">"女"</f>
        <v>女</v>
      </c>
      <c r="E80" s="8" t="s">
        <v>111</v>
      </c>
      <c r="F80" s="9">
        <v>73</v>
      </c>
      <c r="G80" s="10"/>
    </row>
    <row r="81" spans="1:7" ht="30" customHeight="1">
      <c r="A81" s="8">
        <v>79</v>
      </c>
      <c r="B81" s="8" t="s">
        <v>109</v>
      </c>
      <c r="C81" s="8" t="str">
        <f>"廖荷香"</f>
        <v>廖荷香</v>
      </c>
      <c r="D81" s="8" t="str">
        <f t="shared" si="1"/>
        <v>女</v>
      </c>
      <c r="E81" s="8" t="s">
        <v>112</v>
      </c>
      <c r="F81" s="9">
        <v>70.5</v>
      </c>
      <c r="G81" s="10"/>
    </row>
    <row r="82" spans="1:7" ht="30" customHeight="1">
      <c r="A82" s="8">
        <v>80</v>
      </c>
      <c r="B82" s="8" t="s">
        <v>109</v>
      </c>
      <c r="C82" s="8" t="str">
        <f>"唐小丽"</f>
        <v>唐小丽</v>
      </c>
      <c r="D82" s="8" t="str">
        <f t="shared" si="1"/>
        <v>女</v>
      </c>
      <c r="E82" s="8" t="s">
        <v>113</v>
      </c>
      <c r="F82" s="9">
        <v>67.5</v>
      </c>
      <c r="G82" s="10"/>
    </row>
    <row r="83" spans="1:7" ht="30" customHeight="1">
      <c r="A83" s="8">
        <v>81</v>
      </c>
      <c r="B83" s="8" t="s">
        <v>109</v>
      </c>
      <c r="C83" s="8" t="str">
        <f>"陈小妹"</f>
        <v>陈小妹</v>
      </c>
      <c r="D83" s="8" t="str">
        <f t="shared" si="1"/>
        <v>女</v>
      </c>
      <c r="E83" s="8" t="s">
        <v>114</v>
      </c>
      <c r="F83" s="9">
        <v>66</v>
      </c>
      <c r="G83" s="10"/>
    </row>
    <row r="84" spans="1:7" ht="30" customHeight="1">
      <c r="A84" s="8">
        <v>82</v>
      </c>
      <c r="B84" s="8" t="s">
        <v>109</v>
      </c>
      <c r="C84" s="8" t="str">
        <f>"蔡晶晶"</f>
        <v>蔡晶晶</v>
      </c>
      <c r="D84" s="8" t="str">
        <f t="shared" si="1"/>
        <v>女</v>
      </c>
      <c r="E84" s="8" t="s">
        <v>115</v>
      </c>
      <c r="F84" s="9">
        <v>65.5</v>
      </c>
      <c r="G84" s="10"/>
    </row>
    <row r="85" spans="1:7" ht="30" customHeight="1">
      <c r="A85" s="8">
        <v>83</v>
      </c>
      <c r="B85" s="8" t="s">
        <v>109</v>
      </c>
      <c r="C85" s="8" t="str">
        <f>"池春艳"</f>
        <v>池春艳</v>
      </c>
      <c r="D85" s="8" t="str">
        <f t="shared" si="1"/>
        <v>女</v>
      </c>
      <c r="E85" s="8" t="s">
        <v>116</v>
      </c>
      <c r="F85" s="9">
        <v>64.25</v>
      </c>
      <c r="G85" s="10"/>
    </row>
    <row r="86" spans="1:7" ht="30" customHeight="1">
      <c r="A86" s="8">
        <v>84</v>
      </c>
      <c r="B86" s="8" t="s">
        <v>109</v>
      </c>
      <c r="C86" s="8" t="str">
        <f>"韩晓春"</f>
        <v>韩晓春</v>
      </c>
      <c r="D86" s="8" t="str">
        <f t="shared" si="1"/>
        <v>女</v>
      </c>
      <c r="E86" s="8" t="s">
        <v>117</v>
      </c>
      <c r="F86" s="9">
        <v>62</v>
      </c>
      <c r="G86" s="10"/>
    </row>
    <row r="87" spans="1:7" ht="30" customHeight="1">
      <c r="A87" s="8">
        <v>85</v>
      </c>
      <c r="B87" s="8" t="s">
        <v>109</v>
      </c>
      <c r="C87" s="8" t="str">
        <f>"黄琳琳"</f>
        <v>黄琳琳</v>
      </c>
      <c r="D87" s="8" t="str">
        <f t="shared" si="1"/>
        <v>女</v>
      </c>
      <c r="E87" s="8" t="s">
        <v>118</v>
      </c>
      <c r="F87" s="9">
        <v>62</v>
      </c>
      <c r="G87" s="10"/>
    </row>
    <row r="88" spans="1:7" ht="30" customHeight="1">
      <c r="A88" s="8">
        <v>86</v>
      </c>
      <c r="B88" s="8" t="s">
        <v>109</v>
      </c>
      <c r="C88" s="8" t="str">
        <f>"梁美燕"</f>
        <v>梁美燕</v>
      </c>
      <c r="D88" s="8" t="str">
        <f t="shared" si="1"/>
        <v>女</v>
      </c>
      <c r="E88" s="8" t="s">
        <v>119</v>
      </c>
      <c r="F88" s="9">
        <v>62</v>
      </c>
      <c r="G88" s="10"/>
    </row>
    <row r="89" spans="1:7" ht="30" customHeight="1">
      <c r="A89" s="8">
        <v>87</v>
      </c>
      <c r="B89" s="8" t="s">
        <v>120</v>
      </c>
      <c r="C89" s="8" t="str">
        <f>"符坤礼"</f>
        <v>符坤礼</v>
      </c>
      <c r="D89" s="8" t="str">
        <f>"女"</f>
        <v>女</v>
      </c>
      <c r="E89" s="8" t="s">
        <v>121</v>
      </c>
      <c r="F89" s="9">
        <v>89.5</v>
      </c>
      <c r="G89" s="10"/>
    </row>
    <row r="90" spans="1:7" ht="30" customHeight="1">
      <c r="A90" s="8">
        <v>88</v>
      </c>
      <c r="B90" s="8" t="s">
        <v>120</v>
      </c>
      <c r="C90" s="8" t="str">
        <f>"赖倩虹"</f>
        <v>赖倩虹</v>
      </c>
      <c r="D90" s="8" t="str">
        <f>"女"</f>
        <v>女</v>
      </c>
      <c r="E90" s="8" t="s">
        <v>122</v>
      </c>
      <c r="F90" s="9">
        <v>88</v>
      </c>
      <c r="G90" s="10"/>
    </row>
    <row r="91" spans="1:7" ht="30" customHeight="1">
      <c r="A91" s="8">
        <v>89</v>
      </c>
      <c r="B91" s="8" t="s">
        <v>120</v>
      </c>
      <c r="C91" s="8" t="str">
        <f>"王楠"</f>
        <v>王楠</v>
      </c>
      <c r="D91" s="8" t="str">
        <f>"女"</f>
        <v>女</v>
      </c>
      <c r="E91" s="8" t="s">
        <v>123</v>
      </c>
      <c r="F91" s="9">
        <v>87.5</v>
      </c>
      <c r="G91" s="10"/>
    </row>
    <row r="92" spans="1:7" ht="30" customHeight="1">
      <c r="A92" s="8">
        <v>90</v>
      </c>
      <c r="B92" s="8" t="s">
        <v>120</v>
      </c>
      <c r="C92" s="8" t="str">
        <f>"林秋霞"</f>
        <v>林秋霞</v>
      </c>
      <c r="D92" s="8" t="str">
        <f>"女"</f>
        <v>女</v>
      </c>
      <c r="E92" s="8" t="s">
        <v>124</v>
      </c>
      <c r="F92" s="9">
        <v>86</v>
      </c>
      <c r="G92" s="10"/>
    </row>
    <row r="93" spans="1:7" ht="30" customHeight="1">
      <c r="A93" s="8">
        <v>91</v>
      </c>
      <c r="B93" s="8" t="s">
        <v>120</v>
      </c>
      <c r="C93" s="8" t="str">
        <f>"龙籍艺"</f>
        <v>龙籍艺</v>
      </c>
      <c r="D93" s="8" t="str">
        <f>"男"</f>
        <v>男</v>
      </c>
      <c r="E93" s="8" t="s">
        <v>125</v>
      </c>
      <c r="F93" s="9">
        <v>84</v>
      </c>
      <c r="G93" s="10"/>
    </row>
    <row r="94" spans="1:7" ht="30" customHeight="1">
      <c r="A94" s="8">
        <v>92</v>
      </c>
      <c r="B94" s="8" t="s">
        <v>120</v>
      </c>
      <c r="C94" s="8" t="str">
        <f>"黎贵荣"</f>
        <v>黎贵荣</v>
      </c>
      <c r="D94" s="8" t="str">
        <f>"男"</f>
        <v>男</v>
      </c>
      <c r="E94" s="8" t="s">
        <v>126</v>
      </c>
      <c r="F94" s="9">
        <v>81.5</v>
      </c>
      <c r="G94" s="10"/>
    </row>
    <row r="95" spans="1:7" ht="30" customHeight="1">
      <c r="A95" s="8">
        <v>93</v>
      </c>
      <c r="B95" s="8" t="s">
        <v>127</v>
      </c>
      <c r="C95" s="8" t="str">
        <f>"赵英悦"</f>
        <v>赵英悦</v>
      </c>
      <c r="D95" s="8" t="str">
        <f>"女"</f>
        <v>女</v>
      </c>
      <c r="E95" s="8" t="s">
        <v>128</v>
      </c>
      <c r="F95" s="9">
        <v>54.5</v>
      </c>
      <c r="G95" s="10"/>
    </row>
    <row r="96" spans="1:7" ht="30" customHeight="1">
      <c r="A96" s="8">
        <v>94</v>
      </c>
      <c r="B96" s="8" t="s">
        <v>127</v>
      </c>
      <c r="C96" s="8" t="str">
        <f>"王承科"</f>
        <v>王承科</v>
      </c>
      <c r="D96" s="8" t="str">
        <f>"男"</f>
        <v>男</v>
      </c>
      <c r="E96" s="8" t="s">
        <v>129</v>
      </c>
      <c r="F96" s="9">
        <v>51.5</v>
      </c>
      <c r="G96" s="10"/>
    </row>
    <row r="97" spans="1:7" ht="30" customHeight="1">
      <c r="A97" s="8">
        <v>95</v>
      </c>
      <c r="B97" s="8" t="s">
        <v>127</v>
      </c>
      <c r="C97" s="11" t="str">
        <f>"黎明翠"</f>
        <v>黎明翠</v>
      </c>
      <c r="D97" s="8" t="str">
        <f>"女"</f>
        <v>女</v>
      </c>
      <c r="E97" s="8" t="s">
        <v>130</v>
      </c>
      <c r="F97" s="12">
        <v>51.25</v>
      </c>
      <c r="G97" s="10" t="s">
        <v>39</v>
      </c>
    </row>
    <row r="98" spans="1:7" ht="30" customHeight="1">
      <c r="A98" s="8">
        <v>96</v>
      </c>
      <c r="B98" s="8" t="s">
        <v>131</v>
      </c>
      <c r="C98" s="8" t="str">
        <f>"张薇"</f>
        <v>张薇</v>
      </c>
      <c r="D98" s="8" t="str">
        <f aca="true" t="shared" si="2" ref="D98:D104">"女"</f>
        <v>女</v>
      </c>
      <c r="E98" s="8" t="s">
        <v>132</v>
      </c>
      <c r="F98" s="9">
        <v>85</v>
      </c>
      <c r="G98" s="10"/>
    </row>
    <row r="99" spans="1:7" ht="30" customHeight="1">
      <c r="A99" s="8">
        <v>97</v>
      </c>
      <c r="B99" s="8" t="s">
        <v>131</v>
      </c>
      <c r="C99" s="8" t="str">
        <f>"冯铃雅"</f>
        <v>冯铃雅</v>
      </c>
      <c r="D99" s="8" t="str">
        <f t="shared" si="2"/>
        <v>女</v>
      </c>
      <c r="E99" s="8" t="s">
        <v>133</v>
      </c>
      <c r="F99" s="9">
        <v>82</v>
      </c>
      <c r="G99" s="10"/>
    </row>
    <row r="100" spans="1:7" ht="30" customHeight="1">
      <c r="A100" s="8">
        <v>98</v>
      </c>
      <c r="B100" s="8" t="s">
        <v>131</v>
      </c>
      <c r="C100" s="8" t="str">
        <f>"冯子彦"</f>
        <v>冯子彦</v>
      </c>
      <c r="D100" s="8" t="str">
        <f t="shared" si="2"/>
        <v>女</v>
      </c>
      <c r="E100" s="8" t="s">
        <v>134</v>
      </c>
      <c r="F100" s="9">
        <v>81.5</v>
      </c>
      <c r="G100" s="10"/>
    </row>
    <row r="101" spans="1:7" ht="30" customHeight="1">
      <c r="A101" s="8">
        <v>99</v>
      </c>
      <c r="B101" s="8" t="s">
        <v>131</v>
      </c>
      <c r="C101" s="8" t="str">
        <f>"周艳"</f>
        <v>周艳</v>
      </c>
      <c r="D101" s="8" t="str">
        <f t="shared" si="2"/>
        <v>女</v>
      </c>
      <c r="E101" s="8" t="s">
        <v>135</v>
      </c>
      <c r="F101" s="9">
        <v>75.5</v>
      </c>
      <c r="G101" s="10"/>
    </row>
    <row r="102" spans="1:7" ht="30" customHeight="1">
      <c r="A102" s="8">
        <v>100</v>
      </c>
      <c r="B102" s="8" t="s">
        <v>131</v>
      </c>
      <c r="C102" s="8" t="str">
        <f>"谢克振"</f>
        <v>谢克振</v>
      </c>
      <c r="D102" s="8" t="str">
        <f t="shared" si="2"/>
        <v>女</v>
      </c>
      <c r="E102" s="8" t="s">
        <v>136</v>
      </c>
      <c r="F102" s="9">
        <v>75</v>
      </c>
      <c r="G102" s="10"/>
    </row>
    <row r="103" spans="1:7" ht="30" customHeight="1">
      <c r="A103" s="8">
        <v>101</v>
      </c>
      <c r="B103" s="8" t="s">
        <v>131</v>
      </c>
      <c r="C103" s="8" t="str">
        <f>"范东永"</f>
        <v>范东永</v>
      </c>
      <c r="D103" s="8" t="str">
        <f t="shared" si="2"/>
        <v>女</v>
      </c>
      <c r="E103" s="8" t="s">
        <v>137</v>
      </c>
      <c r="F103" s="9">
        <v>73</v>
      </c>
      <c r="G103" s="10"/>
    </row>
    <row r="104" spans="1:7" ht="30" customHeight="1">
      <c r="A104" s="8">
        <v>102</v>
      </c>
      <c r="B104" s="8" t="s">
        <v>131</v>
      </c>
      <c r="C104" s="8" t="str">
        <f>"倪娇娇"</f>
        <v>倪娇娇</v>
      </c>
      <c r="D104" s="8" t="str">
        <f t="shared" si="2"/>
        <v>女</v>
      </c>
      <c r="E104" s="8" t="s">
        <v>138</v>
      </c>
      <c r="F104" s="9">
        <v>73</v>
      </c>
      <c r="G104" s="10"/>
    </row>
    <row r="105" spans="1:7" ht="30" customHeight="1">
      <c r="A105" s="8">
        <v>103</v>
      </c>
      <c r="B105" s="8" t="s">
        <v>139</v>
      </c>
      <c r="C105" s="8" t="str">
        <f>"王丽莉"</f>
        <v>王丽莉</v>
      </c>
      <c r="D105" s="8" t="str">
        <f>"女"</f>
        <v>女</v>
      </c>
      <c r="E105" s="8" t="s">
        <v>140</v>
      </c>
      <c r="F105" s="9">
        <v>79.75</v>
      </c>
      <c r="G105" s="10"/>
    </row>
    <row r="106" spans="1:7" ht="30" customHeight="1">
      <c r="A106" s="8">
        <v>104</v>
      </c>
      <c r="B106" s="8" t="s">
        <v>139</v>
      </c>
      <c r="C106" s="8" t="str">
        <f>"黄莉"</f>
        <v>黄莉</v>
      </c>
      <c r="D106" s="8" t="str">
        <f>"女"</f>
        <v>女</v>
      </c>
      <c r="E106" s="8" t="s">
        <v>141</v>
      </c>
      <c r="F106" s="9">
        <v>77</v>
      </c>
      <c r="G106" s="10"/>
    </row>
    <row r="107" spans="1:7" ht="30" customHeight="1">
      <c r="A107" s="8">
        <v>105</v>
      </c>
      <c r="B107" s="8" t="s">
        <v>139</v>
      </c>
      <c r="C107" s="8" t="str">
        <f>"范媛媛"</f>
        <v>范媛媛</v>
      </c>
      <c r="D107" s="8" t="str">
        <f>"女"</f>
        <v>女</v>
      </c>
      <c r="E107" s="8" t="s">
        <v>142</v>
      </c>
      <c r="F107" s="9">
        <v>73</v>
      </c>
      <c r="G107" s="10"/>
    </row>
    <row r="108" spans="1:7" ht="30" customHeight="1">
      <c r="A108" s="8">
        <v>106</v>
      </c>
      <c r="B108" s="8" t="s">
        <v>143</v>
      </c>
      <c r="C108" s="8" t="str">
        <f>"杨丽红"</f>
        <v>杨丽红</v>
      </c>
      <c r="D108" s="8" t="str">
        <f>"女"</f>
        <v>女</v>
      </c>
      <c r="E108" s="8" t="s">
        <v>144</v>
      </c>
      <c r="F108" s="9">
        <v>79</v>
      </c>
      <c r="G108" s="10"/>
    </row>
    <row r="109" spans="1:7" ht="30" customHeight="1">
      <c r="A109" s="8">
        <v>107</v>
      </c>
      <c r="B109" s="8" t="s">
        <v>145</v>
      </c>
      <c r="C109" s="8" t="str">
        <f>"黄丹婷"</f>
        <v>黄丹婷</v>
      </c>
      <c r="D109" s="8" t="str">
        <f>"女"</f>
        <v>女</v>
      </c>
      <c r="E109" s="8" t="s">
        <v>146</v>
      </c>
      <c r="F109" s="9">
        <v>65.5</v>
      </c>
      <c r="G109" s="10"/>
    </row>
    <row r="110" spans="1:7" ht="30" customHeight="1">
      <c r="A110" s="8">
        <v>108</v>
      </c>
      <c r="B110" s="8" t="s">
        <v>145</v>
      </c>
      <c r="C110" s="8" t="str">
        <f>"符新勋"</f>
        <v>符新勋</v>
      </c>
      <c r="D110" s="8" t="str">
        <f>"男"</f>
        <v>男</v>
      </c>
      <c r="E110" s="8" t="s">
        <v>147</v>
      </c>
      <c r="F110" s="9">
        <v>47.5</v>
      </c>
      <c r="G110" s="10"/>
    </row>
    <row r="111" spans="1:7" ht="30" customHeight="1">
      <c r="A111" s="8">
        <v>109</v>
      </c>
      <c r="B111" s="8" t="s">
        <v>148</v>
      </c>
      <c r="C111" s="8" t="str">
        <f>"钟海玉"</f>
        <v>钟海玉</v>
      </c>
      <c r="D111" s="8" t="str">
        <f>"女"</f>
        <v>女</v>
      </c>
      <c r="E111" s="8" t="s">
        <v>149</v>
      </c>
      <c r="F111" s="9">
        <v>73.5</v>
      </c>
      <c r="G111" s="10"/>
    </row>
    <row r="112" spans="1:7" ht="30" customHeight="1">
      <c r="A112" s="8">
        <v>110</v>
      </c>
      <c r="B112" s="8" t="s">
        <v>148</v>
      </c>
      <c r="C112" s="8" t="str">
        <f>"杨雅冰"</f>
        <v>杨雅冰</v>
      </c>
      <c r="D112" s="8" t="str">
        <f>"女"</f>
        <v>女</v>
      </c>
      <c r="E112" s="8" t="s">
        <v>150</v>
      </c>
      <c r="F112" s="9">
        <v>73.5</v>
      </c>
      <c r="G112" s="10"/>
    </row>
    <row r="113" spans="1:7" ht="30" customHeight="1">
      <c r="A113" s="8">
        <v>111</v>
      </c>
      <c r="B113" s="8" t="s">
        <v>148</v>
      </c>
      <c r="C113" s="8" t="str">
        <f>"郭秀春"</f>
        <v>郭秀春</v>
      </c>
      <c r="D113" s="8" t="str">
        <f>"女"</f>
        <v>女</v>
      </c>
      <c r="E113" s="8" t="s">
        <v>151</v>
      </c>
      <c r="F113" s="9">
        <v>71.5</v>
      </c>
      <c r="G113" s="10"/>
    </row>
    <row r="114" spans="1:7" ht="30" customHeight="1">
      <c r="A114" s="8">
        <v>112</v>
      </c>
      <c r="B114" s="8" t="s">
        <v>152</v>
      </c>
      <c r="C114" s="8" t="str">
        <f>"王一平"</f>
        <v>王一平</v>
      </c>
      <c r="D114" s="8" t="str">
        <f>"女"</f>
        <v>女</v>
      </c>
      <c r="E114" s="8" t="s">
        <v>153</v>
      </c>
      <c r="F114" s="9">
        <v>89</v>
      </c>
      <c r="G114" s="10"/>
    </row>
    <row r="115" spans="1:7" ht="30" customHeight="1">
      <c r="A115" s="8">
        <v>113</v>
      </c>
      <c r="B115" s="8" t="s">
        <v>152</v>
      </c>
      <c r="C115" s="8" t="str">
        <f>"黎菲"</f>
        <v>黎菲</v>
      </c>
      <c r="D115" s="8" t="str">
        <f>"女"</f>
        <v>女</v>
      </c>
      <c r="E115" s="8" t="s">
        <v>154</v>
      </c>
      <c r="F115" s="9">
        <v>89</v>
      </c>
      <c r="G115" s="10"/>
    </row>
    <row r="116" spans="1:7" ht="30" customHeight="1">
      <c r="A116" s="8">
        <v>114</v>
      </c>
      <c r="B116" s="8" t="s">
        <v>152</v>
      </c>
      <c r="C116" s="8" t="str">
        <f>"孙丹丹"</f>
        <v>孙丹丹</v>
      </c>
      <c r="D116" s="8" t="str">
        <f>"女"</f>
        <v>女</v>
      </c>
      <c r="E116" s="8" t="s">
        <v>155</v>
      </c>
      <c r="F116" s="9">
        <v>81</v>
      </c>
      <c r="G116" s="10"/>
    </row>
    <row r="117" spans="1:7" ht="30" customHeight="1">
      <c r="A117" s="8">
        <v>115</v>
      </c>
      <c r="B117" s="8" t="s">
        <v>156</v>
      </c>
      <c r="C117" s="8" t="str">
        <f>"项鹏"</f>
        <v>项鹏</v>
      </c>
      <c r="D117" s="8" t="str">
        <f>"男"</f>
        <v>男</v>
      </c>
      <c r="E117" s="8" t="s">
        <v>62</v>
      </c>
      <c r="F117" s="9">
        <v>64.5</v>
      </c>
      <c r="G117" s="10"/>
    </row>
    <row r="118" spans="1:7" ht="30" customHeight="1">
      <c r="A118" s="8">
        <v>116</v>
      </c>
      <c r="B118" s="8" t="s">
        <v>157</v>
      </c>
      <c r="C118" s="8" t="str">
        <f>"王晨饶"</f>
        <v>王晨饶</v>
      </c>
      <c r="D118" s="8" t="str">
        <f>"女"</f>
        <v>女</v>
      </c>
      <c r="E118" s="8" t="s">
        <v>158</v>
      </c>
      <c r="F118" s="9">
        <v>84.5</v>
      </c>
      <c r="G118" s="10"/>
    </row>
    <row r="119" spans="1:7" ht="30" customHeight="1">
      <c r="A119" s="8">
        <v>117</v>
      </c>
      <c r="B119" s="8" t="s">
        <v>157</v>
      </c>
      <c r="C119" s="8" t="str">
        <f>"刘兵"</f>
        <v>刘兵</v>
      </c>
      <c r="D119" s="8" t="str">
        <f>"男"</f>
        <v>男</v>
      </c>
      <c r="E119" s="8" t="s">
        <v>159</v>
      </c>
      <c r="F119" s="9">
        <v>80.5</v>
      </c>
      <c r="G119" s="10"/>
    </row>
    <row r="120" spans="1:7" ht="30" customHeight="1">
      <c r="A120" s="8">
        <v>118</v>
      </c>
      <c r="B120" s="8" t="s">
        <v>157</v>
      </c>
      <c r="C120" s="8" t="str">
        <f>"徐千雯"</f>
        <v>徐千雯</v>
      </c>
      <c r="D120" s="8" t="str">
        <f>"女"</f>
        <v>女</v>
      </c>
      <c r="E120" s="8" t="s">
        <v>160</v>
      </c>
      <c r="F120" s="9">
        <v>74.5</v>
      </c>
      <c r="G120" s="10"/>
    </row>
    <row r="121" spans="1:7" ht="30" customHeight="1">
      <c r="A121" s="8">
        <v>119</v>
      </c>
      <c r="B121" s="8" t="s">
        <v>161</v>
      </c>
      <c r="C121" s="8" t="str">
        <f>"衡柯瑾"</f>
        <v>衡柯瑾</v>
      </c>
      <c r="D121" s="8" t="str">
        <f>"女"</f>
        <v>女</v>
      </c>
      <c r="E121" s="8" t="s">
        <v>162</v>
      </c>
      <c r="F121" s="9">
        <v>75</v>
      </c>
      <c r="G121" s="10"/>
    </row>
    <row r="122" spans="1:7" ht="30" customHeight="1">
      <c r="A122" s="8">
        <v>120</v>
      </c>
      <c r="B122" s="8" t="s">
        <v>161</v>
      </c>
      <c r="C122" s="8" t="str">
        <f>"宋健齐"</f>
        <v>宋健齐</v>
      </c>
      <c r="D122" s="8" t="str">
        <f>"男"</f>
        <v>男</v>
      </c>
      <c r="E122" s="8" t="s">
        <v>163</v>
      </c>
      <c r="F122" s="9">
        <v>70.5</v>
      </c>
      <c r="G122" s="10"/>
    </row>
    <row r="123" spans="1:7" ht="30" customHeight="1">
      <c r="A123" s="8">
        <v>121</v>
      </c>
      <c r="B123" s="8" t="s">
        <v>164</v>
      </c>
      <c r="C123" s="8" t="str">
        <f>"阚雪"</f>
        <v>阚雪</v>
      </c>
      <c r="D123" s="8" t="str">
        <f>"女"</f>
        <v>女</v>
      </c>
      <c r="E123" s="8" t="s">
        <v>165</v>
      </c>
      <c r="F123" s="9">
        <v>79.5</v>
      </c>
      <c r="G123" s="10"/>
    </row>
    <row r="124" spans="1:7" ht="30" customHeight="1">
      <c r="A124" s="8">
        <v>122</v>
      </c>
      <c r="B124" s="8" t="s">
        <v>164</v>
      </c>
      <c r="C124" s="8" t="str">
        <f>"吴进文"</f>
        <v>吴进文</v>
      </c>
      <c r="D124" s="8" t="str">
        <f>"女"</f>
        <v>女</v>
      </c>
      <c r="E124" s="8" t="s">
        <v>166</v>
      </c>
      <c r="F124" s="9">
        <v>76</v>
      </c>
      <c r="G124" s="10"/>
    </row>
    <row r="125" spans="1:7" ht="30" customHeight="1">
      <c r="A125" s="8">
        <v>123</v>
      </c>
      <c r="B125" s="8" t="s">
        <v>164</v>
      </c>
      <c r="C125" s="11" t="str">
        <f>"韩小燕"</f>
        <v>韩小燕</v>
      </c>
      <c r="D125" s="8" t="str">
        <f>"女"</f>
        <v>女</v>
      </c>
      <c r="E125" s="8" t="s">
        <v>167</v>
      </c>
      <c r="F125" s="12">
        <v>72.5</v>
      </c>
      <c r="G125" s="10" t="s">
        <v>39</v>
      </c>
    </row>
    <row r="126" spans="1:7" ht="30" customHeight="1">
      <c r="A126" s="8">
        <v>124</v>
      </c>
      <c r="B126" s="8" t="s">
        <v>168</v>
      </c>
      <c r="C126" s="8" t="str">
        <f>"沈静"</f>
        <v>沈静</v>
      </c>
      <c r="D126" s="8" t="str">
        <f>"女"</f>
        <v>女</v>
      </c>
      <c r="E126" s="8" t="s">
        <v>169</v>
      </c>
      <c r="F126" s="9">
        <v>73.5</v>
      </c>
      <c r="G126" s="10"/>
    </row>
    <row r="127" spans="1:7" ht="30" customHeight="1">
      <c r="A127" s="8">
        <v>125</v>
      </c>
      <c r="B127" s="8" t="s">
        <v>168</v>
      </c>
      <c r="C127" s="8" t="str">
        <f>"卢寒"</f>
        <v>卢寒</v>
      </c>
      <c r="D127" s="8" t="str">
        <f>"女"</f>
        <v>女</v>
      </c>
      <c r="E127" s="8" t="s">
        <v>170</v>
      </c>
      <c r="F127" s="9">
        <v>70.5</v>
      </c>
      <c r="G127" s="10"/>
    </row>
    <row r="128" spans="1:7" ht="30" customHeight="1">
      <c r="A128" s="8">
        <v>126</v>
      </c>
      <c r="B128" s="8" t="s">
        <v>168</v>
      </c>
      <c r="C128" s="8" t="str">
        <f>"张秀春"</f>
        <v>张秀春</v>
      </c>
      <c r="D128" s="8" t="str">
        <f>"女"</f>
        <v>女</v>
      </c>
      <c r="E128" s="8" t="s">
        <v>171</v>
      </c>
      <c r="F128" s="9">
        <v>70.5</v>
      </c>
      <c r="G128" s="10"/>
    </row>
    <row r="129" spans="1:7" ht="30" customHeight="1">
      <c r="A129" s="8">
        <v>127</v>
      </c>
      <c r="B129" s="8" t="s">
        <v>172</v>
      </c>
      <c r="C129" s="8" t="str">
        <f>"许先娇"</f>
        <v>许先娇</v>
      </c>
      <c r="D129" s="8" t="str">
        <f aca="true" t="shared" si="3" ref="D129:D142">"女"</f>
        <v>女</v>
      </c>
      <c r="E129" s="8" t="s">
        <v>173</v>
      </c>
      <c r="F129" s="9">
        <v>78</v>
      </c>
      <c r="G129" s="10"/>
    </row>
    <row r="130" spans="1:7" ht="30" customHeight="1">
      <c r="A130" s="8">
        <v>128</v>
      </c>
      <c r="B130" s="8" t="s">
        <v>172</v>
      </c>
      <c r="C130" s="8" t="str">
        <f>"王不够"</f>
        <v>王不够</v>
      </c>
      <c r="D130" s="8" t="str">
        <f t="shared" si="3"/>
        <v>女</v>
      </c>
      <c r="E130" s="8" t="s">
        <v>174</v>
      </c>
      <c r="F130" s="9">
        <v>77.5</v>
      </c>
      <c r="G130" s="10"/>
    </row>
    <row r="131" spans="1:7" ht="30" customHeight="1">
      <c r="A131" s="8">
        <v>129</v>
      </c>
      <c r="B131" s="8" t="s">
        <v>172</v>
      </c>
      <c r="C131" s="8" t="str">
        <f>"曾绳芳"</f>
        <v>曾绳芳</v>
      </c>
      <c r="D131" s="8" t="str">
        <f t="shared" si="3"/>
        <v>女</v>
      </c>
      <c r="E131" s="8" t="s">
        <v>175</v>
      </c>
      <c r="F131" s="9">
        <v>77</v>
      </c>
      <c r="G131" s="10"/>
    </row>
    <row r="132" spans="1:7" ht="30" customHeight="1">
      <c r="A132" s="8">
        <v>130</v>
      </c>
      <c r="B132" s="8" t="s">
        <v>172</v>
      </c>
      <c r="C132" s="8" t="str">
        <f>"林哲"</f>
        <v>林哲</v>
      </c>
      <c r="D132" s="8" t="str">
        <f t="shared" si="3"/>
        <v>女</v>
      </c>
      <c r="E132" s="8" t="s">
        <v>176</v>
      </c>
      <c r="F132" s="9">
        <v>75</v>
      </c>
      <c r="G132" s="10"/>
    </row>
    <row r="133" spans="1:7" ht="30" customHeight="1">
      <c r="A133" s="8">
        <v>131</v>
      </c>
      <c r="B133" s="8" t="s">
        <v>172</v>
      </c>
      <c r="C133" s="8" t="str">
        <f>"赵学清"</f>
        <v>赵学清</v>
      </c>
      <c r="D133" s="8" t="str">
        <f t="shared" si="3"/>
        <v>女</v>
      </c>
      <c r="E133" s="8" t="s">
        <v>177</v>
      </c>
      <c r="F133" s="9">
        <v>74.5</v>
      </c>
      <c r="G133" s="10"/>
    </row>
    <row r="134" spans="1:7" ht="30" customHeight="1">
      <c r="A134" s="8">
        <v>132</v>
      </c>
      <c r="B134" s="8" t="s">
        <v>172</v>
      </c>
      <c r="C134" s="8" t="str">
        <f>"张紫涵"</f>
        <v>张紫涵</v>
      </c>
      <c r="D134" s="8" t="str">
        <f t="shared" si="3"/>
        <v>女</v>
      </c>
      <c r="E134" s="8" t="s">
        <v>178</v>
      </c>
      <c r="F134" s="9">
        <v>73.5</v>
      </c>
      <c r="G134" s="10"/>
    </row>
    <row r="135" spans="1:7" ht="30" customHeight="1">
      <c r="A135" s="8">
        <v>133</v>
      </c>
      <c r="B135" s="8" t="s">
        <v>172</v>
      </c>
      <c r="C135" s="8" t="str">
        <f>"黎慧欣"</f>
        <v>黎慧欣</v>
      </c>
      <c r="D135" s="8" t="str">
        <f t="shared" si="3"/>
        <v>女</v>
      </c>
      <c r="E135" s="8" t="s">
        <v>179</v>
      </c>
      <c r="F135" s="9">
        <v>73</v>
      </c>
      <c r="G135" s="10"/>
    </row>
    <row r="136" spans="1:7" ht="30" customHeight="1">
      <c r="A136" s="8">
        <v>134</v>
      </c>
      <c r="B136" s="8" t="s">
        <v>172</v>
      </c>
      <c r="C136" s="8" t="str">
        <f>"王秋兰"</f>
        <v>王秋兰</v>
      </c>
      <c r="D136" s="8" t="str">
        <f t="shared" si="3"/>
        <v>女</v>
      </c>
      <c r="E136" s="8" t="s">
        <v>180</v>
      </c>
      <c r="F136" s="9">
        <v>71.75</v>
      </c>
      <c r="G136" s="10"/>
    </row>
    <row r="137" spans="1:7" ht="30" customHeight="1">
      <c r="A137" s="8">
        <v>135</v>
      </c>
      <c r="B137" s="8" t="s">
        <v>172</v>
      </c>
      <c r="C137" s="8" t="str">
        <f>"苏菲娅"</f>
        <v>苏菲娅</v>
      </c>
      <c r="D137" s="8" t="str">
        <f t="shared" si="3"/>
        <v>女</v>
      </c>
      <c r="E137" s="8" t="s">
        <v>181</v>
      </c>
      <c r="F137" s="9">
        <v>71.5</v>
      </c>
      <c r="G137" s="10"/>
    </row>
    <row r="138" spans="1:7" ht="30" customHeight="1">
      <c r="A138" s="8">
        <v>136</v>
      </c>
      <c r="B138" s="8" t="s">
        <v>172</v>
      </c>
      <c r="C138" s="8" t="str">
        <f>"薛琼"</f>
        <v>薛琼</v>
      </c>
      <c r="D138" s="8" t="str">
        <f t="shared" si="3"/>
        <v>女</v>
      </c>
      <c r="E138" s="8" t="s">
        <v>182</v>
      </c>
      <c r="F138" s="9">
        <v>71</v>
      </c>
      <c r="G138" s="10"/>
    </row>
    <row r="139" spans="1:7" ht="30" customHeight="1">
      <c r="A139" s="8">
        <v>137</v>
      </c>
      <c r="B139" s="8" t="s">
        <v>172</v>
      </c>
      <c r="C139" s="8" t="str">
        <f>"李紫媛"</f>
        <v>李紫媛</v>
      </c>
      <c r="D139" s="8" t="str">
        <f t="shared" si="3"/>
        <v>女</v>
      </c>
      <c r="E139" s="8" t="s">
        <v>183</v>
      </c>
      <c r="F139" s="9">
        <v>70.5</v>
      </c>
      <c r="G139" s="10"/>
    </row>
    <row r="140" spans="1:7" ht="30" customHeight="1">
      <c r="A140" s="8">
        <v>138</v>
      </c>
      <c r="B140" s="8" t="s">
        <v>172</v>
      </c>
      <c r="C140" s="8" t="str">
        <f>"陈思昱"</f>
        <v>陈思昱</v>
      </c>
      <c r="D140" s="8" t="str">
        <f t="shared" si="3"/>
        <v>女</v>
      </c>
      <c r="E140" s="8" t="s">
        <v>184</v>
      </c>
      <c r="F140" s="9">
        <v>70.5</v>
      </c>
      <c r="G140" s="10"/>
    </row>
    <row r="141" spans="1:7" ht="30" customHeight="1">
      <c r="A141" s="8">
        <v>139</v>
      </c>
      <c r="B141" s="8" t="s">
        <v>172</v>
      </c>
      <c r="C141" s="8" t="str">
        <f>"崔莹源"</f>
        <v>崔莹源</v>
      </c>
      <c r="D141" s="8" t="str">
        <f t="shared" si="3"/>
        <v>女</v>
      </c>
      <c r="E141" s="8" t="s">
        <v>185</v>
      </c>
      <c r="F141" s="9">
        <v>70</v>
      </c>
      <c r="G141" s="10"/>
    </row>
    <row r="142" spans="1:7" ht="30" customHeight="1">
      <c r="A142" s="8">
        <v>140</v>
      </c>
      <c r="B142" s="8" t="s">
        <v>172</v>
      </c>
      <c r="C142" s="8" t="str">
        <f>"王丽金"</f>
        <v>王丽金</v>
      </c>
      <c r="D142" s="8" t="str">
        <f t="shared" si="3"/>
        <v>女</v>
      </c>
      <c r="E142" s="8" t="s">
        <v>186</v>
      </c>
      <c r="F142" s="9">
        <v>69.5</v>
      </c>
      <c r="G142" s="10"/>
    </row>
    <row r="143" spans="1:7" ht="30" customHeight="1">
      <c r="A143" s="8">
        <v>141</v>
      </c>
      <c r="B143" s="8" t="s">
        <v>187</v>
      </c>
      <c r="C143" s="8" t="str">
        <f>"李伟"</f>
        <v>李伟</v>
      </c>
      <c r="D143" s="8" t="str">
        <f>"男"</f>
        <v>男</v>
      </c>
      <c r="E143" s="8" t="s">
        <v>188</v>
      </c>
      <c r="F143" s="9">
        <v>91.5</v>
      </c>
      <c r="G143" s="10"/>
    </row>
    <row r="144" spans="1:7" ht="30" customHeight="1">
      <c r="A144" s="8">
        <v>142</v>
      </c>
      <c r="B144" s="8" t="s">
        <v>187</v>
      </c>
      <c r="C144" s="8" t="str">
        <f>"许泊茹"</f>
        <v>许泊茹</v>
      </c>
      <c r="D144" s="8" t="str">
        <f>"女"</f>
        <v>女</v>
      </c>
      <c r="E144" s="8" t="s">
        <v>189</v>
      </c>
      <c r="F144" s="9">
        <v>90.5</v>
      </c>
      <c r="G144" s="10"/>
    </row>
    <row r="145" spans="1:7" ht="30" customHeight="1">
      <c r="A145" s="8">
        <v>143</v>
      </c>
      <c r="B145" s="8" t="s">
        <v>187</v>
      </c>
      <c r="C145" s="8" t="str">
        <f>"段雪云"</f>
        <v>段雪云</v>
      </c>
      <c r="D145" s="8" t="str">
        <f>"女"</f>
        <v>女</v>
      </c>
      <c r="E145" s="8" t="s">
        <v>190</v>
      </c>
      <c r="F145" s="9">
        <v>85.5</v>
      </c>
      <c r="G145" s="10"/>
    </row>
    <row r="146" spans="1:7" ht="30" customHeight="1">
      <c r="A146" s="8">
        <v>144</v>
      </c>
      <c r="B146" s="8" t="s">
        <v>187</v>
      </c>
      <c r="C146" s="8" t="str">
        <f>"廖琼辉"</f>
        <v>廖琼辉</v>
      </c>
      <c r="D146" s="8" t="str">
        <f>"男"</f>
        <v>男</v>
      </c>
      <c r="E146" s="8" t="s">
        <v>191</v>
      </c>
      <c r="F146" s="9">
        <v>84.5</v>
      </c>
      <c r="G146" s="10"/>
    </row>
    <row r="147" spans="1:7" ht="30" customHeight="1">
      <c r="A147" s="8">
        <v>145</v>
      </c>
      <c r="B147" s="8" t="s">
        <v>187</v>
      </c>
      <c r="C147" s="8" t="str">
        <f>"王湛怡"</f>
        <v>王湛怡</v>
      </c>
      <c r="D147" s="8" t="str">
        <f aca="true" t="shared" si="4" ref="D147:D156">"女"</f>
        <v>女</v>
      </c>
      <c r="E147" s="8" t="s">
        <v>192</v>
      </c>
      <c r="F147" s="9">
        <v>81</v>
      </c>
      <c r="G147" s="10"/>
    </row>
    <row r="148" spans="1:7" ht="30" customHeight="1">
      <c r="A148" s="8">
        <v>146</v>
      </c>
      <c r="B148" s="8" t="s">
        <v>187</v>
      </c>
      <c r="C148" s="8" t="str">
        <f>"姜盼"</f>
        <v>姜盼</v>
      </c>
      <c r="D148" s="8" t="str">
        <f t="shared" si="4"/>
        <v>女</v>
      </c>
      <c r="E148" s="8" t="s">
        <v>193</v>
      </c>
      <c r="F148" s="9">
        <v>78.5</v>
      </c>
      <c r="G148" s="10"/>
    </row>
    <row r="149" spans="1:7" ht="30" customHeight="1">
      <c r="A149" s="8">
        <v>147</v>
      </c>
      <c r="B149" s="8" t="s">
        <v>187</v>
      </c>
      <c r="C149" s="8" t="str">
        <f>"王玉伟"</f>
        <v>王玉伟</v>
      </c>
      <c r="D149" s="8" t="str">
        <f t="shared" si="4"/>
        <v>女</v>
      </c>
      <c r="E149" s="8" t="s">
        <v>194</v>
      </c>
      <c r="F149" s="9">
        <v>75</v>
      </c>
      <c r="G149" s="10"/>
    </row>
    <row r="150" spans="1:7" ht="30" customHeight="1">
      <c r="A150" s="8">
        <v>148</v>
      </c>
      <c r="B150" s="8" t="s">
        <v>187</v>
      </c>
      <c r="C150" s="8" t="str">
        <f>"钟惠英"</f>
        <v>钟惠英</v>
      </c>
      <c r="D150" s="8" t="str">
        <f t="shared" si="4"/>
        <v>女</v>
      </c>
      <c r="E150" s="8" t="s">
        <v>195</v>
      </c>
      <c r="F150" s="9">
        <v>74</v>
      </c>
      <c r="G150" s="10"/>
    </row>
    <row r="151" spans="1:7" ht="30" customHeight="1">
      <c r="A151" s="8">
        <v>149</v>
      </c>
      <c r="B151" s="8" t="s">
        <v>187</v>
      </c>
      <c r="C151" s="8" t="str">
        <f>"朱凯女"</f>
        <v>朱凯女</v>
      </c>
      <c r="D151" s="8" t="str">
        <f t="shared" si="4"/>
        <v>女</v>
      </c>
      <c r="E151" s="8" t="s">
        <v>196</v>
      </c>
      <c r="F151" s="9">
        <v>64</v>
      </c>
      <c r="G151" s="10"/>
    </row>
    <row r="152" spans="1:7" ht="30" customHeight="1">
      <c r="A152" s="8">
        <v>150</v>
      </c>
      <c r="B152" s="8" t="s">
        <v>187</v>
      </c>
      <c r="C152" s="8" t="str">
        <f>"梁秀英"</f>
        <v>梁秀英</v>
      </c>
      <c r="D152" s="8" t="str">
        <f t="shared" si="4"/>
        <v>女</v>
      </c>
      <c r="E152" s="8" t="s">
        <v>197</v>
      </c>
      <c r="F152" s="9">
        <v>63.5</v>
      </c>
      <c r="G152" s="10"/>
    </row>
    <row r="153" spans="1:7" ht="30" customHeight="1">
      <c r="A153" s="8">
        <v>151</v>
      </c>
      <c r="B153" s="8" t="s">
        <v>187</v>
      </c>
      <c r="C153" s="8" t="str">
        <f>"罗琼欣"</f>
        <v>罗琼欣</v>
      </c>
      <c r="D153" s="8" t="str">
        <f t="shared" si="4"/>
        <v>女</v>
      </c>
      <c r="E153" s="8" t="s">
        <v>174</v>
      </c>
      <c r="F153" s="9">
        <v>63</v>
      </c>
      <c r="G153" s="10"/>
    </row>
    <row r="154" spans="1:7" ht="30" customHeight="1">
      <c r="A154" s="8">
        <v>152</v>
      </c>
      <c r="B154" s="8" t="s">
        <v>187</v>
      </c>
      <c r="C154" s="8" t="str">
        <f>"薛媛媛"</f>
        <v>薛媛媛</v>
      </c>
      <c r="D154" s="8" t="str">
        <f t="shared" si="4"/>
        <v>女</v>
      </c>
      <c r="E154" s="8" t="s">
        <v>198</v>
      </c>
      <c r="F154" s="9">
        <v>62.25</v>
      </c>
      <c r="G154" s="10"/>
    </row>
    <row r="155" spans="1:7" ht="30" customHeight="1">
      <c r="A155" s="8">
        <v>153</v>
      </c>
      <c r="B155" s="8" t="s">
        <v>187</v>
      </c>
      <c r="C155" s="8" t="str">
        <f>"李维庭"</f>
        <v>李维庭</v>
      </c>
      <c r="D155" s="8" t="str">
        <f t="shared" si="4"/>
        <v>女</v>
      </c>
      <c r="E155" s="8" t="s">
        <v>199</v>
      </c>
      <c r="F155" s="9">
        <v>60.25</v>
      </c>
      <c r="G155" s="10"/>
    </row>
    <row r="156" spans="1:7" ht="30" customHeight="1">
      <c r="A156" s="8">
        <v>154</v>
      </c>
      <c r="B156" s="8" t="s">
        <v>187</v>
      </c>
      <c r="C156" s="8" t="str">
        <f>"郭坤女"</f>
        <v>郭坤女</v>
      </c>
      <c r="D156" s="8" t="str">
        <f t="shared" si="4"/>
        <v>女</v>
      </c>
      <c r="E156" s="8" t="s">
        <v>200</v>
      </c>
      <c r="F156" s="9">
        <v>59</v>
      </c>
      <c r="G156" s="10"/>
    </row>
    <row r="157" spans="1:7" ht="30" customHeight="1">
      <c r="A157" s="8">
        <v>155</v>
      </c>
      <c r="B157" s="8" t="s">
        <v>187</v>
      </c>
      <c r="C157" s="8" t="str">
        <f>"王义才"</f>
        <v>王义才</v>
      </c>
      <c r="D157" s="8" t="str">
        <f>"男"</f>
        <v>男</v>
      </c>
      <c r="E157" s="8" t="s">
        <v>201</v>
      </c>
      <c r="F157" s="9">
        <v>59</v>
      </c>
      <c r="G157" s="10"/>
    </row>
    <row r="158" spans="1:7" ht="30" customHeight="1">
      <c r="A158" s="8">
        <v>156</v>
      </c>
      <c r="B158" s="8" t="s">
        <v>202</v>
      </c>
      <c r="C158" s="8" t="str">
        <f>"万璐"</f>
        <v>万璐</v>
      </c>
      <c r="D158" s="8" t="str">
        <f>"女"</f>
        <v>女</v>
      </c>
      <c r="E158" s="8" t="s">
        <v>203</v>
      </c>
      <c r="F158" s="9">
        <v>88</v>
      </c>
      <c r="G158" s="10"/>
    </row>
    <row r="159" spans="1:7" ht="30" customHeight="1">
      <c r="A159" s="8">
        <v>157</v>
      </c>
      <c r="B159" s="8" t="s">
        <v>202</v>
      </c>
      <c r="C159" s="8" t="str">
        <f>"黄子慧"</f>
        <v>黄子慧</v>
      </c>
      <c r="D159" s="8" t="str">
        <f>"女"</f>
        <v>女</v>
      </c>
      <c r="E159" s="8" t="s">
        <v>204</v>
      </c>
      <c r="F159" s="9">
        <v>87.5</v>
      </c>
      <c r="G159" s="10"/>
    </row>
    <row r="160" spans="1:7" ht="30" customHeight="1">
      <c r="A160" s="8">
        <v>158</v>
      </c>
      <c r="B160" s="8" t="s">
        <v>202</v>
      </c>
      <c r="C160" s="8" t="str">
        <f>"席梦圆"</f>
        <v>席梦圆</v>
      </c>
      <c r="D160" s="8" t="str">
        <f>"女"</f>
        <v>女</v>
      </c>
      <c r="E160" s="8" t="s">
        <v>205</v>
      </c>
      <c r="F160" s="9">
        <v>86.25</v>
      </c>
      <c r="G160" s="10"/>
    </row>
    <row r="161" spans="1:7" ht="30" customHeight="1">
      <c r="A161" s="8">
        <v>159</v>
      </c>
      <c r="B161" s="8" t="s">
        <v>202</v>
      </c>
      <c r="C161" s="8" t="str">
        <f>"王安妮"</f>
        <v>王安妮</v>
      </c>
      <c r="D161" s="8" t="str">
        <f>"女"</f>
        <v>女</v>
      </c>
      <c r="E161" s="8" t="s">
        <v>206</v>
      </c>
      <c r="F161" s="9">
        <v>86</v>
      </c>
      <c r="G161" s="10"/>
    </row>
    <row r="162" spans="1:7" ht="30" customHeight="1">
      <c r="A162" s="8">
        <v>160</v>
      </c>
      <c r="B162" s="8" t="s">
        <v>202</v>
      </c>
      <c r="C162" s="8" t="str">
        <f>"张惠婷"</f>
        <v>张惠婷</v>
      </c>
      <c r="D162" s="8" t="str">
        <f>"女"</f>
        <v>女</v>
      </c>
      <c r="E162" s="8" t="s">
        <v>207</v>
      </c>
      <c r="F162" s="9">
        <v>85</v>
      </c>
      <c r="G162" s="10"/>
    </row>
    <row r="163" spans="1:7" ht="30" customHeight="1">
      <c r="A163" s="8">
        <v>161</v>
      </c>
      <c r="B163" s="8" t="s">
        <v>202</v>
      </c>
      <c r="C163" s="8" t="str">
        <f>"刘欣"</f>
        <v>刘欣</v>
      </c>
      <c r="D163" s="8" t="str">
        <f aca="true" t="shared" si="5" ref="D163:D168">"女"</f>
        <v>女</v>
      </c>
      <c r="E163" s="8" t="s">
        <v>208</v>
      </c>
      <c r="F163" s="9">
        <v>84.5</v>
      </c>
      <c r="G163" s="10"/>
    </row>
    <row r="164" spans="1:7" ht="30" customHeight="1">
      <c r="A164" s="8">
        <v>162</v>
      </c>
      <c r="B164" s="8" t="s">
        <v>202</v>
      </c>
      <c r="C164" s="8" t="str">
        <f>"王庆林"</f>
        <v>王庆林</v>
      </c>
      <c r="D164" s="8" t="str">
        <f t="shared" si="5"/>
        <v>女</v>
      </c>
      <c r="E164" s="8" t="s">
        <v>209</v>
      </c>
      <c r="F164" s="9">
        <v>84</v>
      </c>
      <c r="G164" s="10"/>
    </row>
    <row r="165" spans="1:7" ht="30" customHeight="1">
      <c r="A165" s="8">
        <v>163</v>
      </c>
      <c r="B165" s="8" t="s">
        <v>202</v>
      </c>
      <c r="C165" s="8" t="str">
        <f>"詹嘉雯"</f>
        <v>詹嘉雯</v>
      </c>
      <c r="D165" s="8" t="str">
        <f t="shared" si="5"/>
        <v>女</v>
      </c>
      <c r="E165" s="8" t="s">
        <v>210</v>
      </c>
      <c r="F165" s="9">
        <v>83</v>
      </c>
      <c r="G165" s="10"/>
    </row>
    <row r="166" spans="1:7" ht="30" customHeight="1">
      <c r="A166" s="8">
        <v>164</v>
      </c>
      <c r="B166" s="8" t="s">
        <v>202</v>
      </c>
      <c r="C166" s="8" t="str">
        <f>"刘敏"</f>
        <v>刘敏</v>
      </c>
      <c r="D166" s="8" t="str">
        <f t="shared" si="5"/>
        <v>女</v>
      </c>
      <c r="E166" s="8" t="s">
        <v>211</v>
      </c>
      <c r="F166" s="9">
        <v>83</v>
      </c>
      <c r="G166" s="10"/>
    </row>
    <row r="167" spans="1:7" ht="30" customHeight="1">
      <c r="A167" s="8">
        <v>165</v>
      </c>
      <c r="B167" s="8" t="s">
        <v>202</v>
      </c>
      <c r="C167" s="8" t="str">
        <f>"张璐莹"</f>
        <v>张璐莹</v>
      </c>
      <c r="D167" s="8" t="str">
        <f t="shared" si="5"/>
        <v>女</v>
      </c>
      <c r="E167" s="8" t="s">
        <v>212</v>
      </c>
      <c r="F167" s="9">
        <v>83</v>
      </c>
      <c r="G167" s="10"/>
    </row>
    <row r="168" spans="1:7" ht="30" customHeight="1">
      <c r="A168" s="8">
        <v>166</v>
      </c>
      <c r="B168" s="8" t="s">
        <v>202</v>
      </c>
      <c r="C168" s="8" t="str">
        <f>"黎倩"</f>
        <v>黎倩</v>
      </c>
      <c r="D168" s="8" t="str">
        <f t="shared" si="5"/>
        <v>女</v>
      </c>
      <c r="E168" s="8" t="s">
        <v>213</v>
      </c>
      <c r="F168" s="9">
        <v>82.75</v>
      </c>
      <c r="G168" s="10"/>
    </row>
    <row r="169" spans="1:7" ht="30" customHeight="1">
      <c r="A169" s="8">
        <v>167</v>
      </c>
      <c r="B169" s="8" t="s">
        <v>202</v>
      </c>
      <c r="C169" s="8" t="str">
        <f>"韩诗愉"</f>
        <v>韩诗愉</v>
      </c>
      <c r="D169" s="8" t="str">
        <f>"女"</f>
        <v>女</v>
      </c>
      <c r="E169" s="8" t="s">
        <v>117</v>
      </c>
      <c r="F169" s="9">
        <v>81.75</v>
      </c>
      <c r="G169" s="10"/>
    </row>
    <row r="170" spans="1:7" ht="30" customHeight="1">
      <c r="A170" s="8">
        <v>168</v>
      </c>
      <c r="B170" s="8" t="s">
        <v>202</v>
      </c>
      <c r="C170" s="8" t="str">
        <f>"张舒"</f>
        <v>张舒</v>
      </c>
      <c r="D170" s="8" t="str">
        <f>"女"</f>
        <v>女</v>
      </c>
      <c r="E170" s="8" t="s">
        <v>214</v>
      </c>
      <c r="F170" s="9">
        <v>81.5</v>
      </c>
      <c r="G170" s="10"/>
    </row>
    <row r="171" spans="1:7" ht="30" customHeight="1">
      <c r="A171" s="8">
        <v>169</v>
      </c>
      <c r="B171" s="8" t="s">
        <v>202</v>
      </c>
      <c r="C171" s="8" t="str">
        <f>"田夏梦"</f>
        <v>田夏梦</v>
      </c>
      <c r="D171" s="8" t="str">
        <f>"女"</f>
        <v>女</v>
      </c>
      <c r="E171" s="8" t="s">
        <v>215</v>
      </c>
      <c r="F171" s="9">
        <v>81.5</v>
      </c>
      <c r="G171" s="10"/>
    </row>
    <row r="172" spans="1:7" ht="30" customHeight="1">
      <c r="A172" s="8">
        <v>170</v>
      </c>
      <c r="B172" s="8" t="s">
        <v>202</v>
      </c>
      <c r="C172" s="8" t="str">
        <f>"范继方"</f>
        <v>范继方</v>
      </c>
      <c r="D172" s="8" t="str">
        <f>"女"</f>
        <v>女</v>
      </c>
      <c r="E172" s="8" t="s">
        <v>216</v>
      </c>
      <c r="F172" s="9">
        <v>81.5</v>
      </c>
      <c r="G172" s="10"/>
    </row>
    <row r="173" spans="1:7" ht="30" customHeight="1">
      <c r="A173" s="8">
        <v>171</v>
      </c>
      <c r="B173" s="8" t="s">
        <v>217</v>
      </c>
      <c r="C173" s="8" t="str">
        <f>"刘海惠"</f>
        <v>刘海惠</v>
      </c>
      <c r="D173" s="8" t="str">
        <f>"女"</f>
        <v>女</v>
      </c>
      <c r="E173" s="8" t="s">
        <v>218</v>
      </c>
      <c r="F173" s="9">
        <v>77.5</v>
      </c>
      <c r="G173" s="10"/>
    </row>
    <row r="174" spans="1:7" ht="30" customHeight="1">
      <c r="A174" s="8">
        <v>172</v>
      </c>
      <c r="B174" s="8" t="s">
        <v>217</v>
      </c>
      <c r="C174" s="8" t="str">
        <f>"王燕妮"</f>
        <v>王燕妮</v>
      </c>
      <c r="D174" s="8" t="str">
        <f>"女"</f>
        <v>女</v>
      </c>
      <c r="E174" s="8" t="s">
        <v>219</v>
      </c>
      <c r="F174" s="9">
        <v>77</v>
      </c>
      <c r="G174" s="10"/>
    </row>
    <row r="175" spans="1:7" ht="30" customHeight="1">
      <c r="A175" s="8">
        <v>173</v>
      </c>
      <c r="B175" s="8" t="s">
        <v>217</v>
      </c>
      <c r="C175" s="8" t="str">
        <f>"吴小燕"</f>
        <v>吴小燕</v>
      </c>
      <c r="D175" s="8" t="str">
        <f>"女"</f>
        <v>女</v>
      </c>
      <c r="E175" s="8" t="s">
        <v>220</v>
      </c>
      <c r="F175" s="9">
        <v>74</v>
      </c>
      <c r="G175" s="10"/>
    </row>
    <row r="176" spans="1:7" ht="30" customHeight="1">
      <c r="A176" s="8">
        <v>174</v>
      </c>
      <c r="B176" s="8" t="s">
        <v>217</v>
      </c>
      <c r="C176" s="8" t="str">
        <f>"吴琼"</f>
        <v>吴琼</v>
      </c>
      <c r="D176" s="8" t="str">
        <f>"女"</f>
        <v>女</v>
      </c>
      <c r="E176" s="8" t="s">
        <v>221</v>
      </c>
      <c r="F176" s="9">
        <v>72.5</v>
      </c>
      <c r="G176" s="10"/>
    </row>
    <row r="177" spans="1:7" ht="30" customHeight="1">
      <c r="A177" s="8">
        <v>175</v>
      </c>
      <c r="B177" s="8" t="s">
        <v>217</v>
      </c>
      <c r="C177" s="8" t="str">
        <f>"杨瑜"</f>
        <v>杨瑜</v>
      </c>
      <c r="D177" s="8" t="str">
        <f>"女"</f>
        <v>女</v>
      </c>
      <c r="E177" s="8" t="s">
        <v>222</v>
      </c>
      <c r="F177" s="9">
        <v>72.5</v>
      </c>
      <c r="G177" s="10"/>
    </row>
    <row r="178" spans="1:7" ht="30" customHeight="1">
      <c r="A178" s="8">
        <v>176</v>
      </c>
      <c r="B178" s="8" t="s">
        <v>217</v>
      </c>
      <c r="C178" s="8" t="str">
        <f>"张文盈"</f>
        <v>张文盈</v>
      </c>
      <c r="D178" s="8" t="str">
        <f>"女"</f>
        <v>女</v>
      </c>
      <c r="E178" s="8" t="s">
        <v>135</v>
      </c>
      <c r="F178" s="9">
        <v>72.5</v>
      </c>
      <c r="G178" s="10"/>
    </row>
    <row r="179" spans="1:7" ht="30" customHeight="1">
      <c r="A179" s="8">
        <v>177</v>
      </c>
      <c r="B179" s="8" t="s">
        <v>217</v>
      </c>
      <c r="C179" s="8" t="str">
        <f>"王传珠"</f>
        <v>王传珠</v>
      </c>
      <c r="D179" s="8" t="str">
        <f>"女"</f>
        <v>女</v>
      </c>
      <c r="E179" s="8" t="s">
        <v>223</v>
      </c>
      <c r="F179" s="9">
        <v>72.5</v>
      </c>
      <c r="G179" s="10"/>
    </row>
    <row r="180" spans="1:7" ht="30" customHeight="1">
      <c r="A180" s="8">
        <v>178</v>
      </c>
      <c r="B180" s="8" t="s">
        <v>224</v>
      </c>
      <c r="C180" s="8" t="str">
        <f>"梁楚倩"</f>
        <v>梁楚倩</v>
      </c>
      <c r="D180" s="8" t="str">
        <f>"女"</f>
        <v>女</v>
      </c>
      <c r="E180" s="8" t="s">
        <v>225</v>
      </c>
      <c r="F180" s="9">
        <v>82.5</v>
      </c>
      <c r="G180" s="10"/>
    </row>
    <row r="181" spans="1:7" ht="30" customHeight="1">
      <c r="A181" s="8">
        <v>179</v>
      </c>
      <c r="B181" s="8" t="s">
        <v>224</v>
      </c>
      <c r="C181" s="8" t="str">
        <f>"徐创蕾"</f>
        <v>徐创蕾</v>
      </c>
      <c r="D181" s="8" t="str">
        <f>"女"</f>
        <v>女</v>
      </c>
      <c r="E181" s="8" t="s">
        <v>226</v>
      </c>
      <c r="F181" s="9">
        <v>81.5</v>
      </c>
      <c r="G181" s="10"/>
    </row>
    <row r="182" spans="1:7" ht="30" customHeight="1">
      <c r="A182" s="8">
        <v>180</v>
      </c>
      <c r="B182" s="8" t="s">
        <v>224</v>
      </c>
      <c r="C182" s="8" t="str">
        <f>"伊超"</f>
        <v>伊超</v>
      </c>
      <c r="D182" s="8" t="str">
        <f>"女"</f>
        <v>女</v>
      </c>
      <c r="E182" s="8" t="s">
        <v>227</v>
      </c>
      <c r="F182" s="9">
        <v>79</v>
      </c>
      <c r="G182" s="10"/>
    </row>
    <row r="183" spans="1:7" ht="30" customHeight="1">
      <c r="A183" s="8">
        <v>181</v>
      </c>
      <c r="B183" s="8" t="s">
        <v>224</v>
      </c>
      <c r="C183" s="8" t="str">
        <f>"邢其秋"</f>
        <v>邢其秋</v>
      </c>
      <c r="D183" s="8" t="str">
        <f>"女"</f>
        <v>女</v>
      </c>
      <c r="E183" s="8" t="s">
        <v>228</v>
      </c>
      <c r="F183" s="9">
        <v>79</v>
      </c>
      <c r="G183" s="10"/>
    </row>
    <row r="184" spans="1:7" ht="30" customHeight="1">
      <c r="A184" s="8">
        <v>182</v>
      </c>
      <c r="B184" s="8" t="s">
        <v>224</v>
      </c>
      <c r="C184" s="8" t="str">
        <f>"卢健瞳"</f>
        <v>卢健瞳</v>
      </c>
      <c r="D184" s="8" t="str">
        <f>"女"</f>
        <v>女</v>
      </c>
      <c r="E184" s="8" t="s">
        <v>229</v>
      </c>
      <c r="F184" s="9">
        <v>78.5</v>
      </c>
      <c r="G184" s="10"/>
    </row>
    <row r="185" spans="1:7" ht="30" customHeight="1">
      <c r="A185" s="8">
        <v>183</v>
      </c>
      <c r="B185" s="8" t="s">
        <v>224</v>
      </c>
      <c r="C185" s="8" t="str">
        <f>"高德发"</f>
        <v>高德发</v>
      </c>
      <c r="D185" s="8" t="str">
        <f>"男"</f>
        <v>男</v>
      </c>
      <c r="E185" s="8" t="s">
        <v>230</v>
      </c>
      <c r="F185" s="9">
        <v>78</v>
      </c>
      <c r="G185" s="10"/>
    </row>
    <row r="186" spans="1:7" ht="30" customHeight="1">
      <c r="A186" s="8">
        <v>184</v>
      </c>
      <c r="B186" s="8" t="s">
        <v>231</v>
      </c>
      <c r="C186" s="8" t="str">
        <f>"方世斌"</f>
        <v>方世斌</v>
      </c>
      <c r="D186" s="8" t="str">
        <f>"男"</f>
        <v>男</v>
      </c>
      <c r="E186" s="8" t="s">
        <v>232</v>
      </c>
      <c r="F186" s="9">
        <v>85.5</v>
      </c>
      <c r="G186" s="10"/>
    </row>
    <row r="187" spans="1:7" ht="30" customHeight="1">
      <c r="A187" s="8">
        <v>185</v>
      </c>
      <c r="B187" s="8" t="s">
        <v>231</v>
      </c>
      <c r="C187" s="8" t="str">
        <f>"符子媛"</f>
        <v>符子媛</v>
      </c>
      <c r="D187" s="8" t="str">
        <f>"女"</f>
        <v>女</v>
      </c>
      <c r="E187" s="8" t="s">
        <v>233</v>
      </c>
      <c r="F187" s="9">
        <v>81.5</v>
      </c>
      <c r="G187" s="10"/>
    </row>
    <row r="188" spans="1:7" ht="30" customHeight="1">
      <c r="A188" s="8">
        <v>186</v>
      </c>
      <c r="B188" s="8" t="s">
        <v>231</v>
      </c>
      <c r="C188" s="8" t="str">
        <f>"朱亚辰"</f>
        <v>朱亚辰</v>
      </c>
      <c r="D188" s="8" t="str">
        <f>"男"</f>
        <v>男</v>
      </c>
      <c r="E188" s="8" t="s">
        <v>234</v>
      </c>
      <c r="F188" s="9">
        <v>80.5</v>
      </c>
      <c r="G188" s="10"/>
    </row>
    <row r="189" spans="1:7" ht="30" customHeight="1">
      <c r="A189" s="8">
        <v>187</v>
      </c>
      <c r="B189" s="8" t="s">
        <v>231</v>
      </c>
      <c r="C189" s="8" t="str">
        <f>"邢孔芸"</f>
        <v>邢孔芸</v>
      </c>
      <c r="D189" s="8" t="str">
        <f>"女"</f>
        <v>女</v>
      </c>
      <c r="E189" s="8" t="s">
        <v>235</v>
      </c>
      <c r="F189" s="9">
        <v>80</v>
      </c>
      <c r="G189" s="10"/>
    </row>
    <row r="190" spans="1:7" ht="30" customHeight="1">
      <c r="A190" s="8">
        <v>188</v>
      </c>
      <c r="B190" s="8" t="s">
        <v>231</v>
      </c>
      <c r="C190" s="8" t="str">
        <f>"骆华转"</f>
        <v>骆华转</v>
      </c>
      <c r="D190" s="8" t="str">
        <f>"女"</f>
        <v>女</v>
      </c>
      <c r="E190" s="8" t="s">
        <v>236</v>
      </c>
      <c r="F190" s="9">
        <v>79.5</v>
      </c>
      <c r="G190" s="10"/>
    </row>
    <row r="191" spans="1:7" ht="30" customHeight="1">
      <c r="A191" s="8">
        <v>189</v>
      </c>
      <c r="B191" s="8" t="s">
        <v>231</v>
      </c>
      <c r="C191" s="8" t="str">
        <f>"陈吉瑞"</f>
        <v>陈吉瑞</v>
      </c>
      <c r="D191" s="8" t="str">
        <f>"女"</f>
        <v>女</v>
      </c>
      <c r="E191" s="8" t="s">
        <v>237</v>
      </c>
      <c r="F191" s="9">
        <v>79</v>
      </c>
      <c r="G191" s="10"/>
    </row>
    <row r="192" spans="1:7" ht="30" customHeight="1">
      <c r="A192" s="8">
        <v>190</v>
      </c>
      <c r="B192" s="8" t="s">
        <v>238</v>
      </c>
      <c r="C192" s="8" t="str">
        <f>"马亚銮"</f>
        <v>马亚銮</v>
      </c>
      <c r="D192" s="8" t="str">
        <f>"女"</f>
        <v>女</v>
      </c>
      <c r="E192" s="8" t="s">
        <v>239</v>
      </c>
      <c r="F192" s="9">
        <v>74.5</v>
      </c>
      <c r="G192" s="10"/>
    </row>
    <row r="193" spans="1:7" ht="30" customHeight="1">
      <c r="A193" s="8">
        <v>191</v>
      </c>
      <c r="B193" s="8" t="s">
        <v>238</v>
      </c>
      <c r="C193" s="8" t="str">
        <f>"谢家琳"</f>
        <v>谢家琳</v>
      </c>
      <c r="D193" s="8" t="str">
        <f>"女"</f>
        <v>女</v>
      </c>
      <c r="E193" s="8" t="s">
        <v>240</v>
      </c>
      <c r="F193" s="9">
        <v>72.5</v>
      </c>
      <c r="G193" s="10"/>
    </row>
    <row r="194" spans="1:7" ht="30" customHeight="1">
      <c r="A194" s="8">
        <v>192</v>
      </c>
      <c r="B194" s="8" t="s">
        <v>238</v>
      </c>
      <c r="C194" s="8" t="str">
        <f>"赖海"</f>
        <v>赖海</v>
      </c>
      <c r="D194" s="8" t="str">
        <f>"男"</f>
        <v>男</v>
      </c>
      <c r="E194" s="8" t="s">
        <v>241</v>
      </c>
      <c r="F194" s="9">
        <v>68</v>
      </c>
      <c r="G194" s="10"/>
    </row>
    <row r="195" spans="1:7" ht="30" customHeight="1">
      <c r="A195" s="8">
        <v>193</v>
      </c>
      <c r="B195" s="8" t="s">
        <v>238</v>
      </c>
      <c r="C195" s="8" t="str">
        <f>"方可欣"</f>
        <v>方可欣</v>
      </c>
      <c r="D195" s="8" t="str">
        <f>"女"</f>
        <v>女</v>
      </c>
      <c r="E195" s="8" t="s">
        <v>242</v>
      </c>
      <c r="F195" s="9">
        <v>66.5</v>
      </c>
      <c r="G195" s="10"/>
    </row>
    <row r="196" spans="1:7" ht="30" customHeight="1">
      <c r="A196" s="8">
        <v>194</v>
      </c>
      <c r="B196" s="8" t="s">
        <v>238</v>
      </c>
      <c r="C196" s="8" t="str">
        <f>"肖煜"</f>
        <v>肖煜</v>
      </c>
      <c r="D196" s="8" t="str">
        <f>"女"</f>
        <v>女</v>
      </c>
      <c r="E196" s="8" t="s">
        <v>243</v>
      </c>
      <c r="F196" s="9">
        <v>66</v>
      </c>
      <c r="G196" s="10"/>
    </row>
    <row r="197" spans="1:7" ht="30" customHeight="1">
      <c r="A197" s="8">
        <v>195</v>
      </c>
      <c r="B197" s="8" t="s">
        <v>238</v>
      </c>
      <c r="C197" s="8" t="str">
        <f>"黎慧英"</f>
        <v>黎慧英</v>
      </c>
      <c r="D197" s="8" t="str">
        <f>"女"</f>
        <v>女</v>
      </c>
      <c r="E197" s="8" t="s">
        <v>244</v>
      </c>
      <c r="F197" s="9">
        <v>61</v>
      </c>
      <c r="G197" s="10"/>
    </row>
    <row r="198" spans="1:7" ht="30" customHeight="1">
      <c r="A198" s="8">
        <v>196</v>
      </c>
      <c r="B198" s="8" t="s">
        <v>245</v>
      </c>
      <c r="C198" s="8" t="str">
        <f>"符家婷"</f>
        <v>符家婷</v>
      </c>
      <c r="D198" s="8" t="str">
        <f aca="true" t="shared" si="6" ref="D198:D203">"女"</f>
        <v>女</v>
      </c>
      <c r="E198" s="8" t="s">
        <v>246</v>
      </c>
      <c r="F198" s="9">
        <v>83.5</v>
      </c>
      <c r="G198" s="10"/>
    </row>
    <row r="199" spans="1:7" ht="30" customHeight="1">
      <c r="A199" s="8">
        <v>197</v>
      </c>
      <c r="B199" s="8" t="s">
        <v>245</v>
      </c>
      <c r="C199" s="8" t="str">
        <f>"陈颖"</f>
        <v>陈颖</v>
      </c>
      <c r="D199" s="8" t="str">
        <f t="shared" si="6"/>
        <v>女</v>
      </c>
      <c r="E199" s="8" t="s">
        <v>247</v>
      </c>
      <c r="F199" s="9">
        <v>83</v>
      </c>
      <c r="G199" s="10"/>
    </row>
    <row r="200" spans="1:7" ht="30" customHeight="1">
      <c r="A200" s="8">
        <v>198</v>
      </c>
      <c r="B200" s="8" t="s">
        <v>245</v>
      </c>
      <c r="C200" s="8" t="str">
        <f>"吴晓珍"</f>
        <v>吴晓珍</v>
      </c>
      <c r="D200" s="8" t="str">
        <f t="shared" si="6"/>
        <v>女</v>
      </c>
      <c r="E200" s="8" t="s">
        <v>248</v>
      </c>
      <c r="F200" s="9">
        <v>80.5</v>
      </c>
      <c r="G200" s="10"/>
    </row>
    <row r="201" spans="1:7" ht="30" customHeight="1">
      <c r="A201" s="8">
        <v>199</v>
      </c>
      <c r="B201" s="8" t="s">
        <v>245</v>
      </c>
      <c r="C201" s="8" t="str">
        <f>"石奇凡"</f>
        <v>石奇凡</v>
      </c>
      <c r="D201" s="8" t="str">
        <f t="shared" si="6"/>
        <v>女</v>
      </c>
      <c r="E201" s="8" t="s">
        <v>249</v>
      </c>
      <c r="F201" s="9">
        <v>78.5</v>
      </c>
      <c r="G201" s="10"/>
    </row>
    <row r="202" spans="1:7" ht="30" customHeight="1">
      <c r="A202" s="8">
        <v>200</v>
      </c>
      <c r="B202" s="8" t="s">
        <v>245</v>
      </c>
      <c r="C202" s="8" t="str">
        <f>"韩玉娟"</f>
        <v>韩玉娟</v>
      </c>
      <c r="D202" s="8" t="str">
        <f t="shared" si="6"/>
        <v>女</v>
      </c>
      <c r="E202" s="8" t="s">
        <v>250</v>
      </c>
      <c r="F202" s="9">
        <v>76.5</v>
      </c>
      <c r="G202" s="10"/>
    </row>
    <row r="203" spans="1:7" ht="30" customHeight="1">
      <c r="A203" s="8">
        <v>201</v>
      </c>
      <c r="B203" s="8" t="s">
        <v>245</v>
      </c>
      <c r="C203" s="8" t="str">
        <f>"吴金香"</f>
        <v>吴金香</v>
      </c>
      <c r="D203" s="8" t="str">
        <f t="shared" si="6"/>
        <v>女</v>
      </c>
      <c r="E203" s="8" t="s">
        <v>251</v>
      </c>
      <c r="F203" s="9">
        <v>75</v>
      </c>
      <c r="G203" s="10"/>
    </row>
    <row r="204" spans="1:7" ht="30" customHeight="1">
      <c r="A204" s="8">
        <v>202</v>
      </c>
      <c r="B204" s="8" t="s">
        <v>252</v>
      </c>
      <c r="C204" s="8" t="str">
        <f>"苟金姗"</f>
        <v>苟金姗</v>
      </c>
      <c r="D204" s="8" t="str">
        <f>"女"</f>
        <v>女</v>
      </c>
      <c r="E204" s="8" t="s">
        <v>253</v>
      </c>
      <c r="F204" s="9">
        <v>85.5</v>
      </c>
      <c r="G204" s="10"/>
    </row>
    <row r="205" spans="1:7" ht="30" customHeight="1">
      <c r="A205" s="8">
        <v>203</v>
      </c>
      <c r="B205" s="8" t="s">
        <v>252</v>
      </c>
      <c r="C205" s="8" t="str">
        <f>"王清梅"</f>
        <v>王清梅</v>
      </c>
      <c r="D205" s="8" t="str">
        <f>"女"</f>
        <v>女</v>
      </c>
      <c r="E205" s="8" t="s">
        <v>254</v>
      </c>
      <c r="F205" s="9">
        <v>81</v>
      </c>
      <c r="G205" s="10"/>
    </row>
    <row r="206" spans="1:7" ht="30" customHeight="1">
      <c r="A206" s="8">
        <v>204</v>
      </c>
      <c r="B206" s="8" t="s">
        <v>252</v>
      </c>
      <c r="C206" s="8" t="str">
        <f>"王丽珍"</f>
        <v>王丽珍</v>
      </c>
      <c r="D206" s="8" t="str">
        <f>"女"</f>
        <v>女</v>
      </c>
      <c r="E206" s="8" t="s">
        <v>255</v>
      </c>
      <c r="F206" s="9">
        <v>81</v>
      </c>
      <c r="G206" s="10"/>
    </row>
    <row r="207" spans="1:7" ht="30" customHeight="1">
      <c r="A207" s="8">
        <v>205</v>
      </c>
      <c r="B207" s="8" t="s">
        <v>256</v>
      </c>
      <c r="C207" s="8" t="str">
        <f>"刘森"</f>
        <v>刘森</v>
      </c>
      <c r="D207" s="8" t="str">
        <f>"女"</f>
        <v>女</v>
      </c>
      <c r="E207" s="8" t="s">
        <v>257</v>
      </c>
      <c r="F207" s="9">
        <v>74</v>
      </c>
      <c r="G207" s="10"/>
    </row>
    <row r="208" spans="1:7" ht="30" customHeight="1">
      <c r="A208" s="8">
        <v>206</v>
      </c>
      <c r="B208" s="8" t="s">
        <v>256</v>
      </c>
      <c r="C208" s="8" t="str">
        <f>"吴金霞"</f>
        <v>吴金霞</v>
      </c>
      <c r="D208" s="8" t="str">
        <f>"女"</f>
        <v>女</v>
      </c>
      <c r="E208" s="8" t="s">
        <v>258</v>
      </c>
      <c r="F208" s="9">
        <v>73.5</v>
      </c>
      <c r="G208" s="10"/>
    </row>
    <row r="209" spans="1:7" ht="30" customHeight="1">
      <c r="A209" s="8">
        <v>207</v>
      </c>
      <c r="B209" s="8" t="s">
        <v>256</v>
      </c>
      <c r="C209" s="8" t="str">
        <f>"宋文涛"</f>
        <v>宋文涛</v>
      </c>
      <c r="D209" s="8" t="str">
        <f>"男"</f>
        <v>男</v>
      </c>
      <c r="E209" s="8" t="s">
        <v>259</v>
      </c>
      <c r="F209" s="9">
        <v>72.5</v>
      </c>
      <c r="G209" s="10"/>
    </row>
    <row r="210" spans="1:7" ht="30" customHeight="1">
      <c r="A210" s="8">
        <v>208</v>
      </c>
      <c r="B210" s="8" t="s">
        <v>256</v>
      </c>
      <c r="C210" s="8" t="str">
        <f>"雷宇健"</f>
        <v>雷宇健</v>
      </c>
      <c r="D210" s="8" t="str">
        <f>"男"</f>
        <v>男</v>
      </c>
      <c r="E210" s="8" t="s">
        <v>260</v>
      </c>
      <c r="F210" s="9">
        <v>68.5</v>
      </c>
      <c r="G210" s="10"/>
    </row>
    <row r="211" spans="1:7" ht="30" customHeight="1">
      <c r="A211" s="8">
        <v>209</v>
      </c>
      <c r="B211" s="8" t="s">
        <v>256</v>
      </c>
      <c r="C211" s="8" t="str">
        <f>"孙耀玮"</f>
        <v>孙耀玮</v>
      </c>
      <c r="D211" s="8" t="str">
        <f>"男"</f>
        <v>男</v>
      </c>
      <c r="E211" s="8" t="s">
        <v>261</v>
      </c>
      <c r="F211" s="9">
        <v>67</v>
      </c>
      <c r="G211" s="10"/>
    </row>
    <row r="212" spans="1:7" ht="30" customHeight="1">
      <c r="A212" s="8">
        <v>210</v>
      </c>
      <c r="B212" s="8" t="s">
        <v>262</v>
      </c>
      <c r="C212" s="8" t="str">
        <f>"曾效香"</f>
        <v>曾效香</v>
      </c>
      <c r="D212" s="8" t="str">
        <f>"女"</f>
        <v>女</v>
      </c>
      <c r="E212" s="8" t="s">
        <v>263</v>
      </c>
      <c r="F212" s="9">
        <v>86</v>
      </c>
      <c r="G212" s="10"/>
    </row>
    <row r="213" spans="1:7" ht="30" customHeight="1">
      <c r="A213" s="8">
        <v>211</v>
      </c>
      <c r="B213" s="8" t="s">
        <v>262</v>
      </c>
      <c r="C213" s="8" t="str">
        <f>"吴源权"</f>
        <v>吴源权</v>
      </c>
      <c r="D213" s="8" t="str">
        <f>"男"</f>
        <v>男</v>
      </c>
      <c r="E213" s="8" t="s">
        <v>264</v>
      </c>
      <c r="F213" s="9">
        <v>85</v>
      </c>
      <c r="G213" s="10"/>
    </row>
    <row r="214" spans="1:7" ht="30" customHeight="1">
      <c r="A214" s="8">
        <v>212</v>
      </c>
      <c r="B214" s="8" t="s">
        <v>262</v>
      </c>
      <c r="C214" s="8" t="str">
        <f>"秦壮"</f>
        <v>秦壮</v>
      </c>
      <c r="D214" s="8" t="str">
        <f>"男"</f>
        <v>男</v>
      </c>
      <c r="E214" s="8" t="s">
        <v>265</v>
      </c>
      <c r="F214" s="9">
        <v>82</v>
      </c>
      <c r="G214" s="10"/>
    </row>
    <row r="215" spans="1:7" ht="30" customHeight="1">
      <c r="A215" s="8">
        <v>213</v>
      </c>
      <c r="B215" s="8" t="s">
        <v>262</v>
      </c>
      <c r="C215" s="8" t="str">
        <f>"李宁"</f>
        <v>李宁</v>
      </c>
      <c r="D215" s="8" t="str">
        <f>"女"</f>
        <v>女</v>
      </c>
      <c r="E215" s="8" t="s">
        <v>266</v>
      </c>
      <c r="F215" s="9">
        <v>81.5</v>
      </c>
      <c r="G215" s="10"/>
    </row>
    <row r="216" spans="1:7" ht="30" customHeight="1">
      <c r="A216" s="8">
        <v>214</v>
      </c>
      <c r="B216" s="8" t="s">
        <v>262</v>
      </c>
      <c r="C216" s="8" t="str">
        <f>"李好"</f>
        <v>李好</v>
      </c>
      <c r="D216" s="8" t="str">
        <f>"女"</f>
        <v>女</v>
      </c>
      <c r="E216" s="8" t="s">
        <v>267</v>
      </c>
      <c r="F216" s="9">
        <v>80.5</v>
      </c>
      <c r="G216" s="10"/>
    </row>
    <row r="217" spans="1:7" ht="30" customHeight="1">
      <c r="A217" s="8">
        <v>215</v>
      </c>
      <c r="B217" s="8" t="s">
        <v>262</v>
      </c>
      <c r="C217" s="8" t="str">
        <f>"张芸"</f>
        <v>张芸</v>
      </c>
      <c r="D217" s="8" t="str">
        <f>"女"</f>
        <v>女</v>
      </c>
      <c r="E217" s="8" t="s">
        <v>268</v>
      </c>
      <c r="F217" s="9">
        <v>76</v>
      </c>
      <c r="G217" s="10"/>
    </row>
    <row r="218" spans="1:7" ht="30" customHeight="1">
      <c r="A218" s="8">
        <v>216</v>
      </c>
      <c r="B218" s="8" t="s">
        <v>269</v>
      </c>
      <c r="C218" s="8" t="str">
        <f>"尤娜"</f>
        <v>尤娜</v>
      </c>
      <c r="D218" s="8" t="str">
        <f>"女"</f>
        <v>女</v>
      </c>
      <c r="E218" s="8" t="s">
        <v>270</v>
      </c>
      <c r="F218" s="9">
        <v>85.5</v>
      </c>
      <c r="G218" s="10"/>
    </row>
    <row r="219" spans="1:7" ht="30" customHeight="1">
      <c r="A219" s="8">
        <v>217</v>
      </c>
      <c r="B219" s="8" t="s">
        <v>269</v>
      </c>
      <c r="C219" s="8" t="str">
        <f>"陈嫔韵"</f>
        <v>陈嫔韵</v>
      </c>
      <c r="D219" s="8" t="str">
        <f>"女"</f>
        <v>女</v>
      </c>
      <c r="E219" s="8" t="s">
        <v>271</v>
      </c>
      <c r="F219" s="9">
        <v>79.5</v>
      </c>
      <c r="G219" s="10"/>
    </row>
    <row r="220" spans="1:7" ht="30" customHeight="1">
      <c r="A220" s="8">
        <v>218</v>
      </c>
      <c r="B220" s="8" t="s">
        <v>269</v>
      </c>
      <c r="C220" s="8" t="str">
        <f>"苏祥静"</f>
        <v>苏祥静</v>
      </c>
      <c r="D220" s="8" t="str">
        <f>"女"</f>
        <v>女</v>
      </c>
      <c r="E220" s="8" t="s">
        <v>272</v>
      </c>
      <c r="F220" s="9">
        <v>78</v>
      </c>
      <c r="G220" s="10"/>
    </row>
    <row r="221" spans="1:7" ht="30" customHeight="1">
      <c r="A221" s="8">
        <v>219</v>
      </c>
      <c r="B221" s="8" t="s">
        <v>269</v>
      </c>
      <c r="C221" s="8" t="str">
        <f>"周文芳"</f>
        <v>周文芳</v>
      </c>
      <c r="D221" s="8" t="str">
        <f>"女"</f>
        <v>女</v>
      </c>
      <c r="E221" s="8" t="s">
        <v>273</v>
      </c>
      <c r="F221" s="9">
        <v>78</v>
      </c>
      <c r="G221" s="10"/>
    </row>
    <row r="222" spans="1:7" ht="30" customHeight="1">
      <c r="A222" s="8">
        <v>220</v>
      </c>
      <c r="B222" s="8" t="s">
        <v>269</v>
      </c>
      <c r="C222" s="8" t="str">
        <f>"王星蕴"</f>
        <v>王星蕴</v>
      </c>
      <c r="D222" s="8" t="str">
        <f>"男"</f>
        <v>男</v>
      </c>
      <c r="E222" s="8" t="s">
        <v>274</v>
      </c>
      <c r="F222" s="9">
        <v>77.5</v>
      </c>
      <c r="G222" s="10"/>
    </row>
    <row r="223" spans="1:7" ht="30" customHeight="1">
      <c r="A223" s="8">
        <v>221</v>
      </c>
      <c r="B223" s="8" t="s">
        <v>269</v>
      </c>
      <c r="C223" s="8" t="str">
        <f>"韦文娟"</f>
        <v>韦文娟</v>
      </c>
      <c r="D223" s="8" t="str">
        <f aca="true" t="shared" si="7" ref="D223:D230">"女"</f>
        <v>女</v>
      </c>
      <c r="E223" s="8" t="s">
        <v>275</v>
      </c>
      <c r="F223" s="9">
        <v>77</v>
      </c>
      <c r="G223" s="10"/>
    </row>
    <row r="224" spans="1:7" ht="30" customHeight="1">
      <c r="A224" s="8">
        <v>222</v>
      </c>
      <c r="B224" s="8" t="s">
        <v>269</v>
      </c>
      <c r="C224" s="8" t="str">
        <f>"孟巧渊"</f>
        <v>孟巧渊</v>
      </c>
      <c r="D224" s="8" t="str">
        <f t="shared" si="7"/>
        <v>女</v>
      </c>
      <c r="E224" s="8" t="s">
        <v>276</v>
      </c>
      <c r="F224" s="9">
        <v>77</v>
      </c>
      <c r="G224" s="10"/>
    </row>
    <row r="225" spans="1:7" ht="30" customHeight="1">
      <c r="A225" s="8">
        <v>223</v>
      </c>
      <c r="B225" s="8" t="s">
        <v>269</v>
      </c>
      <c r="C225" s="8" t="str">
        <f>"黄亚颖"</f>
        <v>黄亚颖</v>
      </c>
      <c r="D225" s="8" t="str">
        <f t="shared" si="7"/>
        <v>女</v>
      </c>
      <c r="E225" s="8" t="s">
        <v>277</v>
      </c>
      <c r="F225" s="9">
        <v>76</v>
      </c>
      <c r="G225" s="10"/>
    </row>
    <row r="226" spans="1:7" ht="30" customHeight="1">
      <c r="A226" s="8">
        <v>224</v>
      </c>
      <c r="B226" s="8" t="s">
        <v>269</v>
      </c>
      <c r="C226" s="8" t="str">
        <f>"谭慧洁"</f>
        <v>谭慧洁</v>
      </c>
      <c r="D226" s="8" t="str">
        <f t="shared" si="7"/>
        <v>女</v>
      </c>
      <c r="E226" s="8" t="s">
        <v>278</v>
      </c>
      <c r="F226" s="9">
        <v>75.5</v>
      </c>
      <c r="G226" s="10"/>
    </row>
    <row r="227" spans="1:7" ht="30" customHeight="1">
      <c r="A227" s="8">
        <v>225</v>
      </c>
      <c r="B227" s="8" t="s">
        <v>269</v>
      </c>
      <c r="C227" s="8" t="str">
        <f>"何一秋"</f>
        <v>何一秋</v>
      </c>
      <c r="D227" s="8" t="str">
        <f t="shared" si="7"/>
        <v>女</v>
      </c>
      <c r="E227" s="8" t="s">
        <v>279</v>
      </c>
      <c r="F227" s="9">
        <v>75.5</v>
      </c>
      <c r="G227" s="10"/>
    </row>
    <row r="228" spans="1:7" ht="30" customHeight="1">
      <c r="A228" s="8">
        <v>226</v>
      </c>
      <c r="B228" s="8" t="s">
        <v>269</v>
      </c>
      <c r="C228" s="8" t="str">
        <f>"林朝蕾"</f>
        <v>林朝蕾</v>
      </c>
      <c r="D228" s="8" t="str">
        <f t="shared" si="7"/>
        <v>女</v>
      </c>
      <c r="E228" s="8" t="s">
        <v>114</v>
      </c>
      <c r="F228" s="9">
        <v>75</v>
      </c>
      <c r="G228" s="10"/>
    </row>
    <row r="229" spans="1:7" ht="30" customHeight="1">
      <c r="A229" s="8">
        <v>227</v>
      </c>
      <c r="B229" s="8" t="s">
        <v>269</v>
      </c>
      <c r="C229" s="11" t="str">
        <f>"黄幸子"</f>
        <v>黄幸子</v>
      </c>
      <c r="D229" s="8" t="str">
        <f t="shared" si="7"/>
        <v>女</v>
      </c>
      <c r="E229" s="8" t="s">
        <v>280</v>
      </c>
      <c r="F229" s="12">
        <v>74.5</v>
      </c>
      <c r="G229" s="10" t="s">
        <v>39</v>
      </c>
    </row>
    <row r="230" spans="1:7" ht="30" customHeight="1">
      <c r="A230" s="8">
        <v>228</v>
      </c>
      <c r="B230" s="8" t="s">
        <v>269</v>
      </c>
      <c r="C230" s="11" t="str">
        <f>"李璐"</f>
        <v>李璐</v>
      </c>
      <c r="D230" s="8" t="str">
        <f t="shared" si="7"/>
        <v>女</v>
      </c>
      <c r="E230" s="8" t="s">
        <v>281</v>
      </c>
      <c r="F230" s="12">
        <v>74.5</v>
      </c>
      <c r="G230" s="10" t="s">
        <v>39</v>
      </c>
    </row>
    <row r="231" spans="1:7" ht="30" customHeight="1">
      <c r="A231" s="8">
        <v>229</v>
      </c>
      <c r="B231" s="8" t="s">
        <v>282</v>
      </c>
      <c r="C231" s="8" t="str">
        <f>"阮琼霞"</f>
        <v>阮琼霞</v>
      </c>
      <c r="D231" s="8" t="str">
        <f>"女"</f>
        <v>女</v>
      </c>
      <c r="E231" s="8" t="s">
        <v>283</v>
      </c>
      <c r="F231" s="9">
        <v>85</v>
      </c>
      <c r="G231" s="10"/>
    </row>
    <row r="232" spans="1:7" ht="30" customHeight="1">
      <c r="A232" s="8">
        <v>230</v>
      </c>
      <c r="B232" s="8" t="s">
        <v>282</v>
      </c>
      <c r="C232" s="8" t="str">
        <f>"陈太保"</f>
        <v>陈太保</v>
      </c>
      <c r="D232" s="8" t="str">
        <f>"男"</f>
        <v>男</v>
      </c>
      <c r="E232" s="8" t="s">
        <v>284</v>
      </c>
      <c r="F232" s="9">
        <v>84.5</v>
      </c>
      <c r="G232" s="10"/>
    </row>
    <row r="233" spans="1:7" ht="30" customHeight="1">
      <c r="A233" s="8">
        <v>231</v>
      </c>
      <c r="B233" s="8" t="s">
        <v>282</v>
      </c>
      <c r="C233" s="8" t="str">
        <f>"吴君"</f>
        <v>吴君</v>
      </c>
      <c r="D233" s="8" t="str">
        <f aca="true" t="shared" si="8" ref="D233:D242">"女"</f>
        <v>女</v>
      </c>
      <c r="E233" s="8" t="s">
        <v>285</v>
      </c>
      <c r="F233" s="9">
        <v>83</v>
      </c>
      <c r="G233" s="10"/>
    </row>
    <row r="234" spans="1:7" ht="30" customHeight="1">
      <c r="A234" s="8">
        <v>232</v>
      </c>
      <c r="B234" s="8" t="s">
        <v>282</v>
      </c>
      <c r="C234" s="8" t="str">
        <f>"李高琳"</f>
        <v>李高琳</v>
      </c>
      <c r="D234" s="8" t="str">
        <f t="shared" si="8"/>
        <v>女</v>
      </c>
      <c r="E234" s="8" t="s">
        <v>286</v>
      </c>
      <c r="F234" s="9">
        <v>81</v>
      </c>
      <c r="G234" s="10"/>
    </row>
    <row r="235" spans="1:7" ht="30" customHeight="1">
      <c r="A235" s="8">
        <v>233</v>
      </c>
      <c r="B235" s="8" t="s">
        <v>282</v>
      </c>
      <c r="C235" s="8" t="str">
        <f>"陈楠"</f>
        <v>陈楠</v>
      </c>
      <c r="D235" s="8" t="str">
        <f t="shared" si="8"/>
        <v>女</v>
      </c>
      <c r="E235" s="8" t="s">
        <v>287</v>
      </c>
      <c r="F235" s="9">
        <v>79.5</v>
      </c>
      <c r="G235" s="10"/>
    </row>
    <row r="236" spans="1:7" ht="30" customHeight="1">
      <c r="A236" s="8">
        <v>234</v>
      </c>
      <c r="B236" s="8" t="s">
        <v>282</v>
      </c>
      <c r="C236" s="8" t="str">
        <f>"许桂英"</f>
        <v>许桂英</v>
      </c>
      <c r="D236" s="8" t="str">
        <f t="shared" si="8"/>
        <v>女</v>
      </c>
      <c r="E236" s="8" t="s">
        <v>288</v>
      </c>
      <c r="F236" s="9">
        <v>78.5</v>
      </c>
      <c r="G236" s="10"/>
    </row>
    <row r="237" spans="1:7" ht="30" customHeight="1">
      <c r="A237" s="8">
        <v>235</v>
      </c>
      <c r="B237" s="8" t="s">
        <v>282</v>
      </c>
      <c r="C237" s="8" t="str">
        <f>"黄园园"</f>
        <v>黄园园</v>
      </c>
      <c r="D237" s="8" t="str">
        <f t="shared" si="8"/>
        <v>女</v>
      </c>
      <c r="E237" s="8" t="s">
        <v>289</v>
      </c>
      <c r="F237" s="9">
        <v>77</v>
      </c>
      <c r="G237" s="10"/>
    </row>
    <row r="238" spans="1:7" ht="30" customHeight="1">
      <c r="A238" s="8">
        <v>236</v>
      </c>
      <c r="B238" s="8" t="s">
        <v>282</v>
      </c>
      <c r="C238" s="8" t="str">
        <f>"王兰"</f>
        <v>王兰</v>
      </c>
      <c r="D238" s="8" t="str">
        <f t="shared" si="8"/>
        <v>女</v>
      </c>
      <c r="E238" s="8" t="s">
        <v>290</v>
      </c>
      <c r="F238" s="9">
        <v>77</v>
      </c>
      <c r="G238" s="10"/>
    </row>
    <row r="239" spans="1:7" ht="30" customHeight="1">
      <c r="A239" s="8">
        <v>237</v>
      </c>
      <c r="B239" s="8" t="s">
        <v>282</v>
      </c>
      <c r="C239" s="8" t="str">
        <f>"黄方"</f>
        <v>黄方</v>
      </c>
      <c r="D239" s="8" t="str">
        <f t="shared" si="8"/>
        <v>女</v>
      </c>
      <c r="E239" s="8" t="s">
        <v>291</v>
      </c>
      <c r="F239" s="9">
        <v>76.5</v>
      </c>
      <c r="G239" s="10"/>
    </row>
    <row r="240" spans="1:7" ht="30" customHeight="1">
      <c r="A240" s="8">
        <v>238</v>
      </c>
      <c r="B240" s="8" t="s">
        <v>282</v>
      </c>
      <c r="C240" s="8" t="str">
        <f>"王娆婧"</f>
        <v>王娆婧</v>
      </c>
      <c r="D240" s="8" t="str">
        <f t="shared" si="8"/>
        <v>女</v>
      </c>
      <c r="E240" s="8" t="s">
        <v>292</v>
      </c>
      <c r="F240" s="9">
        <v>75.5</v>
      </c>
      <c r="G240" s="10"/>
    </row>
    <row r="241" spans="1:7" ht="30" customHeight="1">
      <c r="A241" s="8">
        <v>239</v>
      </c>
      <c r="B241" s="8" t="s">
        <v>282</v>
      </c>
      <c r="C241" s="8" t="str">
        <f>"李雅茜"</f>
        <v>李雅茜</v>
      </c>
      <c r="D241" s="8" t="str">
        <f t="shared" si="8"/>
        <v>女</v>
      </c>
      <c r="E241" s="8" t="s">
        <v>293</v>
      </c>
      <c r="F241" s="9">
        <v>75.5</v>
      </c>
      <c r="G241" s="10"/>
    </row>
    <row r="242" spans="1:7" ht="30" customHeight="1">
      <c r="A242" s="8">
        <v>240</v>
      </c>
      <c r="B242" s="8" t="s">
        <v>282</v>
      </c>
      <c r="C242" s="8" t="str">
        <f>"吴晓颜"</f>
        <v>吴晓颜</v>
      </c>
      <c r="D242" s="8" t="str">
        <f t="shared" si="8"/>
        <v>女</v>
      </c>
      <c r="E242" s="8" t="s">
        <v>228</v>
      </c>
      <c r="F242" s="9">
        <v>75.5</v>
      </c>
      <c r="G242" s="10"/>
    </row>
    <row r="243" spans="1:7" ht="30" customHeight="1">
      <c r="A243" s="8">
        <v>241</v>
      </c>
      <c r="B243" s="8" t="s">
        <v>294</v>
      </c>
      <c r="C243" s="8" t="str">
        <f>"曾一晗"</f>
        <v>曾一晗</v>
      </c>
      <c r="D243" s="8" t="str">
        <f>"女"</f>
        <v>女</v>
      </c>
      <c r="E243" s="8" t="s">
        <v>295</v>
      </c>
      <c r="F243" s="9">
        <v>89.5</v>
      </c>
      <c r="G243" s="10"/>
    </row>
    <row r="244" spans="1:7" ht="30" customHeight="1">
      <c r="A244" s="8">
        <v>242</v>
      </c>
      <c r="B244" s="8" t="s">
        <v>294</v>
      </c>
      <c r="C244" s="8" t="str">
        <f>"王景荟"</f>
        <v>王景荟</v>
      </c>
      <c r="D244" s="8" t="str">
        <f>"女"</f>
        <v>女</v>
      </c>
      <c r="E244" s="8" t="s">
        <v>296</v>
      </c>
      <c r="F244" s="9">
        <v>86.5</v>
      </c>
      <c r="G244" s="10"/>
    </row>
    <row r="245" spans="1:7" ht="30" customHeight="1">
      <c r="A245" s="8">
        <v>243</v>
      </c>
      <c r="B245" s="8" t="s">
        <v>294</v>
      </c>
      <c r="C245" s="8" t="str">
        <f>"王优"</f>
        <v>王优</v>
      </c>
      <c r="D245" s="8" t="str">
        <f>"男"</f>
        <v>男</v>
      </c>
      <c r="E245" s="8" t="s">
        <v>297</v>
      </c>
      <c r="F245" s="9">
        <v>83</v>
      </c>
      <c r="G245" s="10"/>
    </row>
    <row r="246" spans="1:7" ht="30" customHeight="1">
      <c r="A246" s="8">
        <v>244</v>
      </c>
      <c r="B246" s="8" t="s">
        <v>294</v>
      </c>
      <c r="C246" s="8" t="str">
        <f>"王帮潇"</f>
        <v>王帮潇</v>
      </c>
      <c r="D246" s="8" t="str">
        <f>"女"</f>
        <v>女</v>
      </c>
      <c r="E246" s="8" t="s">
        <v>298</v>
      </c>
      <c r="F246" s="9">
        <v>83</v>
      </c>
      <c r="G246" s="10"/>
    </row>
    <row r="247" spans="1:7" ht="30" customHeight="1">
      <c r="A247" s="8">
        <v>245</v>
      </c>
      <c r="B247" s="8" t="s">
        <v>299</v>
      </c>
      <c r="C247" s="8" t="str">
        <f>"张万"</f>
        <v>张万</v>
      </c>
      <c r="D247" s="8" t="str">
        <f>"女"</f>
        <v>女</v>
      </c>
      <c r="E247" s="8" t="s">
        <v>300</v>
      </c>
      <c r="F247" s="9">
        <v>72.5</v>
      </c>
      <c r="G247" s="10"/>
    </row>
    <row r="248" spans="1:7" ht="30" customHeight="1">
      <c r="A248" s="8">
        <v>246</v>
      </c>
      <c r="B248" s="8" t="s">
        <v>299</v>
      </c>
      <c r="C248" s="8" t="str">
        <f>"唐凌鹏"</f>
        <v>唐凌鹏</v>
      </c>
      <c r="D248" s="8" t="str">
        <f>"男"</f>
        <v>男</v>
      </c>
      <c r="E248" s="8" t="s">
        <v>301</v>
      </c>
      <c r="F248" s="9">
        <v>72.5</v>
      </c>
      <c r="G248" s="10"/>
    </row>
    <row r="249" spans="1:7" ht="30" customHeight="1">
      <c r="A249" s="8">
        <v>247</v>
      </c>
      <c r="B249" s="8" t="s">
        <v>299</v>
      </c>
      <c r="C249" s="8" t="str">
        <f>"李兴军"</f>
        <v>李兴军</v>
      </c>
      <c r="D249" s="8" t="str">
        <f>"男"</f>
        <v>男</v>
      </c>
      <c r="E249" s="8" t="s">
        <v>302</v>
      </c>
      <c r="F249" s="9">
        <v>72.5</v>
      </c>
      <c r="G249" s="10"/>
    </row>
    <row r="250" spans="1:7" ht="30" customHeight="1">
      <c r="A250" s="8">
        <v>248</v>
      </c>
      <c r="B250" s="8" t="s">
        <v>299</v>
      </c>
      <c r="C250" s="8" t="str">
        <f>"时璋彪"</f>
        <v>时璋彪</v>
      </c>
      <c r="D250" s="8" t="str">
        <f>"男"</f>
        <v>男</v>
      </c>
      <c r="E250" s="8" t="s">
        <v>303</v>
      </c>
      <c r="F250" s="9">
        <v>66</v>
      </c>
      <c r="G250" s="10"/>
    </row>
    <row r="251" spans="1:7" ht="30" customHeight="1">
      <c r="A251" s="8">
        <v>249</v>
      </c>
      <c r="B251" s="8" t="s">
        <v>299</v>
      </c>
      <c r="C251" s="8" t="str">
        <f>"符贻芬"</f>
        <v>符贻芬</v>
      </c>
      <c r="D251" s="8" t="str">
        <f>"女"</f>
        <v>女</v>
      </c>
      <c r="E251" s="8" t="s">
        <v>304</v>
      </c>
      <c r="F251" s="9">
        <v>66</v>
      </c>
      <c r="G251" s="10"/>
    </row>
    <row r="252" spans="1:7" ht="30" customHeight="1">
      <c r="A252" s="8">
        <v>250</v>
      </c>
      <c r="B252" s="8" t="s">
        <v>299</v>
      </c>
      <c r="C252" s="8" t="str">
        <f>"陈王辉"</f>
        <v>陈王辉</v>
      </c>
      <c r="D252" s="8" t="str">
        <f>"男"</f>
        <v>男</v>
      </c>
      <c r="E252" s="8" t="s">
        <v>305</v>
      </c>
      <c r="F252" s="9">
        <v>65</v>
      </c>
      <c r="G252" s="10"/>
    </row>
    <row r="253" spans="1:7" ht="30" customHeight="1">
      <c r="A253" s="8">
        <v>251</v>
      </c>
      <c r="B253" s="8" t="s">
        <v>306</v>
      </c>
      <c r="C253" s="8" t="str">
        <f>"丁倩妮"</f>
        <v>丁倩妮</v>
      </c>
      <c r="D253" s="8" t="str">
        <f>"女"</f>
        <v>女</v>
      </c>
      <c r="E253" s="8" t="s">
        <v>307</v>
      </c>
      <c r="F253" s="9">
        <v>77.5</v>
      </c>
      <c r="G253" s="10"/>
    </row>
    <row r="254" spans="1:7" ht="30" customHeight="1">
      <c r="A254" s="8">
        <v>252</v>
      </c>
      <c r="B254" s="8" t="s">
        <v>306</v>
      </c>
      <c r="C254" s="8" t="str">
        <f>"左涵恩"</f>
        <v>左涵恩</v>
      </c>
      <c r="D254" s="8" t="str">
        <f>"女"</f>
        <v>女</v>
      </c>
      <c r="E254" s="8" t="s">
        <v>308</v>
      </c>
      <c r="F254" s="9">
        <v>76.5</v>
      </c>
      <c r="G254" s="10"/>
    </row>
    <row r="255" spans="1:7" ht="30" customHeight="1">
      <c r="A255" s="8">
        <v>253</v>
      </c>
      <c r="B255" s="8" t="s">
        <v>306</v>
      </c>
      <c r="C255" s="8" t="str">
        <f>"洪梦凡"</f>
        <v>洪梦凡</v>
      </c>
      <c r="D255" s="8" t="str">
        <f>"女"</f>
        <v>女</v>
      </c>
      <c r="E255" s="8" t="s">
        <v>309</v>
      </c>
      <c r="F255" s="9">
        <v>70.5</v>
      </c>
      <c r="G255" s="10"/>
    </row>
    <row r="256" spans="1:7" ht="30" customHeight="1">
      <c r="A256" s="8">
        <v>254</v>
      </c>
      <c r="B256" s="8" t="s">
        <v>310</v>
      </c>
      <c r="C256" s="8" t="str">
        <f>"李思思"</f>
        <v>李思思</v>
      </c>
      <c r="D256" s="8" t="str">
        <f>"女"</f>
        <v>女</v>
      </c>
      <c r="E256" s="8" t="s">
        <v>311</v>
      </c>
      <c r="F256" s="9">
        <v>78</v>
      </c>
      <c r="G256" s="10"/>
    </row>
    <row r="257" spans="1:7" ht="30" customHeight="1">
      <c r="A257" s="8">
        <v>255</v>
      </c>
      <c r="B257" s="8" t="s">
        <v>310</v>
      </c>
      <c r="C257" s="8" t="str">
        <f>"张家溶"</f>
        <v>张家溶</v>
      </c>
      <c r="D257" s="8" t="str">
        <f>"女"</f>
        <v>女</v>
      </c>
      <c r="E257" s="8" t="s">
        <v>312</v>
      </c>
      <c r="F257" s="9">
        <v>74</v>
      </c>
      <c r="G257" s="10"/>
    </row>
    <row r="258" spans="1:7" ht="30" customHeight="1">
      <c r="A258" s="8">
        <v>256</v>
      </c>
      <c r="B258" s="8" t="s">
        <v>310</v>
      </c>
      <c r="C258" s="8" t="str">
        <f>"张蒙萌"</f>
        <v>张蒙萌</v>
      </c>
      <c r="D258" s="8" t="str">
        <f>"女"</f>
        <v>女</v>
      </c>
      <c r="E258" s="8" t="s">
        <v>313</v>
      </c>
      <c r="F258" s="9">
        <v>73</v>
      </c>
      <c r="G258" s="10"/>
    </row>
    <row r="259" spans="1:7" ht="30" customHeight="1">
      <c r="A259" s="8">
        <v>257</v>
      </c>
      <c r="B259" s="8" t="s">
        <v>314</v>
      </c>
      <c r="C259" s="8" t="str">
        <f>"钟经美"</f>
        <v>钟经美</v>
      </c>
      <c r="D259" s="8" t="str">
        <f>"女"</f>
        <v>女</v>
      </c>
      <c r="E259" s="8" t="s">
        <v>315</v>
      </c>
      <c r="F259" s="9">
        <v>82</v>
      </c>
      <c r="G259" s="10"/>
    </row>
    <row r="260" spans="1:7" ht="30" customHeight="1">
      <c r="A260" s="8">
        <v>258</v>
      </c>
      <c r="B260" s="8" t="s">
        <v>314</v>
      </c>
      <c r="C260" s="8" t="str">
        <f>"吴思荧"</f>
        <v>吴思荧</v>
      </c>
      <c r="D260" s="8" t="str">
        <f>"女"</f>
        <v>女</v>
      </c>
      <c r="E260" s="8" t="s">
        <v>316</v>
      </c>
      <c r="F260" s="9">
        <v>79</v>
      </c>
      <c r="G260" s="10"/>
    </row>
    <row r="261" spans="1:7" ht="30" customHeight="1">
      <c r="A261" s="8">
        <v>259</v>
      </c>
      <c r="B261" s="8" t="s">
        <v>314</v>
      </c>
      <c r="C261" s="8" t="str">
        <f>"黎灵晶"</f>
        <v>黎灵晶</v>
      </c>
      <c r="D261" s="8" t="str">
        <f>"男"</f>
        <v>男</v>
      </c>
      <c r="E261" s="8" t="s">
        <v>317</v>
      </c>
      <c r="F261" s="9">
        <v>73</v>
      </c>
      <c r="G261" s="10"/>
    </row>
    <row r="262" spans="1:7" ht="30" customHeight="1">
      <c r="A262" s="8">
        <v>260</v>
      </c>
      <c r="B262" s="8" t="s">
        <v>314</v>
      </c>
      <c r="C262" s="8" t="str">
        <f>"杨春燕"</f>
        <v>杨春燕</v>
      </c>
      <c r="D262" s="8" t="str">
        <f>"女"</f>
        <v>女</v>
      </c>
      <c r="E262" s="8" t="s">
        <v>318</v>
      </c>
      <c r="F262" s="9">
        <v>73</v>
      </c>
      <c r="G262" s="10"/>
    </row>
    <row r="263" spans="1:7" ht="30" customHeight="1">
      <c r="A263" s="8">
        <v>261</v>
      </c>
      <c r="B263" s="8" t="s">
        <v>319</v>
      </c>
      <c r="C263" s="8" t="str">
        <f>"曾耀丹"</f>
        <v>曾耀丹</v>
      </c>
      <c r="D263" s="8" t="str">
        <f>"女"</f>
        <v>女</v>
      </c>
      <c r="E263" s="8" t="s">
        <v>320</v>
      </c>
      <c r="F263" s="9">
        <v>79.5</v>
      </c>
      <c r="G263" s="10"/>
    </row>
    <row r="264" spans="1:7" ht="30" customHeight="1">
      <c r="A264" s="8">
        <v>262</v>
      </c>
      <c r="B264" s="8" t="s">
        <v>321</v>
      </c>
      <c r="C264" s="8" t="str">
        <f>"张西月"</f>
        <v>张西月</v>
      </c>
      <c r="D264" s="8" t="str">
        <f>"女"</f>
        <v>女</v>
      </c>
      <c r="E264" s="8" t="s">
        <v>322</v>
      </c>
      <c r="F264" s="9">
        <v>88.5</v>
      </c>
      <c r="G264" s="10"/>
    </row>
    <row r="265" spans="1:7" ht="30" customHeight="1">
      <c r="A265" s="8">
        <v>263</v>
      </c>
      <c r="B265" s="8" t="s">
        <v>321</v>
      </c>
      <c r="C265" s="8" t="str">
        <f>"吴永洁"</f>
        <v>吴永洁</v>
      </c>
      <c r="D265" s="8" t="str">
        <f>"女"</f>
        <v>女</v>
      </c>
      <c r="E265" s="8" t="s">
        <v>323</v>
      </c>
      <c r="F265" s="9">
        <v>88</v>
      </c>
      <c r="G265" s="10"/>
    </row>
    <row r="266" spans="1:7" ht="30" customHeight="1">
      <c r="A266" s="8">
        <v>264</v>
      </c>
      <c r="B266" s="8" t="s">
        <v>321</v>
      </c>
      <c r="C266" s="8" t="str">
        <f>"谭皓心"</f>
        <v>谭皓心</v>
      </c>
      <c r="D266" s="8" t="str">
        <f>"女"</f>
        <v>女</v>
      </c>
      <c r="E266" s="8" t="s">
        <v>324</v>
      </c>
      <c r="F266" s="9">
        <v>86.5</v>
      </c>
      <c r="G266" s="10"/>
    </row>
    <row r="267" spans="1:7" ht="30" customHeight="1">
      <c r="A267" s="8">
        <v>265</v>
      </c>
      <c r="B267" s="8" t="s">
        <v>321</v>
      </c>
      <c r="C267" s="8" t="str">
        <f>"田恬"</f>
        <v>田恬</v>
      </c>
      <c r="D267" s="8" t="str">
        <f>"女"</f>
        <v>女</v>
      </c>
      <c r="E267" s="8" t="s">
        <v>325</v>
      </c>
      <c r="F267" s="9">
        <v>84.5</v>
      </c>
      <c r="G267" s="10"/>
    </row>
    <row r="268" spans="1:7" ht="30" customHeight="1">
      <c r="A268" s="8">
        <v>266</v>
      </c>
      <c r="B268" s="8" t="s">
        <v>321</v>
      </c>
      <c r="C268" s="8" t="str">
        <f>"周甜"</f>
        <v>周甜</v>
      </c>
      <c r="D268" s="8" t="str">
        <f>"女"</f>
        <v>女</v>
      </c>
      <c r="E268" s="8" t="s">
        <v>326</v>
      </c>
      <c r="F268" s="9">
        <v>84</v>
      </c>
      <c r="G268" s="10"/>
    </row>
    <row r="269" spans="1:7" ht="30" customHeight="1">
      <c r="A269" s="8">
        <v>267</v>
      </c>
      <c r="B269" s="8" t="s">
        <v>327</v>
      </c>
      <c r="C269" s="8" t="str">
        <f>"丁息凡"</f>
        <v>丁息凡</v>
      </c>
      <c r="D269" s="8" t="str">
        <f>"女"</f>
        <v>女</v>
      </c>
      <c r="E269" s="8" t="s">
        <v>328</v>
      </c>
      <c r="F269" s="9">
        <v>82.5</v>
      </c>
      <c r="G269" s="10"/>
    </row>
    <row r="270" spans="1:7" ht="30" customHeight="1">
      <c r="A270" s="8">
        <v>268</v>
      </c>
      <c r="B270" s="8" t="s">
        <v>327</v>
      </c>
      <c r="C270" s="8" t="str">
        <f>"林发敏"</f>
        <v>林发敏</v>
      </c>
      <c r="D270" s="8" t="str">
        <f>"男"</f>
        <v>男</v>
      </c>
      <c r="E270" s="8" t="s">
        <v>329</v>
      </c>
      <c r="F270" s="9">
        <v>82</v>
      </c>
      <c r="G270" s="10"/>
    </row>
    <row r="271" spans="1:7" ht="30" customHeight="1">
      <c r="A271" s="8">
        <v>269</v>
      </c>
      <c r="B271" s="8" t="s">
        <v>327</v>
      </c>
      <c r="C271" s="8" t="str">
        <f>"李静姣"</f>
        <v>李静姣</v>
      </c>
      <c r="D271" s="8" t="str">
        <f>"女"</f>
        <v>女</v>
      </c>
      <c r="E271" s="8" t="s">
        <v>330</v>
      </c>
      <c r="F271" s="9">
        <v>80.5</v>
      </c>
      <c r="G271" s="10"/>
    </row>
    <row r="272" spans="1:7" ht="30" customHeight="1">
      <c r="A272" s="8">
        <v>270</v>
      </c>
      <c r="B272" s="8" t="s">
        <v>331</v>
      </c>
      <c r="C272" s="8" t="str">
        <f>"陈瑶瑶"</f>
        <v>陈瑶瑶</v>
      </c>
      <c r="D272" s="8" t="str">
        <f>"女"</f>
        <v>女</v>
      </c>
      <c r="E272" s="8" t="s">
        <v>332</v>
      </c>
      <c r="F272" s="9">
        <v>84</v>
      </c>
      <c r="G272" s="10"/>
    </row>
    <row r="273" spans="1:7" ht="30" customHeight="1">
      <c r="A273" s="8">
        <v>271</v>
      </c>
      <c r="B273" s="8" t="s">
        <v>333</v>
      </c>
      <c r="C273" s="8" t="str">
        <f>"吴育林"</f>
        <v>吴育林</v>
      </c>
      <c r="D273" s="8" t="str">
        <f>"男"</f>
        <v>男</v>
      </c>
      <c r="E273" s="8" t="s">
        <v>334</v>
      </c>
      <c r="F273" s="9">
        <v>66</v>
      </c>
      <c r="G273" s="10"/>
    </row>
    <row r="274" spans="1:7" ht="30" customHeight="1">
      <c r="A274" s="8">
        <v>272</v>
      </c>
      <c r="B274" s="8" t="s">
        <v>333</v>
      </c>
      <c r="C274" s="8" t="str">
        <f>"蔡文慧"</f>
        <v>蔡文慧</v>
      </c>
      <c r="D274" s="8" t="str">
        <f>"女"</f>
        <v>女</v>
      </c>
      <c r="E274" s="8" t="s">
        <v>335</v>
      </c>
      <c r="F274" s="9">
        <v>60.75</v>
      </c>
      <c r="G274" s="10"/>
    </row>
    <row r="275" spans="1:7" ht="30" customHeight="1">
      <c r="A275" s="8">
        <v>273</v>
      </c>
      <c r="B275" s="8" t="s">
        <v>333</v>
      </c>
      <c r="C275" s="8" t="str">
        <f>"郑彩妹"</f>
        <v>郑彩妹</v>
      </c>
      <c r="D275" s="8" t="str">
        <f>"女"</f>
        <v>女</v>
      </c>
      <c r="E275" s="8" t="s">
        <v>336</v>
      </c>
      <c r="F275" s="9">
        <v>60.75</v>
      </c>
      <c r="G275" s="10"/>
    </row>
    <row r="276" spans="1:7" ht="30" customHeight="1">
      <c r="A276" s="8">
        <v>274</v>
      </c>
      <c r="B276" s="8" t="s">
        <v>337</v>
      </c>
      <c r="C276" s="8" t="str">
        <f>"裴芳芳"</f>
        <v>裴芳芳</v>
      </c>
      <c r="D276" s="8" t="str">
        <f>"女"</f>
        <v>女</v>
      </c>
      <c r="E276" s="8" t="s">
        <v>338</v>
      </c>
      <c r="F276" s="9">
        <v>84.5</v>
      </c>
      <c r="G276" s="10"/>
    </row>
    <row r="277" spans="1:7" ht="30" customHeight="1">
      <c r="A277" s="8">
        <v>275</v>
      </c>
      <c r="B277" s="8" t="s">
        <v>337</v>
      </c>
      <c r="C277" s="8" t="str">
        <f>"黄梦婷"</f>
        <v>黄梦婷</v>
      </c>
      <c r="D277" s="8" t="str">
        <f>"女"</f>
        <v>女</v>
      </c>
      <c r="E277" s="8" t="s">
        <v>339</v>
      </c>
      <c r="F277" s="9">
        <v>84.5</v>
      </c>
      <c r="G277" s="10"/>
    </row>
    <row r="278" spans="1:7" ht="30" customHeight="1">
      <c r="A278" s="8">
        <v>276</v>
      </c>
      <c r="B278" s="8" t="s">
        <v>337</v>
      </c>
      <c r="C278" s="8" t="str">
        <f>"蔡似梅"</f>
        <v>蔡似梅</v>
      </c>
      <c r="D278" s="8" t="str">
        <f>"女"</f>
        <v>女</v>
      </c>
      <c r="E278" s="8" t="s">
        <v>340</v>
      </c>
      <c r="F278" s="9">
        <v>82.5</v>
      </c>
      <c r="G278" s="10"/>
    </row>
    <row r="279" spans="1:7" ht="30" customHeight="1">
      <c r="A279" s="8">
        <v>277</v>
      </c>
      <c r="B279" s="8" t="s">
        <v>341</v>
      </c>
      <c r="C279" s="8" t="str">
        <f>"黄淑惠"</f>
        <v>黄淑惠</v>
      </c>
      <c r="D279" s="8" t="str">
        <f>"女"</f>
        <v>女</v>
      </c>
      <c r="E279" s="8" t="s">
        <v>342</v>
      </c>
      <c r="F279" s="9">
        <v>80</v>
      </c>
      <c r="G279" s="10"/>
    </row>
    <row r="280" spans="1:7" ht="30" customHeight="1">
      <c r="A280" s="8">
        <v>278</v>
      </c>
      <c r="B280" s="8" t="s">
        <v>341</v>
      </c>
      <c r="C280" s="8" t="str">
        <f>"廖胜利"</f>
        <v>廖胜利</v>
      </c>
      <c r="D280" s="8" t="str">
        <f>"男"</f>
        <v>男</v>
      </c>
      <c r="E280" s="8" t="s">
        <v>343</v>
      </c>
      <c r="F280" s="9">
        <v>74.5</v>
      </c>
      <c r="G280" s="10"/>
    </row>
    <row r="281" spans="1:7" ht="30" customHeight="1">
      <c r="A281" s="8">
        <v>279</v>
      </c>
      <c r="B281" s="8" t="s">
        <v>341</v>
      </c>
      <c r="C281" s="8" t="str">
        <f>"郑武"</f>
        <v>郑武</v>
      </c>
      <c r="D281" s="8" t="str">
        <f>"男"</f>
        <v>男</v>
      </c>
      <c r="E281" s="8" t="s">
        <v>344</v>
      </c>
      <c r="F281" s="9">
        <v>74.5</v>
      </c>
      <c r="G281" s="10"/>
    </row>
    <row r="282" spans="1:7" ht="30" customHeight="1">
      <c r="A282" s="8">
        <v>280</v>
      </c>
      <c r="B282" s="8" t="s">
        <v>345</v>
      </c>
      <c r="C282" s="8" t="str">
        <f>"王旭阳"</f>
        <v>王旭阳</v>
      </c>
      <c r="D282" s="8" t="str">
        <f>"女"</f>
        <v>女</v>
      </c>
      <c r="E282" s="8" t="s">
        <v>346</v>
      </c>
      <c r="F282" s="9">
        <v>88</v>
      </c>
      <c r="G282" s="10"/>
    </row>
    <row r="283" spans="1:7" ht="30" customHeight="1">
      <c r="A283" s="8">
        <v>281</v>
      </c>
      <c r="B283" s="8" t="s">
        <v>345</v>
      </c>
      <c r="C283" s="8" t="str">
        <f>"姜燕"</f>
        <v>姜燕</v>
      </c>
      <c r="D283" s="8" t="str">
        <f>"女"</f>
        <v>女</v>
      </c>
      <c r="E283" s="8" t="s">
        <v>347</v>
      </c>
      <c r="F283" s="9">
        <v>83.5</v>
      </c>
      <c r="G283" s="10"/>
    </row>
    <row r="284" spans="1:7" ht="30" customHeight="1">
      <c r="A284" s="8">
        <v>282</v>
      </c>
      <c r="B284" s="8" t="s">
        <v>345</v>
      </c>
      <c r="C284" s="8" t="str">
        <f>"陈源泉"</f>
        <v>陈源泉</v>
      </c>
      <c r="D284" s="8" t="str">
        <f>"男"</f>
        <v>男</v>
      </c>
      <c r="E284" s="8" t="s">
        <v>348</v>
      </c>
      <c r="F284" s="9">
        <v>82.5</v>
      </c>
      <c r="G284" s="10"/>
    </row>
    <row r="285" spans="1:7" ht="30" customHeight="1">
      <c r="A285" s="8">
        <v>283</v>
      </c>
      <c r="B285" s="8" t="s">
        <v>345</v>
      </c>
      <c r="C285" s="8" t="str">
        <f>"雷媛媛"</f>
        <v>雷媛媛</v>
      </c>
      <c r="D285" s="8" t="str">
        <f>"女"</f>
        <v>女</v>
      </c>
      <c r="E285" s="8" t="s">
        <v>349</v>
      </c>
      <c r="F285" s="9">
        <v>81</v>
      </c>
      <c r="G285" s="10"/>
    </row>
    <row r="286" spans="1:7" ht="30" customHeight="1">
      <c r="A286" s="8">
        <v>284</v>
      </c>
      <c r="B286" s="8" t="s">
        <v>350</v>
      </c>
      <c r="C286" s="8" t="str">
        <f>"赵娉婷"</f>
        <v>赵娉婷</v>
      </c>
      <c r="D286" s="8" t="str">
        <f>"女"</f>
        <v>女</v>
      </c>
      <c r="E286" s="8" t="s">
        <v>351</v>
      </c>
      <c r="F286" s="9">
        <v>91.75</v>
      </c>
      <c r="G286" s="10"/>
    </row>
    <row r="287" spans="1:7" ht="30" customHeight="1">
      <c r="A287" s="8">
        <v>285</v>
      </c>
      <c r="B287" s="8" t="s">
        <v>352</v>
      </c>
      <c r="C287" s="8" t="str">
        <f>"朱敏"</f>
        <v>朱敏</v>
      </c>
      <c r="D287" s="8" t="str">
        <f>"女"</f>
        <v>女</v>
      </c>
      <c r="E287" s="8" t="s">
        <v>353</v>
      </c>
      <c r="F287" s="9">
        <v>81</v>
      </c>
      <c r="G287" s="10"/>
    </row>
    <row r="288" spans="1:7" ht="30" customHeight="1">
      <c r="A288" s="8">
        <v>286</v>
      </c>
      <c r="B288" s="8" t="s">
        <v>352</v>
      </c>
      <c r="C288" s="8" t="str">
        <f>"邓云鹏"</f>
        <v>邓云鹏</v>
      </c>
      <c r="D288" s="8" t="str">
        <f>"男"</f>
        <v>男</v>
      </c>
      <c r="E288" s="8" t="s">
        <v>354</v>
      </c>
      <c r="F288" s="9">
        <v>80.5</v>
      </c>
      <c r="G288" s="10"/>
    </row>
    <row r="289" spans="1:7" ht="30" customHeight="1">
      <c r="A289" s="8">
        <v>287</v>
      </c>
      <c r="B289" s="8" t="s">
        <v>352</v>
      </c>
      <c r="C289" s="8" t="str">
        <f>"乔淑晶"</f>
        <v>乔淑晶</v>
      </c>
      <c r="D289" s="8" t="str">
        <f>"女"</f>
        <v>女</v>
      </c>
      <c r="E289" s="8" t="s">
        <v>355</v>
      </c>
      <c r="F289" s="9">
        <v>80</v>
      </c>
      <c r="G289" s="10"/>
    </row>
    <row r="290" spans="1:7" ht="30" customHeight="1">
      <c r="A290" s="8">
        <v>288</v>
      </c>
      <c r="B290" s="8" t="s">
        <v>356</v>
      </c>
      <c r="C290" s="8" t="str">
        <f>"陆洁"</f>
        <v>陆洁</v>
      </c>
      <c r="D290" s="8" t="str">
        <f>"女"</f>
        <v>女</v>
      </c>
      <c r="E290" s="8" t="s">
        <v>357</v>
      </c>
      <c r="F290" s="9">
        <v>82</v>
      </c>
      <c r="G290" s="10"/>
    </row>
    <row r="291" spans="1:7" ht="30" customHeight="1">
      <c r="A291" s="8">
        <v>289</v>
      </c>
      <c r="B291" s="8" t="s">
        <v>356</v>
      </c>
      <c r="C291" s="8" t="str">
        <f>"黄微"</f>
        <v>黄微</v>
      </c>
      <c r="D291" s="8" t="str">
        <f>"女"</f>
        <v>女</v>
      </c>
      <c r="E291" s="8" t="s">
        <v>358</v>
      </c>
      <c r="F291" s="9">
        <v>73</v>
      </c>
      <c r="G291" s="10"/>
    </row>
    <row r="292" spans="1:7" ht="30" customHeight="1">
      <c r="A292" s="8">
        <v>290</v>
      </c>
      <c r="B292" s="8" t="s">
        <v>356</v>
      </c>
      <c r="C292" s="8" t="str">
        <f>"陈晓虹"</f>
        <v>陈晓虹</v>
      </c>
      <c r="D292" s="8" t="str">
        <f>"女"</f>
        <v>女</v>
      </c>
      <c r="E292" s="8" t="s">
        <v>359</v>
      </c>
      <c r="F292" s="9">
        <v>72.5</v>
      </c>
      <c r="G292" s="10"/>
    </row>
    <row r="293" spans="1:7" ht="30" customHeight="1">
      <c r="A293" s="8">
        <v>291</v>
      </c>
      <c r="B293" s="8" t="s">
        <v>356</v>
      </c>
      <c r="C293" s="8" t="str">
        <f>"李如桂"</f>
        <v>李如桂</v>
      </c>
      <c r="D293" s="8" t="str">
        <f>"女"</f>
        <v>女</v>
      </c>
      <c r="E293" s="8" t="s">
        <v>360</v>
      </c>
      <c r="F293" s="9">
        <v>72.5</v>
      </c>
      <c r="G293" s="10"/>
    </row>
    <row r="294" spans="1:7" ht="30" customHeight="1">
      <c r="A294" s="8">
        <v>292</v>
      </c>
      <c r="B294" s="8" t="s">
        <v>361</v>
      </c>
      <c r="C294" s="8" t="str">
        <f>"巩兴伟"</f>
        <v>巩兴伟</v>
      </c>
      <c r="D294" s="8" t="str">
        <f>"男"</f>
        <v>男</v>
      </c>
      <c r="E294" s="8" t="s">
        <v>362</v>
      </c>
      <c r="F294" s="9">
        <v>71</v>
      </c>
      <c r="G294" s="10"/>
    </row>
    <row r="295" spans="1:7" ht="30" customHeight="1">
      <c r="A295" s="8">
        <v>293</v>
      </c>
      <c r="B295" s="8" t="s">
        <v>361</v>
      </c>
      <c r="C295" s="8" t="str">
        <f>"林鑫"</f>
        <v>林鑫</v>
      </c>
      <c r="D295" s="8" t="str">
        <f>"女"</f>
        <v>女</v>
      </c>
      <c r="E295" s="8" t="s">
        <v>363</v>
      </c>
      <c r="F295" s="9">
        <v>71</v>
      </c>
      <c r="G295" s="10"/>
    </row>
    <row r="296" spans="1:7" ht="30" customHeight="1">
      <c r="A296" s="8">
        <v>294</v>
      </c>
      <c r="B296" s="8" t="s">
        <v>364</v>
      </c>
      <c r="C296" s="8" t="str">
        <f>"汪义漠"</f>
        <v>汪义漠</v>
      </c>
      <c r="D296" s="8" t="str">
        <f>"男"</f>
        <v>男</v>
      </c>
      <c r="E296" s="8" t="s">
        <v>365</v>
      </c>
      <c r="F296" s="9">
        <v>89</v>
      </c>
      <c r="G296" s="10"/>
    </row>
    <row r="297" spans="1:7" ht="30" customHeight="1">
      <c r="A297" s="8">
        <v>295</v>
      </c>
      <c r="B297" s="8" t="s">
        <v>364</v>
      </c>
      <c r="C297" s="8" t="str">
        <f>"江远平"</f>
        <v>江远平</v>
      </c>
      <c r="D297" s="8" t="str">
        <f>"女"</f>
        <v>女</v>
      </c>
      <c r="E297" s="8" t="s">
        <v>366</v>
      </c>
      <c r="F297" s="9">
        <v>84.5</v>
      </c>
      <c r="G297" s="10"/>
    </row>
    <row r="298" spans="1:7" ht="30" customHeight="1">
      <c r="A298" s="8">
        <v>296</v>
      </c>
      <c r="B298" s="8" t="s">
        <v>364</v>
      </c>
      <c r="C298" s="8" t="str">
        <f>"陈如微"</f>
        <v>陈如微</v>
      </c>
      <c r="D298" s="8" t="str">
        <f>"女"</f>
        <v>女</v>
      </c>
      <c r="E298" s="8" t="s">
        <v>367</v>
      </c>
      <c r="F298" s="9">
        <v>84.5</v>
      </c>
      <c r="G298" s="10"/>
    </row>
    <row r="299" spans="1:7" ht="30" customHeight="1">
      <c r="A299" s="8">
        <v>297</v>
      </c>
      <c r="B299" s="8" t="s">
        <v>368</v>
      </c>
      <c r="C299" s="8" t="str">
        <f>"毛亚忠"</f>
        <v>毛亚忠</v>
      </c>
      <c r="D299" s="8" t="str">
        <f>"男"</f>
        <v>男</v>
      </c>
      <c r="E299" s="8" t="s">
        <v>369</v>
      </c>
      <c r="F299" s="9">
        <v>77</v>
      </c>
      <c r="G299" s="10"/>
    </row>
    <row r="300" spans="1:7" ht="30" customHeight="1">
      <c r="A300" s="8">
        <v>298</v>
      </c>
      <c r="B300" s="8" t="s">
        <v>368</v>
      </c>
      <c r="C300" s="8" t="str">
        <f>"马婷"</f>
        <v>马婷</v>
      </c>
      <c r="D300" s="8" t="str">
        <f>"女"</f>
        <v>女</v>
      </c>
      <c r="E300" s="8" t="s">
        <v>370</v>
      </c>
      <c r="F300" s="9">
        <v>75.5</v>
      </c>
      <c r="G300" s="10"/>
    </row>
    <row r="301" spans="1:7" ht="30" customHeight="1">
      <c r="A301" s="8">
        <v>299</v>
      </c>
      <c r="B301" s="8" t="s">
        <v>371</v>
      </c>
      <c r="C301" s="8" t="str">
        <f>"陈贤逸"</f>
        <v>陈贤逸</v>
      </c>
      <c r="D301" s="8" t="str">
        <f>"男"</f>
        <v>男</v>
      </c>
      <c r="E301" s="8" t="s">
        <v>372</v>
      </c>
      <c r="F301" s="9">
        <v>68.5</v>
      </c>
      <c r="G301" s="10"/>
    </row>
    <row r="302" spans="1:7" ht="30" customHeight="1">
      <c r="A302" s="8">
        <v>300</v>
      </c>
      <c r="B302" s="8" t="s">
        <v>371</v>
      </c>
      <c r="C302" s="8" t="str">
        <f>"周小红"</f>
        <v>周小红</v>
      </c>
      <c r="D302" s="8" t="str">
        <f>"女"</f>
        <v>女</v>
      </c>
      <c r="E302" s="8" t="s">
        <v>373</v>
      </c>
      <c r="F302" s="9">
        <v>65.5</v>
      </c>
      <c r="G302" s="10"/>
    </row>
    <row r="303" spans="1:7" ht="30" customHeight="1">
      <c r="A303" s="8">
        <v>301</v>
      </c>
      <c r="B303" s="8" t="s">
        <v>371</v>
      </c>
      <c r="C303" s="8" t="str">
        <f>"王昌海"</f>
        <v>王昌海</v>
      </c>
      <c r="D303" s="8" t="str">
        <f>"男"</f>
        <v>男</v>
      </c>
      <c r="E303" s="8" t="s">
        <v>374</v>
      </c>
      <c r="F303" s="9">
        <v>63.5</v>
      </c>
      <c r="G303" s="10"/>
    </row>
    <row r="304" spans="1:7" ht="30" customHeight="1">
      <c r="A304" s="8">
        <v>302</v>
      </c>
      <c r="B304" s="8" t="s">
        <v>375</v>
      </c>
      <c r="C304" s="8" t="str">
        <f>"许思怡"</f>
        <v>许思怡</v>
      </c>
      <c r="D304" s="8" t="str">
        <f>"女"</f>
        <v>女</v>
      </c>
      <c r="E304" s="8" t="s">
        <v>376</v>
      </c>
      <c r="F304" s="9">
        <v>80.5</v>
      </c>
      <c r="G304" s="10"/>
    </row>
    <row r="305" spans="1:7" ht="30" customHeight="1">
      <c r="A305" s="8">
        <v>303</v>
      </c>
      <c r="B305" s="8" t="s">
        <v>375</v>
      </c>
      <c r="C305" s="8" t="str">
        <f>"曲嘉兵"</f>
        <v>曲嘉兵</v>
      </c>
      <c r="D305" s="8" t="str">
        <f>"女"</f>
        <v>女</v>
      </c>
      <c r="E305" s="8" t="s">
        <v>377</v>
      </c>
      <c r="F305" s="9">
        <v>70.5</v>
      </c>
      <c r="G305" s="10"/>
    </row>
    <row r="306" spans="1:7" ht="30" customHeight="1">
      <c r="A306" s="8">
        <v>304</v>
      </c>
      <c r="B306" s="8" t="s">
        <v>375</v>
      </c>
      <c r="C306" s="8" t="str">
        <f>"于淼"</f>
        <v>于淼</v>
      </c>
      <c r="D306" s="8" t="str">
        <f>"女"</f>
        <v>女</v>
      </c>
      <c r="E306" s="8" t="s">
        <v>378</v>
      </c>
      <c r="F306" s="9">
        <v>69.5</v>
      </c>
      <c r="G306" s="10"/>
    </row>
    <row r="307" spans="1:7" ht="30" customHeight="1">
      <c r="A307" s="8">
        <v>305</v>
      </c>
      <c r="B307" s="8" t="s">
        <v>379</v>
      </c>
      <c r="C307" s="8" t="str">
        <f>"李益娜"</f>
        <v>李益娜</v>
      </c>
      <c r="D307" s="8" t="str">
        <f>"女"</f>
        <v>女</v>
      </c>
      <c r="E307" s="8" t="s">
        <v>380</v>
      </c>
      <c r="F307" s="9">
        <v>86.25</v>
      </c>
      <c r="G307" s="10"/>
    </row>
    <row r="308" spans="1:7" ht="30" customHeight="1">
      <c r="A308" s="8">
        <v>306</v>
      </c>
      <c r="B308" s="8" t="s">
        <v>379</v>
      </c>
      <c r="C308" s="8" t="str">
        <f>"陈夏珠"</f>
        <v>陈夏珠</v>
      </c>
      <c r="D308" s="8" t="str">
        <f>"女"</f>
        <v>女</v>
      </c>
      <c r="E308" s="8" t="s">
        <v>381</v>
      </c>
      <c r="F308" s="9">
        <v>81.25</v>
      </c>
      <c r="G308" s="10"/>
    </row>
    <row r="309" spans="1:7" ht="30" customHeight="1">
      <c r="A309" s="8">
        <v>307</v>
      </c>
      <c r="B309" s="8" t="s">
        <v>379</v>
      </c>
      <c r="C309" s="11" t="str">
        <f>"文陈华"</f>
        <v>文陈华</v>
      </c>
      <c r="D309" s="8" t="str">
        <f>"女"</f>
        <v>女</v>
      </c>
      <c r="E309" s="8" t="s">
        <v>68</v>
      </c>
      <c r="F309" s="12">
        <v>77</v>
      </c>
      <c r="G309" s="10" t="s">
        <v>39</v>
      </c>
    </row>
    <row r="310" spans="1:7" ht="30" customHeight="1">
      <c r="A310" s="8">
        <v>308</v>
      </c>
      <c r="B310" s="8" t="s">
        <v>382</v>
      </c>
      <c r="C310" s="8" t="str">
        <f>"吴清儒"</f>
        <v>吴清儒</v>
      </c>
      <c r="D310" s="8" t="str">
        <f>"女"</f>
        <v>女</v>
      </c>
      <c r="E310" s="8" t="s">
        <v>383</v>
      </c>
      <c r="F310" s="9">
        <v>65</v>
      </c>
      <c r="G310" s="10"/>
    </row>
    <row r="311" spans="1:7" ht="30" customHeight="1">
      <c r="A311" s="8">
        <v>309</v>
      </c>
      <c r="B311" s="8" t="s">
        <v>382</v>
      </c>
      <c r="C311" s="8" t="str">
        <f>"何丽燕"</f>
        <v>何丽燕</v>
      </c>
      <c r="D311" s="8" t="str">
        <f>"女"</f>
        <v>女</v>
      </c>
      <c r="E311" s="8" t="s">
        <v>384</v>
      </c>
      <c r="F311" s="9">
        <v>62</v>
      </c>
      <c r="G311" s="10"/>
    </row>
    <row r="312" spans="1:7" ht="30" customHeight="1">
      <c r="A312" s="8">
        <v>310</v>
      </c>
      <c r="B312" s="8" t="s">
        <v>382</v>
      </c>
      <c r="C312" s="8" t="str">
        <f>"纪更颖"</f>
        <v>纪更颖</v>
      </c>
      <c r="D312" s="8" t="str">
        <f>"女"</f>
        <v>女</v>
      </c>
      <c r="E312" s="8" t="s">
        <v>385</v>
      </c>
      <c r="F312" s="9">
        <v>61.5</v>
      </c>
      <c r="G312" s="10"/>
    </row>
    <row r="313" spans="1:7" ht="30" customHeight="1">
      <c r="A313" s="8">
        <v>311</v>
      </c>
      <c r="B313" s="8" t="s">
        <v>386</v>
      </c>
      <c r="C313" s="8" t="str">
        <f>"朱丽"</f>
        <v>朱丽</v>
      </c>
      <c r="D313" s="8" t="str">
        <f>"女"</f>
        <v>女</v>
      </c>
      <c r="E313" s="8" t="s">
        <v>387</v>
      </c>
      <c r="F313" s="9">
        <v>60.5</v>
      </c>
      <c r="G313" s="10"/>
    </row>
    <row r="314" spans="1:7" ht="30" customHeight="1">
      <c r="A314" s="8">
        <v>312</v>
      </c>
      <c r="B314" s="8" t="s">
        <v>386</v>
      </c>
      <c r="C314" s="8" t="str">
        <f>"于明彩"</f>
        <v>于明彩</v>
      </c>
      <c r="D314" s="8" t="str">
        <f>"女"</f>
        <v>女</v>
      </c>
      <c r="E314" s="8" t="s">
        <v>388</v>
      </c>
      <c r="F314" s="9">
        <v>48</v>
      </c>
      <c r="G314" s="10"/>
    </row>
    <row r="315" spans="1:7" ht="30" customHeight="1">
      <c r="A315" s="8">
        <v>313</v>
      </c>
      <c r="B315" s="8" t="s">
        <v>389</v>
      </c>
      <c r="C315" s="8" t="str">
        <f>"赵井美"</f>
        <v>赵井美</v>
      </c>
      <c r="D315" s="8" t="str">
        <f>"女"</f>
        <v>女</v>
      </c>
      <c r="E315" s="8" t="s">
        <v>390</v>
      </c>
      <c r="F315" s="9">
        <v>82</v>
      </c>
      <c r="G315" s="10"/>
    </row>
    <row r="316" spans="1:7" ht="30" customHeight="1">
      <c r="A316" s="8">
        <v>314</v>
      </c>
      <c r="B316" s="8" t="s">
        <v>389</v>
      </c>
      <c r="C316" s="8" t="str">
        <f>"何欣"</f>
        <v>何欣</v>
      </c>
      <c r="D316" s="8" t="str">
        <f>"女"</f>
        <v>女</v>
      </c>
      <c r="E316" s="8" t="s">
        <v>391</v>
      </c>
      <c r="F316" s="9">
        <v>74</v>
      </c>
      <c r="G316" s="10"/>
    </row>
    <row r="317" spans="1:7" ht="30" customHeight="1">
      <c r="A317" s="8">
        <v>315</v>
      </c>
      <c r="B317" s="8" t="s">
        <v>389</v>
      </c>
      <c r="C317" s="8" t="str">
        <f>"黄瑞"</f>
        <v>黄瑞</v>
      </c>
      <c r="D317" s="8" t="str">
        <f>"女"</f>
        <v>女</v>
      </c>
      <c r="E317" s="8" t="s">
        <v>392</v>
      </c>
      <c r="F317" s="9">
        <v>74</v>
      </c>
      <c r="G317" s="10"/>
    </row>
  </sheetData>
  <sheetProtection/>
  <mergeCells count="1">
    <mergeCell ref="A1:G1"/>
  </mergeCells>
  <printOptions/>
  <pageMargins left="0.75" right="0.75" top="1" bottom="1" header="0.5" footer="0.5"/>
  <pageSetup fitToHeight="0"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2023-04-07T02:17:30Z</dcterms:created>
  <dcterms:modified xsi:type="dcterms:W3CDTF">2023-04-18T15:16:33Z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4F3A9613BF1645968828B0FD11DF4696</vt:lpwstr>
  </property>
  <property fmtid="{D5CDD505-2E9C-101B-9397-08002B2CF9AE}" pid="4" name="KSOProductBuildV">
    <vt:lpwstr>2052-11.1.0.13703</vt:lpwstr>
  </property>
</Properties>
</file>