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通过资格初审合格人员" sheetId="1" r:id="rId1"/>
  </sheets>
  <definedNames/>
  <calcPr fullCalcOnLoad="1"/>
</workbook>
</file>

<file path=xl/sharedStrings.xml><?xml version="1.0" encoding="utf-8"?>
<sst xmlns="http://schemas.openxmlformats.org/spreadsheetml/2006/main" count="458" uniqueCount="39">
  <si>
    <t>附件： 海南中学白沙学校2023年招聘教师通过资格初审合格人员名单</t>
  </si>
  <si>
    <t>序号</t>
  </si>
  <si>
    <t>报考号</t>
  </si>
  <si>
    <t>岗位代码</t>
  </si>
  <si>
    <t>岗位名称</t>
  </si>
  <si>
    <t>姓名</t>
  </si>
  <si>
    <t>性别</t>
  </si>
  <si>
    <t>备注</t>
  </si>
  <si>
    <t>初中语文教师</t>
  </si>
  <si>
    <t>陈丽圳</t>
  </si>
  <si>
    <t>女</t>
  </si>
  <si>
    <t>囯聘网报名</t>
  </si>
  <si>
    <t>沈顺全</t>
  </si>
  <si>
    <t>关凯迎</t>
  </si>
  <si>
    <t>沈东辰</t>
  </si>
  <si>
    <t>初中数学教师</t>
  </si>
  <si>
    <t>赵佳琦</t>
  </si>
  <si>
    <t>初中英语教师</t>
  </si>
  <si>
    <t>胡静</t>
  </si>
  <si>
    <t>初中政治教师</t>
  </si>
  <si>
    <t>黄良松</t>
  </si>
  <si>
    <t>男</t>
  </si>
  <si>
    <t>初中地理教师</t>
  </si>
  <si>
    <t>初中历史教师</t>
  </si>
  <si>
    <t>崔仓雨</t>
  </si>
  <si>
    <t>高中语文教师</t>
  </si>
  <si>
    <t>羊梅梅</t>
  </si>
  <si>
    <t>杨鸿媛</t>
  </si>
  <si>
    <t>高中英语教师</t>
  </si>
  <si>
    <t>王孟承</t>
  </si>
  <si>
    <t>赵小欣</t>
  </si>
  <si>
    <t>李翁杰</t>
  </si>
  <si>
    <t>邮箱报名</t>
  </si>
  <si>
    <t>高中政治教师</t>
  </si>
  <si>
    <t>许瀛丹</t>
  </si>
  <si>
    <t>高中地理教师</t>
  </si>
  <si>
    <t>高中化学教师</t>
  </si>
  <si>
    <t>吴茜茜</t>
  </si>
  <si>
    <t>简秀金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</si>
</sst>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9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tabSelected="1" workbookViewId="0" topLeftCell="A1">
      <selection activeCell="K402" sqref="K402"/>
    </sheetView>
  </sheetViews>
  <sheetFormatPr defaultColWidth="9.00390625" defaultRowHeight="15"/>
  <cols>
    <col min="1" max="1" width="4.57421875" style="0" customWidth="1"/>
    <col min="2" max="2" width="23.57421875" style="0" customWidth="1"/>
    <col min="3" max="3" width="8.57421875" style="0" customWidth="1"/>
    <col min="4" max="4" width="11.8515625" style="0" customWidth="1"/>
    <col min="5" max="5" width="6.28125" style="0" customWidth="1"/>
    <col min="6" max="6" width="4.57421875" style="0" customWidth="1"/>
    <col min="7" max="7" width="10.00390625" style="0" customWidth="1"/>
  </cols>
  <sheetData>
    <row r="1" spans="1:7" s="1" customFormat="1" ht="45" customHeight="1">
      <c r="A1" s="3" t="s">
        <v>0</v>
      </c>
      <c r="B1" s="4"/>
      <c r="C1" s="4"/>
      <c r="D1" s="4"/>
      <c r="E1" s="4"/>
      <c r="F1" s="4"/>
      <c r="G1" s="4"/>
    </row>
    <row r="2" spans="1:7" s="2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30" customHeight="1">
      <c r="A3" s="7">
        <v>1</v>
      </c>
      <c r="B3" s="7" t="str">
        <f>"50632023032016231059562"</f>
        <v>50632023032016231059562</v>
      </c>
      <c r="C3" s="7" t="str">
        <f aca="true" t="shared" si="0" ref="C3:C42">"0101"</f>
        <v>0101</v>
      </c>
      <c r="D3" s="7" t="s">
        <v>8</v>
      </c>
      <c r="E3" s="7" t="str">
        <f>"徐雄姣"</f>
        <v>徐雄姣</v>
      </c>
      <c r="F3" s="7" t="str">
        <f aca="true" t="shared" si="1" ref="F3:F22">"女"</f>
        <v>女</v>
      </c>
      <c r="G3" s="7"/>
    </row>
    <row r="4" spans="1:7" s="1" customFormat="1" ht="30" customHeight="1">
      <c r="A4" s="7">
        <v>2</v>
      </c>
      <c r="B4" s="7" t="str">
        <f>"50632023032017052559952"</f>
        <v>50632023032017052559952</v>
      </c>
      <c r="C4" s="7" t="str">
        <f t="shared" si="0"/>
        <v>0101</v>
      </c>
      <c r="D4" s="7" t="s">
        <v>8</v>
      </c>
      <c r="E4" s="7" t="str">
        <f>"吴新芬"</f>
        <v>吴新芬</v>
      </c>
      <c r="F4" s="7" t="str">
        <f t="shared" si="1"/>
        <v>女</v>
      </c>
      <c r="G4" s="7"/>
    </row>
    <row r="5" spans="1:7" s="1" customFormat="1" ht="30" customHeight="1">
      <c r="A5" s="7">
        <v>3</v>
      </c>
      <c r="B5" s="7" t="str">
        <f>"50632023032018434960661"</f>
        <v>50632023032018434960661</v>
      </c>
      <c r="C5" s="7" t="str">
        <f t="shared" si="0"/>
        <v>0101</v>
      </c>
      <c r="D5" s="7" t="s">
        <v>8</v>
      </c>
      <c r="E5" s="7" t="str">
        <f>"王彩妹"</f>
        <v>王彩妹</v>
      </c>
      <c r="F5" s="7" t="str">
        <f t="shared" si="1"/>
        <v>女</v>
      </c>
      <c r="G5" s="7"/>
    </row>
    <row r="6" spans="1:7" s="1" customFormat="1" ht="30" customHeight="1">
      <c r="A6" s="7">
        <v>4</v>
      </c>
      <c r="B6" s="7" t="str">
        <f>"50632023032019583361233"</f>
        <v>50632023032019583361233</v>
      </c>
      <c r="C6" s="7" t="str">
        <f t="shared" si="0"/>
        <v>0101</v>
      </c>
      <c r="D6" s="7" t="s">
        <v>8</v>
      </c>
      <c r="E6" s="7" t="str">
        <f>"卓婷婷"</f>
        <v>卓婷婷</v>
      </c>
      <c r="F6" s="7" t="str">
        <f t="shared" si="1"/>
        <v>女</v>
      </c>
      <c r="G6" s="7"/>
    </row>
    <row r="7" spans="1:7" s="1" customFormat="1" ht="30" customHeight="1">
      <c r="A7" s="7">
        <v>5</v>
      </c>
      <c r="B7" s="7" t="str">
        <f>"50632023032023565162803"</f>
        <v>50632023032023565162803</v>
      </c>
      <c r="C7" s="7" t="str">
        <f t="shared" si="0"/>
        <v>0101</v>
      </c>
      <c r="D7" s="7" t="s">
        <v>8</v>
      </c>
      <c r="E7" s="7" t="str">
        <f>"黄小槟"</f>
        <v>黄小槟</v>
      </c>
      <c r="F7" s="7" t="str">
        <f t="shared" si="1"/>
        <v>女</v>
      </c>
      <c r="G7" s="7"/>
    </row>
    <row r="8" spans="1:7" s="1" customFormat="1" ht="30" customHeight="1">
      <c r="A8" s="7">
        <v>6</v>
      </c>
      <c r="B8" s="7" t="str">
        <f>"50632023032101053862892"</f>
        <v>50632023032101053862892</v>
      </c>
      <c r="C8" s="7" t="str">
        <f t="shared" si="0"/>
        <v>0101</v>
      </c>
      <c r="D8" s="7" t="s">
        <v>8</v>
      </c>
      <c r="E8" s="7" t="str">
        <f>"崔可人"</f>
        <v>崔可人</v>
      </c>
      <c r="F8" s="7" t="str">
        <f t="shared" si="1"/>
        <v>女</v>
      </c>
      <c r="G8" s="7"/>
    </row>
    <row r="9" spans="1:7" s="1" customFormat="1" ht="30" customHeight="1">
      <c r="A9" s="7">
        <v>7</v>
      </c>
      <c r="B9" s="7" t="str">
        <f>"50632023032109324363435"</f>
        <v>50632023032109324363435</v>
      </c>
      <c r="C9" s="7" t="str">
        <f t="shared" si="0"/>
        <v>0101</v>
      </c>
      <c r="D9" s="7" t="s">
        <v>8</v>
      </c>
      <c r="E9" s="7" t="str">
        <f>"容倩妙"</f>
        <v>容倩妙</v>
      </c>
      <c r="F9" s="7" t="str">
        <f t="shared" si="1"/>
        <v>女</v>
      </c>
      <c r="G9" s="7"/>
    </row>
    <row r="10" spans="1:7" s="1" customFormat="1" ht="30" customHeight="1">
      <c r="A10" s="7">
        <v>8</v>
      </c>
      <c r="B10" s="7" t="str">
        <f>"50632023032111091264585"</f>
        <v>50632023032111091264585</v>
      </c>
      <c r="C10" s="7" t="str">
        <f t="shared" si="0"/>
        <v>0101</v>
      </c>
      <c r="D10" s="7" t="s">
        <v>8</v>
      </c>
      <c r="E10" s="7" t="str">
        <f>"林欣"</f>
        <v>林欣</v>
      </c>
      <c r="F10" s="7" t="str">
        <f t="shared" si="1"/>
        <v>女</v>
      </c>
      <c r="G10" s="7"/>
    </row>
    <row r="11" spans="1:7" s="1" customFormat="1" ht="30" customHeight="1">
      <c r="A11" s="7">
        <v>9</v>
      </c>
      <c r="B11" s="7" t="str">
        <f>"50632023032111234064723"</f>
        <v>50632023032111234064723</v>
      </c>
      <c r="C11" s="7" t="str">
        <f t="shared" si="0"/>
        <v>0101</v>
      </c>
      <c r="D11" s="7" t="s">
        <v>8</v>
      </c>
      <c r="E11" s="7" t="str">
        <f>"张为"</f>
        <v>张为</v>
      </c>
      <c r="F11" s="7" t="str">
        <f t="shared" si="1"/>
        <v>女</v>
      </c>
      <c r="G11" s="7"/>
    </row>
    <row r="12" spans="1:7" s="1" customFormat="1" ht="30" customHeight="1">
      <c r="A12" s="7">
        <v>10</v>
      </c>
      <c r="B12" s="7" t="str">
        <f>"50632023032111321964805"</f>
        <v>50632023032111321964805</v>
      </c>
      <c r="C12" s="7" t="str">
        <f t="shared" si="0"/>
        <v>0101</v>
      </c>
      <c r="D12" s="7" t="s">
        <v>8</v>
      </c>
      <c r="E12" s="7" t="str">
        <f>"王启秀"</f>
        <v>王启秀</v>
      </c>
      <c r="F12" s="7" t="str">
        <f t="shared" si="1"/>
        <v>女</v>
      </c>
      <c r="G12" s="7"/>
    </row>
    <row r="13" spans="1:7" s="1" customFormat="1" ht="30" customHeight="1">
      <c r="A13" s="7">
        <v>11</v>
      </c>
      <c r="B13" s="7" t="str">
        <f>"50632023032111383664865"</f>
        <v>50632023032111383664865</v>
      </c>
      <c r="C13" s="7" t="str">
        <f t="shared" si="0"/>
        <v>0101</v>
      </c>
      <c r="D13" s="7" t="s">
        <v>8</v>
      </c>
      <c r="E13" s="7" t="str">
        <f>"陈尼"</f>
        <v>陈尼</v>
      </c>
      <c r="F13" s="7" t="str">
        <f t="shared" si="1"/>
        <v>女</v>
      </c>
      <c r="G13" s="7"/>
    </row>
    <row r="14" spans="1:7" s="1" customFormat="1" ht="30" customHeight="1">
      <c r="A14" s="7">
        <v>12</v>
      </c>
      <c r="B14" s="7" t="str">
        <f>"50632023032112174665092"</f>
        <v>50632023032112174665092</v>
      </c>
      <c r="C14" s="7" t="str">
        <f t="shared" si="0"/>
        <v>0101</v>
      </c>
      <c r="D14" s="7" t="s">
        <v>8</v>
      </c>
      <c r="E14" s="7" t="str">
        <f>"黄秋梅"</f>
        <v>黄秋梅</v>
      </c>
      <c r="F14" s="7" t="str">
        <f t="shared" si="1"/>
        <v>女</v>
      </c>
      <c r="G14" s="7"/>
    </row>
    <row r="15" spans="1:7" s="1" customFormat="1" ht="30" customHeight="1">
      <c r="A15" s="7">
        <v>13</v>
      </c>
      <c r="B15" s="7" t="str">
        <f>"50632023032112294165183"</f>
        <v>50632023032112294165183</v>
      </c>
      <c r="C15" s="7" t="str">
        <f t="shared" si="0"/>
        <v>0101</v>
      </c>
      <c r="D15" s="7" t="s">
        <v>8</v>
      </c>
      <c r="E15" s="7" t="str">
        <f>"文俞涵"</f>
        <v>文俞涵</v>
      </c>
      <c r="F15" s="7" t="str">
        <f t="shared" si="1"/>
        <v>女</v>
      </c>
      <c r="G15" s="7"/>
    </row>
    <row r="16" spans="1:7" s="1" customFormat="1" ht="30" customHeight="1">
      <c r="A16" s="7">
        <v>14</v>
      </c>
      <c r="B16" s="7" t="str">
        <f>"50632023032115464166394"</f>
        <v>50632023032115464166394</v>
      </c>
      <c r="C16" s="7" t="str">
        <f t="shared" si="0"/>
        <v>0101</v>
      </c>
      <c r="D16" s="7" t="s">
        <v>8</v>
      </c>
      <c r="E16" s="7" t="str">
        <f>"谢凤妹"</f>
        <v>谢凤妹</v>
      </c>
      <c r="F16" s="7" t="str">
        <f t="shared" si="1"/>
        <v>女</v>
      </c>
      <c r="G16" s="7"/>
    </row>
    <row r="17" spans="1:7" s="1" customFormat="1" ht="30" customHeight="1">
      <c r="A17" s="7">
        <v>15</v>
      </c>
      <c r="B17" s="7" t="str">
        <f>"50632023032116445666825"</f>
        <v>50632023032116445666825</v>
      </c>
      <c r="C17" s="7" t="str">
        <f t="shared" si="0"/>
        <v>0101</v>
      </c>
      <c r="D17" s="7" t="s">
        <v>8</v>
      </c>
      <c r="E17" s="7" t="str">
        <f>"钟周洛"</f>
        <v>钟周洛</v>
      </c>
      <c r="F17" s="7" t="str">
        <f t="shared" si="1"/>
        <v>女</v>
      </c>
      <c r="G17" s="7"/>
    </row>
    <row r="18" spans="1:7" s="1" customFormat="1" ht="30" customHeight="1">
      <c r="A18" s="7">
        <v>16</v>
      </c>
      <c r="B18" s="7" t="str">
        <f>"50632023032117271467055"</f>
        <v>50632023032117271467055</v>
      </c>
      <c r="C18" s="7" t="str">
        <f t="shared" si="0"/>
        <v>0101</v>
      </c>
      <c r="D18" s="7" t="s">
        <v>8</v>
      </c>
      <c r="E18" s="7" t="str">
        <f>"陈婷婷"</f>
        <v>陈婷婷</v>
      </c>
      <c r="F18" s="7" t="str">
        <f t="shared" si="1"/>
        <v>女</v>
      </c>
      <c r="G18" s="7"/>
    </row>
    <row r="19" spans="1:7" s="1" customFormat="1" ht="30" customHeight="1">
      <c r="A19" s="7">
        <v>17</v>
      </c>
      <c r="B19" s="7" t="str">
        <f>"50632023032118174467276"</f>
        <v>50632023032118174467276</v>
      </c>
      <c r="C19" s="7" t="str">
        <f t="shared" si="0"/>
        <v>0101</v>
      </c>
      <c r="D19" s="7" t="s">
        <v>8</v>
      </c>
      <c r="E19" s="7" t="str">
        <f>"邓庆波"</f>
        <v>邓庆波</v>
      </c>
      <c r="F19" s="7" t="str">
        <f t="shared" si="1"/>
        <v>女</v>
      </c>
      <c r="G19" s="7"/>
    </row>
    <row r="20" spans="1:7" s="1" customFormat="1" ht="30" customHeight="1">
      <c r="A20" s="7">
        <v>18</v>
      </c>
      <c r="B20" s="7" t="str">
        <f>"50632023032210463370172"</f>
        <v>50632023032210463370172</v>
      </c>
      <c r="C20" s="7" t="str">
        <f t="shared" si="0"/>
        <v>0101</v>
      </c>
      <c r="D20" s="7" t="s">
        <v>8</v>
      </c>
      <c r="E20" s="7" t="str">
        <f>"吴菊妍"</f>
        <v>吴菊妍</v>
      </c>
      <c r="F20" s="7" t="str">
        <f t="shared" si="1"/>
        <v>女</v>
      </c>
      <c r="G20" s="7"/>
    </row>
    <row r="21" spans="1:7" s="1" customFormat="1" ht="30" customHeight="1">
      <c r="A21" s="7">
        <v>19</v>
      </c>
      <c r="B21" s="7" t="str">
        <f>"50632023032211182670402"</f>
        <v>50632023032211182670402</v>
      </c>
      <c r="C21" s="7" t="str">
        <f t="shared" si="0"/>
        <v>0101</v>
      </c>
      <c r="D21" s="7" t="s">
        <v>8</v>
      </c>
      <c r="E21" s="7" t="str">
        <f>"吴育芬"</f>
        <v>吴育芬</v>
      </c>
      <c r="F21" s="7" t="str">
        <f t="shared" si="1"/>
        <v>女</v>
      </c>
      <c r="G21" s="7"/>
    </row>
    <row r="22" spans="1:7" s="1" customFormat="1" ht="30" customHeight="1">
      <c r="A22" s="7">
        <v>20</v>
      </c>
      <c r="B22" s="7" t="str">
        <f>"50632023032212043070718"</f>
        <v>50632023032212043070718</v>
      </c>
      <c r="C22" s="7" t="str">
        <f t="shared" si="0"/>
        <v>0101</v>
      </c>
      <c r="D22" s="7" t="s">
        <v>8</v>
      </c>
      <c r="E22" s="7" t="str">
        <f>"蔡玉玲"</f>
        <v>蔡玉玲</v>
      </c>
      <c r="F22" s="7" t="str">
        <f t="shared" si="1"/>
        <v>女</v>
      </c>
      <c r="G22" s="7"/>
    </row>
    <row r="23" spans="1:7" s="1" customFormat="1" ht="30" customHeight="1">
      <c r="A23" s="7">
        <v>21</v>
      </c>
      <c r="B23" s="7" t="str">
        <f>"50632023032213052271126"</f>
        <v>50632023032213052271126</v>
      </c>
      <c r="C23" s="7" t="str">
        <f t="shared" si="0"/>
        <v>0101</v>
      </c>
      <c r="D23" s="7" t="s">
        <v>8</v>
      </c>
      <c r="E23" s="7" t="str">
        <f>"符运伟"</f>
        <v>符运伟</v>
      </c>
      <c r="F23" s="7" t="str">
        <f>"男"</f>
        <v>男</v>
      </c>
      <c r="G23" s="7"/>
    </row>
    <row r="24" spans="1:7" s="1" customFormat="1" ht="30" customHeight="1">
      <c r="A24" s="7">
        <v>22</v>
      </c>
      <c r="B24" s="7" t="str">
        <f>"50632023032214193871596"</f>
        <v>50632023032214193871596</v>
      </c>
      <c r="C24" s="7" t="str">
        <f t="shared" si="0"/>
        <v>0101</v>
      </c>
      <c r="D24" s="7" t="s">
        <v>8</v>
      </c>
      <c r="E24" s="7" t="str">
        <f>"王春暖"</f>
        <v>王春暖</v>
      </c>
      <c r="F24" s="7" t="str">
        <f>"女"</f>
        <v>女</v>
      </c>
      <c r="G24" s="7"/>
    </row>
    <row r="25" spans="1:7" s="1" customFormat="1" ht="30" customHeight="1">
      <c r="A25" s="7">
        <v>23</v>
      </c>
      <c r="B25" s="7" t="str">
        <f>"50632023032214310071676"</f>
        <v>50632023032214310071676</v>
      </c>
      <c r="C25" s="7" t="str">
        <f t="shared" si="0"/>
        <v>0101</v>
      </c>
      <c r="D25" s="7" t="s">
        <v>8</v>
      </c>
      <c r="E25" s="7" t="str">
        <f>"李紫媛"</f>
        <v>李紫媛</v>
      </c>
      <c r="F25" s="7" t="str">
        <f>"女"</f>
        <v>女</v>
      </c>
      <c r="G25" s="7"/>
    </row>
    <row r="26" spans="1:7" s="1" customFormat="1" ht="30" customHeight="1">
      <c r="A26" s="7">
        <v>24</v>
      </c>
      <c r="B26" s="7" t="str">
        <f>"50632023032214415671766"</f>
        <v>50632023032214415671766</v>
      </c>
      <c r="C26" s="7" t="str">
        <f t="shared" si="0"/>
        <v>0101</v>
      </c>
      <c r="D26" s="7" t="s">
        <v>8</v>
      </c>
      <c r="E26" s="7" t="str">
        <f>"谭雨"</f>
        <v>谭雨</v>
      </c>
      <c r="F26" s="7" t="str">
        <f>"女"</f>
        <v>女</v>
      </c>
      <c r="G26" s="7"/>
    </row>
    <row r="27" spans="1:7" s="1" customFormat="1" ht="30" customHeight="1">
      <c r="A27" s="7">
        <v>25</v>
      </c>
      <c r="B27" s="7" t="str">
        <f>"50632023032214470871805"</f>
        <v>50632023032214470871805</v>
      </c>
      <c r="C27" s="7" t="str">
        <f t="shared" si="0"/>
        <v>0101</v>
      </c>
      <c r="D27" s="7" t="s">
        <v>8</v>
      </c>
      <c r="E27" s="7" t="str">
        <f>"钟秋雁"</f>
        <v>钟秋雁</v>
      </c>
      <c r="F27" s="7" t="str">
        <f>"女"</f>
        <v>女</v>
      </c>
      <c r="G27" s="7"/>
    </row>
    <row r="28" spans="1:7" s="1" customFormat="1" ht="30" customHeight="1">
      <c r="A28" s="7">
        <v>26</v>
      </c>
      <c r="B28" s="7" t="str">
        <f>"50632023032214472071810"</f>
        <v>50632023032214472071810</v>
      </c>
      <c r="C28" s="7" t="str">
        <f t="shared" si="0"/>
        <v>0101</v>
      </c>
      <c r="D28" s="7" t="s">
        <v>8</v>
      </c>
      <c r="E28" s="7" t="str">
        <f>"陈凤"</f>
        <v>陈凤</v>
      </c>
      <c r="F28" s="7" t="str">
        <f>"女"</f>
        <v>女</v>
      </c>
      <c r="G28" s="7"/>
    </row>
    <row r="29" spans="1:7" s="1" customFormat="1" ht="30" customHeight="1">
      <c r="A29" s="7">
        <v>27</v>
      </c>
      <c r="B29" s="7" t="str">
        <f>"50632023032215404172278"</f>
        <v>50632023032215404172278</v>
      </c>
      <c r="C29" s="7" t="str">
        <f t="shared" si="0"/>
        <v>0101</v>
      </c>
      <c r="D29" s="7" t="s">
        <v>8</v>
      </c>
      <c r="E29" s="7" t="str">
        <f>"肖涵"</f>
        <v>肖涵</v>
      </c>
      <c r="F29" s="7" t="str">
        <f>"男"</f>
        <v>男</v>
      </c>
      <c r="G29" s="7"/>
    </row>
    <row r="30" spans="1:7" s="1" customFormat="1" ht="30" customHeight="1">
      <c r="A30" s="7">
        <v>28</v>
      </c>
      <c r="B30" s="7" t="str">
        <f>"50632023032215564972424"</f>
        <v>50632023032215564972424</v>
      </c>
      <c r="C30" s="7" t="str">
        <f t="shared" si="0"/>
        <v>0101</v>
      </c>
      <c r="D30" s="7" t="s">
        <v>8</v>
      </c>
      <c r="E30" s="7" t="str">
        <f>"曾燕"</f>
        <v>曾燕</v>
      </c>
      <c r="F30" s="7" t="str">
        <f aca="true" t="shared" si="2" ref="F30:F41">"女"</f>
        <v>女</v>
      </c>
      <c r="G30" s="7"/>
    </row>
    <row r="31" spans="1:7" s="1" customFormat="1" ht="30" customHeight="1">
      <c r="A31" s="7">
        <v>29</v>
      </c>
      <c r="B31" s="7" t="str">
        <f>"50632023032217070072994"</f>
        <v>50632023032217070072994</v>
      </c>
      <c r="C31" s="7" t="str">
        <f t="shared" si="0"/>
        <v>0101</v>
      </c>
      <c r="D31" s="7" t="s">
        <v>8</v>
      </c>
      <c r="E31" s="7" t="str">
        <f>"郑学彩"</f>
        <v>郑学彩</v>
      </c>
      <c r="F31" s="7" t="str">
        <f t="shared" si="2"/>
        <v>女</v>
      </c>
      <c r="G31" s="7"/>
    </row>
    <row r="32" spans="1:7" s="1" customFormat="1" ht="30" customHeight="1">
      <c r="A32" s="7">
        <v>30</v>
      </c>
      <c r="B32" s="7" t="str">
        <f>"50632023032218012673093"</f>
        <v>50632023032218012673093</v>
      </c>
      <c r="C32" s="7" t="str">
        <f t="shared" si="0"/>
        <v>0101</v>
      </c>
      <c r="D32" s="7" t="s">
        <v>8</v>
      </c>
      <c r="E32" s="7" t="str">
        <f>"黎万霞"</f>
        <v>黎万霞</v>
      </c>
      <c r="F32" s="7" t="str">
        <f t="shared" si="2"/>
        <v>女</v>
      </c>
      <c r="G32" s="7"/>
    </row>
    <row r="33" spans="1:7" s="1" customFormat="1" ht="30" customHeight="1">
      <c r="A33" s="7">
        <v>31</v>
      </c>
      <c r="B33" s="7" t="str">
        <f>"50632023032218075673104"</f>
        <v>50632023032218075673104</v>
      </c>
      <c r="C33" s="7" t="str">
        <f t="shared" si="0"/>
        <v>0101</v>
      </c>
      <c r="D33" s="7" t="s">
        <v>8</v>
      </c>
      <c r="E33" s="7" t="str">
        <f>"卢宛芳"</f>
        <v>卢宛芳</v>
      </c>
      <c r="F33" s="7" t="str">
        <f t="shared" si="2"/>
        <v>女</v>
      </c>
      <c r="G33" s="7"/>
    </row>
    <row r="34" spans="1:7" s="1" customFormat="1" ht="30" customHeight="1">
      <c r="A34" s="7">
        <v>32</v>
      </c>
      <c r="B34" s="7" t="str">
        <f>"50632023032306474073798"</f>
        <v>50632023032306474073798</v>
      </c>
      <c r="C34" s="7" t="str">
        <f t="shared" si="0"/>
        <v>0101</v>
      </c>
      <c r="D34" s="7" t="s">
        <v>8</v>
      </c>
      <c r="E34" s="7" t="str">
        <f>"钟荣娜"</f>
        <v>钟荣娜</v>
      </c>
      <c r="F34" s="7" t="str">
        <f t="shared" si="2"/>
        <v>女</v>
      </c>
      <c r="G34" s="7"/>
    </row>
    <row r="35" spans="1:7" s="1" customFormat="1" ht="30" customHeight="1">
      <c r="A35" s="7">
        <v>33</v>
      </c>
      <c r="B35" s="7" t="str">
        <f>"50632023032308094973812"</f>
        <v>50632023032308094973812</v>
      </c>
      <c r="C35" s="7" t="str">
        <f t="shared" si="0"/>
        <v>0101</v>
      </c>
      <c r="D35" s="7" t="s">
        <v>8</v>
      </c>
      <c r="E35" s="7" t="str">
        <f>"吴雅珺"</f>
        <v>吴雅珺</v>
      </c>
      <c r="F35" s="7" t="str">
        <f t="shared" si="2"/>
        <v>女</v>
      </c>
      <c r="G35" s="7"/>
    </row>
    <row r="36" spans="1:7" s="1" customFormat="1" ht="30" customHeight="1">
      <c r="A36" s="7">
        <v>34</v>
      </c>
      <c r="B36" s="7" t="str">
        <f>"50632023032311261774227"</f>
        <v>50632023032311261774227</v>
      </c>
      <c r="C36" s="7" t="str">
        <f t="shared" si="0"/>
        <v>0101</v>
      </c>
      <c r="D36" s="7" t="s">
        <v>8</v>
      </c>
      <c r="E36" s="7" t="str">
        <f>"赵学清"</f>
        <v>赵学清</v>
      </c>
      <c r="F36" s="7" t="str">
        <f t="shared" si="2"/>
        <v>女</v>
      </c>
      <c r="G36" s="7"/>
    </row>
    <row r="37" spans="1:7" s="1" customFormat="1" ht="30" customHeight="1">
      <c r="A37" s="7">
        <v>35</v>
      </c>
      <c r="B37" s="7" t="str">
        <f>"50632023032312545174390"</f>
        <v>50632023032312545174390</v>
      </c>
      <c r="C37" s="7" t="str">
        <f t="shared" si="0"/>
        <v>0101</v>
      </c>
      <c r="D37" s="7" t="s">
        <v>8</v>
      </c>
      <c r="E37" s="7" t="str">
        <f>"林小娜"</f>
        <v>林小娜</v>
      </c>
      <c r="F37" s="7" t="str">
        <f t="shared" si="2"/>
        <v>女</v>
      </c>
      <c r="G37" s="7"/>
    </row>
    <row r="38" spans="1:7" s="1" customFormat="1" ht="30" customHeight="1">
      <c r="A38" s="7">
        <v>36</v>
      </c>
      <c r="B38" s="7" t="str">
        <f>"50632023032316223374745"</f>
        <v>50632023032316223374745</v>
      </c>
      <c r="C38" s="7" t="str">
        <f t="shared" si="0"/>
        <v>0101</v>
      </c>
      <c r="D38" s="7" t="s">
        <v>8</v>
      </c>
      <c r="E38" s="7" t="str">
        <f>"何靖"</f>
        <v>何靖</v>
      </c>
      <c r="F38" s="7" t="str">
        <f t="shared" si="2"/>
        <v>女</v>
      </c>
      <c r="G38" s="7"/>
    </row>
    <row r="39" spans="1:7" s="1" customFormat="1" ht="30" customHeight="1">
      <c r="A39" s="7">
        <v>37</v>
      </c>
      <c r="B39" s="8"/>
      <c r="C39" s="7" t="str">
        <f t="shared" si="0"/>
        <v>0101</v>
      </c>
      <c r="D39" s="7" t="s">
        <v>8</v>
      </c>
      <c r="E39" s="9" t="s">
        <v>9</v>
      </c>
      <c r="F39" s="9" t="s">
        <v>10</v>
      </c>
      <c r="G39" s="7" t="s">
        <v>11</v>
      </c>
    </row>
    <row r="40" spans="1:7" s="1" customFormat="1" ht="30" customHeight="1">
      <c r="A40" s="7">
        <v>38</v>
      </c>
      <c r="B40" s="8"/>
      <c r="C40" s="7" t="str">
        <f t="shared" si="0"/>
        <v>0101</v>
      </c>
      <c r="D40" s="7" t="s">
        <v>8</v>
      </c>
      <c r="E40" s="9" t="s">
        <v>12</v>
      </c>
      <c r="F40" s="9" t="s">
        <v>10</v>
      </c>
      <c r="G40" s="7" t="s">
        <v>11</v>
      </c>
    </row>
    <row r="41" spans="1:7" s="1" customFormat="1" ht="30" customHeight="1">
      <c r="A41" s="7">
        <v>39</v>
      </c>
      <c r="B41" s="8"/>
      <c r="C41" s="7" t="str">
        <f t="shared" si="0"/>
        <v>0101</v>
      </c>
      <c r="D41" s="7" t="s">
        <v>8</v>
      </c>
      <c r="E41" s="9" t="s">
        <v>13</v>
      </c>
      <c r="F41" s="9" t="s">
        <v>10</v>
      </c>
      <c r="G41" s="7" t="s">
        <v>11</v>
      </c>
    </row>
    <row r="42" spans="1:7" s="1" customFormat="1" ht="30" customHeight="1">
      <c r="A42" s="7">
        <v>40</v>
      </c>
      <c r="B42" s="8"/>
      <c r="C42" s="7" t="str">
        <f t="shared" si="0"/>
        <v>0101</v>
      </c>
      <c r="D42" s="7" t="s">
        <v>8</v>
      </c>
      <c r="E42" s="9" t="s">
        <v>14</v>
      </c>
      <c r="F42" s="9" t="s">
        <v>10</v>
      </c>
      <c r="G42" s="7" t="s">
        <v>11</v>
      </c>
    </row>
    <row r="43" spans="1:7" s="1" customFormat="1" ht="30" customHeight="1">
      <c r="A43" s="7">
        <v>41</v>
      </c>
      <c r="B43" s="7" t="str">
        <f>"50632023032015512359275"</f>
        <v>50632023032015512359275</v>
      </c>
      <c r="C43" s="7" t="str">
        <f aca="true" t="shared" si="3" ref="C43:C80">"0102"</f>
        <v>0102</v>
      </c>
      <c r="D43" s="7" t="s">
        <v>15</v>
      </c>
      <c r="E43" s="7" t="str">
        <f>"陈引花"</f>
        <v>陈引花</v>
      </c>
      <c r="F43" s="7" t="str">
        <f>"女"</f>
        <v>女</v>
      </c>
      <c r="G43" s="7"/>
    </row>
    <row r="44" spans="1:7" s="1" customFormat="1" ht="30" customHeight="1">
      <c r="A44" s="7">
        <v>42</v>
      </c>
      <c r="B44" s="7" t="str">
        <f>"50632023032016572159879"</f>
        <v>50632023032016572159879</v>
      </c>
      <c r="C44" s="7" t="str">
        <f t="shared" si="3"/>
        <v>0102</v>
      </c>
      <c r="D44" s="7" t="s">
        <v>15</v>
      </c>
      <c r="E44" s="7" t="str">
        <f>"张纯艳"</f>
        <v>张纯艳</v>
      </c>
      <c r="F44" s="7" t="str">
        <f>"女"</f>
        <v>女</v>
      </c>
      <c r="G44" s="7"/>
    </row>
    <row r="45" spans="1:7" s="1" customFormat="1" ht="30" customHeight="1">
      <c r="A45" s="7">
        <v>43</v>
      </c>
      <c r="B45" s="7" t="str">
        <f>"50632023032018352260605"</f>
        <v>50632023032018352260605</v>
      </c>
      <c r="C45" s="7" t="str">
        <f t="shared" si="3"/>
        <v>0102</v>
      </c>
      <c r="D45" s="7" t="s">
        <v>15</v>
      </c>
      <c r="E45" s="7" t="str">
        <f>"吴漾"</f>
        <v>吴漾</v>
      </c>
      <c r="F45" s="7" t="str">
        <f>"女"</f>
        <v>女</v>
      </c>
      <c r="G45" s="7"/>
    </row>
    <row r="46" spans="1:7" s="1" customFormat="1" ht="30" customHeight="1">
      <c r="A46" s="7">
        <v>44</v>
      </c>
      <c r="B46" s="7" t="str">
        <f>"50632023032019354561055"</f>
        <v>50632023032019354561055</v>
      </c>
      <c r="C46" s="7" t="str">
        <f t="shared" si="3"/>
        <v>0102</v>
      </c>
      <c r="D46" s="7" t="s">
        <v>15</v>
      </c>
      <c r="E46" s="7" t="str">
        <f>"许绩川"</f>
        <v>许绩川</v>
      </c>
      <c r="F46" s="7" t="str">
        <f>"男"</f>
        <v>男</v>
      </c>
      <c r="G46" s="7"/>
    </row>
    <row r="47" spans="1:7" s="1" customFormat="1" ht="30" customHeight="1">
      <c r="A47" s="7">
        <v>45</v>
      </c>
      <c r="B47" s="7" t="str">
        <f>"50632023032019380161079"</f>
        <v>50632023032019380161079</v>
      </c>
      <c r="C47" s="7" t="str">
        <f t="shared" si="3"/>
        <v>0102</v>
      </c>
      <c r="D47" s="7" t="s">
        <v>15</v>
      </c>
      <c r="E47" s="7" t="str">
        <f>"符坤璐"</f>
        <v>符坤璐</v>
      </c>
      <c r="F47" s="7" t="str">
        <f>"女"</f>
        <v>女</v>
      </c>
      <c r="G47" s="7"/>
    </row>
    <row r="48" spans="1:7" s="1" customFormat="1" ht="30" customHeight="1">
      <c r="A48" s="7">
        <v>46</v>
      </c>
      <c r="B48" s="7" t="str">
        <f>"50632023032109453263546"</f>
        <v>50632023032109453263546</v>
      </c>
      <c r="C48" s="7" t="str">
        <f t="shared" si="3"/>
        <v>0102</v>
      </c>
      <c r="D48" s="7" t="s">
        <v>15</v>
      </c>
      <c r="E48" s="7" t="str">
        <f>"岑晓倩"</f>
        <v>岑晓倩</v>
      </c>
      <c r="F48" s="7" t="str">
        <f>"女"</f>
        <v>女</v>
      </c>
      <c r="G48" s="7"/>
    </row>
    <row r="49" spans="1:7" s="1" customFormat="1" ht="30" customHeight="1">
      <c r="A49" s="7">
        <v>47</v>
      </c>
      <c r="B49" s="7" t="str">
        <f>"50632023032111351464836"</f>
        <v>50632023032111351464836</v>
      </c>
      <c r="C49" s="7" t="str">
        <f t="shared" si="3"/>
        <v>0102</v>
      </c>
      <c r="D49" s="7" t="s">
        <v>15</v>
      </c>
      <c r="E49" s="7" t="str">
        <f>"林诗梦"</f>
        <v>林诗梦</v>
      </c>
      <c r="F49" s="7" t="str">
        <f>"女"</f>
        <v>女</v>
      </c>
      <c r="G49" s="7"/>
    </row>
    <row r="50" spans="1:7" s="1" customFormat="1" ht="30" customHeight="1">
      <c r="A50" s="7">
        <v>48</v>
      </c>
      <c r="B50" s="7" t="str">
        <f>"50632023032111365564858"</f>
        <v>50632023032111365564858</v>
      </c>
      <c r="C50" s="7" t="str">
        <f t="shared" si="3"/>
        <v>0102</v>
      </c>
      <c r="D50" s="7" t="s">
        <v>15</v>
      </c>
      <c r="E50" s="7" t="str">
        <f>"窦清兰"</f>
        <v>窦清兰</v>
      </c>
      <c r="F50" s="7" t="str">
        <f>"女"</f>
        <v>女</v>
      </c>
      <c r="G50" s="7"/>
    </row>
    <row r="51" spans="1:7" s="1" customFormat="1" ht="30" customHeight="1">
      <c r="A51" s="7">
        <v>49</v>
      </c>
      <c r="B51" s="7" t="str">
        <f>"50632023032112113665069"</f>
        <v>50632023032112113665069</v>
      </c>
      <c r="C51" s="7" t="str">
        <f t="shared" si="3"/>
        <v>0102</v>
      </c>
      <c r="D51" s="7" t="s">
        <v>15</v>
      </c>
      <c r="E51" s="7" t="str">
        <f>"李宝黄"</f>
        <v>李宝黄</v>
      </c>
      <c r="F51" s="7" t="str">
        <f>"男"</f>
        <v>男</v>
      </c>
      <c r="G51" s="7"/>
    </row>
    <row r="52" spans="1:7" s="1" customFormat="1" ht="30" customHeight="1">
      <c r="A52" s="7">
        <v>50</v>
      </c>
      <c r="B52" s="7" t="str">
        <f>"50632023032112123065075"</f>
        <v>50632023032112123065075</v>
      </c>
      <c r="C52" s="7" t="str">
        <f t="shared" si="3"/>
        <v>0102</v>
      </c>
      <c r="D52" s="7" t="s">
        <v>15</v>
      </c>
      <c r="E52" s="7" t="str">
        <f>"王丽娟"</f>
        <v>王丽娟</v>
      </c>
      <c r="F52" s="7" t="str">
        <f>"女"</f>
        <v>女</v>
      </c>
      <c r="G52" s="7"/>
    </row>
    <row r="53" spans="1:7" s="1" customFormat="1" ht="30" customHeight="1">
      <c r="A53" s="7">
        <v>51</v>
      </c>
      <c r="B53" s="7" t="str">
        <f>"50632023032113520565703"</f>
        <v>50632023032113520565703</v>
      </c>
      <c r="C53" s="7" t="str">
        <f t="shared" si="3"/>
        <v>0102</v>
      </c>
      <c r="D53" s="7" t="s">
        <v>15</v>
      </c>
      <c r="E53" s="7" t="str">
        <f>"程雯"</f>
        <v>程雯</v>
      </c>
      <c r="F53" s="7" t="str">
        <f>"女"</f>
        <v>女</v>
      </c>
      <c r="G53" s="7"/>
    </row>
    <row r="54" spans="1:7" s="1" customFormat="1" ht="30" customHeight="1">
      <c r="A54" s="7">
        <v>52</v>
      </c>
      <c r="B54" s="7" t="str">
        <f>"50632023032114143165820"</f>
        <v>50632023032114143165820</v>
      </c>
      <c r="C54" s="7" t="str">
        <f t="shared" si="3"/>
        <v>0102</v>
      </c>
      <c r="D54" s="7" t="s">
        <v>15</v>
      </c>
      <c r="E54" s="7" t="str">
        <f>"邓华清"</f>
        <v>邓华清</v>
      </c>
      <c r="F54" s="7" t="str">
        <f>"女"</f>
        <v>女</v>
      </c>
      <c r="G54" s="7"/>
    </row>
    <row r="55" spans="1:7" s="1" customFormat="1" ht="30" customHeight="1">
      <c r="A55" s="7">
        <v>53</v>
      </c>
      <c r="B55" s="7" t="str">
        <f>"50632023032114264765897"</f>
        <v>50632023032114264765897</v>
      </c>
      <c r="C55" s="7" t="str">
        <f t="shared" si="3"/>
        <v>0102</v>
      </c>
      <c r="D55" s="7" t="s">
        <v>15</v>
      </c>
      <c r="E55" s="7" t="str">
        <f>"陈太保"</f>
        <v>陈太保</v>
      </c>
      <c r="F55" s="7" t="str">
        <f>"男"</f>
        <v>男</v>
      </c>
      <c r="G55" s="7"/>
    </row>
    <row r="56" spans="1:7" s="1" customFormat="1" ht="30" customHeight="1">
      <c r="A56" s="7">
        <v>54</v>
      </c>
      <c r="B56" s="7" t="str">
        <f>"50632023032114415765971"</f>
        <v>50632023032114415765971</v>
      </c>
      <c r="C56" s="7" t="str">
        <f t="shared" si="3"/>
        <v>0102</v>
      </c>
      <c r="D56" s="7" t="s">
        <v>15</v>
      </c>
      <c r="E56" s="7" t="str">
        <f>"符倩"</f>
        <v>符倩</v>
      </c>
      <c r="F56" s="7" t="str">
        <f aca="true" t="shared" si="4" ref="F56:F62">"女"</f>
        <v>女</v>
      </c>
      <c r="G56" s="7"/>
    </row>
    <row r="57" spans="1:7" s="1" customFormat="1" ht="30" customHeight="1">
      <c r="A57" s="7">
        <v>55</v>
      </c>
      <c r="B57" s="7" t="str">
        <f>"50632023032115145266173"</f>
        <v>50632023032115145266173</v>
      </c>
      <c r="C57" s="7" t="str">
        <f t="shared" si="3"/>
        <v>0102</v>
      </c>
      <c r="D57" s="7" t="s">
        <v>15</v>
      </c>
      <c r="E57" s="7" t="str">
        <f>"陈丽莹"</f>
        <v>陈丽莹</v>
      </c>
      <c r="F57" s="7" t="str">
        <f t="shared" si="4"/>
        <v>女</v>
      </c>
      <c r="G57" s="7"/>
    </row>
    <row r="58" spans="1:7" s="1" customFormat="1" ht="30" customHeight="1">
      <c r="A58" s="7">
        <v>56</v>
      </c>
      <c r="B58" s="7" t="str">
        <f>"50632023032115515766428"</f>
        <v>50632023032115515766428</v>
      </c>
      <c r="C58" s="7" t="str">
        <f t="shared" si="3"/>
        <v>0102</v>
      </c>
      <c r="D58" s="7" t="s">
        <v>15</v>
      </c>
      <c r="E58" s="7" t="str">
        <f>"王婆平"</f>
        <v>王婆平</v>
      </c>
      <c r="F58" s="7" t="str">
        <f t="shared" si="4"/>
        <v>女</v>
      </c>
      <c r="G58" s="7"/>
    </row>
    <row r="59" spans="1:7" s="1" customFormat="1" ht="30" customHeight="1">
      <c r="A59" s="7">
        <v>57</v>
      </c>
      <c r="B59" s="7" t="str">
        <f>"50632023032116574066891"</f>
        <v>50632023032116574066891</v>
      </c>
      <c r="C59" s="7" t="str">
        <f t="shared" si="3"/>
        <v>0102</v>
      </c>
      <c r="D59" s="7" t="s">
        <v>15</v>
      </c>
      <c r="E59" s="7" t="str">
        <f>"陈苗"</f>
        <v>陈苗</v>
      </c>
      <c r="F59" s="7" t="str">
        <f t="shared" si="4"/>
        <v>女</v>
      </c>
      <c r="G59" s="7"/>
    </row>
    <row r="60" spans="1:7" s="1" customFormat="1" ht="30" customHeight="1">
      <c r="A60" s="7">
        <v>58</v>
      </c>
      <c r="B60" s="7" t="str">
        <f>"50632023032119145567506"</f>
        <v>50632023032119145567506</v>
      </c>
      <c r="C60" s="7" t="str">
        <f t="shared" si="3"/>
        <v>0102</v>
      </c>
      <c r="D60" s="7" t="s">
        <v>15</v>
      </c>
      <c r="E60" s="7" t="str">
        <f>"黄美柳"</f>
        <v>黄美柳</v>
      </c>
      <c r="F60" s="7" t="str">
        <f t="shared" si="4"/>
        <v>女</v>
      </c>
      <c r="G60" s="7"/>
    </row>
    <row r="61" spans="1:7" s="1" customFormat="1" ht="30" customHeight="1">
      <c r="A61" s="7">
        <v>59</v>
      </c>
      <c r="B61" s="7" t="str">
        <f>"50632023032208173469363"</f>
        <v>50632023032208173469363</v>
      </c>
      <c r="C61" s="7" t="str">
        <f t="shared" si="3"/>
        <v>0102</v>
      </c>
      <c r="D61" s="7" t="s">
        <v>15</v>
      </c>
      <c r="E61" s="7" t="str">
        <f>"王艳秋"</f>
        <v>王艳秋</v>
      </c>
      <c r="F61" s="7" t="str">
        <f t="shared" si="4"/>
        <v>女</v>
      </c>
      <c r="G61" s="7"/>
    </row>
    <row r="62" spans="1:7" s="1" customFormat="1" ht="30" customHeight="1">
      <c r="A62" s="7">
        <v>60</v>
      </c>
      <c r="B62" s="7" t="str">
        <f>"50632023032211220670438"</f>
        <v>50632023032211220670438</v>
      </c>
      <c r="C62" s="7" t="str">
        <f t="shared" si="3"/>
        <v>0102</v>
      </c>
      <c r="D62" s="7" t="s">
        <v>15</v>
      </c>
      <c r="E62" s="7" t="str">
        <f>"陈应美"</f>
        <v>陈应美</v>
      </c>
      <c r="F62" s="7" t="str">
        <f t="shared" si="4"/>
        <v>女</v>
      </c>
      <c r="G62" s="7"/>
    </row>
    <row r="63" spans="1:7" s="1" customFormat="1" ht="30" customHeight="1">
      <c r="A63" s="7">
        <v>61</v>
      </c>
      <c r="B63" s="7" t="str">
        <f>"50632023032211282870480"</f>
        <v>50632023032211282870480</v>
      </c>
      <c r="C63" s="7" t="str">
        <f t="shared" si="3"/>
        <v>0102</v>
      </c>
      <c r="D63" s="7" t="s">
        <v>15</v>
      </c>
      <c r="E63" s="7" t="str">
        <f>"吴海荣"</f>
        <v>吴海荣</v>
      </c>
      <c r="F63" s="7" t="str">
        <f>"男"</f>
        <v>男</v>
      </c>
      <c r="G63" s="7"/>
    </row>
    <row r="64" spans="1:7" s="1" customFormat="1" ht="30" customHeight="1">
      <c r="A64" s="7">
        <v>62</v>
      </c>
      <c r="B64" s="7" t="str">
        <f>"50632023032213542071432"</f>
        <v>50632023032213542071432</v>
      </c>
      <c r="C64" s="7" t="str">
        <f t="shared" si="3"/>
        <v>0102</v>
      </c>
      <c r="D64" s="7" t="s">
        <v>15</v>
      </c>
      <c r="E64" s="7" t="str">
        <f>"梁秀英"</f>
        <v>梁秀英</v>
      </c>
      <c r="F64" s="7" t="str">
        <f>"女"</f>
        <v>女</v>
      </c>
      <c r="G64" s="7"/>
    </row>
    <row r="65" spans="1:7" s="1" customFormat="1" ht="30" customHeight="1">
      <c r="A65" s="7">
        <v>63</v>
      </c>
      <c r="B65" s="7" t="str">
        <f>"50632023032218063773103"</f>
        <v>50632023032218063773103</v>
      </c>
      <c r="C65" s="7" t="str">
        <f t="shared" si="3"/>
        <v>0102</v>
      </c>
      <c r="D65" s="7" t="s">
        <v>15</v>
      </c>
      <c r="E65" s="7" t="str">
        <f>"周美奇"</f>
        <v>周美奇</v>
      </c>
      <c r="F65" s="7" t="str">
        <f>"女"</f>
        <v>女</v>
      </c>
      <c r="G65" s="7"/>
    </row>
    <row r="66" spans="1:7" s="1" customFormat="1" ht="30" customHeight="1">
      <c r="A66" s="7">
        <v>64</v>
      </c>
      <c r="B66" s="7" t="str">
        <f>"50632023032221255073483"</f>
        <v>50632023032221255073483</v>
      </c>
      <c r="C66" s="7" t="str">
        <f t="shared" si="3"/>
        <v>0102</v>
      </c>
      <c r="D66" s="7" t="s">
        <v>15</v>
      </c>
      <c r="E66" s="7" t="str">
        <f>"陈西凤"</f>
        <v>陈西凤</v>
      </c>
      <c r="F66" s="7" t="str">
        <f>"女"</f>
        <v>女</v>
      </c>
      <c r="G66" s="7"/>
    </row>
    <row r="67" spans="1:7" s="1" customFormat="1" ht="30" customHeight="1">
      <c r="A67" s="7">
        <v>65</v>
      </c>
      <c r="B67" s="7" t="str">
        <f>"50632023032300311473767"</f>
        <v>50632023032300311473767</v>
      </c>
      <c r="C67" s="7" t="str">
        <f t="shared" si="3"/>
        <v>0102</v>
      </c>
      <c r="D67" s="7" t="s">
        <v>15</v>
      </c>
      <c r="E67" s="7" t="str">
        <f>"许美丹"</f>
        <v>许美丹</v>
      </c>
      <c r="F67" s="7" t="str">
        <f>"女"</f>
        <v>女</v>
      </c>
      <c r="G67" s="7"/>
    </row>
    <row r="68" spans="1:7" s="1" customFormat="1" ht="30" customHeight="1">
      <c r="A68" s="7">
        <v>66</v>
      </c>
      <c r="B68" s="7" t="str">
        <f>"50632023032309092773880"</f>
        <v>50632023032309092773880</v>
      </c>
      <c r="C68" s="7" t="str">
        <f t="shared" si="3"/>
        <v>0102</v>
      </c>
      <c r="D68" s="7" t="s">
        <v>15</v>
      </c>
      <c r="E68" s="7" t="str">
        <f>"张开翠"</f>
        <v>张开翠</v>
      </c>
      <c r="F68" s="7" t="str">
        <f>"女"</f>
        <v>女</v>
      </c>
      <c r="G68" s="7"/>
    </row>
    <row r="69" spans="1:7" s="1" customFormat="1" ht="30" customHeight="1">
      <c r="A69" s="7">
        <v>67</v>
      </c>
      <c r="B69" s="7" t="str">
        <f>"50632023032309511473975"</f>
        <v>50632023032309511473975</v>
      </c>
      <c r="C69" s="7" t="str">
        <f t="shared" si="3"/>
        <v>0102</v>
      </c>
      <c r="D69" s="7" t="s">
        <v>15</v>
      </c>
      <c r="E69" s="7" t="str">
        <f>"许巍伟"</f>
        <v>许巍伟</v>
      </c>
      <c r="F69" s="7" t="str">
        <f>"男"</f>
        <v>男</v>
      </c>
      <c r="G69" s="7"/>
    </row>
    <row r="70" spans="1:7" s="1" customFormat="1" ht="30" customHeight="1">
      <c r="A70" s="7">
        <v>68</v>
      </c>
      <c r="B70" s="7" t="str">
        <f>"50632023032311023374149"</f>
        <v>50632023032311023374149</v>
      </c>
      <c r="C70" s="7" t="str">
        <f t="shared" si="3"/>
        <v>0102</v>
      </c>
      <c r="D70" s="7" t="s">
        <v>15</v>
      </c>
      <c r="E70" s="7" t="str">
        <f>"符耀芬"</f>
        <v>符耀芬</v>
      </c>
      <c r="F70" s="7" t="str">
        <f aca="true" t="shared" si="5" ref="F70:F75">"女"</f>
        <v>女</v>
      </c>
      <c r="G70" s="7"/>
    </row>
    <row r="71" spans="1:7" s="1" customFormat="1" ht="30" customHeight="1">
      <c r="A71" s="7">
        <v>69</v>
      </c>
      <c r="B71" s="7" t="str">
        <f>"50632023032312030674292"</f>
        <v>50632023032312030674292</v>
      </c>
      <c r="C71" s="7" t="str">
        <f t="shared" si="3"/>
        <v>0102</v>
      </c>
      <c r="D71" s="7" t="s">
        <v>15</v>
      </c>
      <c r="E71" s="7" t="str">
        <f>"曾小丽"</f>
        <v>曾小丽</v>
      </c>
      <c r="F71" s="7" t="str">
        <f t="shared" si="5"/>
        <v>女</v>
      </c>
      <c r="G71" s="7"/>
    </row>
    <row r="72" spans="1:7" s="1" customFormat="1" ht="30" customHeight="1">
      <c r="A72" s="7">
        <v>70</v>
      </c>
      <c r="B72" s="7" t="str">
        <f>"50632023032312455574370"</f>
        <v>50632023032312455574370</v>
      </c>
      <c r="C72" s="7" t="str">
        <f t="shared" si="3"/>
        <v>0102</v>
      </c>
      <c r="D72" s="7" t="s">
        <v>15</v>
      </c>
      <c r="E72" s="7" t="str">
        <f>"关义侠"</f>
        <v>关义侠</v>
      </c>
      <c r="F72" s="7" t="str">
        <f t="shared" si="5"/>
        <v>女</v>
      </c>
      <c r="G72" s="7"/>
    </row>
    <row r="73" spans="1:7" s="1" customFormat="1" ht="30" customHeight="1">
      <c r="A73" s="7">
        <v>71</v>
      </c>
      <c r="B73" s="7" t="str">
        <f>"50632023032313302974446"</f>
        <v>50632023032313302974446</v>
      </c>
      <c r="C73" s="7" t="str">
        <f t="shared" si="3"/>
        <v>0102</v>
      </c>
      <c r="D73" s="7" t="s">
        <v>15</v>
      </c>
      <c r="E73" s="7" t="str">
        <f>"张雯昕"</f>
        <v>张雯昕</v>
      </c>
      <c r="F73" s="7" t="str">
        <f t="shared" si="5"/>
        <v>女</v>
      </c>
      <c r="G73" s="7"/>
    </row>
    <row r="74" spans="1:7" s="1" customFormat="1" ht="30" customHeight="1">
      <c r="A74" s="7">
        <v>72</v>
      </c>
      <c r="B74" s="7" t="str">
        <f>"50632023032314041774479"</f>
        <v>50632023032314041774479</v>
      </c>
      <c r="C74" s="7" t="str">
        <f t="shared" si="3"/>
        <v>0102</v>
      </c>
      <c r="D74" s="7" t="s">
        <v>15</v>
      </c>
      <c r="E74" s="7" t="str">
        <f>"庞琦"</f>
        <v>庞琦</v>
      </c>
      <c r="F74" s="7" t="str">
        <f t="shared" si="5"/>
        <v>女</v>
      </c>
      <c r="G74" s="7"/>
    </row>
    <row r="75" spans="1:7" s="1" customFormat="1" ht="30" customHeight="1">
      <c r="A75" s="7">
        <v>73</v>
      </c>
      <c r="B75" s="7" t="str">
        <f>"50632023032314044574480"</f>
        <v>50632023032314044574480</v>
      </c>
      <c r="C75" s="7" t="str">
        <f t="shared" si="3"/>
        <v>0102</v>
      </c>
      <c r="D75" s="7" t="s">
        <v>15</v>
      </c>
      <c r="E75" s="7" t="str">
        <f>"陈小红"</f>
        <v>陈小红</v>
      </c>
      <c r="F75" s="7" t="str">
        <f t="shared" si="5"/>
        <v>女</v>
      </c>
      <c r="G75" s="7"/>
    </row>
    <row r="76" spans="1:7" s="1" customFormat="1" ht="30" customHeight="1">
      <c r="A76" s="7">
        <v>74</v>
      </c>
      <c r="B76" s="7" t="str">
        <f>"50632023032314553074563"</f>
        <v>50632023032314553074563</v>
      </c>
      <c r="C76" s="7" t="str">
        <f t="shared" si="3"/>
        <v>0102</v>
      </c>
      <c r="D76" s="7" t="s">
        <v>15</v>
      </c>
      <c r="E76" s="7" t="str">
        <f>"张昌越"</f>
        <v>张昌越</v>
      </c>
      <c r="F76" s="7" t="str">
        <f>"男"</f>
        <v>男</v>
      </c>
      <c r="G76" s="7"/>
    </row>
    <row r="77" spans="1:7" s="1" customFormat="1" ht="30" customHeight="1">
      <c r="A77" s="7">
        <v>75</v>
      </c>
      <c r="B77" s="7" t="str">
        <f>"50632023032315153474597"</f>
        <v>50632023032315153474597</v>
      </c>
      <c r="C77" s="7" t="str">
        <f t="shared" si="3"/>
        <v>0102</v>
      </c>
      <c r="D77" s="7" t="s">
        <v>15</v>
      </c>
      <c r="E77" s="7" t="str">
        <f>"王巧梅"</f>
        <v>王巧梅</v>
      </c>
      <c r="F77" s="7" t="str">
        <f>"女"</f>
        <v>女</v>
      </c>
      <c r="G77" s="7"/>
    </row>
    <row r="78" spans="1:7" s="1" customFormat="1" ht="30" customHeight="1">
      <c r="A78" s="7">
        <v>76</v>
      </c>
      <c r="B78" s="7" t="str">
        <f>"50632023032316215974742"</f>
        <v>50632023032316215974742</v>
      </c>
      <c r="C78" s="7" t="str">
        <f t="shared" si="3"/>
        <v>0102</v>
      </c>
      <c r="D78" s="7" t="s">
        <v>15</v>
      </c>
      <c r="E78" s="7" t="str">
        <f>"吴泰彬"</f>
        <v>吴泰彬</v>
      </c>
      <c r="F78" s="7" t="str">
        <f>"男"</f>
        <v>男</v>
      </c>
      <c r="G78" s="7"/>
    </row>
    <row r="79" spans="1:7" s="1" customFormat="1" ht="30" customHeight="1">
      <c r="A79" s="7">
        <v>77</v>
      </c>
      <c r="B79" s="7" t="str">
        <f>"50632023032316452974791"</f>
        <v>50632023032316452974791</v>
      </c>
      <c r="C79" s="7" t="str">
        <f t="shared" si="3"/>
        <v>0102</v>
      </c>
      <c r="D79" s="7" t="s">
        <v>15</v>
      </c>
      <c r="E79" s="7" t="str">
        <f>"甄汉江"</f>
        <v>甄汉江</v>
      </c>
      <c r="F79" s="7" t="str">
        <f>"女"</f>
        <v>女</v>
      </c>
      <c r="G79" s="7"/>
    </row>
    <row r="80" spans="1:7" s="1" customFormat="1" ht="30" customHeight="1">
      <c r="A80" s="7">
        <v>78</v>
      </c>
      <c r="B80" s="7"/>
      <c r="C80" s="7" t="str">
        <f t="shared" si="3"/>
        <v>0102</v>
      </c>
      <c r="D80" s="7" t="s">
        <v>15</v>
      </c>
      <c r="E80" s="9" t="s">
        <v>16</v>
      </c>
      <c r="F80" s="9" t="s">
        <v>10</v>
      </c>
      <c r="G80" s="7" t="s">
        <v>11</v>
      </c>
    </row>
    <row r="81" spans="1:7" s="1" customFormat="1" ht="30" customHeight="1">
      <c r="A81" s="7">
        <v>79</v>
      </c>
      <c r="B81" s="7" t="str">
        <f>"50632023032014553158737"</f>
        <v>50632023032014553158737</v>
      </c>
      <c r="C81" s="7" t="str">
        <f aca="true" t="shared" si="6" ref="C81:C144">"0103"</f>
        <v>0103</v>
      </c>
      <c r="D81" s="7" t="s">
        <v>17</v>
      </c>
      <c r="E81" s="7" t="str">
        <f>"丁小桃"</f>
        <v>丁小桃</v>
      </c>
      <c r="F81" s="7" t="str">
        <f aca="true" t="shared" si="7" ref="F81:F86">"女"</f>
        <v>女</v>
      </c>
      <c r="G81" s="7"/>
    </row>
    <row r="82" spans="1:7" s="1" customFormat="1" ht="30" customHeight="1">
      <c r="A82" s="7">
        <v>80</v>
      </c>
      <c r="B82" s="7" t="str">
        <f>"50632023032015104358884"</f>
        <v>50632023032015104358884</v>
      </c>
      <c r="C82" s="7" t="str">
        <f t="shared" si="6"/>
        <v>0103</v>
      </c>
      <c r="D82" s="7" t="s">
        <v>17</v>
      </c>
      <c r="E82" s="7" t="str">
        <f>"李婷"</f>
        <v>李婷</v>
      </c>
      <c r="F82" s="7" t="str">
        <f t="shared" si="7"/>
        <v>女</v>
      </c>
      <c r="G82" s="7"/>
    </row>
    <row r="83" spans="1:7" s="1" customFormat="1" ht="30" customHeight="1">
      <c r="A83" s="7">
        <v>81</v>
      </c>
      <c r="B83" s="7" t="str">
        <f>"50632023032017272760123"</f>
        <v>50632023032017272760123</v>
      </c>
      <c r="C83" s="7" t="str">
        <f t="shared" si="6"/>
        <v>0103</v>
      </c>
      <c r="D83" s="7" t="s">
        <v>17</v>
      </c>
      <c r="E83" s="7" t="str">
        <f>"李雨娜"</f>
        <v>李雨娜</v>
      </c>
      <c r="F83" s="7" t="str">
        <f t="shared" si="7"/>
        <v>女</v>
      </c>
      <c r="G83" s="7"/>
    </row>
    <row r="84" spans="1:7" s="1" customFormat="1" ht="30" customHeight="1">
      <c r="A84" s="7">
        <v>82</v>
      </c>
      <c r="B84" s="7" t="str">
        <f>"50632023032017384860196"</f>
        <v>50632023032017384860196</v>
      </c>
      <c r="C84" s="7" t="str">
        <f t="shared" si="6"/>
        <v>0103</v>
      </c>
      <c r="D84" s="7" t="s">
        <v>17</v>
      </c>
      <c r="E84" s="7" t="str">
        <f>"陈雪"</f>
        <v>陈雪</v>
      </c>
      <c r="F84" s="7" t="str">
        <f t="shared" si="7"/>
        <v>女</v>
      </c>
      <c r="G84" s="7"/>
    </row>
    <row r="85" spans="1:7" s="1" customFormat="1" ht="30" customHeight="1">
      <c r="A85" s="7">
        <v>83</v>
      </c>
      <c r="B85" s="7" t="str">
        <f>"50632023032017562360321"</f>
        <v>50632023032017562360321</v>
      </c>
      <c r="C85" s="7" t="str">
        <f t="shared" si="6"/>
        <v>0103</v>
      </c>
      <c r="D85" s="7" t="s">
        <v>17</v>
      </c>
      <c r="E85" s="7" t="str">
        <f>"高宇巍"</f>
        <v>高宇巍</v>
      </c>
      <c r="F85" s="7" t="str">
        <f t="shared" si="7"/>
        <v>女</v>
      </c>
      <c r="G85" s="7"/>
    </row>
    <row r="86" spans="1:7" s="1" customFormat="1" ht="30" customHeight="1">
      <c r="A86" s="7">
        <v>84</v>
      </c>
      <c r="B86" s="7" t="str">
        <f>"50632023032019093960836"</f>
        <v>50632023032019093960836</v>
      </c>
      <c r="C86" s="7" t="str">
        <f t="shared" si="6"/>
        <v>0103</v>
      </c>
      <c r="D86" s="7" t="s">
        <v>17</v>
      </c>
      <c r="E86" s="7" t="str">
        <f>"符丽雯"</f>
        <v>符丽雯</v>
      </c>
      <c r="F86" s="7" t="str">
        <f t="shared" si="7"/>
        <v>女</v>
      </c>
      <c r="G86" s="7"/>
    </row>
    <row r="87" spans="1:7" s="1" customFormat="1" ht="30" customHeight="1">
      <c r="A87" s="7">
        <v>85</v>
      </c>
      <c r="B87" s="7" t="str">
        <f>"50632023032019172660891"</f>
        <v>50632023032019172660891</v>
      </c>
      <c r="C87" s="7" t="str">
        <f t="shared" si="6"/>
        <v>0103</v>
      </c>
      <c r="D87" s="7" t="s">
        <v>17</v>
      </c>
      <c r="E87" s="7" t="str">
        <f>"周凤源"</f>
        <v>周凤源</v>
      </c>
      <c r="F87" s="7" t="str">
        <f>"男"</f>
        <v>男</v>
      </c>
      <c r="G87" s="7"/>
    </row>
    <row r="88" spans="1:7" s="1" customFormat="1" ht="30" customHeight="1">
      <c r="A88" s="7">
        <v>86</v>
      </c>
      <c r="B88" s="7" t="str">
        <f>"50632023032019485561162"</f>
        <v>50632023032019485561162</v>
      </c>
      <c r="C88" s="7" t="str">
        <f t="shared" si="6"/>
        <v>0103</v>
      </c>
      <c r="D88" s="7" t="s">
        <v>17</v>
      </c>
      <c r="E88" s="7" t="str">
        <f>"余思爽"</f>
        <v>余思爽</v>
      </c>
      <c r="F88" s="7" t="str">
        <f aca="true" t="shared" si="8" ref="F88:F151">"女"</f>
        <v>女</v>
      </c>
      <c r="G88" s="7"/>
    </row>
    <row r="89" spans="1:7" s="1" customFormat="1" ht="30" customHeight="1">
      <c r="A89" s="7">
        <v>87</v>
      </c>
      <c r="B89" s="7" t="str">
        <f>"50632023032020095061310"</f>
        <v>50632023032020095061310</v>
      </c>
      <c r="C89" s="7" t="str">
        <f t="shared" si="6"/>
        <v>0103</v>
      </c>
      <c r="D89" s="7" t="s">
        <v>17</v>
      </c>
      <c r="E89" s="7" t="str">
        <f>"陈德静"</f>
        <v>陈德静</v>
      </c>
      <c r="F89" s="7" t="str">
        <f t="shared" si="8"/>
        <v>女</v>
      </c>
      <c r="G89" s="7"/>
    </row>
    <row r="90" spans="1:7" s="1" customFormat="1" ht="30" customHeight="1">
      <c r="A90" s="7">
        <v>88</v>
      </c>
      <c r="B90" s="7" t="str">
        <f>"50632023032020355861540"</f>
        <v>50632023032020355861540</v>
      </c>
      <c r="C90" s="7" t="str">
        <f t="shared" si="6"/>
        <v>0103</v>
      </c>
      <c r="D90" s="7" t="s">
        <v>17</v>
      </c>
      <c r="E90" s="7" t="str">
        <f>"赵海燕"</f>
        <v>赵海燕</v>
      </c>
      <c r="F90" s="7" t="str">
        <f t="shared" si="8"/>
        <v>女</v>
      </c>
      <c r="G90" s="7"/>
    </row>
    <row r="91" spans="1:7" s="1" customFormat="1" ht="30" customHeight="1">
      <c r="A91" s="7">
        <v>89</v>
      </c>
      <c r="B91" s="7" t="str">
        <f>"50632023032021083461799"</f>
        <v>50632023032021083461799</v>
      </c>
      <c r="C91" s="7" t="str">
        <f t="shared" si="6"/>
        <v>0103</v>
      </c>
      <c r="D91" s="7" t="s">
        <v>17</v>
      </c>
      <c r="E91" s="7" t="str">
        <f>"张红"</f>
        <v>张红</v>
      </c>
      <c r="F91" s="7" t="str">
        <f t="shared" si="8"/>
        <v>女</v>
      </c>
      <c r="G91" s="7"/>
    </row>
    <row r="92" spans="1:7" s="1" customFormat="1" ht="30" customHeight="1">
      <c r="A92" s="7">
        <v>90</v>
      </c>
      <c r="B92" s="7" t="str">
        <f>"50632023032022021662201"</f>
        <v>50632023032022021662201</v>
      </c>
      <c r="C92" s="7" t="str">
        <f t="shared" si="6"/>
        <v>0103</v>
      </c>
      <c r="D92" s="7" t="s">
        <v>17</v>
      </c>
      <c r="E92" s="7" t="str">
        <f>"王丽"</f>
        <v>王丽</v>
      </c>
      <c r="F92" s="7" t="str">
        <f t="shared" si="8"/>
        <v>女</v>
      </c>
      <c r="G92" s="7"/>
    </row>
    <row r="93" spans="1:7" s="1" customFormat="1" ht="30" customHeight="1">
      <c r="A93" s="7">
        <v>91</v>
      </c>
      <c r="B93" s="7" t="str">
        <f>"50632023032022520162543"</f>
        <v>50632023032022520162543</v>
      </c>
      <c r="C93" s="7" t="str">
        <f t="shared" si="6"/>
        <v>0103</v>
      </c>
      <c r="D93" s="7" t="s">
        <v>17</v>
      </c>
      <c r="E93" s="7" t="str">
        <f>"刘霞"</f>
        <v>刘霞</v>
      </c>
      <c r="F93" s="7" t="str">
        <f t="shared" si="8"/>
        <v>女</v>
      </c>
      <c r="G93" s="7"/>
    </row>
    <row r="94" spans="1:7" s="1" customFormat="1" ht="30" customHeight="1">
      <c r="A94" s="7">
        <v>92</v>
      </c>
      <c r="B94" s="7" t="str">
        <f>"50632023032023485062782"</f>
        <v>50632023032023485062782</v>
      </c>
      <c r="C94" s="7" t="str">
        <f t="shared" si="6"/>
        <v>0103</v>
      </c>
      <c r="D94" s="7" t="s">
        <v>17</v>
      </c>
      <c r="E94" s="7" t="str">
        <f>"王昕桐"</f>
        <v>王昕桐</v>
      </c>
      <c r="F94" s="7" t="str">
        <f t="shared" si="8"/>
        <v>女</v>
      </c>
      <c r="G94" s="7"/>
    </row>
    <row r="95" spans="1:7" s="1" customFormat="1" ht="30" customHeight="1">
      <c r="A95" s="7">
        <v>93</v>
      </c>
      <c r="B95" s="7" t="str">
        <f>"50632023032110461964367"</f>
        <v>50632023032110461964367</v>
      </c>
      <c r="C95" s="7" t="str">
        <f t="shared" si="6"/>
        <v>0103</v>
      </c>
      <c r="D95" s="7" t="s">
        <v>17</v>
      </c>
      <c r="E95" s="7" t="str">
        <f>"陈俏先"</f>
        <v>陈俏先</v>
      </c>
      <c r="F95" s="7" t="str">
        <f t="shared" si="8"/>
        <v>女</v>
      </c>
      <c r="G95" s="7"/>
    </row>
    <row r="96" spans="1:7" s="1" customFormat="1" ht="30" customHeight="1">
      <c r="A96" s="7">
        <v>94</v>
      </c>
      <c r="B96" s="7" t="str">
        <f>"50632023032111072864570"</f>
        <v>50632023032111072864570</v>
      </c>
      <c r="C96" s="7" t="str">
        <f t="shared" si="6"/>
        <v>0103</v>
      </c>
      <c r="D96" s="7" t="s">
        <v>17</v>
      </c>
      <c r="E96" s="7" t="str">
        <f>"何美霞"</f>
        <v>何美霞</v>
      </c>
      <c r="F96" s="7" t="str">
        <f t="shared" si="8"/>
        <v>女</v>
      </c>
      <c r="G96" s="7"/>
    </row>
    <row r="97" spans="1:7" s="1" customFormat="1" ht="30" customHeight="1">
      <c r="A97" s="7">
        <v>95</v>
      </c>
      <c r="B97" s="7" t="str">
        <f>"50632023032111181964670"</f>
        <v>50632023032111181964670</v>
      </c>
      <c r="C97" s="7" t="str">
        <f t="shared" si="6"/>
        <v>0103</v>
      </c>
      <c r="D97" s="7" t="s">
        <v>17</v>
      </c>
      <c r="E97" s="7" t="str">
        <f>"张彩兰"</f>
        <v>张彩兰</v>
      </c>
      <c r="F97" s="7" t="str">
        <f t="shared" si="8"/>
        <v>女</v>
      </c>
      <c r="G97" s="7"/>
    </row>
    <row r="98" spans="1:7" s="1" customFormat="1" ht="30" customHeight="1">
      <c r="A98" s="7">
        <v>96</v>
      </c>
      <c r="B98" s="7" t="str">
        <f>"50632023032111363364854"</f>
        <v>50632023032111363364854</v>
      </c>
      <c r="C98" s="7" t="str">
        <f t="shared" si="6"/>
        <v>0103</v>
      </c>
      <c r="D98" s="7" t="s">
        <v>17</v>
      </c>
      <c r="E98" s="7" t="str">
        <f>"王姑女"</f>
        <v>王姑女</v>
      </c>
      <c r="F98" s="7" t="str">
        <f t="shared" si="8"/>
        <v>女</v>
      </c>
      <c r="G98" s="7"/>
    </row>
    <row r="99" spans="1:7" s="1" customFormat="1" ht="30" customHeight="1">
      <c r="A99" s="7">
        <v>97</v>
      </c>
      <c r="B99" s="7" t="str">
        <f>"50632023032114150465825"</f>
        <v>50632023032114150465825</v>
      </c>
      <c r="C99" s="7" t="str">
        <f t="shared" si="6"/>
        <v>0103</v>
      </c>
      <c r="D99" s="7" t="s">
        <v>17</v>
      </c>
      <c r="E99" s="7" t="str">
        <f>"苏云珍"</f>
        <v>苏云珍</v>
      </c>
      <c r="F99" s="7" t="str">
        <f t="shared" si="8"/>
        <v>女</v>
      </c>
      <c r="G99" s="7"/>
    </row>
    <row r="100" spans="1:7" s="1" customFormat="1" ht="30" customHeight="1">
      <c r="A100" s="7">
        <v>98</v>
      </c>
      <c r="B100" s="7" t="str">
        <f>"50632023032114531466048"</f>
        <v>50632023032114531466048</v>
      </c>
      <c r="C100" s="7" t="str">
        <f t="shared" si="6"/>
        <v>0103</v>
      </c>
      <c r="D100" s="7" t="s">
        <v>17</v>
      </c>
      <c r="E100" s="7" t="str">
        <f>"王慧"</f>
        <v>王慧</v>
      </c>
      <c r="F100" s="7" t="str">
        <f t="shared" si="8"/>
        <v>女</v>
      </c>
      <c r="G100" s="7"/>
    </row>
    <row r="101" spans="1:7" s="1" customFormat="1" ht="30" customHeight="1">
      <c r="A101" s="7">
        <v>99</v>
      </c>
      <c r="B101" s="7" t="str">
        <f>"50632023032115591366489"</f>
        <v>50632023032115591366489</v>
      </c>
      <c r="C101" s="7" t="str">
        <f t="shared" si="6"/>
        <v>0103</v>
      </c>
      <c r="D101" s="7" t="s">
        <v>17</v>
      </c>
      <c r="E101" s="7" t="str">
        <f>"洪莹"</f>
        <v>洪莹</v>
      </c>
      <c r="F101" s="7" t="str">
        <f t="shared" si="8"/>
        <v>女</v>
      </c>
      <c r="G101" s="7"/>
    </row>
    <row r="102" spans="1:7" s="1" customFormat="1" ht="30" customHeight="1">
      <c r="A102" s="7">
        <v>100</v>
      </c>
      <c r="B102" s="7" t="str">
        <f>"50632023032118294667320"</f>
        <v>50632023032118294667320</v>
      </c>
      <c r="C102" s="7" t="str">
        <f t="shared" si="6"/>
        <v>0103</v>
      </c>
      <c r="D102" s="7" t="s">
        <v>17</v>
      </c>
      <c r="E102" s="7" t="str">
        <f>"苏秋雨"</f>
        <v>苏秋雨</v>
      </c>
      <c r="F102" s="7" t="str">
        <f t="shared" si="8"/>
        <v>女</v>
      </c>
      <c r="G102" s="7"/>
    </row>
    <row r="103" spans="1:7" s="1" customFormat="1" ht="30" customHeight="1">
      <c r="A103" s="7">
        <v>101</v>
      </c>
      <c r="B103" s="7" t="str">
        <f>"50632023032118370767345"</f>
        <v>50632023032118370767345</v>
      </c>
      <c r="C103" s="7" t="str">
        <f t="shared" si="6"/>
        <v>0103</v>
      </c>
      <c r="D103" s="7" t="s">
        <v>17</v>
      </c>
      <c r="E103" s="7" t="str">
        <f>"吴漫洪"</f>
        <v>吴漫洪</v>
      </c>
      <c r="F103" s="7" t="str">
        <f t="shared" si="8"/>
        <v>女</v>
      </c>
      <c r="G103" s="7"/>
    </row>
    <row r="104" spans="1:7" s="1" customFormat="1" ht="30" customHeight="1">
      <c r="A104" s="7">
        <v>102</v>
      </c>
      <c r="B104" s="7" t="str">
        <f>"50632023032119371467616"</f>
        <v>50632023032119371467616</v>
      </c>
      <c r="C104" s="7" t="str">
        <f t="shared" si="6"/>
        <v>0103</v>
      </c>
      <c r="D104" s="7" t="s">
        <v>17</v>
      </c>
      <c r="E104" s="7" t="str">
        <f>"韩雁丽"</f>
        <v>韩雁丽</v>
      </c>
      <c r="F104" s="7" t="str">
        <f t="shared" si="8"/>
        <v>女</v>
      </c>
      <c r="G104" s="7"/>
    </row>
    <row r="105" spans="1:7" s="1" customFormat="1" ht="30" customHeight="1">
      <c r="A105" s="7">
        <v>103</v>
      </c>
      <c r="B105" s="7" t="str">
        <f>"50632023032119384967626"</f>
        <v>50632023032119384967626</v>
      </c>
      <c r="C105" s="7" t="str">
        <f t="shared" si="6"/>
        <v>0103</v>
      </c>
      <c r="D105" s="7" t="s">
        <v>17</v>
      </c>
      <c r="E105" s="7" t="str">
        <f>"符晓希"</f>
        <v>符晓希</v>
      </c>
      <c r="F105" s="7" t="str">
        <f t="shared" si="8"/>
        <v>女</v>
      </c>
      <c r="G105" s="7"/>
    </row>
    <row r="106" spans="1:7" s="1" customFormat="1" ht="30" customHeight="1">
      <c r="A106" s="7">
        <v>104</v>
      </c>
      <c r="B106" s="7" t="str">
        <f>"50632023032122344068789"</f>
        <v>50632023032122344068789</v>
      </c>
      <c r="C106" s="7" t="str">
        <f t="shared" si="6"/>
        <v>0103</v>
      </c>
      <c r="D106" s="7" t="s">
        <v>17</v>
      </c>
      <c r="E106" s="7" t="str">
        <f>"王露"</f>
        <v>王露</v>
      </c>
      <c r="F106" s="7" t="str">
        <f t="shared" si="8"/>
        <v>女</v>
      </c>
      <c r="G106" s="7"/>
    </row>
    <row r="107" spans="1:7" s="1" customFormat="1" ht="30" customHeight="1">
      <c r="A107" s="7">
        <v>105</v>
      </c>
      <c r="B107" s="7" t="str">
        <f>"50632023032200095769186"</f>
        <v>50632023032200095769186</v>
      </c>
      <c r="C107" s="7" t="str">
        <f t="shared" si="6"/>
        <v>0103</v>
      </c>
      <c r="D107" s="7" t="s">
        <v>17</v>
      </c>
      <c r="E107" s="7" t="str">
        <f>"李兰泓"</f>
        <v>李兰泓</v>
      </c>
      <c r="F107" s="7" t="str">
        <f t="shared" si="8"/>
        <v>女</v>
      </c>
      <c r="G107" s="7"/>
    </row>
    <row r="108" spans="1:7" s="1" customFormat="1" ht="30" customHeight="1">
      <c r="A108" s="7">
        <v>106</v>
      </c>
      <c r="B108" s="7" t="str">
        <f>"50632023032211185270406"</f>
        <v>50632023032211185270406</v>
      </c>
      <c r="C108" s="7" t="str">
        <f t="shared" si="6"/>
        <v>0103</v>
      </c>
      <c r="D108" s="7" t="s">
        <v>17</v>
      </c>
      <c r="E108" s="7" t="str">
        <f>"林师"</f>
        <v>林师</v>
      </c>
      <c r="F108" s="7" t="str">
        <f t="shared" si="8"/>
        <v>女</v>
      </c>
      <c r="G108" s="7"/>
    </row>
    <row r="109" spans="1:7" s="1" customFormat="1" ht="30" customHeight="1">
      <c r="A109" s="7">
        <v>107</v>
      </c>
      <c r="B109" s="7" t="str">
        <f>"50632023032211402670564"</f>
        <v>50632023032211402670564</v>
      </c>
      <c r="C109" s="7" t="str">
        <f t="shared" si="6"/>
        <v>0103</v>
      </c>
      <c r="D109" s="7" t="s">
        <v>17</v>
      </c>
      <c r="E109" s="7" t="str">
        <f>"杨珍"</f>
        <v>杨珍</v>
      </c>
      <c r="F109" s="7" t="str">
        <f t="shared" si="8"/>
        <v>女</v>
      </c>
      <c r="G109" s="7"/>
    </row>
    <row r="110" spans="1:7" s="1" customFormat="1" ht="30" customHeight="1">
      <c r="A110" s="7">
        <v>108</v>
      </c>
      <c r="B110" s="7" t="str">
        <f>"50632023032211434170588"</f>
        <v>50632023032211434170588</v>
      </c>
      <c r="C110" s="7" t="str">
        <f t="shared" si="6"/>
        <v>0103</v>
      </c>
      <c r="D110" s="7" t="s">
        <v>17</v>
      </c>
      <c r="E110" s="7" t="str">
        <f>"陈芬"</f>
        <v>陈芬</v>
      </c>
      <c r="F110" s="7" t="str">
        <f t="shared" si="8"/>
        <v>女</v>
      </c>
      <c r="G110" s="7"/>
    </row>
    <row r="111" spans="1:7" s="1" customFormat="1" ht="30" customHeight="1">
      <c r="A111" s="7">
        <v>109</v>
      </c>
      <c r="B111" s="7" t="str">
        <f>"50632023032212164170787"</f>
        <v>50632023032212164170787</v>
      </c>
      <c r="C111" s="7" t="str">
        <f t="shared" si="6"/>
        <v>0103</v>
      </c>
      <c r="D111" s="7" t="s">
        <v>17</v>
      </c>
      <c r="E111" s="7" t="str">
        <f>"黄彩英"</f>
        <v>黄彩英</v>
      </c>
      <c r="F111" s="7" t="str">
        <f t="shared" si="8"/>
        <v>女</v>
      </c>
      <c r="G111" s="7"/>
    </row>
    <row r="112" spans="1:7" s="1" customFormat="1" ht="30" customHeight="1">
      <c r="A112" s="7">
        <v>110</v>
      </c>
      <c r="B112" s="7" t="str">
        <f>"50632023032212221070831"</f>
        <v>50632023032212221070831</v>
      </c>
      <c r="C112" s="7" t="str">
        <f t="shared" si="6"/>
        <v>0103</v>
      </c>
      <c r="D112" s="7" t="s">
        <v>17</v>
      </c>
      <c r="E112" s="7" t="str">
        <f>"谭琼洋"</f>
        <v>谭琼洋</v>
      </c>
      <c r="F112" s="7" t="str">
        <f t="shared" si="8"/>
        <v>女</v>
      </c>
      <c r="G112" s="7"/>
    </row>
    <row r="113" spans="1:7" s="1" customFormat="1" ht="30" customHeight="1">
      <c r="A113" s="7">
        <v>111</v>
      </c>
      <c r="B113" s="7" t="str">
        <f>"50632023032212233570841"</f>
        <v>50632023032212233570841</v>
      </c>
      <c r="C113" s="7" t="str">
        <f t="shared" si="6"/>
        <v>0103</v>
      </c>
      <c r="D113" s="7" t="s">
        <v>17</v>
      </c>
      <c r="E113" s="7" t="str">
        <f>"林文英"</f>
        <v>林文英</v>
      </c>
      <c r="F113" s="7" t="str">
        <f t="shared" si="8"/>
        <v>女</v>
      </c>
      <c r="G113" s="7"/>
    </row>
    <row r="114" spans="1:7" s="1" customFormat="1" ht="30" customHeight="1">
      <c r="A114" s="7">
        <v>112</v>
      </c>
      <c r="B114" s="7" t="str">
        <f>"50632023032212295770884"</f>
        <v>50632023032212295770884</v>
      </c>
      <c r="C114" s="7" t="str">
        <f t="shared" si="6"/>
        <v>0103</v>
      </c>
      <c r="D114" s="7" t="s">
        <v>17</v>
      </c>
      <c r="E114" s="7" t="str">
        <f>"陈秋男"</f>
        <v>陈秋男</v>
      </c>
      <c r="F114" s="7" t="str">
        <f t="shared" si="8"/>
        <v>女</v>
      </c>
      <c r="G114" s="7"/>
    </row>
    <row r="115" spans="1:7" s="1" customFormat="1" ht="30" customHeight="1">
      <c r="A115" s="7">
        <v>113</v>
      </c>
      <c r="B115" s="7" t="str">
        <f>"50632023032214170071579"</f>
        <v>50632023032214170071579</v>
      </c>
      <c r="C115" s="7" t="str">
        <f t="shared" si="6"/>
        <v>0103</v>
      </c>
      <c r="D115" s="7" t="s">
        <v>17</v>
      </c>
      <c r="E115" s="7" t="str">
        <f>"周洁"</f>
        <v>周洁</v>
      </c>
      <c r="F115" s="7" t="str">
        <f t="shared" si="8"/>
        <v>女</v>
      </c>
      <c r="G115" s="7"/>
    </row>
    <row r="116" spans="1:7" s="1" customFormat="1" ht="30" customHeight="1">
      <c r="A116" s="7">
        <v>114</v>
      </c>
      <c r="B116" s="7" t="str">
        <f>"50632023032214390771745"</f>
        <v>50632023032214390771745</v>
      </c>
      <c r="C116" s="7" t="str">
        <f t="shared" si="6"/>
        <v>0103</v>
      </c>
      <c r="D116" s="7" t="s">
        <v>17</v>
      </c>
      <c r="E116" s="7" t="str">
        <f>"杨鸿婷"</f>
        <v>杨鸿婷</v>
      </c>
      <c r="F116" s="7" t="str">
        <f t="shared" si="8"/>
        <v>女</v>
      </c>
      <c r="G116" s="7"/>
    </row>
    <row r="117" spans="1:7" s="1" customFormat="1" ht="30" customHeight="1">
      <c r="A117" s="7">
        <v>115</v>
      </c>
      <c r="B117" s="7" t="str">
        <f>"50632023032216232572667"</f>
        <v>50632023032216232572667</v>
      </c>
      <c r="C117" s="7" t="str">
        <f t="shared" si="6"/>
        <v>0103</v>
      </c>
      <c r="D117" s="7" t="s">
        <v>17</v>
      </c>
      <c r="E117" s="7" t="str">
        <f>"文娟"</f>
        <v>文娟</v>
      </c>
      <c r="F117" s="7" t="str">
        <f t="shared" si="8"/>
        <v>女</v>
      </c>
      <c r="G117" s="7"/>
    </row>
    <row r="118" spans="1:7" s="1" customFormat="1" ht="30" customHeight="1">
      <c r="A118" s="7">
        <v>116</v>
      </c>
      <c r="B118" s="7" t="str">
        <f>"50632023032216280172719"</f>
        <v>50632023032216280172719</v>
      </c>
      <c r="C118" s="7" t="str">
        <f t="shared" si="6"/>
        <v>0103</v>
      </c>
      <c r="D118" s="7" t="s">
        <v>17</v>
      </c>
      <c r="E118" s="7" t="str">
        <f>"邱春燕"</f>
        <v>邱春燕</v>
      </c>
      <c r="F118" s="7" t="str">
        <f t="shared" si="8"/>
        <v>女</v>
      </c>
      <c r="G118" s="7"/>
    </row>
    <row r="119" spans="1:7" s="1" customFormat="1" ht="30" customHeight="1">
      <c r="A119" s="7">
        <v>117</v>
      </c>
      <c r="B119" s="7" t="str">
        <f>"50632023032216440472850"</f>
        <v>50632023032216440472850</v>
      </c>
      <c r="C119" s="7" t="str">
        <f t="shared" si="6"/>
        <v>0103</v>
      </c>
      <c r="D119" s="7" t="s">
        <v>17</v>
      </c>
      <c r="E119" s="7" t="str">
        <f>"张璇"</f>
        <v>张璇</v>
      </c>
      <c r="F119" s="7" t="str">
        <f t="shared" si="8"/>
        <v>女</v>
      </c>
      <c r="G119" s="7"/>
    </row>
    <row r="120" spans="1:7" s="1" customFormat="1" ht="30" customHeight="1">
      <c r="A120" s="7">
        <v>118</v>
      </c>
      <c r="B120" s="7" t="str">
        <f>"50632023032217112873013"</f>
        <v>50632023032217112873013</v>
      </c>
      <c r="C120" s="7" t="str">
        <f t="shared" si="6"/>
        <v>0103</v>
      </c>
      <c r="D120" s="7" t="s">
        <v>17</v>
      </c>
      <c r="E120" s="7" t="str">
        <f>"郭惠莲"</f>
        <v>郭惠莲</v>
      </c>
      <c r="F120" s="7" t="str">
        <f t="shared" si="8"/>
        <v>女</v>
      </c>
      <c r="G120" s="7"/>
    </row>
    <row r="121" spans="1:7" s="1" customFormat="1" ht="30" customHeight="1">
      <c r="A121" s="7">
        <v>119</v>
      </c>
      <c r="B121" s="7" t="str">
        <f>"50632023032217455973070"</f>
        <v>50632023032217455973070</v>
      </c>
      <c r="C121" s="7" t="str">
        <f t="shared" si="6"/>
        <v>0103</v>
      </c>
      <c r="D121" s="7" t="s">
        <v>17</v>
      </c>
      <c r="E121" s="7" t="str">
        <f>"段雨薇"</f>
        <v>段雨薇</v>
      </c>
      <c r="F121" s="7" t="str">
        <f t="shared" si="8"/>
        <v>女</v>
      </c>
      <c r="G121" s="7"/>
    </row>
    <row r="122" spans="1:7" s="1" customFormat="1" ht="30" customHeight="1">
      <c r="A122" s="7">
        <v>120</v>
      </c>
      <c r="B122" s="7" t="str">
        <f>"50632023032220393473384"</f>
        <v>50632023032220393473384</v>
      </c>
      <c r="C122" s="7" t="str">
        <f t="shared" si="6"/>
        <v>0103</v>
      </c>
      <c r="D122" s="7" t="s">
        <v>17</v>
      </c>
      <c r="E122" s="7" t="str">
        <f>"柳丹"</f>
        <v>柳丹</v>
      </c>
      <c r="F122" s="7" t="str">
        <f t="shared" si="8"/>
        <v>女</v>
      </c>
      <c r="G122" s="7"/>
    </row>
    <row r="123" spans="1:7" s="1" customFormat="1" ht="30" customHeight="1">
      <c r="A123" s="7">
        <v>121</v>
      </c>
      <c r="B123" s="7" t="str">
        <f>"50632023032221025373436"</f>
        <v>50632023032221025373436</v>
      </c>
      <c r="C123" s="7" t="str">
        <f t="shared" si="6"/>
        <v>0103</v>
      </c>
      <c r="D123" s="7" t="s">
        <v>17</v>
      </c>
      <c r="E123" s="7" t="str">
        <f>"钟金贝"</f>
        <v>钟金贝</v>
      </c>
      <c r="F123" s="7" t="str">
        <f t="shared" si="8"/>
        <v>女</v>
      </c>
      <c r="G123" s="7"/>
    </row>
    <row r="124" spans="1:7" s="1" customFormat="1" ht="30" customHeight="1">
      <c r="A124" s="7">
        <v>122</v>
      </c>
      <c r="B124" s="7" t="str">
        <f>"50632023032222421373654"</f>
        <v>50632023032222421373654</v>
      </c>
      <c r="C124" s="7" t="str">
        <f t="shared" si="6"/>
        <v>0103</v>
      </c>
      <c r="D124" s="7" t="s">
        <v>17</v>
      </c>
      <c r="E124" s="7" t="str">
        <f>"蔡萌"</f>
        <v>蔡萌</v>
      </c>
      <c r="F124" s="7" t="str">
        <f t="shared" si="8"/>
        <v>女</v>
      </c>
      <c r="G124" s="7"/>
    </row>
    <row r="125" spans="1:7" s="1" customFormat="1" ht="30" customHeight="1">
      <c r="A125" s="7">
        <v>123</v>
      </c>
      <c r="B125" s="7" t="str">
        <f>"50632023032222422873656"</f>
        <v>50632023032222422873656</v>
      </c>
      <c r="C125" s="7" t="str">
        <f t="shared" si="6"/>
        <v>0103</v>
      </c>
      <c r="D125" s="7" t="s">
        <v>17</v>
      </c>
      <c r="E125" s="7" t="str">
        <f>"郑海丽"</f>
        <v>郑海丽</v>
      </c>
      <c r="F125" s="7" t="str">
        <f t="shared" si="8"/>
        <v>女</v>
      </c>
      <c r="G125" s="7"/>
    </row>
    <row r="126" spans="1:7" s="1" customFormat="1" ht="30" customHeight="1">
      <c r="A126" s="7">
        <v>124</v>
      </c>
      <c r="B126" s="7" t="str">
        <f>"50632023032222491773666"</f>
        <v>50632023032222491773666</v>
      </c>
      <c r="C126" s="7" t="str">
        <f t="shared" si="6"/>
        <v>0103</v>
      </c>
      <c r="D126" s="7" t="s">
        <v>17</v>
      </c>
      <c r="E126" s="7" t="str">
        <f>"叶华梅"</f>
        <v>叶华梅</v>
      </c>
      <c r="F126" s="7" t="str">
        <f t="shared" si="8"/>
        <v>女</v>
      </c>
      <c r="G126" s="7"/>
    </row>
    <row r="127" spans="1:7" s="1" customFormat="1" ht="30" customHeight="1">
      <c r="A127" s="7">
        <v>125</v>
      </c>
      <c r="B127" s="7" t="str">
        <f>"50632023032223010273678"</f>
        <v>50632023032223010273678</v>
      </c>
      <c r="C127" s="7" t="str">
        <f t="shared" si="6"/>
        <v>0103</v>
      </c>
      <c r="D127" s="7" t="s">
        <v>17</v>
      </c>
      <c r="E127" s="7" t="str">
        <f>"唐雨婷"</f>
        <v>唐雨婷</v>
      </c>
      <c r="F127" s="7" t="str">
        <f t="shared" si="8"/>
        <v>女</v>
      </c>
      <c r="G127" s="7"/>
    </row>
    <row r="128" spans="1:7" s="1" customFormat="1" ht="30" customHeight="1">
      <c r="A128" s="7">
        <v>126</v>
      </c>
      <c r="B128" s="7" t="str">
        <f>"50632023032223034373686"</f>
        <v>50632023032223034373686</v>
      </c>
      <c r="C128" s="7" t="str">
        <f t="shared" si="6"/>
        <v>0103</v>
      </c>
      <c r="D128" s="7" t="s">
        <v>17</v>
      </c>
      <c r="E128" s="7" t="str">
        <f>"吴井爱"</f>
        <v>吴井爱</v>
      </c>
      <c r="F128" s="7" t="str">
        <f t="shared" si="8"/>
        <v>女</v>
      </c>
      <c r="G128" s="7"/>
    </row>
    <row r="129" spans="1:7" s="1" customFormat="1" ht="30" customHeight="1">
      <c r="A129" s="7">
        <v>127</v>
      </c>
      <c r="B129" s="7" t="str">
        <f>"50632023032223075873694"</f>
        <v>50632023032223075873694</v>
      </c>
      <c r="C129" s="7" t="str">
        <f t="shared" si="6"/>
        <v>0103</v>
      </c>
      <c r="D129" s="7" t="s">
        <v>17</v>
      </c>
      <c r="E129" s="7" t="str">
        <f>"葛书华"</f>
        <v>葛书华</v>
      </c>
      <c r="F129" s="7" t="str">
        <f t="shared" si="8"/>
        <v>女</v>
      </c>
      <c r="G129" s="7"/>
    </row>
    <row r="130" spans="1:7" s="1" customFormat="1" ht="30" customHeight="1">
      <c r="A130" s="7">
        <v>128</v>
      </c>
      <c r="B130" s="7" t="str">
        <f>"50632023032223232573714"</f>
        <v>50632023032223232573714</v>
      </c>
      <c r="C130" s="7" t="str">
        <f t="shared" si="6"/>
        <v>0103</v>
      </c>
      <c r="D130" s="7" t="s">
        <v>17</v>
      </c>
      <c r="E130" s="7" t="str">
        <f>"何晓蝶"</f>
        <v>何晓蝶</v>
      </c>
      <c r="F130" s="7" t="str">
        <f t="shared" si="8"/>
        <v>女</v>
      </c>
      <c r="G130" s="7"/>
    </row>
    <row r="131" spans="1:7" s="1" customFormat="1" ht="30" customHeight="1">
      <c r="A131" s="7">
        <v>129</v>
      </c>
      <c r="B131" s="7" t="str">
        <f>"50632023032223253773718"</f>
        <v>50632023032223253773718</v>
      </c>
      <c r="C131" s="7" t="str">
        <f t="shared" si="6"/>
        <v>0103</v>
      </c>
      <c r="D131" s="7" t="s">
        <v>17</v>
      </c>
      <c r="E131" s="7" t="str">
        <f>"张建萍"</f>
        <v>张建萍</v>
      </c>
      <c r="F131" s="7" t="str">
        <f t="shared" si="8"/>
        <v>女</v>
      </c>
      <c r="G131" s="7"/>
    </row>
    <row r="132" spans="1:7" s="1" customFormat="1" ht="30" customHeight="1">
      <c r="A132" s="7">
        <v>130</v>
      </c>
      <c r="B132" s="7" t="str">
        <f>"50632023032304004273791"</f>
        <v>50632023032304004273791</v>
      </c>
      <c r="C132" s="7" t="str">
        <f t="shared" si="6"/>
        <v>0103</v>
      </c>
      <c r="D132" s="7" t="s">
        <v>17</v>
      </c>
      <c r="E132" s="7" t="str">
        <f>"李艳"</f>
        <v>李艳</v>
      </c>
      <c r="F132" s="7" t="str">
        <f t="shared" si="8"/>
        <v>女</v>
      </c>
      <c r="G132" s="7"/>
    </row>
    <row r="133" spans="1:7" s="1" customFormat="1" ht="30" customHeight="1">
      <c r="A133" s="7">
        <v>131</v>
      </c>
      <c r="B133" s="7" t="str">
        <f>"50632023032307542973808"</f>
        <v>50632023032307542973808</v>
      </c>
      <c r="C133" s="7" t="str">
        <f t="shared" si="6"/>
        <v>0103</v>
      </c>
      <c r="D133" s="7" t="s">
        <v>17</v>
      </c>
      <c r="E133" s="7" t="str">
        <f>"石雨昂"</f>
        <v>石雨昂</v>
      </c>
      <c r="F133" s="7" t="str">
        <f t="shared" si="8"/>
        <v>女</v>
      </c>
      <c r="G133" s="7"/>
    </row>
    <row r="134" spans="1:7" s="1" customFormat="1" ht="30" customHeight="1">
      <c r="A134" s="7">
        <v>132</v>
      </c>
      <c r="B134" s="7" t="str">
        <f>"50632023032308275373823"</f>
        <v>50632023032308275373823</v>
      </c>
      <c r="C134" s="7" t="str">
        <f t="shared" si="6"/>
        <v>0103</v>
      </c>
      <c r="D134" s="7" t="s">
        <v>17</v>
      </c>
      <c r="E134" s="7" t="str">
        <f>"黄垂青"</f>
        <v>黄垂青</v>
      </c>
      <c r="F134" s="7" t="str">
        <f t="shared" si="8"/>
        <v>女</v>
      </c>
      <c r="G134" s="7"/>
    </row>
    <row r="135" spans="1:7" s="1" customFormat="1" ht="30" customHeight="1">
      <c r="A135" s="7">
        <v>133</v>
      </c>
      <c r="B135" s="7" t="str">
        <f>"50632023032309162173900"</f>
        <v>50632023032309162173900</v>
      </c>
      <c r="C135" s="7" t="str">
        <f t="shared" si="6"/>
        <v>0103</v>
      </c>
      <c r="D135" s="7" t="s">
        <v>17</v>
      </c>
      <c r="E135" s="7" t="str">
        <f>"邓永馨"</f>
        <v>邓永馨</v>
      </c>
      <c r="F135" s="7" t="str">
        <f t="shared" si="8"/>
        <v>女</v>
      </c>
      <c r="G135" s="7"/>
    </row>
    <row r="136" spans="1:7" s="1" customFormat="1" ht="30" customHeight="1">
      <c r="A136" s="7">
        <v>134</v>
      </c>
      <c r="B136" s="7" t="str">
        <f>"50632023032311163874195"</f>
        <v>50632023032311163874195</v>
      </c>
      <c r="C136" s="7" t="str">
        <f t="shared" si="6"/>
        <v>0103</v>
      </c>
      <c r="D136" s="7" t="s">
        <v>17</v>
      </c>
      <c r="E136" s="7" t="str">
        <f>"孟园园"</f>
        <v>孟园园</v>
      </c>
      <c r="F136" s="7" t="str">
        <f t="shared" si="8"/>
        <v>女</v>
      </c>
      <c r="G136" s="7"/>
    </row>
    <row r="137" spans="1:7" s="1" customFormat="1" ht="30" customHeight="1">
      <c r="A137" s="7">
        <v>135</v>
      </c>
      <c r="B137" s="7" t="str">
        <f>"50632023032311252374224"</f>
        <v>50632023032311252374224</v>
      </c>
      <c r="C137" s="7" t="str">
        <f t="shared" si="6"/>
        <v>0103</v>
      </c>
      <c r="D137" s="7" t="s">
        <v>17</v>
      </c>
      <c r="E137" s="7" t="str">
        <f>"黎吉逢"</f>
        <v>黎吉逢</v>
      </c>
      <c r="F137" s="7" t="str">
        <f t="shared" si="8"/>
        <v>女</v>
      </c>
      <c r="G137" s="7"/>
    </row>
    <row r="138" spans="1:7" s="1" customFormat="1" ht="30" customHeight="1">
      <c r="A138" s="7">
        <v>136</v>
      </c>
      <c r="B138" s="7" t="str">
        <f>"50632023032311302274236"</f>
        <v>50632023032311302274236</v>
      </c>
      <c r="C138" s="7" t="str">
        <f t="shared" si="6"/>
        <v>0103</v>
      </c>
      <c r="D138" s="7" t="s">
        <v>17</v>
      </c>
      <c r="E138" s="7" t="str">
        <f>"余畅顺"</f>
        <v>余畅顺</v>
      </c>
      <c r="F138" s="7" t="str">
        <f t="shared" si="8"/>
        <v>女</v>
      </c>
      <c r="G138" s="7"/>
    </row>
    <row r="139" spans="1:7" s="1" customFormat="1" ht="30" customHeight="1">
      <c r="A139" s="7">
        <v>137</v>
      </c>
      <c r="B139" s="7" t="str">
        <f>"50632023032311455874265"</f>
        <v>50632023032311455874265</v>
      </c>
      <c r="C139" s="7" t="str">
        <f t="shared" si="6"/>
        <v>0103</v>
      </c>
      <c r="D139" s="7" t="s">
        <v>17</v>
      </c>
      <c r="E139" s="7" t="str">
        <f>"曾万英"</f>
        <v>曾万英</v>
      </c>
      <c r="F139" s="7" t="str">
        <f t="shared" si="8"/>
        <v>女</v>
      </c>
      <c r="G139" s="7"/>
    </row>
    <row r="140" spans="1:7" s="1" customFormat="1" ht="30" customHeight="1">
      <c r="A140" s="7">
        <v>138</v>
      </c>
      <c r="B140" s="7" t="str">
        <f>"50632023032312440474368"</f>
        <v>50632023032312440474368</v>
      </c>
      <c r="C140" s="7" t="str">
        <f t="shared" si="6"/>
        <v>0103</v>
      </c>
      <c r="D140" s="7" t="s">
        <v>17</v>
      </c>
      <c r="E140" s="7" t="str">
        <f>"陈榆"</f>
        <v>陈榆</v>
      </c>
      <c r="F140" s="7" t="str">
        <f t="shared" si="8"/>
        <v>女</v>
      </c>
      <c r="G140" s="7"/>
    </row>
    <row r="141" spans="1:7" s="1" customFormat="1" ht="30" customHeight="1">
      <c r="A141" s="7">
        <v>139</v>
      </c>
      <c r="B141" s="7" t="str">
        <f>"50632023032312564474393"</f>
        <v>50632023032312564474393</v>
      </c>
      <c r="C141" s="7" t="str">
        <f t="shared" si="6"/>
        <v>0103</v>
      </c>
      <c r="D141" s="7" t="s">
        <v>17</v>
      </c>
      <c r="E141" s="7" t="str">
        <f>"陆国欣"</f>
        <v>陆国欣</v>
      </c>
      <c r="F141" s="7" t="str">
        <f t="shared" si="8"/>
        <v>女</v>
      </c>
      <c r="G141" s="7"/>
    </row>
    <row r="142" spans="1:7" s="1" customFormat="1" ht="30" customHeight="1">
      <c r="A142" s="7">
        <v>140</v>
      </c>
      <c r="B142" s="7" t="str">
        <f>"50632023032313153274422"</f>
        <v>50632023032313153274422</v>
      </c>
      <c r="C142" s="7" t="str">
        <f t="shared" si="6"/>
        <v>0103</v>
      </c>
      <c r="D142" s="7" t="s">
        <v>17</v>
      </c>
      <c r="E142" s="7" t="str">
        <f>"邝琼容"</f>
        <v>邝琼容</v>
      </c>
      <c r="F142" s="7" t="str">
        <f t="shared" si="8"/>
        <v>女</v>
      </c>
      <c r="G142" s="7"/>
    </row>
    <row r="143" spans="1:7" s="1" customFormat="1" ht="30" customHeight="1">
      <c r="A143" s="7">
        <v>141</v>
      </c>
      <c r="B143" s="7" t="str">
        <f>"50632023032313374674453"</f>
        <v>50632023032313374674453</v>
      </c>
      <c r="C143" s="7" t="str">
        <f t="shared" si="6"/>
        <v>0103</v>
      </c>
      <c r="D143" s="7" t="s">
        <v>17</v>
      </c>
      <c r="E143" s="7" t="str">
        <f>"王燕柔"</f>
        <v>王燕柔</v>
      </c>
      <c r="F143" s="7" t="str">
        <f t="shared" si="8"/>
        <v>女</v>
      </c>
      <c r="G143" s="7"/>
    </row>
    <row r="144" spans="1:7" s="1" customFormat="1" ht="30" customHeight="1">
      <c r="A144" s="7">
        <v>142</v>
      </c>
      <c r="B144" s="7" t="str">
        <f>"50632023032314173074504"</f>
        <v>50632023032314173074504</v>
      </c>
      <c r="C144" s="7" t="str">
        <f t="shared" si="6"/>
        <v>0103</v>
      </c>
      <c r="D144" s="7" t="s">
        <v>17</v>
      </c>
      <c r="E144" s="7" t="str">
        <f>"刘红雨"</f>
        <v>刘红雨</v>
      </c>
      <c r="F144" s="7" t="str">
        <f t="shared" si="8"/>
        <v>女</v>
      </c>
      <c r="G144" s="7"/>
    </row>
    <row r="145" spans="1:7" s="1" customFormat="1" ht="30" customHeight="1">
      <c r="A145" s="7">
        <v>143</v>
      </c>
      <c r="B145" s="7" t="str">
        <f>"50632023032316224274747"</f>
        <v>50632023032316224274747</v>
      </c>
      <c r="C145" s="7" t="str">
        <f>"0103"</f>
        <v>0103</v>
      </c>
      <c r="D145" s="7" t="s">
        <v>17</v>
      </c>
      <c r="E145" s="7" t="str">
        <f>"林晓宇"</f>
        <v>林晓宇</v>
      </c>
      <c r="F145" s="7" t="str">
        <f t="shared" si="8"/>
        <v>女</v>
      </c>
      <c r="G145" s="7"/>
    </row>
    <row r="146" spans="1:7" s="1" customFormat="1" ht="30" customHeight="1">
      <c r="A146" s="7">
        <v>144</v>
      </c>
      <c r="B146" s="8"/>
      <c r="C146" s="7" t="str">
        <f>"0103"</f>
        <v>0103</v>
      </c>
      <c r="D146" s="7" t="s">
        <v>17</v>
      </c>
      <c r="E146" s="9" t="s">
        <v>18</v>
      </c>
      <c r="F146" s="9" t="s">
        <v>10</v>
      </c>
      <c r="G146" s="7" t="s">
        <v>11</v>
      </c>
    </row>
    <row r="147" spans="1:7" s="1" customFormat="1" ht="30" customHeight="1">
      <c r="A147" s="7">
        <v>145</v>
      </c>
      <c r="B147" s="7" t="str">
        <f>"50632023032020283461478"</f>
        <v>50632023032020283461478</v>
      </c>
      <c r="C147" s="7" t="str">
        <f aca="true" t="shared" si="9" ref="C147:C174">"0104"</f>
        <v>0104</v>
      </c>
      <c r="D147" s="7" t="s">
        <v>19</v>
      </c>
      <c r="E147" s="7" t="str">
        <f>"黎先爱"</f>
        <v>黎先爱</v>
      </c>
      <c r="F147" s="7" t="str">
        <f aca="true" t="shared" si="10" ref="F147:F152">"女"</f>
        <v>女</v>
      </c>
      <c r="G147" s="7"/>
    </row>
    <row r="148" spans="1:7" s="1" customFormat="1" ht="30" customHeight="1">
      <c r="A148" s="7">
        <v>146</v>
      </c>
      <c r="B148" s="7" t="str">
        <f>"50632023032111541064972"</f>
        <v>50632023032111541064972</v>
      </c>
      <c r="C148" s="7" t="str">
        <f t="shared" si="9"/>
        <v>0104</v>
      </c>
      <c r="D148" s="7" t="s">
        <v>19</v>
      </c>
      <c r="E148" s="7" t="str">
        <f>"吴晓娟"</f>
        <v>吴晓娟</v>
      </c>
      <c r="F148" s="7" t="str">
        <f t="shared" si="10"/>
        <v>女</v>
      </c>
      <c r="G148" s="7"/>
    </row>
    <row r="149" spans="1:7" s="1" customFormat="1" ht="30" customHeight="1">
      <c r="A149" s="7">
        <v>147</v>
      </c>
      <c r="B149" s="7" t="str">
        <f>"50632023032111575564998"</f>
        <v>50632023032111575564998</v>
      </c>
      <c r="C149" s="7" t="str">
        <f t="shared" si="9"/>
        <v>0104</v>
      </c>
      <c r="D149" s="7" t="s">
        <v>19</v>
      </c>
      <c r="E149" s="7" t="str">
        <f>"蔡石秀"</f>
        <v>蔡石秀</v>
      </c>
      <c r="F149" s="7" t="str">
        <f t="shared" si="10"/>
        <v>女</v>
      </c>
      <c r="G149" s="7"/>
    </row>
    <row r="150" spans="1:7" s="1" customFormat="1" ht="30" customHeight="1">
      <c r="A150" s="7">
        <v>148</v>
      </c>
      <c r="B150" s="7" t="str">
        <f>"50632023032111580365001"</f>
        <v>50632023032111580365001</v>
      </c>
      <c r="C150" s="7" t="str">
        <f t="shared" si="9"/>
        <v>0104</v>
      </c>
      <c r="D150" s="7" t="s">
        <v>19</v>
      </c>
      <c r="E150" s="7" t="str">
        <f>"柳雨霞"</f>
        <v>柳雨霞</v>
      </c>
      <c r="F150" s="7" t="str">
        <f t="shared" si="10"/>
        <v>女</v>
      </c>
      <c r="G150" s="7"/>
    </row>
    <row r="151" spans="1:7" s="1" customFormat="1" ht="30" customHeight="1">
      <c r="A151" s="7">
        <v>149</v>
      </c>
      <c r="B151" s="7" t="str">
        <f>"50632023032112310565194"</f>
        <v>50632023032112310565194</v>
      </c>
      <c r="C151" s="7" t="str">
        <f t="shared" si="9"/>
        <v>0104</v>
      </c>
      <c r="D151" s="7" t="s">
        <v>19</v>
      </c>
      <c r="E151" s="7" t="str">
        <f>"薛桃秋"</f>
        <v>薛桃秋</v>
      </c>
      <c r="F151" s="7" t="str">
        <f t="shared" si="10"/>
        <v>女</v>
      </c>
      <c r="G151" s="7"/>
    </row>
    <row r="152" spans="1:7" s="1" customFormat="1" ht="30" customHeight="1">
      <c r="A152" s="7">
        <v>150</v>
      </c>
      <c r="B152" s="7" t="str">
        <f>"50632023032113002465354"</f>
        <v>50632023032113002465354</v>
      </c>
      <c r="C152" s="7" t="str">
        <f t="shared" si="9"/>
        <v>0104</v>
      </c>
      <c r="D152" s="7" t="s">
        <v>19</v>
      </c>
      <c r="E152" s="7" t="str">
        <f>"邢其秋"</f>
        <v>邢其秋</v>
      </c>
      <c r="F152" s="7" t="str">
        <f t="shared" si="10"/>
        <v>女</v>
      </c>
      <c r="G152" s="7"/>
    </row>
    <row r="153" spans="1:7" s="1" customFormat="1" ht="30" customHeight="1">
      <c r="A153" s="7">
        <v>151</v>
      </c>
      <c r="B153" s="7" t="str">
        <f>"50632023032115343166313"</f>
        <v>50632023032115343166313</v>
      </c>
      <c r="C153" s="7" t="str">
        <f t="shared" si="9"/>
        <v>0104</v>
      </c>
      <c r="D153" s="7" t="s">
        <v>19</v>
      </c>
      <c r="E153" s="7" t="str">
        <f>"赵兴坤"</f>
        <v>赵兴坤</v>
      </c>
      <c r="F153" s="7" t="str">
        <f aca="true" t="shared" si="11" ref="F153:F163">"女"</f>
        <v>女</v>
      </c>
      <c r="G153" s="7"/>
    </row>
    <row r="154" spans="1:7" s="1" customFormat="1" ht="30" customHeight="1">
      <c r="A154" s="7">
        <v>152</v>
      </c>
      <c r="B154" s="7" t="str">
        <f>"50632023032115373466340"</f>
        <v>50632023032115373466340</v>
      </c>
      <c r="C154" s="7" t="str">
        <f t="shared" si="9"/>
        <v>0104</v>
      </c>
      <c r="D154" s="7" t="s">
        <v>19</v>
      </c>
      <c r="E154" s="7" t="str">
        <f>"杨秀联"</f>
        <v>杨秀联</v>
      </c>
      <c r="F154" s="7" t="str">
        <f t="shared" si="11"/>
        <v>女</v>
      </c>
      <c r="G154" s="7"/>
    </row>
    <row r="155" spans="1:7" s="1" customFormat="1" ht="30" customHeight="1">
      <c r="A155" s="7">
        <v>153</v>
      </c>
      <c r="B155" s="7" t="str">
        <f>"50632023032115520466430"</f>
        <v>50632023032115520466430</v>
      </c>
      <c r="C155" s="7" t="str">
        <f t="shared" si="9"/>
        <v>0104</v>
      </c>
      <c r="D155" s="7" t="s">
        <v>19</v>
      </c>
      <c r="E155" s="7" t="str">
        <f>"李海川"</f>
        <v>李海川</v>
      </c>
      <c r="F155" s="7" t="str">
        <f t="shared" si="11"/>
        <v>女</v>
      </c>
      <c r="G155" s="7"/>
    </row>
    <row r="156" spans="1:7" s="1" customFormat="1" ht="30" customHeight="1">
      <c r="A156" s="7">
        <v>154</v>
      </c>
      <c r="B156" s="7" t="str">
        <f>"50632023032115520966431"</f>
        <v>50632023032115520966431</v>
      </c>
      <c r="C156" s="7" t="str">
        <f t="shared" si="9"/>
        <v>0104</v>
      </c>
      <c r="D156" s="7" t="s">
        <v>19</v>
      </c>
      <c r="E156" s="7" t="str">
        <f>"李祥燕"</f>
        <v>李祥燕</v>
      </c>
      <c r="F156" s="7" t="str">
        <f t="shared" si="11"/>
        <v>女</v>
      </c>
      <c r="G156" s="7"/>
    </row>
    <row r="157" spans="1:7" s="1" customFormat="1" ht="30" customHeight="1">
      <c r="A157" s="7">
        <v>155</v>
      </c>
      <c r="B157" s="7" t="str">
        <f>"50632023032117343467093"</f>
        <v>50632023032117343467093</v>
      </c>
      <c r="C157" s="7" t="str">
        <f t="shared" si="9"/>
        <v>0104</v>
      </c>
      <c r="D157" s="7" t="s">
        <v>19</v>
      </c>
      <c r="E157" s="7" t="str">
        <f>"刘慈玲"</f>
        <v>刘慈玲</v>
      </c>
      <c r="F157" s="7" t="str">
        <f t="shared" si="11"/>
        <v>女</v>
      </c>
      <c r="G157" s="7"/>
    </row>
    <row r="158" spans="1:7" s="1" customFormat="1" ht="30" customHeight="1">
      <c r="A158" s="7">
        <v>156</v>
      </c>
      <c r="B158" s="7" t="str">
        <f>"50632023032118541367417"</f>
        <v>50632023032118541367417</v>
      </c>
      <c r="C158" s="7" t="str">
        <f t="shared" si="9"/>
        <v>0104</v>
      </c>
      <c r="D158" s="7" t="s">
        <v>19</v>
      </c>
      <c r="E158" s="7" t="str">
        <f>"唐小花"</f>
        <v>唐小花</v>
      </c>
      <c r="F158" s="7" t="str">
        <f t="shared" si="11"/>
        <v>女</v>
      </c>
      <c r="G158" s="7"/>
    </row>
    <row r="159" spans="1:7" s="1" customFormat="1" ht="30" customHeight="1">
      <c r="A159" s="7">
        <v>157</v>
      </c>
      <c r="B159" s="7" t="str">
        <f>"50632023032118563767427"</f>
        <v>50632023032118563767427</v>
      </c>
      <c r="C159" s="7" t="str">
        <f t="shared" si="9"/>
        <v>0104</v>
      </c>
      <c r="D159" s="7" t="s">
        <v>19</v>
      </c>
      <c r="E159" s="7" t="str">
        <f>"王小丹"</f>
        <v>王小丹</v>
      </c>
      <c r="F159" s="7" t="str">
        <f t="shared" si="11"/>
        <v>女</v>
      </c>
      <c r="G159" s="7"/>
    </row>
    <row r="160" spans="1:7" s="1" customFormat="1" ht="30" customHeight="1">
      <c r="A160" s="7">
        <v>158</v>
      </c>
      <c r="B160" s="7" t="str">
        <f>"50632023032120155367868"</f>
        <v>50632023032120155367868</v>
      </c>
      <c r="C160" s="7" t="str">
        <f t="shared" si="9"/>
        <v>0104</v>
      </c>
      <c r="D160" s="7" t="s">
        <v>19</v>
      </c>
      <c r="E160" s="7" t="str">
        <f>"黄瑾"</f>
        <v>黄瑾</v>
      </c>
      <c r="F160" s="7" t="str">
        <f t="shared" si="11"/>
        <v>女</v>
      </c>
      <c r="G160" s="7"/>
    </row>
    <row r="161" spans="1:7" s="1" customFormat="1" ht="30" customHeight="1">
      <c r="A161" s="7">
        <v>159</v>
      </c>
      <c r="B161" s="7" t="str">
        <f>"50632023032208413769431"</f>
        <v>50632023032208413769431</v>
      </c>
      <c r="C161" s="7" t="str">
        <f t="shared" si="9"/>
        <v>0104</v>
      </c>
      <c r="D161" s="7" t="s">
        <v>19</v>
      </c>
      <c r="E161" s="7" t="str">
        <f>"邱惠清"</f>
        <v>邱惠清</v>
      </c>
      <c r="F161" s="7" t="str">
        <f t="shared" si="11"/>
        <v>女</v>
      </c>
      <c r="G161" s="7"/>
    </row>
    <row r="162" spans="1:7" s="1" customFormat="1" ht="30" customHeight="1">
      <c r="A162" s="7">
        <v>160</v>
      </c>
      <c r="B162" s="7" t="str">
        <f>"50632023032211050970303"</f>
        <v>50632023032211050970303</v>
      </c>
      <c r="C162" s="7" t="str">
        <f t="shared" si="9"/>
        <v>0104</v>
      </c>
      <c r="D162" s="7" t="s">
        <v>19</v>
      </c>
      <c r="E162" s="7" t="str">
        <f>"梁惠霖"</f>
        <v>梁惠霖</v>
      </c>
      <c r="F162" s="7" t="str">
        <f t="shared" si="11"/>
        <v>女</v>
      </c>
      <c r="G162" s="7"/>
    </row>
    <row r="163" spans="1:7" s="1" customFormat="1" ht="30" customHeight="1">
      <c r="A163" s="7">
        <v>161</v>
      </c>
      <c r="B163" s="7" t="str">
        <f>"50632023032211070570320"</f>
        <v>50632023032211070570320</v>
      </c>
      <c r="C163" s="7" t="str">
        <f t="shared" si="9"/>
        <v>0104</v>
      </c>
      <c r="D163" s="7" t="s">
        <v>19</v>
      </c>
      <c r="E163" s="7" t="str">
        <f>"吴佶斋"</f>
        <v>吴佶斋</v>
      </c>
      <c r="F163" s="7" t="str">
        <f t="shared" si="11"/>
        <v>女</v>
      </c>
      <c r="G163" s="7"/>
    </row>
    <row r="164" spans="1:7" s="1" customFormat="1" ht="30" customHeight="1">
      <c r="A164" s="7">
        <v>162</v>
      </c>
      <c r="B164" s="7" t="str">
        <f>"50632023032211402570562"</f>
        <v>50632023032211402570562</v>
      </c>
      <c r="C164" s="7" t="str">
        <f t="shared" si="9"/>
        <v>0104</v>
      </c>
      <c r="D164" s="7" t="s">
        <v>19</v>
      </c>
      <c r="E164" s="7" t="str">
        <f>"吴锋"</f>
        <v>吴锋</v>
      </c>
      <c r="F164" s="7" t="str">
        <f>"男"</f>
        <v>男</v>
      </c>
      <c r="G164" s="7"/>
    </row>
    <row r="165" spans="1:7" s="1" customFormat="1" ht="30" customHeight="1">
      <c r="A165" s="7">
        <v>163</v>
      </c>
      <c r="B165" s="7" t="str">
        <f>"50632023032215110172012"</f>
        <v>50632023032215110172012</v>
      </c>
      <c r="C165" s="7" t="str">
        <f t="shared" si="9"/>
        <v>0104</v>
      </c>
      <c r="D165" s="7" t="s">
        <v>19</v>
      </c>
      <c r="E165" s="7" t="str">
        <f>"许文雅"</f>
        <v>许文雅</v>
      </c>
      <c r="F165" s="7" t="str">
        <f aca="true" t="shared" si="12" ref="F165:F177">"女"</f>
        <v>女</v>
      </c>
      <c r="G165" s="7"/>
    </row>
    <row r="166" spans="1:7" s="1" customFormat="1" ht="30" customHeight="1">
      <c r="A166" s="7">
        <v>164</v>
      </c>
      <c r="B166" s="7" t="str">
        <f>"50632023032216393472815"</f>
        <v>50632023032216393472815</v>
      </c>
      <c r="C166" s="7" t="str">
        <f t="shared" si="9"/>
        <v>0104</v>
      </c>
      <c r="D166" s="7" t="s">
        <v>19</v>
      </c>
      <c r="E166" s="7" t="str">
        <f>"黎小雯"</f>
        <v>黎小雯</v>
      </c>
      <c r="F166" s="7" t="str">
        <f t="shared" si="12"/>
        <v>女</v>
      </c>
      <c r="G166" s="7"/>
    </row>
    <row r="167" spans="1:7" s="1" customFormat="1" ht="30" customHeight="1">
      <c r="A167" s="7">
        <v>165</v>
      </c>
      <c r="B167" s="7" t="str">
        <f>"50632023032217103673010"</f>
        <v>50632023032217103673010</v>
      </c>
      <c r="C167" s="7" t="str">
        <f t="shared" si="9"/>
        <v>0104</v>
      </c>
      <c r="D167" s="7" t="s">
        <v>19</v>
      </c>
      <c r="E167" s="7" t="str">
        <f>"黎昌柳"</f>
        <v>黎昌柳</v>
      </c>
      <c r="F167" s="7" t="str">
        <f t="shared" si="12"/>
        <v>女</v>
      </c>
      <c r="G167" s="7"/>
    </row>
    <row r="168" spans="1:7" s="1" customFormat="1" ht="30" customHeight="1">
      <c r="A168" s="7">
        <v>166</v>
      </c>
      <c r="B168" s="7" t="str">
        <f>"50632023032220353273376"</f>
        <v>50632023032220353273376</v>
      </c>
      <c r="C168" s="7" t="str">
        <f t="shared" si="9"/>
        <v>0104</v>
      </c>
      <c r="D168" s="7" t="s">
        <v>19</v>
      </c>
      <c r="E168" s="7" t="str">
        <f>"唐德嘉"</f>
        <v>唐德嘉</v>
      </c>
      <c r="F168" s="7" t="str">
        <f t="shared" si="12"/>
        <v>女</v>
      </c>
      <c r="G168" s="7"/>
    </row>
    <row r="169" spans="1:7" s="1" customFormat="1" ht="30" customHeight="1">
      <c r="A169" s="7">
        <v>167</v>
      </c>
      <c r="B169" s="7" t="str">
        <f>"50632023032222303273628"</f>
        <v>50632023032222303273628</v>
      </c>
      <c r="C169" s="7" t="str">
        <f t="shared" si="9"/>
        <v>0104</v>
      </c>
      <c r="D169" s="7" t="s">
        <v>19</v>
      </c>
      <c r="E169" s="7" t="str">
        <f>"刘晓慧"</f>
        <v>刘晓慧</v>
      </c>
      <c r="F169" s="7" t="str">
        <f t="shared" si="12"/>
        <v>女</v>
      </c>
      <c r="G169" s="7"/>
    </row>
    <row r="170" spans="1:7" s="1" customFormat="1" ht="30" customHeight="1">
      <c r="A170" s="7">
        <v>168</v>
      </c>
      <c r="B170" s="7" t="str">
        <f>"50632023032306311473797"</f>
        <v>50632023032306311473797</v>
      </c>
      <c r="C170" s="7" t="str">
        <f t="shared" si="9"/>
        <v>0104</v>
      </c>
      <c r="D170" s="7" t="s">
        <v>19</v>
      </c>
      <c r="E170" s="7" t="str">
        <f>"符永秀"</f>
        <v>符永秀</v>
      </c>
      <c r="F170" s="7" t="str">
        <f t="shared" si="12"/>
        <v>女</v>
      </c>
      <c r="G170" s="7"/>
    </row>
    <row r="171" spans="1:7" s="1" customFormat="1" ht="30" customHeight="1">
      <c r="A171" s="7">
        <v>169</v>
      </c>
      <c r="B171" s="7" t="str">
        <f>"50632023032310403574092"</f>
        <v>50632023032310403574092</v>
      </c>
      <c r="C171" s="7" t="str">
        <f t="shared" si="9"/>
        <v>0104</v>
      </c>
      <c r="D171" s="7" t="s">
        <v>19</v>
      </c>
      <c r="E171" s="7" t="str">
        <f>"林永教"</f>
        <v>林永教</v>
      </c>
      <c r="F171" s="7" t="str">
        <f t="shared" si="12"/>
        <v>女</v>
      </c>
      <c r="G171" s="7"/>
    </row>
    <row r="172" spans="1:7" s="1" customFormat="1" ht="30" customHeight="1">
      <c r="A172" s="7">
        <v>170</v>
      </c>
      <c r="B172" s="7" t="str">
        <f>"50632023032315043974576"</f>
        <v>50632023032315043974576</v>
      </c>
      <c r="C172" s="7" t="str">
        <f t="shared" si="9"/>
        <v>0104</v>
      </c>
      <c r="D172" s="7" t="s">
        <v>19</v>
      </c>
      <c r="E172" s="7" t="str">
        <f>"汪艳婷"</f>
        <v>汪艳婷</v>
      </c>
      <c r="F172" s="7" t="str">
        <f t="shared" si="12"/>
        <v>女</v>
      </c>
      <c r="G172" s="7"/>
    </row>
    <row r="173" spans="1:7" s="1" customFormat="1" ht="30" customHeight="1">
      <c r="A173" s="7">
        <v>171</v>
      </c>
      <c r="B173" s="7" t="str">
        <f>"50632023032316351574774"</f>
        <v>50632023032316351574774</v>
      </c>
      <c r="C173" s="7" t="str">
        <f t="shared" si="9"/>
        <v>0104</v>
      </c>
      <c r="D173" s="7" t="s">
        <v>19</v>
      </c>
      <c r="E173" s="7" t="str">
        <f>"陈智燕"</f>
        <v>陈智燕</v>
      </c>
      <c r="F173" s="7" t="str">
        <f t="shared" si="12"/>
        <v>女</v>
      </c>
      <c r="G173" s="7"/>
    </row>
    <row r="174" spans="1:7" s="1" customFormat="1" ht="30" customHeight="1">
      <c r="A174" s="7">
        <v>172</v>
      </c>
      <c r="B174" s="8"/>
      <c r="C174" s="7" t="str">
        <f t="shared" si="9"/>
        <v>0104</v>
      </c>
      <c r="D174" s="7" t="s">
        <v>19</v>
      </c>
      <c r="E174" s="9" t="s">
        <v>20</v>
      </c>
      <c r="F174" s="9" t="s">
        <v>21</v>
      </c>
      <c r="G174" s="7" t="s">
        <v>11</v>
      </c>
    </row>
    <row r="175" spans="1:7" s="1" customFormat="1" ht="30" customHeight="1">
      <c r="A175" s="7">
        <v>173</v>
      </c>
      <c r="B175" s="7" t="str">
        <f>"50632023032020535961692"</f>
        <v>50632023032020535961692</v>
      </c>
      <c r="C175" s="7" t="str">
        <f aca="true" t="shared" si="13" ref="C175:C192">"0105"</f>
        <v>0105</v>
      </c>
      <c r="D175" s="7" t="s">
        <v>22</v>
      </c>
      <c r="E175" s="7" t="str">
        <f>"蔡飘飘"</f>
        <v>蔡飘飘</v>
      </c>
      <c r="F175" s="7" t="str">
        <f>"女"</f>
        <v>女</v>
      </c>
      <c r="G175" s="7"/>
    </row>
    <row r="176" spans="1:7" s="1" customFormat="1" ht="30" customHeight="1">
      <c r="A176" s="7">
        <v>174</v>
      </c>
      <c r="B176" s="7" t="str">
        <f>"50632023032021460462092"</f>
        <v>50632023032021460462092</v>
      </c>
      <c r="C176" s="7" t="str">
        <f t="shared" si="13"/>
        <v>0105</v>
      </c>
      <c r="D176" s="7" t="s">
        <v>22</v>
      </c>
      <c r="E176" s="7" t="str">
        <f>"卢婉妍"</f>
        <v>卢婉妍</v>
      </c>
      <c r="F176" s="7" t="str">
        <f>"女"</f>
        <v>女</v>
      </c>
      <c r="G176" s="7"/>
    </row>
    <row r="177" spans="1:7" s="1" customFormat="1" ht="30" customHeight="1">
      <c r="A177" s="7">
        <v>175</v>
      </c>
      <c r="B177" s="7" t="str">
        <f>"50632023032109390263488"</f>
        <v>50632023032109390263488</v>
      </c>
      <c r="C177" s="7" t="str">
        <f t="shared" si="13"/>
        <v>0105</v>
      </c>
      <c r="D177" s="7" t="s">
        <v>22</v>
      </c>
      <c r="E177" s="7" t="str">
        <f>"何福花"</f>
        <v>何福花</v>
      </c>
      <c r="F177" s="7" t="str">
        <f>"女"</f>
        <v>女</v>
      </c>
      <c r="G177" s="7"/>
    </row>
    <row r="178" spans="1:7" s="1" customFormat="1" ht="30" customHeight="1">
      <c r="A178" s="7">
        <v>176</v>
      </c>
      <c r="B178" s="7" t="str">
        <f>"50632023032112003765015"</f>
        <v>50632023032112003765015</v>
      </c>
      <c r="C178" s="7" t="str">
        <f t="shared" si="13"/>
        <v>0105</v>
      </c>
      <c r="D178" s="7" t="s">
        <v>22</v>
      </c>
      <c r="E178" s="7" t="str">
        <f>"颜光钰"</f>
        <v>颜光钰</v>
      </c>
      <c r="F178" s="7" t="str">
        <f>"女"</f>
        <v>女</v>
      </c>
      <c r="G178" s="7"/>
    </row>
    <row r="179" spans="1:7" s="1" customFormat="1" ht="30" customHeight="1">
      <c r="A179" s="7">
        <v>177</v>
      </c>
      <c r="B179" s="7" t="str">
        <f>"50632023032116133866608"</f>
        <v>50632023032116133866608</v>
      </c>
      <c r="C179" s="7" t="str">
        <f t="shared" si="13"/>
        <v>0105</v>
      </c>
      <c r="D179" s="7" t="s">
        <v>22</v>
      </c>
      <c r="E179" s="7" t="str">
        <f>"吴宏宇"</f>
        <v>吴宏宇</v>
      </c>
      <c r="F179" s="7" t="str">
        <f>"男"</f>
        <v>男</v>
      </c>
      <c r="G179" s="7"/>
    </row>
    <row r="180" spans="1:7" s="1" customFormat="1" ht="30" customHeight="1">
      <c r="A180" s="7">
        <v>178</v>
      </c>
      <c r="B180" s="7" t="str">
        <f>"50632023032117531667174"</f>
        <v>50632023032117531667174</v>
      </c>
      <c r="C180" s="7" t="str">
        <f t="shared" si="13"/>
        <v>0105</v>
      </c>
      <c r="D180" s="7" t="s">
        <v>22</v>
      </c>
      <c r="E180" s="7" t="str">
        <f>"陈瑶瑶"</f>
        <v>陈瑶瑶</v>
      </c>
      <c r="F180" s="7" t="str">
        <f aca="true" t="shared" si="14" ref="F180:F185">"女"</f>
        <v>女</v>
      </c>
      <c r="G180" s="7"/>
    </row>
    <row r="181" spans="1:7" s="1" customFormat="1" ht="30" customHeight="1">
      <c r="A181" s="7">
        <v>179</v>
      </c>
      <c r="B181" s="7" t="str">
        <f>"50632023032120013867779"</f>
        <v>50632023032120013867779</v>
      </c>
      <c r="C181" s="7" t="str">
        <f t="shared" si="13"/>
        <v>0105</v>
      </c>
      <c r="D181" s="7" t="s">
        <v>22</v>
      </c>
      <c r="E181" s="7" t="str">
        <f>"曹杨琪"</f>
        <v>曹杨琪</v>
      </c>
      <c r="F181" s="7" t="str">
        <f t="shared" si="14"/>
        <v>女</v>
      </c>
      <c r="G181" s="7"/>
    </row>
    <row r="182" spans="1:7" s="1" customFormat="1" ht="30" customHeight="1">
      <c r="A182" s="7">
        <v>180</v>
      </c>
      <c r="B182" s="7" t="str">
        <f>"50632023032120390268008"</f>
        <v>50632023032120390268008</v>
      </c>
      <c r="C182" s="7" t="str">
        <f t="shared" si="13"/>
        <v>0105</v>
      </c>
      <c r="D182" s="7" t="s">
        <v>22</v>
      </c>
      <c r="E182" s="7" t="str">
        <f>"符莲俐"</f>
        <v>符莲俐</v>
      </c>
      <c r="F182" s="7" t="str">
        <f t="shared" si="14"/>
        <v>女</v>
      </c>
      <c r="G182" s="7"/>
    </row>
    <row r="183" spans="1:7" s="1" customFormat="1" ht="30" customHeight="1">
      <c r="A183" s="7">
        <v>181</v>
      </c>
      <c r="B183" s="7" t="str">
        <f>"50632023032123540169133"</f>
        <v>50632023032123540169133</v>
      </c>
      <c r="C183" s="7" t="str">
        <f t="shared" si="13"/>
        <v>0105</v>
      </c>
      <c r="D183" s="7" t="s">
        <v>22</v>
      </c>
      <c r="E183" s="7" t="str">
        <f>"曾妹玲"</f>
        <v>曾妹玲</v>
      </c>
      <c r="F183" s="7" t="str">
        <f t="shared" si="14"/>
        <v>女</v>
      </c>
      <c r="G183" s="7"/>
    </row>
    <row r="184" spans="1:7" s="1" customFormat="1" ht="30" customHeight="1">
      <c r="A184" s="7">
        <v>182</v>
      </c>
      <c r="B184" s="7" t="str">
        <f>"50632023032210410770125"</f>
        <v>50632023032210410770125</v>
      </c>
      <c r="C184" s="7" t="str">
        <f t="shared" si="13"/>
        <v>0105</v>
      </c>
      <c r="D184" s="7" t="s">
        <v>22</v>
      </c>
      <c r="E184" s="7" t="str">
        <f>"韩玉娟"</f>
        <v>韩玉娟</v>
      </c>
      <c r="F184" s="7" t="str">
        <f t="shared" si="14"/>
        <v>女</v>
      </c>
      <c r="G184" s="7"/>
    </row>
    <row r="185" spans="1:7" s="1" customFormat="1" ht="30" customHeight="1">
      <c r="A185" s="7">
        <v>183</v>
      </c>
      <c r="B185" s="7" t="str">
        <f>"50632023032212460370992"</f>
        <v>50632023032212460370992</v>
      </c>
      <c r="C185" s="7" t="str">
        <f t="shared" si="13"/>
        <v>0105</v>
      </c>
      <c r="D185" s="7" t="s">
        <v>22</v>
      </c>
      <c r="E185" s="7" t="str">
        <f>"叶芷芹"</f>
        <v>叶芷芹</v>
      </c>
      <c r="F185" s="7" t="str">
        <f t="shared" si="14"/>
        <v>女</v>
      </c>
      <c r="G185" s="7"/>
    </row>
    <row r="186" spans="1:7" s="1" customFormat="1" ht="30" customHeight="1">
      <c r="A186" s="7">
        <v>184</v>
      </c>
      <c r="B186" s="7" t="str">
        <f>"50632023032215180072080"</f>
        <v>50632023032215180072080</v>
      </c>
      <c r="C186" s="7" t="str">
        <f t="shared" si="13"/>
        <v>0105</v>
      </c>
      <c r="D186" s="7" t="s">
        <v>22</v>
      </c>
      <c r="E186" s="7" t="str">
        <f>"潘孝德"</f>
        <v>潘孝德</v>
      </c>
      <c r="F186" s="7" t="str">
        <f>"男"</f>
        <v>男</v>
      </c>
      <c r="G186" s="7"/>
    </row>
    <row r="187" spans="1:7" s="1" customFormat="1" ht="30" customHeight="1">
      <c r="A187" s="7">
        <v>185</v>
      </c>
      <c r="B187" s="7" t="str">
        <f>"50632023032219163673239"</f>
        <v>50632023032219163673239</v>
      </c>
      <c r="C187" s="7" t="str">
        <f t="shared" si="13"/>
        <v>0105</v>
      </c>
      <c r="D187" s="7" t="s">
        <v>22</v>
      </c>
      <c r="E187" s="7" t="str">
        <f>"王金丹"</f>
        <v>王金丹</v>
      </c>
      <c r="F187" s="7" t="str">
        <f>"女"</f>
        <v>女</v>
      </c>
      <c r="G187" s="7"/>
    </row>
    <row r="188" spans="1:7" s="1" customFormat="1" ht="30" customHeight="1">
      <c r="A188" s="7">
        <v>186</v>
      </c>
      <c r="B188" s="7" t="str">
        <f>"50632023032221172973471"</f>
        <v>50632023032221172973471</v>
      </c>
      <c r="C188" s="7" t="str">
        <f t="shared" si="13"/>
        <v>0105</v>
      </c>
      <c r="D188" s="7" t="s">
        <v>22</v>
      </c>
      <c r="E188" s="7" t="str">
        <f>"陈秀珠"</f>
        <v>陈秀珠</v>
      </c>
      <c r="F188" s="7" t="str">
        <f>"女"</f>
        <v>女</v>
      </c>
      <c r="G188" s="7"/>
    </row>
    <row r="189" spans="1:7" s="1" customFormat="1" ht="30" customHeight="1">
      <c r="A189" s="7">
        <v>187</v>
      </c>
      <c r="B189" s="7" t="str">
        <f>"50632023032223344673728"</f>
        <v>50632023032223344673728</v>
      </c>
      <c r="C189" s="7" t="str">
        <f t="shared" si="13"/>
        <v>0105</v>
      </c>
      <c r="D189" s="7" t="s">
        <v>22</v>
      </c>
      <c r="E189" s="7" t="str">
        <f>"王旺鑫"</f>
        <v>王旺鑫</v>
      </c>
      <c r="F189" s="7" t="str">
        <f>"男"</f>
        <v>男</v>
      </c>
      <c r="G189" s="7"/>
    </row>
    <row r="190" spans="1:7" s="1" customFormat="1" ht="30" customHeight="1">
      <c r="A190" s="7">
        <v>188</v>
      </c>
      <c r="B190" s="7" t="str">
        <f>"50632023032310182074030"</f>
        <v>50632023032310182074030</v>
      </c>
      <c r="C190" s="7" t="str">
        <f t="shared" si="13"/>
        <v>0105</v>
      </c>
      <c r="D190" s="7" t="s">
        <v>22</v>
      </c>
      <c r="E190" s="7" t="str">
        <f>"陈小钰"</f>
        <v>陈小钰</v>
      </c>
      <c r="F190" s="7" t="str">
        <f aca="true" t="shared" si="15" ref="F190:F206">"女"</f>
        <v>女</v>
      </c>
      <c r="G190" s="7"/>
    </row>
    <row r="191" spans="1:7" s="1" customFormat="1" ht="30" customHeight="1">
      <c r="A191" s="7">
        <v>189</v>
      </c>
      <c r="B191" s="7" t="str">
        <f>"50632023032311413874256"</f>
        <v>50632023032311413874256</v>
      </c>
      <c r="C191" s="7" t="str">
        <f t="shared" si="13"/>
        <v>0105</v>
      </c>
      <c r="D191" s="7" t="s">
        <v>22</v>
      </c>
      <c r="E191" s="7" t="str">
        <f>"王悦妃"</f>
        <v>王悦妃</v>
      </c>
      <c r="F191" s="7" t="str">
        <f t="shared" si="15"/>
        <v>女</v>
      </c>
      <c r="G191" s="7"/>
    </row>
    <row r="192" spans="1:7" s="1" customFormat="1" ht="30" customHeight="1">
      <c r="A192" s="7">
        <v>190</v>
      </c>
      <c r="B192" s="7" t="str">
        <f>"50632023032313292074441"</f>
        <v>50632023032313292074441</v>
      </c>
      <c r="C192" s="7" t="str">
        <f t="shared" si="13"/>
        <v>0105</v>
      </c>
      <c r="D192" s="7" t="s">
        <v>22</v>
      </c>
      <c r="E192" s="7" t="str">
        <f>"罗妍艾"</f>
        <v>罗妍艾</v>
      </c>
      <c r="F192" s="7" t="str">
        <f t="shared" si="15"/>
        <v>女</v>
      </c>
      <c r="G192" s="7"/>
    </row>
    <row r="193" spans="1:7" s="1" customFormat="1" ht="30" customHeight="1">
      <c r="A193" s="7">
        <v>191</v>
      </c>
      <c r="B193" s="7" t="str">
        <f>"50632023032016270459600"</f>
        <v>50632023032016270459600</v>
      </c>
      <c r="C193" s="7" t="str">
        <f aca="true" t="shared" si="16" ref="C193:C224">"0106"</f>
        <v>0106</v>
      </c>
      <c r="D193" s="7" t="s">
        <v>23</v>
      </c>
      <c r="E193" s="7" t="str">
        <f>"刘雯馨"</f>
        <v>刘雯馨</v>
      </c>
      <c r="F193" s="7" t="str">
        <f t="shared" si="15"/>
        <v>女</v>
      </c>
      <c r="G193" s="7"/>
    </row>
    <row r="194" spans="1:7" s="1" customFormat="1" ht="30" customHeight="1">
      <c r="A194" s="7">
        <v>192</v>
      </c>
      <c r="B194" s="7" t="str">
        <f>"50632023032017235160093"</f>
        <v>50632023032017235160093</v>
      </c>
      <c r="C194" s="7" t="str">
        <f t="shared" si="16"/>
        <v>0106</v>
      </c>
      <c r="D194" s="7" t="s">
        <v>23</v>
      </c>
      <c r="E194" s="7" t="str">
        <f>"符英玲"</f>
        <v>符英玲</v>
      </c>
      <c r="F194" s="7" t="str">
        <f t="shared" si="15"/>
        <v>女</v>
      </c>
      <c r="G194" s="7"/>
    </row>
    <row r="195" spans="1:7" s="1" customFormat="1" ht="30" customHeight="1">
      <c r="A195" s="7">
        <v>193</v>
      </c>
      <c r="B195" s="7" t="str">
        <f>"50632023032021095861810"</f>
        <v>50632023032021095861810</v>
      </c>
      <c r="C195" s="7" t="str">
        <f t="shared" si="16"/>
        <v>0106</v>
      </c>
      <c r="D195" s="7" t="s">
        <v>23</v>
      </c>
      <c r="E195" s="7" t="str">
        <f>"王慧雪"</f>
        <v>王慧雪</v>
      </c>
      <c r="F195" s="7" t="str">
        <f t="shared" si="15"/>
        <v>女</v>
      </c>
      <c r="G195" s="7"/>
    </row>
    <row r="196" spans="1:7" s="1" customFormat="1" ht="30" customHeight="1">
      <c r="A196" s="7">
        <v>194</v>
      </c>
      <c r="B196" s="7" t="str">
        <f>"50632023032021275761957"</f>
        <v>50632023032021275761957</v>
      </c>
      <c r="C196" s="7" t="str">
        <f t="shared" si="16"/>
        <v>0106</v>
      </c>
      <c r="D196" s="7" t="s">
        <v>23</v>
      </c>
      <c r="E196" s="7" t="str">
        <f>"陈文娇"</f>
        <v>陈文娇</v>
      </c>
      <c r="F196" s="7" t="str">
        <f t="shared" si="15"/>
        <v>女</v>
      </c>
      <c r="G196" s="7"/>
    </row>
    <row r="197" spans="1:7" s="1" customFormat="1" ht="30" customHeight="1">
      <c r="A197" s="7">
        <v>195</v>
      </c>
      <c r="B197" s="7" t="str">
        <f>"50632023032021405662057"</f>
        <v>50632023032021405662057</v>
      </c>
      <c r="C197" s="7" t="str">
        <f t="shared" si="16"/>
        <v>0106</v>
      </c>
      <c r="D197" s="7" t="s">
        <v>23</v>
      </c>
      <c r="E197" s="7" t="str">
        <f>"刘英"</f>
        <v>刘英</v>
      </c>
      <c r="F197" s="7" t="str">
        <f t="shared" si="15"/>
        <v>女</v>
      </c>
      <c r="G197" s="7"/>
    </row>
    <row r="198" spans="1:7" s="1" customFormat="1" ht="30" customHeight="1">
      <c r="A198" s="7">
        <v>196</v>
      </c>
      <c r="B198" s="7" t="str">
        <f>"50632023032023193962673"</f>
        <v>50632023032023193962673</v>
      </c>
      <c r="C198" s="7" t="str">
        <f t="shared" si="16"/>
        <v>0106</v>
      </c>
      <c r="D198" s="7" t="s">
        <v>23</v>
      </c>
      <c r="E198" s="7" t="str">
        <f>"曾霞"</f>
        <v>曾霞</v>
      </c>
      <c r="F198" s="7" t="str">
        <f t="shared" si="15"/>
        <v>女</v>
      </c>
      <c r="G198" s="7"/>
    </row>
    <row r="199" spans="1:7" s="1" customFormat="1" ht="30" customHeight="1">
      <c r="A199" s="7">
        <v>197</v>
      </c>
      <c r="B199" s="7" t="str">
        <f>"50632023032108382063076"</f>
        <v>50632023032108382063076</v>
      </c>
      <c r="C199" s="7" t="str">
        <f t="shared" si="16"/>
        <v>0106</v>
      </c>
      <c r="D199" s="7" t="s">
        <v>23</v>
      </c>
      <c r="E199" s="7" t="str">
        <f>"王元乾"</f>
        <v>王元乾</v>
      </c>
      <c r="F199" s="7" t="str">
        <f t="shared" si="15"/>
        <v>女</v>
      </c>
      <c r="G199" s="7"/>
    </row>
    <row r="200" spans="1:7" s="1" customFormat="1" ht="30" customHeight="1">
      <c r="A200" s="7">
        <v>198</v>
      </c>
      <c r="B200" s="7" t="str">
        <f>"50632023032108521663141"</f>
        <v>50632023032108521663141</v>
      </c>
      <c r="C200" s="7" t="str">
        <f t="shared" si="16"/>
        <v>0106</v>
      </c>
      <c r="D200" s="7" t="s">
        <v>23</v>
      </c>
      <c r="E200" s="7" t="str">
        <f>"王义桃"</f>
        <v>王义桃</v>
      </c>
      <c r="F200" s="7" t="str">
        <f t="shared" si="15"/>
        <v>女</v>
      </c>
      <c r="G200" s="7"/>
    </row>
    <row r="201" spans="1:7" s="1" customFormat="1" ht="30" customHeight="1">
      <c r="A201" s="7">
        <v>199</v>
      </c>
      <c r="B201" s="7" t="str">
        <f>"50632023032115420566364"</f>
        <v>50632023032115420566364</v>
      </c>
      <c r="C201" s="7" t="str">
        <f t="shared" si="16"/>
        <v>0106</v>
      </c>
      <c r="D201" s="7" t="s">
        <v>23</v>
      </c>
      <c r="E201" s="7" t="str">
        <f>"符美月"</f>
        <v>符美月</v>
      </c>
      <c r="F201" s="7" t="str">
        <f t="shared" si="15"/>
        <v>女</v>
      </c>
      <c r="G201" s="7"/>
    </row>
    <row r="202" spans="1:7" s="1" customFormat="1" ht="30" customHeight="1">
      <c r="A202" s="7">
        <v>200</v>
      </c>
      <c r="B202" s="7" t="str">
        <f>"50632023032121372768413"</f>
        <v>50632023032121372768413</v>
      </c>
      <c r="C202" s="7" t="str">
        <f t="shared" si="16"/>
        <v>0106</v>
      </c>
      <c r="D202" s="7" t="s">
        <v>23</v>
      </c>
      <c r="E202" s="7" t="str">
        <f>"李静姣"</f>
        <v>李静姣</v>
      </c>
      <c r="F202" s="7" t="str">
        <f t="shared" si="15"/>
        <v>女</v>
      </c>
      <c r="G202" s="7"/>
    </row>
    <row r="203" spans="1:7" s="1" customFormat="1" ht="30" customHeight="1">
      <c r="A203" s="7">
        <v>201</v>
      </c>
      <c r="B203" s="7" t="str">
        <f>"50632023032123050868960"</f>
        <v>50632023032123050868960</v>
      </c>
      <c r="C203" s="7" t="str">
        <f t="shared" si="16"/>
        <v>0106</v>
      </c>
      <c r="D203" s="7" t="s">
        <v>23</v>
      </c>
      <c r="E203" s="7" t="str">
        <f>"郑胜蓝"</f>
        <v>郑胜蓝</v>
      </c>
      <c r="F203" s="7" t="str">
        <f t="shared" si="15"/>
        <v>女</v>
      </c>
      <c r="G203" s="7"/>
    </row>
    <row r="204" spans="1:7" s="1" customFormat="1" ht="30" customHeight="1">
      <c r="A204" s="7">
        <v>202</v>
      </c>
      <c r="B204" s="7" t="str">
        <f>"50632023032123403469084"</f>
        <v>50632023032123403469084</v>
      </c>
      <c r="C204" s="7" t="str">
        <f t="shared" si="16"/>
        <v>0106</v>
      </c>
      <c r="D204" s="7" t="s">
        <v>23</v>
      </c>
      <c r="E204" s="7" t="str">
        <f>"符月民"</f>
        <v>符月民</v>
      </c>
      <c r="F204" s="7" t="str">
        <f t="shared" si="15"/>
        <v>女</v>
      </c>
      <c r="G204" s="7"/>
    </row>
    <row r="205" spans="1:7" s="1" customFormat="1" ht="30" customHeight="1">
      <c r="A205" s="7">
        <v>203</v>
      </c>
      <c r="B205" s="7" t="str">
        <f>"50632023032209063269521"</f>
        <v>50632023032209063269521</v>
      </c>
      <c r="C205" s="7" t="str">
        <f t="shared" si="16"/>
        <v>0106</v>
      </c>
      <c r="D205" s="7" t="s">
        <v>23</v>
      </c>
      <c r="E205" s="7" t="str">
        <f>"林娅"</f>
        <v>林娅</v>
      </c>
      <c r="F205" s="7" t="str">
        <f t="shared" si="15"/>
        <v>女</v>
      </c>
      <c r="G205" s="7"/>
    </row>
    <row r="206" spans="1:7" s="1" customFormat="1" ht="30" customHeight="1">
      <c r="A206" s="7">
        <v>204</v>
      </c>
      <c r="B206" s="7" t="str">
        <f>"50632023032209314569648"</f>
        <v>50632023032209314569648</v>
      </c>
      <c r="C206" s="7" t="str">
        <f t="shared" si="16"/>
        <v>0106</v>
      </c>
      <c r="D206" s="7" t="s">
        <v>23</v>
      </c>
      <c r="E206" s="7" t="str">
        <f>"吴桂香"</f>
        <v>吴桂香</v>
      </c>
      <c r="F206" s="7" t="str">
        <f t="shared" si="15"/>
        <v>女</v>
      </c>
      <c r="G206" s="7"/>
    </row>
    <row r="207" spans="1:7" s="1" customFormat="1" ht="30" customHeight="1">
      <c r="A207" s="7">
        <v>205</v>
      </c>
      <c r="B207" s="7" t="str">
        <f>"50632023032209381969688"</f>
        <v>50632023032209381969688</v>
      </c>
      <c r="C207" s="7" t="str">
        <f t="shared" si="16"/>
        <v>0106</v>
      </c>
      <c r="D207" s="7" t="s">
        <v>23</v>
      </c>
      <c r="E207" s="7" t="str">
        <f>"卓书泉"</f>
        <v>卓书泉</v>
      </c>
      <c r="F207" s="7" t="str">
        <f>"男"</f>
        <v>男</v>
      </c>
      <c r="G207" s="7"/>
    </row>
    <row r="208" spans="1:7" s="1" customFormat="1" ht="30" customHeight="1">
      <c r="A208" s="7">
        <v>206</v>
      </c>
      <c r="B208" s="7" t="str">
        <f>"50632023032210500370192"</f>
        <v>50632023032210500370192</v>
      </c>
      <c r="C208" s="7" t="str">
        <f t="shared" si="16"/>
        <v>0106</v>
      </c>
      <c r="D208" s="7" t="s">
        <v>23</v>
      </c>
      <c r="E208" s="7" t="str">
        <f>"丁友清"</f>
        <v>丁友清</v>
      </c>
      <c r="F208" s="7" t="str">
        <f aca="true" t="shared" si="17" ref="F208:F217">"女"</f>
        <v>女</v>
      </c>
      <c r="G208" s="7"/>
    </row>
    <row r="209" spans="1:7" s="1" customFormat="1" ht="30" customHeight="1">
      <c r="A209" s="7">
        <v>207</v>
      </c>
      <c r="B209" s="7" t="str">
        <f>"50632023032211141170365"</f>
        <v>50632023032211141170365</v>
      </c>
      <c r="C209" s="7" t="str">
        <f t="shared" si="16"/>
        <v>0106</v>
      </c>
      <c r="D209" s="7" t="s">
        <v>23</v>
      </c>
      <c r="E209" s="7" t="str">
        <f>"陈月桂"</f>
        <v>陈月桂</v>
      </c>
      <c r="F209" s="7" t="str">
        <f t="shared" si="17"/>
        <v>女</v>
      </c>
      <c r="G209" s="7"/>
    </row>
    <row r="210" spans="1:7" s="1" customFormat="1" ht="30" customHeight="1">
      <c r="A210" s="7">
        <v>208</v>
      </c>
      <c r="B210" s="7" t="str">
        <f>"50632023032215385072258"</f>
        <v>50632023032215385072258</v>
      </c>
      <c r="C210" s="7" t="str">
        <f t="shared" si="16"/>
        <v>0106</v>
      </c>
      <c r="D210" s="7" t="s">
        <v>23</v>
      </c>
      <c r="E210" s="7" t="str">
        <f>"李逸"</f>
        <v>李逸</v>
      </c>
      <c r="F210" s="7" t="str">
        <f t="shared" si="17"/>
        <v>女</v>
      </c>
      <c r="G210" s="7"/>
    </row>
    <row r="211" spans="1:7" s="1" customFormat="1" ht="30" customHeight="1">
      <c r="A211" s="7">
        <v>209</v>
      </c>
      <c r="B211" s="7" t="str">
        <f>"50632023032219425473274"</f>
        <v>50632023032219425473274</v>
      </c>
      <c r="C211" s="7" t="str">
        <f t="shared" si="16"/>
        <v>0106</v>
      </c>
      <c r="D211" s="7" t="s">
        <v>23</v>
      </c>
      <c r="E211" s="7" t="str">
        <f>"符吉子"</f>
        <v>符吉子</v>
      </c>
      <c r="F211" s="7" t="str">
        <f t="shared" si="17"/>
        <v>女</v>
      </c>
      <c r="G211" s="7"/>
    </row>
    <row r="212" spans="1:7" s="1" customFormat="1" ht="30" customHeight="1">
      <c r="A212" s="7">
        <v>210</v>
      </c>
      <c r="B212" s="7" t="str">
        <f>"50632023032221211573478"</f>
        <v>50632023032221211573478</v>
      </c>
      <c r="C212" s="7" t="str">
        <f t="shared" si="16"/>
        <v>0106</v>
      </c>
      <c r="D212" s="7" t="s">
        <v>23</v>
      </c>
      <c r="E212" s="7" t="str">
        <f>"苏高玲"</f>
        <v>苏高玲</v>
      </c>
      <c r="F212" s="7" t="str">
        <f t="shared" si="17"/>
        <v>女</v>
      </c>
      <c r="G212" s="7"/>
    </row>
    <row r="213" spans="1:7" s="1" customFormat="1" ht="30" customHeight="1">
      <c r="A213" s="7">
        <v>211</v>
      </c>
      <c r="B213" s="7" t="str">
        <f>"50632023032223254173719"</f>
        <v>50632023032223254173719</v>
      </c>
      <c r="C213" s="7" t="str">
        <f t="shared" si="16"/>
        <v>0106</v>
      </c>
      <c r="D213" s="7" t="s">
        <v>23</v>
      </c>
      <c r="E213" s="7" t="str">
        <f>"陈曼婷"</f>
        <v>陈曼婷</v>
      </c>
      <c r="F213" s="7" t="str">
        <f t="shared" si="17"/>
        <v>女</v>
      </c>
      <c r="G213" s="7"/>
    </row>
    <row r="214" spans="1:7" s="1" customFormat="1" ht="30" customHeight="1">
      <c r="A214" s="7">
        <v>212</v>
      </c>
      <c r="B214" s="7" t="str">
        <f>"50632023032223541373739"</f>
        <v>50632023032223541373739</v>
      </c>
      <c r="C214" s="7" t="str">
        <f t="shared" si="16"/>
        <v>0106</v>
      </c>
      <c r="D214" s="7" t="s">
        <v>23</v>
      </c>
      <c r="E214" s="7" t="str">
        <f>"吴霞梅"</f>
        <v>吴霞梅</v>
      </c>
      <c r="F214" s="7" t="str">
        <f t="shared" si="17"/>
        <v>女</v>
      </c>
      <c r="G214" s="7"/>
    </row>
    <row r="215" spans="1:7" s="1" customFormat="1" ht="30" customHeight="1">
      <c r="A215" s="7">
        <v>213</v>
      </c>
      <c r="B215" s="7" t="str">
        <f>"50632023032304105173792"</f>
        <v>50632023032304105173792</v>
      </c>
      <c r="C215" s="7" t="str">
        <f t="shared" si="16"/>
        <v>0106</v>
      </c>
      <c r="D215" s="7" t="s">
        <v>23</v>
      </c>
      <c r="E215" s="7" t="str">
        <f>"冯仙彩"</f>
        <v>冯仙彩</v>
      </c>
      <c r="F215" s="7" t="str">
        <f t="shared" si="17"/>
        <v>女</v>
      </c>
      <c r="G215" s="7"/>
    </row>
    <row r="216" spans="1:7" s="1" customFormat="1" ht="30" customHeight="1">
      <c r="A216" s="7">
        <v>214</v>
      </c>
      <c r="B216" s="7" t="str">
        <f>"50632023032309413273955"</f>
        <v>50632023032309413273955</v>
      </c>
      <c r="C216" s="7" t="str">
        <f t="shared" si="16"/>
        <v>0106</v>
      </c>
      <c r="D216" s="7" t="s">
        <v>23</v>
      </c>
      <c r="E216" s="7" t="str">
        <f>"万梅卿"</f>
        <v>万梅卿</v>
      </c>
      <c r="F216" s="7" t="str">
        <f t="shared" si="17"/>
        <v>女</v>
      </c>
      <c r="G216" s="7"/>
    </row>
    <row r="217" spans="1:7" s="1" customFormat="1" ht="30" customHeight="1">
      <c r="A217" s="7">
        <v>215</v>
      </c>
      <c r="B217" s="7" t="str">
        <f>"50632023032311042474157"</f>
        <v>50632023032311042474157</v>
      </c>
      <c r="C217" s="7" t="str">
        <f t="shared" si="16"/>
        <v>0106</v>
      </c>
      <c r="D217" s="7" t="s">
        <v>23</v>
      </c>
      <c r="E217" s="7" t="str">
        <f>"陈春平"</f>
        <v>陈春平</v>
      </c>
      <c r="F217" s="7" t="str">
        <f t="shared" si="17"/>
        <v>女</v>
      </c>
      <c r="G217" s="7"/>
    </row>
    <row r="218" spans="1:7" s="1" customFormat="1" ht="30" customHeight="1">
      <c r="A218" s="7">
        <v>216</v>
      </c>
      <c r="B218" s="7" t="str">
        <f>"50632023032311063374164"</f>
        <v>50632023032311063374164</v>
      </c>
      <c r="C218" s="7" t="str">
        <f t="shared" si="16"/>
        <v>0106</v>
      </c>
      <c r="D218" s="7" t="s">
        <v>23</v>
      </c>
      <c r="E218" s="7" t="str">
        <f>"王家宇"</f>
        <v>王家宇</v>
      </c>
      <c r="F218" s="7" t="str">
        <f>"男"</f>
        <v>男</v>
      </c>
      <c r="G218" s="7"/>
    </row>
    <row r="219" spans="1:7" s="1" customFormat="1" ht="30" customHeight="1">
      <c r="A219" s="7">
        <v>217</v>
      </c>
      <c r="B219" s="7" t="str">
        <f>"50632023032312424974364"</f>
        <v>50632023032312424974364</v>
      </c>
      <c r="C219" s="7" t="str">
        <f t="shared" si="16"/>
        <v>0106</v>
      </c>
      <c r="D219" s="7" t="s">
        <v>23</v>
      </c>
      <c r="E219" s="7" t="str">
        <f>"温金婷"</f>
        <v>温金婷</v>
      </c>
      <c r="F219" s="7" t="str">
        <f>"女"</f>
        <v>女</v>
      </c>
      <c r="G219" s="7"/>
    </row>
    <row r="220" spans="1:7" s="1" customFormat="1" ht="30" customHeight="1">
      <c r="A220" s="7">
        <v>218</v>
      </c>
      <c r="B220" s="7" t="str">
        <f>"50632023032313471074462"</f>
        <v>50632023032313471074462</v>
      </c>
      <c r="C220" s="7" t="str">
        <f t="shared" si="16"/>
        <v>0106</v>
      </c>
      <c r="D220" s="7" t="s">
        <v>23</v>
      </c>
      <c r="E220" s="7" t="str">
        <f>"周慧强"</f>
        <v>周慧强</v>
      </c>
      <c r="F220" s="7" t="str">
        <f>"女"</f>
        <v>女</v>
      </c>
      <c r="G220" s="7"/>
    </row>
    <row r="221" spans="1:7" s="1" customFormat="1" ht="30" customHeight="1">
      <c r="A221" s="7">
        <v>219</v>
      </c>
      <c r="B221" s="7" t="str">
        <f>"50632023032314053474482"</f>
        <v>50632023032314053474482</v>
      </c>
      <c r="C221" s="7" t="str">
        <f t="shared" si="16"/>
        <v>0106</v>
      </c>
      <c r="D221" s="7" t="s">
        <v>23</v>
      </c>
      <c r="E221" s="7" t="str">
        <f>"吴晓霞"</f>
        <v>吴晓霞</v>
      </c>
      <c r="F221" s="7" t="str">
        <f>"女"</f>
        <v>女</v>
      </c>
      <c r="G221" s="7"/>
    </row>
    <row r="222" spans="1:7" s="1" customFormat="1" ht="30" customHeight="1">
      <c r="A222" s="7">
        <v>220</v>
      </c>
      <c r="B222" s="7" t="str">
        <f>"50632023032314064074484"</f>
        <v>50632023032314064074484</v>
      </c>
      <c r="C222" s="7" t="str">
        <f t="shared" si="16"/>
        <v>0106</v>
      </c>
      <c r="D222" s="7" t="s">
        <v>23</v>
      </c>
      <c r="E222" s="7" t="str">
        <f>"庄雪芬"</f>
        <v>庄雪芬</v>
      </c>
      <c r="F222" s="7" t="str">
        <f>"女"</f>
        <v>女</v>
      </c>
      <c r="G222" s="7"/>
    </row>
    <row r="223" spans="1:7" s="1" customFormat="1" ht="30" customHeight="1">
      <c r="A223" s="7">
        <v>221</v>
      </c>
      <c r="B223" s="7" t="str">
        <f>"50632023032316092174722"</f>
        <v>50632023032316092174722</v>
      </c>
      <c r="C223" s="7" t="str">
        <f t="shared" si="16"/>
        <v>0106</v>
      </c>
      <c r="D223" s="7" t="s">
        <v>23</v>
      </c>
      <c r="E223" s="7" t="str">
        <f>"黄嘉俊"</f>
        <v>黄嘉俊</v>
      </c>
      <c r="F223" s="7" t="str">
        <f>"男"</f>
        <v>男</v>
      </c>
      <c r="G223" s="7"/>
    </row>
    <row r="224" spans="1:7" s="1" customFormat="1" ht="30" customHeight="1">
      <c r="A224" s="7">
        <v>222</v>
      </c>
      <c r="B224" s="8"/>
      <c r="C224" s="7" t="str">
        <f t="shared" si="16"/>
        <v>0106</v>
      </c>
      <c r="D224" s="7" t="s">
        <v>23</v>
      </c>
      <c r="E224" s="9" t="s">
        <v>24</v>
      </c>
      <c r="F224" s="9" t="s">
        <v>10</v>
      </c>
      <c r="G224" s="7" t="s">
        <v>11</v>
      </c>
    </row>
    <row r="225" spans="1:7" s="1" customFormat="1" ht="30" customHeight="1">
      <c r="A225" s="7">
        <v>223</v>
      </c>
      <c r="B225" s="7" t="str">
        <f>"50632023032016451159761"</f>
        <v>50632023032016451159761</v>
      </c>
      <c r="C225" s="7" t="str">
        <f aca="true" t="shared" si="18" ref="C225:C242">"0107"</f>
        <v>0107</v>
      </c>
      <c r="D225" s="7" t="s">
        <v>25</v>
      </c>
      <c r="E225" s="7" t="str">
        <f>"孙术蓉"</f>
        <v>孙术蓉</v>
      </c>
      <c r="F225" s="7" t="str">
        <f>"女"</f>
        <v>女</v>
      </c>
      <c r="G225" s="7"/>
    </row>
    <row r="226" spans="1:7" s="1" customFormat="1" ht="30" customHeight="1">
      <c r="A226" s="7">
        <v>224</v>
      </c>
      <c r="B226" s="7" t="str">
        <f>"50632023032017295760135"</f>
        <v>50632023032017295760135</v>
      </c>
      <c r="C226" s="7" t="str">
        <f t="shared" si="18"/>
        <v>0107</v>
      </c>
      <c r="D226" s="7" t="s">
        <v>25</v>
      </c>
      <c r="E226" s="7" t="str">
        <f>"王瑞丽"</f>
        <v>王瑞丽</v>
      </c>
      <c r="F226" s="7" t="str">
        <f>"女"</f>
        <v>女</v>
      </c>
      <c r="G226" s="7"/>
    </row>
    <row r="227" spans="1:7" s="1" customFormat="1" ht="30" customHeight="1">
      <c r="A227" s="7">
        <v>225</v>
      </c>
      <c r="B227" s="7" t="str">
        <f>"50632023032022252762371"</f>
        <v>50632023032022252762371</v>
      </c>
      <c r="C227" s="7" t="str">
        <f t="shared" si="18"/>
        <v>0107</v>
      </c>
      <c r="D227" s="7" t="s">
        <v>25</v>
      </c>
      <c r="E227" s="7" t="str">
        <f>"李小晶"</f>
        <v>李小晶</v>
      </c>
      <c r="F227" s="7" t="str">
        <f>"女"</f>
        <v>女</v>
      </c>
      <c r="G227" s="7"/>
    </row>
    <row r="228" spans="1:7" s="1" customFormat="1" ht="30" customHeight="1">
      <c r="A228" s="7">
        <v>226</v>
      </c>
      <c r="B228" s="7" t="str">
        <f>"50632023032111543064976"</f>
        <v>50632023032111543064976</v>
      </c>
      <c r="C228" s="7" t="str">
        <f t="shared" si="18"/>
        <v>0107</v>
      </c>
      <c r="D228" s="7" t="s">
        <v>25</v>
      </c>
      <c r="E228" s="7" t="str">
        <f>"周小玲"</f>
        <v>周小玲</v>
      </c>
      <c r="F228" s="7" t="str">
        <f>"女"</f>
        <v>女</v>
      </c>
      <c r="G228" s="7"/>
    </row>
    <row r="229" spans="1:7" s="1" customFormat="1" ht="30" customHeight="1">
      <c r="A229" s="7">
        <v>227</v>
      </c>
      <c r="B229" s="7" t="str">
        <f>"50632023032120444668052"</f>
        <v>50632023032120444668052</v>
      </c>
      <c r="C229" s="7" t="str">
        <f t="shared" si="18"/>
        <v>0107</v>
      </c>
      <c r="D229" s="7" t="s">
        <v>25</v>
      </c>
      <c r="E229" s="7" t="str">
        <f>"宋彰"</f>
        <v>宋彰</v>
      </c>
      <c r="F229" s="7" t="str">
        <f>"男"</f>
        <v>男</v>
      </c>
      <c r="G229" s="7"/>
    </row>
    <row r="230" spans="1:7" s="1" customFormat="1" ht="30" customHeight="1">
      <c r="A230" s="7">
        <v>228</v>
      </c>
      <c r="B230" s="7" t="str">
        <f>"50632023032210303070053"</f>
        <v>50632023032210303070053</v>
      </c>
      <c r="C230" s="7" t="str">
        <f t="shared" si="18"/>
        <v>0107</v>
      </c>
      <c r="D230" s="7" t="s">
        <v>25</v>
      </c>
      <c r="E230" s="7" t="str">
        <f>"罗才漾"</f>
        <v>罗才漾</v>
      </c>
      <c r="F230" s="7" t="str">
        <f aca="true" t="shared" si="19" ref="F230:F236">"女"</f>
        <v>女</v>
      </c>
      <c r="G230" s="7"/>
    </row>
    <row r="231" spans="1:7" s="1" customFormat="1" ht="30" customHeight="1">
      <c r="A231" s="7">
        <v>229</v>
      </c>
      <c r="B231" s="7" t="str">
        <f>"50632023032212475071003"</f>
        <v>50632023032212475071003</v>
      </c>
      <c r="C231" s="7" t="str">
        <f t="shared" si="18"/>
        <v>0107</v>
      </c>
      <c r="D231" s="7" t="s">
        <v>25</v>
      </c>
      <c r="E231" s="7" t="str">
        <f>"吴梅秋"</f>
        <v>吴梅秋</v>
      </c>
      <c r="F231" s="7" t="str">
        <f t="shared" si="19"/>
        <v>女</v>
      </c>
      <c r="G231" s="7"/>
    </row>
    <row r="232" spans="1:7" s="1" customFormat="1" ht="30" customHeight="1">
      <c r="A232" s="7">
        <v>230</v>
      </c>
      <c r="B232" s="7" t="str">
        <f>"50632023032213042571119"</f>
        <v>50632023032213042571119</v>
      </c>
      <c r="C232" s="7" t="str">
        <f t="shared" si="18"/>
        <v>0107</v>
      </c>
      <c r="D232" s="7" t="s">
        <v>25</v>
      </c>
      <c r="E232" s="7" t="str">
        <f>"严岚梅"</f>
        <v>严岚梅</v>
      </c>
      <c r="F232" s="7" t="str">
        <f t="shared" si="19"/>
        <v>女</v>
      </c>
      <c r="G232" s="7"/>
    </row>
    <row r="233" spans="1:7" s="1" customFormat="1" ht="30" customHeight="1">
      <c r="A233" s="7">
        <v>231</v>
      </c>
      <c r="B233" s="7" t="str">
        <f>"50632023032215285472173"</f>
        <v>50632023032215285472173</v>
      </c>
      <c r="C233" s="7" t="str">
        <f t="shared" si="18"/>
        <v>0107</v>
      </c>
      <c r="D233" s="7" t="s">
        <v>25</v>
      </c>
      <c r="E233" s="7" t="str">
        <f>"谢海帆"</f>
        <v>谢海帆</v>
      </c>
      <c r="F233" s="7" t="str">
        <f t="shared" si="19"/>
        <v>女</v>
      </c>
      <c r="G233" s="7"/>
    </row>
    <row r="234" spans="1:7" s="1" customFormat="1" ht="30" customHeight="1">
      <c r="A234" s="7">
        <v>232</v>
      </c>
      <c r="B234" s="7" t="str">
        <f>"50632023032215340472216"</f>
        <v>50632023032215340472216</v>
      </c>
      <c r="C234" s="7" t="str">
        <f t="shared" si="18"/>
        <v>0107</v>
      </c>
      <c r="D234" s="7" t="s">
        <v>25</v>
      </c>
      <c r="E234" s="7" t="str">
        <f>"黄英姿"</f>
        <v>黄英姿</v>
      </c>
      <c r="F234" s="7" t="str">
        <f t="shared" si="19"/>
        <v>女</v>
      </c>
      <c r="G234" s="7"/>
    </row>
    <row r="235" spans="1:7" s="1" customFormat="1" ht="30" customHeight="1">
      <c r="A235" s="7">
        <v>233</v>
      </c>
      <c r="B235" s="7" t="str">
        <f>"50632023032220252973354"</f>
        <v>50632023032220252973354</v>
      </c>
      <c r="C235" s="7" t="str">
        <f t="shared" si="18"/>
        <v>0107</v>
      </c>
      <c r="D235" s="7" t="s">
        <v>25</v>
      </c>
      <c r="E235" s="7" t="str">
        <f>"王怀莉"</f>
        <v>王怀莉</v>
      </c>
      <c r="F235" s="7" t="str">
        <f t="shared" si="19"/>
        <v>女</v>
      </c>
      <c r="G235" s="7"/>
    </row>
    <row r="236" spans="1:7" s="1" customFormat="1" ht="30" customHeight="1">
      <c r="A236" s="7">
        <v>234</v>
      </c>
      <c r="B236" s="7" t="str">
        <f>"50632023032309314473936"</f>
        <v>50632023032309314473936</v>
      </c>
      <c r="C236" s="7" t="str">
        <f t="shared" si="18"/>
        <v>0107</v>
      </c>
      <c r="D236" s="7" t="s">
        <v>25</v>
      </c>
      <c r="E236" s="7" t="str">
        <f>"涂雪颖"</f>
        <v>涂雪颖</v>
      </c>
      <c r="F236" s="7" t="str">
        <f t="shared" si="19"/>
        <v>女</v>
      </c>
      <c r="G236" s="7"/>
    </row>
    <row r="237" spans="1:7" s="1" customFormat="1" ht="30" customHeight="1">
      <c r="A237" s="7">
        <v>235</v>
      </c>
      <c r="B237" s="7" t="str">
        <f>"50632023032310343674080"</f>
        <v>50632023032310343674080</v>
      </c>
      <c r="C237" s="7" t="str">
        <f t="shared" si="18"/>
        <v>0107</v>
      </c>
      <c r="D237" s="7" t="s">
        <v>25</v>
      </c>
      <c r="E237" s="7" t="str">
        <f>"吴珏环"</f>
        <v>吴珏环</v>
      </c>
      <c r="F237" s="7" t="str">
        <f>"男"</f>
        <v>男</v>
      </c>
      <c r="G237" s="7"/>
    </row>
    <row r="238" spans="1:7" s="1" customFormat="1" ht="30" customHeight="1">
      <c r="A238" s="7">
        <v>236</v>
      </c>
      <c r="B238" s="7" t="str">
        <f>"50632023032311431074258"</f>
        <v>50632023032311431074258</v>
      </c>
      <c r="C238" s="7" t="str">
        <f t="shared" si="18"/>
        <v>0107</v>
      </c>
      <c r="D238" s="7" t="s">
        <v>25</v>
      </c>
      <c r="E238" s="7" t="str">
        <f>"王莹菁"</f>
        <v>王莹菁</v>
      </c>
      <c r="F238" s="7" t="str">
        <f>"女"</f>
        <v>女</v>
      </c>
      <c r="G238" s="7"/>
    </row>
    <row r="239" spans="1:7" s="1" customFormat="1" ht="30" customHeight="1">
      <c r="A239" s="7">
        <v>237</v>
      </c>
      <c r="B239" s="7" t="str">
        <f>"50632023032314543174561"</f>
        <v>50632023032314543174561</v>
      </c>
      <c r="C239" s="7" t="str">
        <f t="shared" si="18"/>
        <v>0107</v>
      </c>
      <c r="D239" s="7" t="s">
        <v>25</v>
      </c>
      <c r="E239" s="7" t="str">
        <f>"王丽金"</f>
        <v>王丽金</v>
      </c>
      <c r="F239" s="7" t="str">
        <f>"女"</f>
        <v>女</v>
      </c>
      <c r="G239" s="7"/>
    </row>
    <row r="240" spans="1:7" s="1" customFormat="1" ht="30" customHeight="1">
      <c r="A240" s="7">
        <v>238</v>
      </c>
      <c r="B240" s="7" t="str">
        <f>"50632023032316531074807"</f>
        <v>50632023032316531074807</v>
      </c>
      <c r="C240" s="7" t="str">
        <f t="shared" si="18"/>
        <v>0107</v>
      </c>
      <c r="D240" s="7" t="s">
        <v>25</v>
      </c>
      <c r="E240" s="7" t="str">
        <f>"翁清"</f>
        <v>翁清</v>
      </c>
      <c r="F240" s="7" t="str">
        <f>"男"</f>
        <v>男</v>
      </c>
      <c r="G240" s="7"/>
    </row>
    <row r="241" spans="1:7" s="1" customFormat="1" ht="30" customHeight="1">
      <c r="A241" s="7">
        <v>239</v>
      </c>
      <c r="B241" s="8"/>
      <c r="C241" s="10" t="str">
        <f t="shared" si="18"/>
        <v>0107</v>
      </c>
      <c r="D241" s="10" t="s">
        <v>25</v>
      </c>
      <c r="E241" s="9" t="s">
        <v>26</v>
      </c>
      <c r="F241" s="9" t="s">
        <v>10</v>
      </c>
      <c r="G241" s="7" t="s">
        <v>11</v>
      </c>
    </row>
    <row r="242" spans="1:7" s="1" customFormat="1" ht="30" customHeight="1">
      <c r="A242" s="7">
        <v>240</v>
      </c>
      <c r="B242" s="8"/>
      <c r="C242" s="10" t="str">
        <f t="shared" si="18"/>
        <v>0107</v>
      </c>
      <c r="D242" s="10" t="s">
        <v>25</v>
      </c>
      <c r="E242" s="9" t="s">
        <v>27</v>
      </c>
      <c r="F242" s="9" t="s">
        <v>10</v>
      </c>
      <c r="G242" s="7" t="s">
        <v>11</v>
      </c>
    </row>
    <row r="243" spans="1:7" s="1" customFormat="1" ht="30" customHeight="1">
      <c r="A243" s="7">
        <v>241</v>
      </c>
      <c r="B243" s="7" t="str">
        <f>"50632023032013310057996"</f>
        <v>50632023032013310057996</v>
      </c>
      <c r="C243" s="7" t="str">
        <f aca="true" t="shared" si="20" ref="C243:C266">"0108"</f>
        <v>0108</v>
      </c>
      <c r="D243" s="7" t="s">
        <v>28</v>
      </c>
      <c r="E243" s="7" t="str">
        <f>"符秀迪"</f>
        <v>符秀迪</v>
      </c>
      <c r="F243" s="7" t="str">
        <f aca="true" t="shared" si="21" ref="F243:F265">"女"</f>
        <v>女</v>
      </c>
      <c r="G243" s="7"/>
    </row>
    <row r="244" spans="1:7" s="1" customFormat="1" ht="30" customHeight="1">
      <c r="A244" s="7">
        <v>242</v>
      </c>
      <c r="B244" s="7" t="str">
        <f>"50632023032016214459546"</f>
        <v>50632023032016214459546</v>
      </c>
      <c r="C244" s="7" t="str">
        <f t="shared" si="20"/>
        <v>0108</v>
      </c>
      <c r="D244" s="7" t="s">
        <v>28</v>
      </c>
      <c r="E244" s="7" t="str">
        <f>"黄小艳"</f>
        <v>黄小艳</v>
      </c>
      <c r="F244" s="7" t="str">
        <f t="shared" si="21"/>
        <v>女</v>
      </c>
      <c r="G244" s="7"/>
    </row>
    <row r="245" spans="1:7" s="1" customFormat="1" ht="30" customHeight="1">
      <c r="A245" s="7">
        <v>243</v>
      </c>
      <c r="B245" s="7" t="str">
        <f>"50632023032018035560374"</f>
        <v>50632023032018035560374</v>
      </c>
      <c r="C245" s="7" t="str">
        <f t="shared" si="20"/>
        <v>0108</v>
      </c>
      <c r="D245" s="7" t="s">
        <v>28</v>
      </c>
      <c r="E245" s="7" t="str">
        <f>"陈海文"</f>
        <v>陈海文</v>
      </c>
      <c r="F245" s="7" t="str">
        <f t="shared" si="21"/>
        <v>女</v>
      </c>
      <c r="G245" s="7"/>
    </row>
    <row r="246" spans="1:7" s="1" customFormat="1" ht="30" customHeight="1">
      <c r="A246" s="7">
        <v>244</v>
      </c>
      <c r="B246" s="7" t="str">
        <f>"50632023032019300161013"</f>
        <v>50632023032019300161013</v>
      </c>
      <c r="C246" s="7" t="str">
        <f t="shared" si="20"/>
        <v>0108</v>
      </c>
      <c r="D246" s="7" t="s">
        <v>28</v>
      </c>
      <c r="E246" s="7" t="str">
        <f>"廖飞凤"</f>
        <v>廖飞凤</v>
      </c>
      <c r="F246" s="7" t="str">
        <f t="shared" si="21"/>
        <v>女</v>
      </c>
      <c r="G246" s="7"/>
    </row>
    <row r="247" spans="1:7" s="1" customFormat="1" ht="30" customHeight="1">
      <c r="A247" s="7">
        <v>245</v>
      </c>
      <c r="B247" s="7" t="str">
        <f>"50632023032020503961668"</f>
        <v>50632023032020503961668</v>
      </c>
      <c r="C247" s="7" t="str">
        <f t="shared" si="20"/>
        <v>0108</v>
      </c>
      <c r="D247" s="7" t="s">
        <v>28</v>
      </c>
      <c r="E247" s="7" t="str">
        <f>"唐杰"</f>
        <v>唐杰</v>
      </c>
      <c r="F247" s="7" t="str">
        <f t="shared" si="21"/>
        <v>女</v>
      </c>
      <c r="G247" s="7"/>
    </row>
    <row r="248" spans="1:7" s="1" customFormat="1" ht="30" customHeight="1">
      <c r="A248" s="7">
        <v>246</v>
      </c>
      <c r="B248" s="7" t="str">
        <f>"50632023032111431464903"</f>
        <v>50632023032111431464903</v>
      </c>
      <c r="C248" s="7" t="str">
        <f t="shared" si="20"/>
        <v>0108</v>
      </c>
      <c r="D248" s="7" t="s">
        <v>28</v>
      </c>
      <c r="E248" s="7" t="str">
        <f>"郑长女"</f>
        <v>郑长女</v>
      </c>
      <c r="F248" s="7" t="str">
        <f t="shared" si="21"/>
        <v>女</v>
      </c>
      <c r="G248" s="7"/>
    </row>
    <row r="249" spans="1:7" s="1" customFormat="1" ht="30" customHeight="1">
      <c r="A249" s="7">
        <v>247</v>
      </c>
      <c r="B249" s="7" t="str">
        <f>"50632023032112322165202"</f>
        <v>50632023032112322165202</v>
      </c>
      <c r="C249" s="7" t="str">
        <f t="shared" si="20"/>
        <v>0108</v>
      </c>
      <c r="D249" s="7" t="s">
        <v>28</v>
      </c>
      <c r="E249" s="7" t="str">
        <f>"林欣榕"</f>
        <v>林欣榕</v>
      </c>
      <c r="F249" s="7" t="str">
        <f t="shared" si="21"/>
        <v>女</v>
      </c>
      <c r="G249" s="7"/>
    </row>
    <row r="250" spans="1:7" s="1" customFormat="1" ht="30" customHeight="1">
      <c r="A250" s="7">
        <v>248</v>
      </c>
      <c r="B250" s="7" t="str">
        <f>"50632023032115231266234"</f>
        <v>50632023032115231266234</v>
      </c>
      <c r="C250" s="7" t="str">
        <f t="shared" si="20"/>
        <v>0108</v>
      </c>
      <c r="D250" s="7" t="s">
        <v>28</v>
      </c>
      <c r="E250" s="7" t="str">
        <f>"刘秋颖"</f>
        <v>刘秋颖</v>
      </c>
      <c r="F250" s="7" t="str">
        <f t="shared" si="21"/>
        <v>女</v>
      </c>
      <c r="G250" s="7"/>
    </row>
    <row r="251" spans="1:7" s="1" customFormat="1" ht="30" customHeight="1">
      <c r="A251" s="7">
        <v>249</v>
      </c>
      <c r="B251" s="7" t="str">
        <f>"50632023032115440866380"</f>
        <v>50632023032115440866380</v>
      </c>
      <c r="C251" s="7" t="str">
        <f t="shared" si="20"/>
        <v>0108</v>
      </c>
      <c r="D251" s="7" t="s">
        <v>28</v>
      </c>
      <c r="E251" s="7" t="str">
        <f>"周颖"</f>
        <v>周颖</v>
      </c>
      <c r="F251" s="7" t="str">
        <f t="shared" si="21"/>
        <v>女</v>
      </c>
      <c r="G251" s="7"/>
    </row>
    <row r="252" spans="1:7" s="1" customFormat="1" ht="30" customHeight="1">
      <c r="A252" s="7">
        <v>250</v>
      </c>
      <c r="B252" s="7" t="str">
        <f>"50632023032115454666385"</f>
        <v>50632023032115454666385</v>
      </c>
      <c r="C252" s="7" t="str">
        <f t="shared" si="20"/>
        <v>0108</v>
      </c>
      <c r="D252" s="7" t="s">
        <v>28</v>
      </c>
      <c r="E252" s="7" t="str">
        <f>"宛秋阳"</f>
        <v>宛秋阳</v>
      </c>
      <c r="F252" s="7" t="str">
        <f t="shared" si="21"/>
        <v>女</v>
      </c>
      <c r="G252" s="7"/>
    </row>
    <row r="253" spans="1:7" s="1" customFormat="1" ht="30" customHeight="1">
      <c r="A253" s="7">
        <v>251</v>
      </c>
      <c r="B253" s="7" t="str">
        <f>"50632023032119195267527"</f>
        <v>50632023032119195267527</v>
      </c>
      <c r="C253" s="7" t="str">
        <f t="shared" si="20"/>
        <v>0108</v>
      </c>
      <c r="D253" s="7" t="s">
        <v>28</v>
      </c>
      <c r="E253" s="7" t="str">
        <f>"林飞燕"</f>
        <v>林飞燕</v>
      </c>
      <c r="F253" s="7" t="str">
        <f t="shared" si="21"/>
        <v>女</v>
      </c>
      <c r="G253" s="7"/>
    </row>
    <row r="254" spans="1:7" s="1" customFormat="1" ht="30" customHeight="1">
      <c r="A254" s="7">
        <v>252</v>
      </c>
      <c r="B254" s="7" t="str">
        <f>"50632023032121032768156"</f>
        <v>50632023032121032768156</v>
      </c>
      <c r="C254" s="7" t="str">
        <f t="shared" si="20"/>
        <v>0108</v>
      </c>
      <c r="D254" s="7" t="s">
        <v>28</v>
      </c>
      <c r="E254" s="7" t="str">
        <f>"翁利燕"</f>
        <v>翁利燕</v>
      </c>
      <c r="F254" s="7" t="str">
        <f t="shared" si="21"/>
        <v>女</v>
      </c>
      <c r="G254" s="7"/>
    </row>
    <row r="255" spans="1:7" s="1" customFormat="1" ht="30" customHeight="1">
      <c r="A255" s="7">
        <v>253</v>
      </c>
      <c r="B255" s="7" t="str">
        <f>"50632023032121110168213"</f>
        <v>50632023032121110168213</v>
      </c>
      <c r="C255" s="7" t="str">
        <f t="shared" si="20"/>
        <v>0108</v>
      </c>
      <c r="D255" s="7" t="s">
        <v>28</v>
      </c>
      <c r="E255" s="7" t="str">
        <f>"丁裕丹"</f>
        <v>丁裕丹</v>
      </c>
      <c r="F255" s="7" t="str">
        <f t="shared" si="21"/>
        <v>女</v>
      </c>
      <c r="G255" s="7"/>
    </row>
    <row r="256" spans="1:7" s="1" customFormat="1" ht="30" customHeight="1">
      <c r="A256" s="7">
        <v>254</v>
      </c>
      <c r="B256" s="7" t="str">
        <f>"50632023032122410968831"</f>
        <v>50632023032122410968831</v>
      </c>
      <c r="C256" s="7" t="str">
        <f t="shared" si="20"/>
        <v>0108</v>
      </c>
      <c r="D256" s="7" t="s">
        <v>28</v>
      </c>
      <c r="E256" s="7" t="str">
        <f>"陈竹兰"</f>
        <v>陈竹兰</v>
      </c>
      <c r="F256" s="7" t="str">
        <f t="shared" si="21"/>
        <v>女</v>
      </c>
      <c r="G256" s="7"/>
    </row>
    <row r="257" spans="1:7" s="1" customFormat="1" ht="30" customHeight="1">
      <c r="A257" s="7">
        <v>255</v>
      </c>
      <c r="B257" s="7" t="str">
        <f>"50632023032211442370594"</f>
        <v>50632023032211442370594</v>
      </c>
      <c r="C257" s="7" t="str">
        <f t="shared" si="20"/>
        <v>0108</v>
      </c>
      <c r="D257" s="7" t="s">
        <v>28</v>
      </c>
      <c r="E257" s="7" t="str">
        <f>"周雯静"</f>
        <v>周雯静</v>
      </c>
      <c r="F257" s="7" t="str">
        <f t="shared" si="21"/>
        <v>女</v>
      </c>
      <c r="G257" s="7"/>
    </row>
    <row r="258" spans="1:7" s="1" customFormat="1" ht="30" customHeight="1">
      <c r="A258" s="7">
        <v>256</v>
      </c>
      <c r="B258" s="7" t="str">
        <f>"50632023032308210473818"</f>
        <v>50632023032308210473818</v>
      </c>
      <c r="C258" s="7" t="str">
        <f t="shared" si="20"/>
        <v>0108</v>
      </c>
      <c r="D258" s="7" t="s">
        <v>28</v>
      </c>
      <c r="E258" s="7" t="str">
        <f>"汪佩贤"</f>
        <v>汪佩贤</v>
      </c>
      <c r="F258" s="7" t="str">
        <f t="shared" si="21"/>
        <v>女</v>
      </c>
      <c r="G258" s="7"/>
    </row>
    <row r="259" spans="1:7" s="1" customFormat="1" ht="30" customHeight="1">
      <c r="A259" s="7">
        <v>257</v>
      </c>
      <c r="B259" s="7" t="str">
        <f>"50632023032312391374355"</f>
        <v>50632023032312391374355</v>
      </c>
      <c r="C259" s="7" t="str">
        <f t="shared" si="20"/>
        <v>0108</v>
      </c>
      <c r="D259" s="7" t="s">
        <v>28</v>
      </c>
      <c r="E259" s="7" t="str">
        <f>"颜书香"</f>
        <v>颜书香</v>
      </c>
      <c r="F259" s="7" t="str">
        <f t="shared" si="21"/>
        <v>女</v>
      </c>
      <c r="G259" s="7"/>
    </row>
    <row r="260" spans="1:7" s="1" customFormat="1" ht="30" customHeight="1">
      <c r="A260" s="7">
        <v>258</v>
      </c>
      <c r="B260" s="7" t="str">
        <f>"50632023032312425574365"</f>
        <v>50632023032312425574365</v>
      </c>
      <c r="C260" s="7" t="str">
        <f t="shared" si="20"/>
        <v>0108</v>
      </c>
      <c r="D260" s="7" t="s">
        <v>28</v>
      </c>
      <c r="E260" s="7" t="str">
        <f>"彭夏芳"</f>
        <v>彭夏芳</v>
      </c>
      <c r="F260" s="7" t="str">
        <f t="shared" si="21"/>
        <v>女</v>
      </c>
      <c r="G260" s="7"/>
    </row>
    <row r="261" spans="1:7" s="1" customFormat="1" ht="30" customHeight="1">
      <c r="A261" s="7">
        <v>259</v>
      </c>
      <c r="B261" s="7" t="str">
        <f>"50632023032314463974551"</f>
        <v>50632023032314463974551</v>
      </c>
      <c r="C261" s="7" t="str">
        <f t="shared" si="20"/>
        <v>0108</v>
      </c>
      <c r="D261" s="7" t="s">
        <v>28</v>
      </c>
      <c r="E261" s="7" t="str">
        <f>"周灵灵"</f>
        <v>周灵灵</v>
      </c>
      <c r="F261" s="7" t="str">
        <f t="shared" si="21"/>
        <v>女</v>
      </c>
      <c r="G261" s="7"/>
    </row>
    <row r="262" spans="1:7" s="1" customFormat="1" ht="30" customHeight="1">
      <c r="A262" s="7">
        <v>260</v>
      </c>
      <c r="B262" s="7" t="str">
        <f>"50632023032314555974565"</f>
        <v>50632023032314555974565</v>
      </c>
      <c r="C262" s="7" t="str">
        <f t="shared" si="20"/>
        <v>0108</v>
      </c>
      <c r="D262" s="7" t="s">
        <v>28</v>
      </c>
      <c r="E262" s="7" t="str">
        <f>"苏秀玲"</f>
        <v>苏秀玲</v>
      </c>
      <c r="F262" s="7" t="str">
        <f t="shared" si="21"/>
        <v>女</v>
      </c>
      <c r="G262" s="7"/>
    </row>
    <row r="263" spans="1:7" s="1" customFormat="1" ht="30" customHeight="1">
      <c r="A263" s="7">
        <v>261</v>
      </c>
      <c r="B263" s="7" t="str">
        <f>"50632023032315043474574"</f>
        <v>50632023032315043474574</v>
      </c>
      <c r="C263" s="7" t="str">
        <f t="shared" si="20"/>
        <v>0108</v>
      </c>
      <c r="D263" s="7" t="s">
        <v>28</v>
      </c>
      <c r="E263" s="7" t="str">
        <f>"翁美玉"</f>
        <v>翁美玉</v>
      </c>
      <c r="F263" s="7" t="str">
        <f t="shared" si="21"/>
        <v>女</v>
      </c>
      <c r="G263" s="7"/>
    </row>
    <row r="264" spans="1:7" s="1" customFormat="1" ht="30" customHeight="1">
      <c r="A264" s="7">
        <v>262</v>
      </c>
      <c r="B264" s="8"/>
      <c r="C264" s="7" t="str">
        <f t="shared" si="20"/>
        <v>0108</v>
      </c>
      <c r="D264" s="7" t="s">
        <v>28</v>
      </c>
      <c r="E264" s="9" t="s">
        <v>29</v>
      </c>
      <c r="F264" s="9" t="s">
        <v>21</v>
      </c>
      <c r="G264" s="7" t="s">
        <v>11</v>
      </c>
    </row>
    <row r="265" spans="1:7" s="1" customFormat="1" ht="30" customHeight="1">
      <c r="A265" s="7">
        <v>263</v>
      </c>
      <c r="B265" s="8"/>
      <c r="C265" s="7" t="str">
        <f t="shared" si="20"/>
        <v>0108</v>
      </c>
      <c r="D265" s="7" t="s">
        <v>28</v>
      </c>
      <c r="E265" s="9" t="s">
        <v>30</v>
      </c>
      <c r="F265" s="9" t="s">
        <v>10</v>
      </c>
      <c r="G265" s="7" t="s">
        <v>11</v>
      </c>
    </row>
    <row r="266" spans="1:7" s="1" customFormat="1" ht="30" customHeight="1">
      <c r="A266" s="7">
        <v>264</v>
      </c>
      <c r="B266" s="9"/>
      <c r="C266" s="7" t="str">
        <f t="shared" si="20"/>
        <v>0108</v>
      </c>
      <c r="D266" s="7" t="s">
        <v>28</v>
      </c>
      <c r="E266" s="9" t="s">
        <v>31</v>
      </c>
      <c r="F266" s="9" t="s">
        <v>10</v>
      </c>
      <c r="G266" s="7" t="s">
        <v>32</v>
      </c>
    </row>
    <row r="267" spans="1:7" s="1" customFormat="1" ht="30" customHeight="1">
      <c r="A267" s="7">
        <v>265</v>
      </c>
      <c r="B267" s="7" t="str">
        <f>"50632023032016144759500"</f>
        <v>50632023032016144759500</v>
      </c>
      <c r="C267" s="7" t="str">
        <f aca="true" t="shared" si="22" ref="C267:C294">"0109"</f>
        <v>0109</v>
      </c>
      <c r="D267" s="7" t="s">
        <v>33</v>
      </c>
      <c r="E267" s="7" t="str">
        <f>"何艳丽"</f>
        <v>何艳丽</v>
      </c>
      <c r="F267" s="7" t="str">
        <f>"女"</f>
        <v>女</v>
      </c>
      <c r="G267" s="7"/>
    </row>
    <row r="268" spans="1:7" s="1" customFormat="1" ht="30" customHeight="1">
      <c r="A268" s="7">
        <v>266</v>
      </c>
      <c r="B268" s="7" t="str">
        <f>"50632023032018444760666"</f>
        <v>50632023032018444760666</v>
      </c>
      <c r="C268" s="7" t="str">
        <f t="shared" si="22"/>
        <v>0109</v>
      </c>
      <c r="D268" s="7" t="s">
        <v>33</v>
      </c>
      <c r="E268" s="7" t="str">
        <f>"符小倩"</f>
        <v>符小倩</v>
      </c>
      <c r="F268" s="7" t="str">
        <f>"女"</f>
        <v>女</v>
      </c>
      <c r="G268" s="7"/>
    </row>
    <row r="269" spans="1:7" s="1" customFormat="1" ht="30" customHeight="1">
      <c r="A269" s="7">
        <v>267</v>
      </c>
      <c r="B269" s="7" t="str">
        <f>"50632023032020480361643"</f>
        <v>50632023032020480361643</v>
      </c>
      <c r="C269" s="7" t="str">
        <f t="shared" si="22"/>
        <v>0109</v>
      </c>
      <c r="D269" s="7" t="s">
        <v>33</v>
      </c>
      <c r="E269" s="7" t="str">
        <f>"王家昌"</f>
        <v>王家昌</v>
      </c>
      <c r="F269" s="7" t="str">
        <f>"男"</f>
        <v>男</v>
      </c>
      <c r="G269" s="7"/>
    </row>
    <row r="270" spans="1:7" s="1" customFormat="1" ht="30" customHeight="1">
      <c r="A270" s="7">
        <v>268</v>
      </c>
      <c r="B270" s="7" t="str">
        <f>"50632023032023182962669"</f>
        <v>50632023032023182962669</v>
      </c>
      <c r="C270" s="7" t="str">
        <f t="shared" si="22"/>
        <v>0109</v>
      </c>
      <c r="D270" s="7" t="s">
        <v>33</v>
      </c>
      <c r="E270" s="7" t="str">
        <f>"黄民姣"</f>
        <v>黄民姣</v>
      </c>
      <c r="F270" s="7" t="str">
        <f>"女"</f>
        <v>女</v>
      </c>
      <c r="G270" s="7"/>
    </row>
    <row r="271" spans="1:7" s="1" customFormat="1" ht="30" customHeight="1">
      <c r="A271" s="7">
        <v>269</v>
      </c>
      <c r="B271" s="7" t="str">
        <f>"50632023032109441563533"</f>
        <v>50632023032109441563533</v>
      </c>
      <c r="C271" s="7" t="str">
        <f t="shared" si="22"/>
        <v>0109</v>
      </c>
      <c r="D271" s="7" t="s">
        <v>33</v>
      </c>
      <c r="E271" s="7" t="str">
        <f>"朱才潘"</f>
        <v>朱才潘</v>
      </c>
      <c r="F271" s="7" t="str">
        <f>"男"</f>
        <v>男</v>
      </c>
      <c r="G271" s="7"/>
    </row>
    <row r="272" spans="1:7" s="1" customFormat="1" ht="30" customHeight="1">
      <c r="A272" s="7">
        <v>270</v>
      </c>
      <c r="B272" s="7" t="str">
        <f>"50632023032109504963860"</f>
        <v>50632023032109504963860</v>
      </c>
      <c r="C272" s="7" t="str">
        <f t="shared" si="22"/>
        <v>0109</v>
      </c>
      <c r="D272" s="7" t="s">
        <v>33</v>
      </c>
      <c r="E272" s="7" t="str">
        <f>"刘秀莲"</f>
        <v>刘秀莲</v>
      </c>
      <c r="F272" s="7" t="str">
        <f>"女"</f>
        <v>女</v>
      </c>
      <c r="G272" s="7"/>
    </row>
    <row r="273" spans="1:7" s="1" customFormat="1" ht="30" customHeight="1">
      <c r="A273" s="7">
        <v>271</v>
      </c>
      <c r="B273" s="7" t="str">
        <f>"50632023032111180764667"</f>
        <v>50632023032111180764667</v>
      </c>
      <c r="C273" s="7" t="str">
        <f t="shared" si="22"/>
        <v>0109</v>
      </c>
      <c r="D273" s="7" t="s">
        <v>33</v>
      </c>
      <c r="E273" s="7" t="str">
        <f>"唐俊川"</f>
        <v>唐俊川</v>
      </c>
      <c r="F273" s="7" t="str">
        <f>"女"</f>
        <v>女</v>
      </c>
      <c r="G273" s="7"/>
    </row>
    <row r="274" spans="1:7" s="1" customFormat="1" ht="30" customHeight="1">
      <c r="A274" s="7">
        <v>272</v>
      </c>
      <c r="B274" s="7" t="str">
        <f>"50632023032111235164727"</f>
        <v>50632023032111235164727</v>
      </c>
      <c r="C274" s="7" t="str">
        <f t="shared" si="22"/>
        <v>0109</v>
      </c>
      <c r="D274" s="7" t="s">
        <v>33</v>
      </c>
      <c r="E274" s="7" t="str">
        <f>"王馨怡"</f>
        <v>王馨怡</v>
      </c>
      <c r="F274" s="7" t="str">
        <f>"女"</f>
        <v>女</v>
      </c>
      <c r="G274" s="7"/>
    </row>
    <row r="275" spans="1:7" s="1" customFormat="1" ht="30" customHeight="1">
      <c r="A275" s="7">
        <v>273</v>
      </c>
      <c r="B275" s="7" t="str">
        <f>"50632023032111283264775"</f>
        <v>50632023032111283264775</v>
      </c>
      <c r="C275" s="7" t="str">
        <f t="shared" si="22"/>
        <v>0109</v>
      </c>
      <c r="D275" s="7" t="s">
        <v>33</v>
      </c>
      <c r="E275" s="7" t="str">
        <f>"李国清"</f>
        <v>李国清</v>
      </c>
      <c r="F275" s="7" t="str">
        <f>"男"</f>
        <v>男</v>
      </c>
      <c r="G275" s="7"/>
    </row>
    <row r="276" spans="1:7" s="1" customFormat="1" ht="30" customHeight="1">
      <c r="A276" s="7">
        <v>274</v>
      </c>
      <c r="B276" s="7" t="str">
        <f>"50632023032111425764900"</f>
        <v>50632023032111425764900</v>
      </c>
      <c r="C276" s="7" t="str">
        <f t="shared" si="22"/>
        <v>0109</v>
      </c>
      <c r="D276" s="7" t="s">
        <v>33</v>
      </c>
      <c r="E276" s="7" t="str">
        <f>"余欣霖"</f>
        <v>余欣霖</v>
      </c>
      <c r="F276" s="7" t="str">
        <f aca="true" t="shared" si="23" ref="F276:F286">"女"</f>
        <v>女</v>
      </c>
      <c r="G276" s="7"/>
    </row>
    <row r="277" spans="1:7" s="1" customFormat="1" ht="30" customHeight="1">
      <c r="A277" s="7">
        <v>275</v>
      </c>
      <c r="B277" s="7" t="str">
        <f>"50632023032119071067471"</f>
        <v>50632023032119071067471</v>
      </c>
      <c r="C277" s="7" t="str">
        <f t="shared" si="22"/>
        <v>0109</v>
      </c>
      <c r="D277" s="7" t="s">
        <v>33</v>
      </c>
      <c r="E277" s="7" t="str">
        <f>"吴有莲"</f>
        <v>吴有莲</v>
      </c>
      <c r="F277" s="7" t="str">
        <f t="shared" si="23"/>
        <v>女</v>
      </c>
      <c r="G277" s="7"/>
    </row>
    <row r="278" spans="1:7" s="1" customFormat="1" ht="30" customHeight="1">
      <c r="A278" s="7">
        <v>276</v>
      </c>
      <c r="B278" s="7" t="str">
        <f>"50632023032210065169868"</f>
        <v>50632023032210065169868</v>
      </c>
      <c r="C278" s="7" t="str">
        <f t="shared" si="22"/>
        <v>0109</v>
      </c>
      <c r="D278" s="7" t="s">
        <v>33</v>
      </c>
      <c r="E278" s="7" t="str">
        <f>"林丽祺"</f>
        <v>林丽祺</v>
      </c>
      <c r="F278" s="7" t="str">
        <f t="shared" si="23"/>
        <v>女</v>
      </c>
      <c r="G278" s="7"/>
    </row>
    <row r="279" spans="1:7" s="1" customFormat="1" ht="30" customHeight="1">
      <c r="A279" s="7">
        <v>277</v>
      </c>
      <c r="B279" s="7" t="str">
        <f>"50632023032215385172259"</f>
        <v>50632023032215385172259</v>
      </c>
      <c r="C279" s="7" t="str">
        <f t="shared" si="22"/>
        <v>0109</v>
      </c>
      <c r="D279" s="7" t="s">
        <v>33</v>
      </c>
      <c r="E279" s="7" t="str">
        <f>"陈眉丽"</f>
        <v>陈眉丽</v>
      </c>
      <c r="F279" s="7" t="str">
        <f t="shared" si="23"/>
        <v>女</v>
      </c>
      <c r="G279" s="7"/>
    </row>
    <row r="280" spans="1:7" s="1" customFormat="1" ht="30" customHeight="1">
      <c r="A280" s="7">
        <v>278</v>
      </c>
      <c r="B280" s="7" t="str">
        <f>"50632023032216570672954"</f>
        <v>50632023032216570672954</v>
      </c>
      <c r="C280" s="7" t="str">
        <f t="shared" si="22"/>
        <v>0109</v>
      </c>
      <c r="D280" s="7" t="s">
        <v>33</v>
      </c>
      <c r="E280" s="7" t="str">
        <f>"李佳进"</f>
        <v>李佳进</v>
      </c>
      <c r="F280" s="7" t="str">
        <f t="shared" si="23"/>
        <v>女</v>
      </c>
      <c r="G280" s="7"/>
    </row>
    <row r="281" spans="1:7" s="1" customFormat="1" ht="30" customHeight="1">
      <c r="A281" s="7">
        <v>279</v>
      </c>
      <c r="B281" s="7" t="str">
        <f>"50632023032220054273319"</f>
        <v>50632023032220054273319</v>
      </c>
      <c r="C281" s="7" t="str">
        <f t="shared" si="22"/>
        <v>0109</v>
      </c>
      <c r="D281" s="7" t="s">
        <v>33</v>
      </c>
      <c r="E281" s="7" t="str">
        <f>"符薰涵"</f>
        <v>符薰涵</v>
      </c>
      <c r="F281" s="7" t="str">
        <f t="shared" si="23"/>
        <v>女</v>
      </c>
      <c r="G281" s="7"/>
    </row>
    <row r="282" spans="1:7" s="1" customFormat="1" ht="30" customHeight="1">
      <c r="A282" s="7">
        <v>280</v>
      </c>
      <c r="B282" s="7" t="str">
        <f>"50632023032221412773511"</f>
        <v>50632023032221412773511</v>
      </c>
      <c r="C282" s="7" t="str">
        <f t="shared" si="22"/>
        <v>0109</v>
      </c>
      <c r="D282" s="7" t="s">
        <v>33</v>
      </c>
      <c r="E282" s="7" t="str">
        <f>"李悦"</f>
        <v>李悦</v>
      </c>
      <c r="F282" s="7" t="str">
        <f t="shared" si="23"/>
        <v>女</v>
      </c>
      <c r="G282" s="7"/>
    </row>
    <row r="283" spans="1:7" s="1" customFormat="1" ht="30" customHeight="1">
      <c r="A283" s="7">
        <v>281</v>
      </c>
      <c r="B283" s="7" t="str">
        <f>"50632023032221422273512"</f>
        <v>50632023032221422273512</v>
      </c>
      <c r="C283" s="7" t="str">
        <f t="shared" si="22"/>
        <v>0109</v>
      </c>
      <c r="D283" s="7" t="s">
        <v>33</v>
      </c>
      <c r="E283" s="7" t="str">
        <f>"符金飞"</f>
        <v>符金飞</v>
      </c>
      <c r="F283" s="7" t="str">
        <f t="shared" si="23"/>
        <v>女</v>
      </c>
      <c r="G283" s="7"/>
    </row>
    <row r="284" spans="1:7" s="1" customFormat="1" ht="30" customHeight="1">
      <c r="A284" s="7">
        <v>282</v>
      </c>
      <c r="B284" s="7" t="str">
        <f>"50632023032221451073521"</f>
        <v>50632023032221451073521</v>
      </c>
      <c r="C284" s="7" t="str">
        <f t="shared" si="22"/>
        <v>0109</v>
      </c>
      <c r="D284" s="7" t="s">
        <v>33</v>
      </c>
      <c r="E284" s="7" t="str">
        <f>"陈冬迪"</f>
        <v>陈冬迪</v>
      </c>
      <c r="F284" s="7" t="str">
        <f t="shared" si="23"/>
        <v>女</v>
      </c>
      <c r="G284" s="7"/>
    </row>
    <row r="285" spans="1:7" s="1" customFormat="1" ht="30" customHeight="1">
      <c r="A285" s="7">
        <v>283</v>
      </c>
      <c r="B285" s="7" t="str">
        <f>"50632023032222291873626"</f>
        <v>50632023032222291873626</v>
      </c>
      <c r="C285" s="7" t="str">
        <f t="shared" si="22"/>
        <v>0109</v>
      </c>
      <c r="D285" s="7" t="s">
        <v>33</v>
      </c>
      <c r="E285" s="7" t="str">
        <f>"冯嫣"</f>
        <v>冯嫣</v>
      </c>
      <c r="F285" s="7" t="str">
        <f t="shared" si="23"/>
        <v>女</v>
      </c>
      <c r="G285" s="7"/>
    </row>
    <row r="286" spans="1:7" s="1" customFormat="1" ht="30" customHeight="1">
      <c r="A286" s="7">
        <v>284</v>
      </c>
      <c r="B286" s="7" t="str">
        <f>"50632023032300555673777"</f>
        <v>50632023032300555673777</v>
      </c>
      <c r="C286" s="7" t="str">
        <f t="shared" si="22"/>
        <v>0109</v>
      </c>
      <c r="D286" s="7" t="s">
        <v>33</v>
      </c>
      <c r="E286" s="7" t="str">
        <f>"符芮帆"</f>
        <v>符芮帆</v>
      </c>
      <c r="F286" s="7" t="str">
        <f t="shared" si="23"/>
        <v>女</v>
      </c>
      <c r="G286" s="7"/>
    </row>
    <row r="287" spans="1:7" s="1" customFormat="1" ht="30" customHeight="1">
      <c r="A287" s="7">
        <v>285</v>
      </c>
      <c r="B287" s="7" t="str">
        <f>"50632023032308364273830"</f>
        <v>50632023032308364273830</v>
      </c>
      <c r="C287" s="7" t="str">
        <f t="shared" si="22"/>
        <v>0109</v>
      </c>
      <c r="D287" s="7" t="s">
        <v>33</v>
      </c>
      <c r="E287" s="7" t="str">
        <f>"符发冠"</f>
        <v>符发冠</v>
      </c>
      <c r="F287" s="7" t="str">
        <f>"男"</f>
        <v>男</v>
      </c>
      <c r="G287" s="7"/>
    </row>
    <row r="288" spans="1:7" s="1" customFormat="1" ht="30" customHeight="1">
      <c r="A288" s="7">
        <v>286</v>
      </c>
      <c r="B288" s="7" t="str">
        <f>"50632023032311262474228"</f>
        <v>50632023032311262474228</v>
      </c>
      <c r="C288" s="7" t="str">
        <f t="shared" si="22"/>
        <v>0109</v>
      </c>
      <c r="D288" s="7" t="s">
        <v>33</v>
      </c>
      <c r="E288" s="7" t="str">
        <f>"陈婆燕"</f>
        <v>陈婆燕</v>
      </c>
      <c r="F288" s="7" t="str">
        <f>"女"</f>
        <v>女</v>
      </c>
      <c r="G288" s="7"/>
    </row>
    <row r="289" spans="1:7" s="1" customFormat="1" ht="30" customHeight="1">
      <c r="A289" s="7">
        <v>287</v>
      </c>
      <c r="B289" s="7" t="str">
        <f>"50632023032311532174277"</f>
        <v>50632023032311532174277</v>
      </c>
      <c r="C289" s="7" t="str">
        <f t="shared" si="22"/>
        <v>0109</v>
      </c>
      <c r="D289" s="7" t="s">
        <v>33</v>
      </c>
      <c r="E289" s="7" t="str">
        <f>"廖忠基"</f>
        <v>廖忠基</v>
      </c>
      <c r="F289" s="7" t="str">
        <f>"男"</f>
        <v>男</v>
      </c>
      <c r="G289" s="7"/>
    </row>
    <row r="290" spans="1:7" s="1" customFormat="1" ht="30" customHeight="1">
      <c r="A290" s="7">
        <v>288</v>
      </c>
      <c r="B290" s="7" t="str">
        <f>"50632023032312240574326"</f>
        <v>50632023032312240574326</v>
      </c>
      <c r="C290" s="7" t="str">
        <f t="shared" si="22"/>
        <v>0109</v>
      </c>
      <c r="D290" s="7" t="s">
        <v>33</v>
      </c>
      <c r="E290" s="7" t="str">
        <f>"李学艺"</f>
        <v>李学艺</v>
      </c>
      <c r="F290" s="7" t="str">
        <f>"男"</f>
        <v>男</v>
      </c>
      <c r="G290" s="7"/>
    </row>
    <row r="291" spans="1:7" s="1" customFormat="1" ht="30" customHeight="1">
      <c r="A291" s="7">
        <v>289</v>
      </c>
      <c r="B291" s="7" t="str">
        <f>"50632023032312293174334"</f>
        <v>50632023032312293174334</v>
      </c>
      <c r="C291" s="7" t="str">
        <f t="shared" si="22"/>
        <v>0109</v>
      </c>
      <c r="D291" s="7" t="s">
        <v>33</v>
      </c>
      <c r="E291" s="7" t="str">
        <f>"金万姜"</f>
        <v>金万姜</v>
      </c>
      <c r="F291" s="7" t="str">
        <f>"女"</f>
        <v>女</v>
      </c>
      <c r="G291" s="7"/>
    </row>
    <row r="292" spans="1:7" s="1" customFormat="1" ht="30" customHeight="1">
      <c r="A292" s="7">
        <v>290</v>
      </c>
      <c r="B292" s="7" t="str">
        <f>"50632023032312302274335"</f>
        <v>50632023032312302274335</v>
      </c>
      <c r="C292" s="7" t="str">
        <f t="shared" si="22"/>
        <v>0109</v>
      </c>
      <c r="D292" s="7" t="s">
        <v>33</v>
      </c>
      <c r="E292" s="7" t="str">
        <f>"邓文鑫"</f>
        <v>邓文鑫</v>
      </c>
      <c r="F292" s="7" t="str">
        <f>"男"</f>
        <v>男</v>
      </c>
      <c r="G292" s="7"/>
    </row>
    <row r="293" spans="1:7" s="1" customFormat="1" ht="30" customHeight="1">
      <c r="A293" s="7">
        <v>291</v>
      </c>
      <c r="B293" s="7" t="str">
        <f>"50632023032315462174658"</f>
        <v>50632023032315462174658</v>
      </c>
      <c r="C293" s="7" t="str">
        <f t="shared" si="22"/>
        <v>0109</v>
      </c>
      <c r="D293" s="7" t="s">
        <v>33</v>
      </c>
      <c r="E293" s="7" t="str">
        <f>"唐二花"</f>
        <v>唐二花</v>
      </c>
      <c r="F293" s="7" t="str">
        <f>"女"</f>
        <v>女</v>
      </c>
      <c r="G293" s="7"/>
    </row>
    <row r="294" spans="1:7" s="1" customFormat="1" ht="30" customHeight="1">
      <c r="A294" s="7">
        <v>292</v>
      </c>
      <c r="B294" s="8"/>
      <c r="C294" s="7" t="str">
        <f t="shared" si="22"/>
        <v>0109</v>
      </c>
      <c r="D294" s="7" t="s">
        <v>33</v>
      </c>
      <c r="E294" s="9" t="s">
        <v>34</v>
      </c>
      <c r="F294" s="9" t="s">
        <v>10</v>
      </c>
      <c r="G294" s="7" t="s">
        <v>11</v>
      </c>
    </row>
    <row r="295" spans="1:7" s="1" customFormat="1" ht="30" customHeight="1">
      <c r="A295" s="7">
        <v>293</v>
      </c>
      <c r="B295" s="7" t="str">
        <f>"50632023032012500357594"</f>
        <v>50632023032012500357594</v>
      </c>
      <c r="C295" s="7" t="str">
        <f aca="true" t="shared" si="24" ref="C295:C321">"0110"</f>
        <v>0110</v>
      </c>
      <c r="D295" s="7" t="s">
        <v>35</v>
      </c>
      <c r="E295" s="7" t="str">
        <f>"文传庆"</f>
        <v>文传庆</v>
      </c>
      <c r="F295" s="7" t="str">
        <f>"男"</f>
        <v>男</v>
      </c>
      <c r="G295" s="7"/>
    </row>
    <row r="296" spans="1:7" s="1" customFormat="1" ht="30" customHeight="1">
      <c r="A296" s="7">
        <v>294</v>
      </c>
      <c r="B296" s="7" t="str">
        <f>"50632023032019105760849"</f>
        <v>50632023032019105760849</v>
      </c>
      <c r="C296" s="7" t="str">
        <f t="shared" si="24"/>
        <v>0110</v>
      </c>
      <c r="D296" s="7" t="s">
        <v>35</v>
      </c>
      <c r="E296" s="7" t="str">
        <f>"张少珍"</f>
        <v>张少珍</v>
      </c>
      <c r="F296" s="7" t="str">
        <f>"女"</f>
        <v>女</v>
      </c>
      <c r="G296" s="7"/>
    </row>
    <row r="297" spans="1:7" s="1" customFormat="1" ht="30" customHeight="1">
      <c r="A297" s="7">
        <v>295</v>
      </c>
      <c r="B297" s="7" t="str">
        <f>"50632023032019490961164"</f>
        <v>50632023032019490961164</v>
      </c>
      <c r="C297" s="7" t="str">
        <f t="shared" si="24"/>
        <v>0110</v>
      </c>
      <c r="D297" s="7" t="s">
        <v>35</v>
      </c>
      <c r="E297" s="7" t="str">
        <f>"邢文婷"</f>
        <v>邢文婷</v>
      </c>
      <c r="F297" s="7" t="str">
        <f>"女"</f>
        <v>女</v>
      </c>
      <c r="G297" s="7"/>
    </row>
    <row r="298" spans="1:7" s="1" customFormat="1" ht="30" customHeight="1">
      <c r="A298" s="7">
        <v>296</v>
      </c>
      <c r="B298" s="7" t="str">
        <f>"50632023032100560462885"</f>
        <v>50632023032100560462885</v>
      </c>
      <c r="C298" s="7" t="str">
        <f t="shared" si="24"/>
        <v>0110</v>
      </c>
      <c r="D298" s="7" t="s">
        <v>35</v>
      </c>
      <c r="E298" s="7" t="str">
        <f>"王安帅"</f>
        <v>王安帅</v>
      </c>
      <c r="F298" s="7" t="str">
        <f>"男"</f>
        <v>男</v>
      </c>
      <c r="G298" s="7"/>
    </row>
    <row r="299" spans="1:7" s="1" customFormat="1" ht="30" customHeight="1">
      <c r="A299" s="7">
        <v>297</v>
      </c>
      <c r="B299" s="7" t="str">
        <f>"50632023032110500164405"</f>
        <v>50632023032110500164405</v>
      </c>
      <c r="C299" s="7" t="str">
        <f t="shared" si="24"/>
        <v>0110</v>
      </c>
      <c r="D299" s="7" t="s">
        <v>35</v>
      </c>
      <c r="E299" s="7" t="str">
        <f>"黎学莉"</f>
        <v>黎学莉</v>
      </c>
      <c r="F299" s="7" t="str">
        <f aca="true" t="shared" si="25" ref="F299:F304">"女"</f>
        <v>女</v>
      </c>
      <c r="G299" s="7"/>
    </row>
    <row r="300" spans="1:7" s="1" customFormat="1" ht="30" customHeight="1">
      <c r="A300" s="7">
        <v>298</v>
      </c>
      <c r="B300" s="7" t="str">
        <f>"50632023032111014364516"</f>
        <v>50632023032111014364516</v>
      </c>
      <c r="C300" s="7" t="str">
        <f t="shared" si="24"/>
        <v>0110</v>
      </c>
      <c r="D300" s="7" t="s">
        <v>35</v>
      </c>
      <c r="E300" s="7" t="str">
        <f>"王清云"</f>
        <v>王清云</v>
      </c>
      <c r="F300" s="7" t="str">
        <f t="shared" si="25"/>
        <v>女</v>
      </c>
      <c r="G300" s="7"/>
    </row>
    <row r="301" spans="1:7" s="1" customFormat="1" ht="30" customHeight="1">
      <c r="A301" s="7">
        <v>299</v>
      </c>
      <c r="B301" s="7" t="str">
        <f>"50632023032114290365910"</f>
        <v>50632023032114290365910</v>
      </c>
      <c r="C301" s="7" t="str">
        <f t="shared" si="24"/>
        <v>0110</v>
      </c>
      <c r="D301" s="7" t="s">
        <v>35</v>
      </c>
      <c r="E301" s="7" t="str">
        <f>"符玉玫"</f>
        <v>符玉玫</v>
      </c>
      <c r="F301" s="7" t="str">
        <f t="shared" si="25"/>
        <v>女</v>
      </c>
      <c r="G301" s="7"/>
    </row>
    <row r="302" spans="1:7" s="1" customFormat="1" ht="30" customHeight="1">
      <c r="A302" s="7">
        <v>300</v>
      </c>
      <c r="B302" s="7" t="str">
        <f>"50632023032115264866265"</f>
        <v>50632023032115264866265</v>
      </c>
      <c r="C302" s="7" t="str">
        <f t="shared" si="24"/>
        <v>0110</v>
      </c>
      <c r="D302" s="7" t="s">
        <v>35</v>
      </c>
      <c r="E302" s="7" t="str">
        <f>"卢惠"</f>
        <v>卢惠</v>
      </c>
      <c r="F302" s="7" t="str">
        <f t="shared" si="25"/>
        <v>女</v>
      </c>
      <c r="G302" s="7"/>
    </row>
    <row r="303" spans="1:7" s="1" customFormat="1" ht="30" customHeight="1">
      <c r="A303" s="7">
        <v>301</v>
      </c>
      <c r="B303" s="7" t="str">
        <f>"50632023032116471866836"</f>
        <v>50632023032116471866836</v>
      </c>
      <c r="C303" s="7" t="str">
        <f t="shared" si="24"/>
        <v>0110</v>
      </c>
      <c r="D303" s="7" t="s">
        <v>35</v>
      </c>
      <c r="E303" s="7" t="str">
        <f>"符春蕾"</f>
        <v>符春蕾</v>
      </c>
      <c r="F303" s="7" t="str">
        <f t="shared" si="25"/>
        <v>女</v>
      </c>
      <c r="G303" s="7"/>
    </row>
    <row r="304" spans="1:7" s="1" customFormat="1" ht="30" customHeight="1">
      <c r="A304" s="7">
        <v>302</v>
      </c>
      <c r="B304" s="7" t="str">
        <f>"50632023032120160067869"</f>
        <v>50632023032120160067869</v>
      </c>
      <c r="C304" s="7" t="str">
        <f t="shared" si="24"/>
        <v>0110</v>
      </c>
      <c r="D304" s="7" t="s">
        <v>35</v>
      </c>
      <c r="E304" s="7" t="str">
        <f>"叶妍妍"</f>
        <v>叶妍妍</v>
      </c>
      <c r="F304" s="7" t="str">
        <f t="shared" si="25"/>
        <v>女</v>
      </c>
      <c r="G304" s="7"/>
    </row>
    <row r="305" spans="1:7" s="1" customFormat="1" ht="30" customHeight="1">
      <c r="A305" s="7">
        <v>303</v>
      </c>
      <c r="B305" s="7" t="str">
        <f>"50632023032122374468807"</f>
        <v>50632023032122374468807</v>
      </c>
      <c r="C305" s="7" t="str">
        <f t="shared" si="24"/>
        <v>0110</v>
      </c>
      <c r="D305" s="7" t="s">
        <v>35</v>
      </c>
      <c r="E305" s="7" t="str">
        <f>"符明凯"</f>
        <v>符明凯</v>
      </c>
      <c r="F305" s="7" t="str">
        <f>"男"</f>
        <v>男</v>
      </c>
      <c r="G305" s="7"/>
    </row>
    <row r="306" spans="1:7" s="1" customFormat="1" ht="30" customHeight="1">
      <c r="A306" s="7">
        <v>304</v>
      </c>
      <c r="B306" s="7" t="str">
        <f>"50632023032208502169462"</f>
        <v>50632023032208502169462</v>
      </c>
      <c r="C306" s="7" t="str">
        <f t="shared" si="24"/>
        <v>0110</v>
      </c>
      <c r="D306" s="7" t="s">
        <v>35</v>
      </c>
      <c r="E306" s="7" t="str">
        <f>"吴万桃"</f>
        <v>吴万桃</v>
      </c>
      <c r="F306" s="7" t="str">
        <f aca="true" t="shared" si="26" ref="F306:F312">"女"</f>
        <v>女</v>
      </c>
      <c r="G306" s="7"/>
    </row>
    <row r="307" spans="1:7" s="1" customFormat="1" ht="30" customHeight="1">
      <c r="A307" s="7">
        <v>305</v>
      </c>
      <c r="B307" s="7" t="str">
        <f>"50632023032210514170201"</f>
        <v>50632023032210514170201</v>
      </c>
      <c r="C307" s="7" t="str">
        <f t="shared" si="24"/>
        <v>0110</v>
      </c>
      <c r="D307" s="7" t="s">
        <v>35</v>
      </c>
      <c r="E307" s="7" t="str">
        <f>"吴晓珍"</f>
        <v>吴晓珍</v>
      </c>
      <c r="F307" s="7" t="str">
        <f t="shared" si="26"/>
        <v>女</v>
      </c>
      <c r="G307" s="7"/>
    </row>
    <row r="308" spans="1:7" s="1" customFormat="1" ht="30" customHeight="1">
      <c r="A308" s="7">
        <v>306</v>
      </c>
      <c r="B308" s="7" t="str">
        <f>"50632023032211101170336"</f>
        <v>50632023032211101170336</v>
      </c>
      <c r="C308" s="7" t="str">
        <f t="shared" si="24"/>
        <v>0110</v>
      </c>
      <c r="D308" s="7" t="s">
        <v>35</v>
      </c>
      <c r="E308" s="7" t="str">
        <f>"陈默莹"</f>
        <v>陈默莹</v>
      </c>
      <c r="F308" s="7" t="str">
        <f t="shared" si="26"/>
        <v>女</v>
      </c>
      <c r="G308" s="7"/>
    </row>
    <row r="309" spans="1:7" s="1" customFormat="1" ht="30" customHeight="1">
      <c r="A309" s="7">
        <v>307</v>
      </c>
      <c r="B309" s="7" t="str">
        <f>"50632023032211542170663"</f>
        <v>50632023032211542170663</v>
      </c>
      <c r="C309" s="7" t="str">
        <f t="shared" si="24"/>
        <v>0110</v>
      </c>
      <c r="D309" s="7" t="s">
        <v>35</v>
      </c>
      <c r="E309" s="7" t="str">
        <f>"何秋连"</f>
        <v>何秋连</v>
      </c>
      <c r="F309" s="7" t="str">
        <f t="shared" si="26"/>
        <v>女</v>
      </c>
      <c r="G309" s="7"/>
    </row>
    <row r="310" spans="1:7" s="1" customFormat="1" ht="30" customHeight="1">
      <c r="A310" s="7">
        <v>308</v>
      </c>
      <c r="B310" s="7" t="str">
        <f>"50632023032215323072198"</f>
        <v>50632023032215323072198</v>
      </c>
      <c r="C310" s="7" t="str">
        <f t="shared" si="24"/>
        <v>0110</v>
      </c>
      <c r="D310" s="7" t="s">
        <v>35</v>
      </c>
      <c r="E310" s="7" t="str">
        <f>"王倩"</f>
        <v>王倩</v>
      </c>
      <c r="F310" s="7" t="str">
        <f t="shared" si="26"/>
        <v>女</v>
      </c>
      <c r="G310" s="7"/>
    </row>
    <row r="311" spans="1:7" s="1" customFormat="1" ht="30" customHeight="1">
      <c r="A311" s="7">
        <v>309</v>
      </c>
      <c r="B311" s="7" t="str">
        <f>"50632023032216370072793"</f>
        <v>50632023032216370072793</v>
      </c>
      <c r="C311" s="7" t="str">
        <f t="shared" si="24"/>
        <v>0110</v>
      </c>
      <c r="D311" s="7" t="s">
        <v>35</v>
      </c>
      <c r="E311" s="7" t="str">
        <f>"杨兰芝"</f>
        <v>杨兰芝</v>
      </c>
      <c r="F311" s="7" t="str">
        <f t="shared" si="26"/>
        <v>女</v>
      </c>
      <c r="G311" s="7"/>
    </row>
    <row r="312" spans="1:7" s="1" customFormat="1" ht="30" customHeight="1">
      <c r="A312" s="7">
        <v>310</v>
      </c>
      <c r="B312" s="7" t="str">
        <f>"50632023032217160973024"</f>
        <v>50632023032217160973024</v>
      </c>
      <c r="C312" s="7" t="str">
        <f t="shared" si="24"/>
        <v>0110</v>
      </c>
      <c r="D312" s="7" t="s">
        <v>35</v>
      </c>
      <c r="E312" s="7" t="str">
        <f>"何淑娇"</f>
        <v>何淑娇</v>
      </c>
      <c r="F312" s="7" t="str">
        <f t="shared" si="26"/>
        <v>女</v>
      </c>
      <c r="G312" s="7"/>
    </row>
    <row r="313" spans="1:7" s="1" customFormat="1" ht="30" customHeight="1">
      <c r="A313" s="7">
        <v>311</v>
      </c>
      <c r="B313" s="7" t="str">
        <f>"50632023032220130273332"</f>
        <v>50632023032220130273332</v>
      </c>
      <c r="C313" s="7" t="str">
        <f t="shared" si="24"/>
        <v>0110</v>
      </c>
      <c r="D313" s="7" t="s">
        <v>35</v>
      </c>
      <c r="E313" s="7" t="str">
        <f>"邓道贤"</f>
        <v>邓道贤</v>
      </c>
      <c r="F313" s="7" t="str">
        <f>"男"</f>
        <v>男</v>
      </c>
      <c r="G313" s="7"/>
    </row>
    <row r="314" spans="1:7" s="1" customFormat="1" ht="30" customHeight="1">
      <c r="A314" s="7">
        <v>312</v>
      </c>
      <c r="B314" s="7" t="str">
        <f>"50632023032222102073590"</f>
        <v>50632023032222102073590</v>
      </c>
      <c r="C314" s="7" t="str">
        <f t="shared" si="24"/>
        <v>0110</v>
      </c>
      <c r="D314" s="7" t="s">
        <v>35</v>
      </c>
      <c r="E314" s="7" t="str">
        <f>"梁石慧"</f>
        <v>梁石慧</v>
      </c>
      <c r="F314" s="7" t="str">
        <f>"女"</f>
        <v>女</v>
      </c>
      <c r="G314" s="7"/>
    </row>
    <row r="315" spans="1:7" s="1" customFormat="1" ht="30" customHeight="1">
      <c r="A315" s="7">
        <v>313</v>
      </c>
      <c r="B315" s="7" t="str">
        <f>"50632023032223081373696"</f>
        <v>50632023032223081373696</v>
      </c>
      <c r="C315" s="7" t="str">
        <f t="shared" si="24"/>
        <v>0110</v>
      </c>
      <c r="D315" s="7" t="s">
        <v>35</v>
      </c>
      <c r="E315" s="7" t="str">
        <f>"吴昭璇"</f>
        <v>吴昭璇</v>
      </c>
      <c r="F315" s="7" t="str">
        <f>"女"</f>
        <v>女</v>
      </c>
      <c r="G315" s="7"/>
    </row>
    <row r="316" spans="1:7" s="1" customFormat="1" ht="30" customHeight="1">
      <c r="A316" s="7">
        <v>314</v>
      </c>
      <c r="B316" s="7" t="str">
        <f>"50632023032309125773890"</f>
        <v>50632023032309125773890</v>
      </c>
      <c r="C316" s="7" t="str">
        <f t="shared" si="24"/>
        <v>0110</v>
      </c>
      <c r="D316" s="7" t="s">
        <v>35</v>
      </c>
      <c r="E316" s="7" t="str">
        <f>"曾曼群"</f>
        <v>曾曼群</v>
      </c>
      <c r="F316" s="7" t="str">
        <f>"女"</f>
        <v>女</v>
      </c>
      <c r="G316" s="7"/>
    </row>
    <row r="317" spans="1:7" s="1" customFormat="1" ht="30" customHeight="1">
      <c r="A317" s="7">
        <v>315</v>
      </c>
      <c r="B317" s="7" t="str">
        <f>"50632023032310253674051"</f>
        <v>50632023032310253674051</v>
      </c>
      <c r="C317" s="7" t="str">
        <f t="shared" si="24"/>
        <v>0110</v>
      </c>
      <c r="D317" s="7" t="s">
        <v>35</v>
      </c>
      <c r="E317" s="7" t="str">
        <f>"吕超群"</f>
        <v>吕超群</v>
      </c>
      <c r="F317" s="7" t="str">
        <f>"女"</f>
        <v>女</v>
      </c>
      <c r="G317" s="7"/>
    </row>
    <row r="318" spans="1:7" s="1" customFormat="1" ht="30" customHeight="1">
      <c r="A318" s="7">
        <v>316</v>
      </c>
      <c r="B318" s="7" t="str">
        <f>"50632023032310372674088"</f>
        <v>50632023032310372674088</v>
      </c>
      <c r="C318" s="7" t="str">
        <f t="shared" si="24"/>
        <v>0110</v>
      </c>
      <c r="D318" s="7" t="s">
        <v>35</v>
      </c>
      <c r="E318" s="7" t="str">
        <f>"吴周妮"</f>
        <v>吴周妮</v>
      </c>
      <c r="F318" s="7" t="str">
        <f>"女"</f>
        <v>女</v>
      </c>
      <c r="G318" s="7"/>
    </row>
    <row r="319" spans="1:7" s="1" customFormat="1" ht="30" customHeight="1">
      <c r="A319" s="7">
        <v>317</v>
      </c>
      <c r="B319" s="7" t="str">
        <f>"50632023032311390874252"</f>
        <v>50632023032311390874252</v>
      </c>
      <c r="C319" s="7" t="str">
        <f t="shared" si="24"/>
        <v>0110</v>
      </c>
      <c r="D319" s="7" t="s">
        <v>35</v>
      </c>
      <c r="E319" s="7" t="str">
        <f>"王明磊"</f>
        <v>王明磊</v>
      </c>
      <c r="F319" s="7" t="str">
        <f>"男"</f>
        <v>男</v>
      </c>
      <c r="G319" s="7"/>
    </row>
    <row r="320" spans="1:7" s="1" customFormat="1" ht="30" customHeight="1">
      <c r="A320" s="7">
        <v>318</v>
      </c>
      <c r="B320" s="7" t="str">
        <f>"50632023032313032074402"</f>
        <v>50632023032313032074402</v>
      </c>
      <c r="C320" s="7" t="str">
        <f t="shared" si="24"/>
        <v>0110</v>
      </c>
      <c r="D320" s="7" t="s">
        <v>35</v>
      </c>
      <c r="E320" s="7" t="str">
        <f>"罗文雅"</f>
        <v>罗文雅</v>
      </c>
      <c r="F320" s="7" t="str">
        <f>"女"</f>
        <v>女</v>
      </c>
      <c r="G320" s="7"/>
    </row>
    <row r="321" spans="1:7" s="1" customFormat="1" ht="30" customHeight="1">
      <c r="A321" s="7">
        <v>319</v>
      </c>
      <c r="B321" s="7" t="str">
        <f>"50632023032314564774566"</f>
        <v>50632023032314564774566</v>
      </c>
      <c r="C321" s="7" t="str">
        <f t="shared" si="24"/>
        <v>0110</v>
      </c>
      <c r="D321" s="7" t="s">
        <v>35</v>
      </c>
      <c r="E321" s="7" t="str">
        <f>"王国兴"</f>
        <v>王国兴</v>
      </c>
      <c r="F321" s="7" t="str">
        <f>"男"</f>
        <v>男</v>
      </c>
      <c r="G321" s="7"/>
    </row>
    <row r="322" spans="1:7" s="1" customFormat="1" ht="30" customHeight="1">
      <c r="A322" s="7">
        <v>320</v>
      </c>
      <c r="B322" s="7" t="str">
        <f>"50632023032013205057900"</f>
        <v>50632023032013205057900</v>
      </c>
      <c r="C322" s="7" t="str">
        <f aca="true" t="shared" si="27" ref="C322:C385">"0111"</f>
        <v>0111</v>
      </c>
      <c r="D322" s="7" t="s">
        <v>36</v>
      </c>
      <c r="E322" s="7" t="str">
        <f>"桂芳传"</f>
        <v>桂芳传</v>
      </c>
      <c r="F322" s="7" t="str">
        <f>"男"</f>
        <v>男</v>
      </c>
      <c r="G322" s="7"/>
    </row>
    <row r="323" spans="1:7" s="1" customFormat="1" ht="30" customHeight="1">
      <c r="A323" s="7">
        <v>321</v>
      </c>
      <c r="B323" s="7" t="str">
        <f>"50632023032016124159484"</f>
        <v>50632023032016124159484</v>
      </c>
      <c r="C323" s="7" t="str">
        <f t="shared" si="27"/>
        <v>0111</v>
      </c>
      <c r="D323" s="7" t="s">
        <v>36</v>
      </c>
      <c r="E323" s="7" t="str">
        <f>"王冰"</f>
        <v>王冰</v>
      </c>
      <c r="F323" s="7" t="str">
        <f>"女"</f>
        <v>女</v>
      </c>
      <c r="G323" s="7"/>
    </row>
    <row r="324" spans="1:7" s="1" customFormat="1" ht="30" customHeight="1">
      <c r="A324" s="7">
        <v>322</v>
      </c>
      <c r="B324" s="7" t="str">
        <f>"50632023032016180759518"</f>
        <v>50632023032016180759518</v>
      </c>
      <c r="C324" s="7" t="str">
        <f t="shared" si="27"/>
        <v>0111</v>
      </c>
      <c r="D324" s="7" t="s">
        <v>36</v>
      </c>
      <c r="E324" s="7" t="str">
        <f>"黄钟秦"</f>
        <v>黄钟秦</v>
      </c>
      <c r="F324" s="7" t="str">
        <f>"女"</f>
        <v>女</v>
      </c>
      <c r="G324" s="7"/>
    </row>
    <row r="325" spans="1:7" s="1" customFormat="1" ht="30" customHeight="1">
      <c r="A325" s="7">
        <v>323</v>
      </c>
      <c r="B325" s="7" t="str">
        <f>"50632023032017091059985"</f>
        <v>50632023032017091059985</v>
      </c>
      <c r="C325" s="7" t="str">
        <f t="shared" si="27"/>
        <v>0111</v>
      </c>
      <c r="D325" s="7" t="s">
        <v>36</v>
      </c>
      <c r="E325" s="7" t="str">
        <f>"丁珊珊"</f>
        <v>丁珊珊</v>
      </c>
      <c r="F325" s="7" t="str">
        <f>"女"</f>
        <v>女</v>
      </c>
      <c r="G325" s="7"/>
    </row>
    <row r="326" spans="1:7" s="1" customFormat="1" ht="30" customHeight="1">
      <c r="A326" s="7">
        <v>324</v>
      </c>
      <c r="B326" s="7" t="str">
        <f>"50632023032017551260315"</f>
        <v>50632023032017551260315</v>
      </c>
      <c r="C326" s="7" t="str">
        <f t="shared" si="27"/>
        <v>0111</v>
      </c>
      <c r="D326" s="7" t="s">
        <v>36</v>
      </c>
      <c r="E326" s="7" t="str">
        <f>"戴俊华"</f>
        <v>戴俊华</v>
      </c>
      <c r="F326" s="7" t="str">
        <f>"男"</f>
        <v>男</v>
      </c>
      <c r="G326" s="7"/>
    </row>
    <row r="327" spans="1:7" s="1" customFormat="1" ht="30" customHeight="1">
      <c r="A327" s="7">
        <v>325</v>
      </c>
      <c r="B327" s="7" t="str">
        <f>"50632023032019402461097"</f>
        <v>50632023032019402461097</v>
      </c>
      <c r="C327" s="7" t="str">
        <f t="shared" si="27"/>
        <v>0111</v>
      </c>
      <c r="D327" s="7" t="s">
        <v>36</v>
      </c>
      <c r="E327" s="7" t="str">
        <f>"何燕娥"</f>
        <v>何燕娥</v>
      </c>
      <c r="F327" s="7" t="str">
        <f>"女"</f>
        <v>女</v>
      </c>
      <c r="G327" s="7"/>
    </row>
    <row r="328" spans="1:7" s="1" customFormat="1" ht="30" customHeight="1">
      <c r="A328" s="7">
        <v>326</v>
      </c>
      <c r="B328" s="7" t="str">
        <f>"50632023032020051661281"</f>
        <v>50632023032020051661281</v>
      </c>
      <c r="C328" s="7" t="str">
        <f t="shared" si="27"/>
        <v>0111</v>
      </c>
      <c r="D328" s="7" t="s">
        <v>36</v>
      </c>
      <c r="E328" s="7" t="str">
        <f>"吴秀玲"</f>
        <v>吴秀玲</v>
      </c>
      <c r="F328" s="7" t="str">
        <f>"女"</f>
        <v>女</v>
      </c>
      <c r="G328" s="7"/>
    </row>
    <row r="329" spans="1:7" s="1" customFormat="1" ht="30" customHeight="1">
      <c r="A329" s="7">
        <v>327</v>
      </c>
      <c r="B329" s="7" t="str">
        <f>"50632023032020184661388"</f>
        <v>50632023032020184661388</v>
      </c>
      <c r="C329" s="7" t="str">
        <f t="shared" si="27"/>
        <v>0111</v>
      </c>
      <c r="D329" s="7" t="s">
        <v>36</v>
      </c>
      <c r="E329" s="7" t="str">
        <f>"吴林丹"</f>
        <v>吴林丹</v>
      </c>
      <c r="F329" s="7" t="str">
        <f>"女"</f>
        <v>女</v>
      </c>
      <c r="G329" s="7"/>
    </row>
    <row r="330" spans="1:7" s="1" customFormat="1" ht="30" customHeight="1">
      <c r="A330" s="7">
        <v>328</v>
      </c>
      <c r="B330" s="7" t="str">
        <f>"50632023032021094261806"</f>
        <v>50632023032021094261806</v>
      </c>
      <c r="C330" s="7" t="str">
        <f t="shared" si="27"/>
        <v>0111</v>
      </c>
      <c r="D330" s="7" t="s">
        <v>36</v>
      </c>
      <c r="E330" s="7" t="str">
        <f>"朱南吉"</f>
        <v>朱南吉</v>
      </c>
      <c r="F330" s="7" t="str">
        <f>"男"</f>
        <v>男</v>
      </c>
      <c r="G330" s="7"/>
    </row>
    <row r="331" spans="1:7" s="1" customFormat="1" ht="30" customHeight="1">
      <c r="A331" s="7">
        <v>329</v>
      </c>
      <c r="B331" s="7" t="str">
        <f>"50632023032110055364014"</f>
        <v>50632023032110055364014</v>
      </c>
      <c r="C331" s="7" t="str">
        <f t="shared" si="27"/>
        <v>0111</v>
      </c>
      <c r="D331" s="7" t="s">
        <v>36</v>
      </c>
      <c r="E331" s="7" t="str">
        <f>"李凤珍"</f>
        <v>李凤珍</v>
      </c>
      <c r="F331" s="7" t="str">
        <f aca="true" t="shared" si="28" ref="F331:F337">"女"</f>
        <v>女</v>
      </c>
      <c r="G331" s="7"/>
    </row>
    <row r="332" spans="1:7" s="1" customFormat="1" ht="30" customHeight="1">
      <c r="A332" s="7">
        <v>330</v>
      </c>
      <c r="B332" s="7" t="str">
        <f>"50632023032111055764554"</f>
        <v>50632023032111055764554</v>
      </c>
      <c r="C332" s="7" t="str">
        <f t="shared" si="27"/>
        <v>0111</v>
      </c>
      <c r="D332" s="7" t="s">
        <v>36</v>
      </c>
      <c r="E332" s="7" t="str">
        <f>"郭秀春"</f>
        <v>郭秀春</v>
      </c>
      <c r="F332" s="7" t="str">
        <f t="shared" si="28"/>
        <v>女</v>
      </c>
      <c r="G332" s="7"/>
    </row>
    <row r="333" spans="1:7" s="1" customFormat="1" ht="30" customHeight="1">
      <c r="A333" s="7">
        <v>331</v>
      </c>
      <c r="B333" s="7" t="str">
        <f>"50632023032111124164620"</f>
        <v>50632023032111124164620</v>
      </c>
      <c r="C333" s="7" t="str">
        <f t="shared" si="27"/>
        <v>0111</v>
      </c>
      <c r="D333" s="7" t="s">
        <v>36</v>
      </c>
      <c r="E333" s="7" t="str">
        <f>"黄微"</f>
        <v>黄微</v>
      </c>
      <c r="F333" s="7" t="str">
        <f t="shared" si="28"/>
        <v>女</v>
      </c>
      <c r="G333" s="7"/>
    </row>
    <row r="334" spans="1:7" s="1" customFormat="1" ht="30" customHeight="1">
      <c r="A334" s="7">
        <v>332</v>
      </c>
      <c r="B334" s="7" t="str">
        <f>"50632023032111245264735"</f>
        <v>50632023032111245264735</v>
      </c>
      <c r="C334" s="7" t="str">
        <f t="shared" si="27"/>
        <v>0111</v>
      </c>
      <c r="D334" s="7" t="s">
        <v>36</v>
      </c>
      <c r="E334" s="7" t="str">
        <f>"徐彬彬"</f>
        <v>徐彬彬</v>
      </c>
      <c r="F334" s="7" t="str">
        <f t="shared" si="28"/>
        <v>女</v>
      </c>
      <c r="G334" s="7"/>
    </row>
    <row r="335" spans="1:7" s="1" customFormat="1" ht="30" customHeight="1">
      <c r="A335" s="7">
        <v>333</v>
      </c>
      <c r="B335" s="7" t="str">
        <f>"50632023032111581765003"</f>
        <v>50632023032111581765003</v>
      </c>
      <c r="C335" s="7" t="str">
        <f t="shared" si="27"/>
        <v>0111</v>
      </c>
      <c r="D335" s="7" t="s">
        <v>36</v>
      </c>
      <c r="E335" s="7" t="str">
        <f>"何振柳"</f>
        <v>何振柳</v>
      </c>
      <c r="F335" s="7" t="str">
        <f t="shared" si="28"/>
        <v>女</v>
      </c>
      <c r="G335" s="7"/>
    </row>
    <row r="336" spans="1:7" s="1" customFormat="1" ht="30" customHeight="1">
      <c r="A336" s="7">
        <v>334</v>
      </c>
      <c r="B336" s="7" t="str">
        <f>"50632023032112065265047"</f>
        <v>50632023032112065265047</v>
      </c>
      <c r="C336" s="7" t="str">
        <f t="shared" si="27"/>
        <v>0111</v>
      </c>
      <c r="D336" s="7" t="s">
        <v>36</v>
      </c>
      <c r="E336" s="7" t="str">
        <f>"郭江霞"</f>
        <v>郭江霞</v>
      </c>
      <c r="F336" s="7" t="str">
        <f t="shared" si="28"/>
        <v>女</v>
      </c>
      <c r="G336" s="7"/>
    </row>
    <row r="337" spans="1:7" s="1" customFormat="1" ht="30" customHeight="1">
      <c r="A337" s="7">
        <v>335</v>
      </c>
      <c r="B337" s="7" t="str">
        <f>"50632023032112231065138"</f>
        <v>50632023032112231065138</v>
      </c>
      <c r="C337" s="7" t="str">
        <f t="shared" si="27"/>
        <v>0111</v>
      </c>
      <c r="D337" s="7" t="s">
        <v>36</v>
      </c>
      <c r="E337" s="7" t="str">
        <f>"王丽梨"</f>
        <v>王丽梨</v>
      </c>
      <c r="F337" s="7" t="str">
        <f t="shared" si="28"/>
        <v>女</v>
      </c>
      <c r="G337" s="7"/>
    </row>
    <row r="338" spans="1:7" s="1" customFormat="1" ht="30" customHeight="1">
      <c r="A338" s="7">
        <v>336</v>
      </c>
      <c r="B338" s="7" t="str">
        <f>"50632023032112412665252"</f>
        <v>50632023032112412665252</v>
      </c>
      <c r="C338" s="7" t="str">
        <f t="shared" si="27"/>
        <v>0111</v>
      </c>
      <c r="D338" s="7" t="s">
        <v>36</v>
      </c>
      <c r="E338" s="7" t="str">
        <f>"陈邦冰"</f>
        <v>陈邦冰</v>
      </c>
      <c r="F338" s="7" t="str">
        <f>"男"</f>
        <v>男</v>
      </c>
      <c r="G338" s="7"/>
    </row>
    <row r="339" spans="1:7" s="1" customFormat="1" ht="30" customHeight="1">
      <c r="A339" s="7">
        <v>337</v>
      </c>
      <c r="B339" s="7" t="str">
        <f>"50632023032113155465450"</f>
        <v>50632023032113155465450</v>
      </c>
      <c r="C339" s="7" t="str">
        <f t="shared" si="27"/>
        <v>0111</v>
      </c>
      <c r="D339" s="7" t="s">
        <v>36</v>
      </c>
      <c r="E339" s="7" t="str">
        <f>"符颖"</f>
        <v>符颖</v>
      </c>
      <c r="F339" s="7" t="str">
        <f>"女"</f>
        <v>女</v>
      </c>
      <c r="G339" s="7"/>
    </row>
    <row r="340" spans="1:7" s="1" customFormat="1" ht="30" customHeight="1">
      <c r="A340" s="7">
        <v>338</v>
      </c>
      <c r="B340" s="7" t="str">
        <f>"50632023032113220865492"</f>
        <v>50632023032113220865492</v>
      </c>
      <c r="C340" s="7" t="str">
        <f t="shared" si="27"/>
        <v>0111</v>
      </c>
      <c r="D340" s="7" t="s">
        <v>36</v>
      </c>
      <c r="E340" s="7" t="str">
        <f>"陈太能"</f>
        <v>陈太能</v>
      </c>
      <c r="F340" s="7" t="str">
        <f>"男"</f>
        <v>男</v>
      </c>
      <c r="G340" s="7"/>
    </row>
    <row r="341" spans="1:7" s="1" customFormat="1" ht="30" customHeight="1">
      <c r="A341" s="7">
        <v>339</v>
      </c>
      <c r="B341" s="7" t="str">
        <f>"50632023032113312365549"</f>
        <v>50632023032113312365549</v>
      </c>
      <c r="C341" s="7" t="str">
        <f t="shared" si="27"/>
        <v>0111</v>
      </c>
      <c r="D341" s="7" t="s">
        <v>36</v>
      </c>
      <c r="E341" s="7" t="str">
        <f>"黄康慧"</f>
        <v>黄康慧</v>
      </c>
      <c r="F341" s="7" t="str">
        <f>"女"</f>
        <v>女</v>
      </c>
      <c r="G341" s="7"/>
    </row>
    <row r="342" spans="1:7" s="1" customFormat="1" ht="30" customHeight="1">
      <c r="A342" s="7">
        <v>340</v>
      </c>
      <c r="B342" s="7" t="str">
        <f>"50632023032114501966034"</f>
        <v>50632023032114501966034</v>
      </c>
      <c r="C342" s="7" t="str">
        <f t="shared" si="27"/>
        <v>0111</v>
      </c>
      <c r="D342" s="7" t="s">
        <v>36</v>
      </c>
      <c r="E342" s="7" t="str">
        <f>"卓欣"</f>
        <v>卓欣</v>
      </c>
      <c r="F342" s="7" t="str">
        <f>"女"</f>
        <v>女</v>
      </c>
      <c r="G342" s="7"/>
    </row>
    <row r="343" spans="1:7" s="1" customFormat="1" ht="30" customHeight="1">
      <c r="A343" s="7">
        <v>341</v>
      </c>
      <c r="B343" s="7" t="str">
        <f>"50632023032115254366259"</f>
        <v>50632023032115254366259</v>
      </c>
      <c r="C343" s="7" t="str">
        <f t="shared" si="27"/>
        <v>0111</v>
      </c>
      <c r="D343" s="7" t="s">
        <v>36</v>
      </c>
      <c r="E343" s="7" t="str">
        <f>"陈积恩"</f>
        <v>陈积恩</v>
      </c>
      <c r="F343" s="7" t="str">
        <f>"女"</f>
        <v>女</v>
      </c>
      <c r="G343" s="7"/>
    </row>
    <row r="344" spans="1:7" s="1" customFormat="1" ht="30" customHeight="1">
      <c r="A344" s="7">
        <v>342</v>
      </c>
      <c r="B344" s="7" t="str">
        <f>"50632023032115421666366"</f>
        <v>50632023032115421666366</v>
      </c>
      <c r="C344" s="7" t="str">
        <f t="shared" si="27"/>
        <v>0111</v>
      </c>
      <c r="D344" s="7" t="s">
        <v>36</v>
      </c>
      <c r="E344" s="7" t="str">
        <f>"何益舅"</f>
        <v>何益舅</v>
      </c>
      <c r="F344" s="7" t="str">
        <f>"女"</f>
        <v>女</v>
      </c>
      <c r="G344" s="7"/>
    </row>
    <row r="345" spans="1:7" s="1" customFormat="1" ht="30" customHeight="1">
      <c r="A345" s="7">
        <v>343</v>
      </c>
      <c r="B345" s="7" t="str">
        <f>"50632023032116121666589"</f>
        <v>50632023032116121666589</v>
      </c>
      <c r="C345" s="7" t="str">
        <f t="shared" si="27"/>
        <v>0111</v>
      </c>
      <c r="D345" s="7" t="s">
        <v>36</v>
      </c>
      <c r="E345" s="7" t="str">
        <f>"陈鹏"</f>
        <v>陈鹏</v>
      </c>
      <c r="F345" s="7" t="str">
        <f>"男"</f>
        <v>男</v>
      </c>
      <c r="G345" s="7"/>
    </row>
    <row r="346" spans="1:7" s="1" customFormat="1" ht="30" customHeight="1">
      <c r="A346" s="7">
        <v>344</v>
      </c>
      <c r="B346" s="7" t="str">
        <f>"50632023032116505166866"</f>
        <v>50632023032116505166866</v>
      </c>
      <c r="C346" s="7" t="str">
        <f t="shared" si="27"/>
        <v>0111</v>
      </c>
      <c r="D346" s="7" t="s">
        <v>36</v>
      </c>
      <c r="E346" s="7" t="str">
        <f>"蔡似梅"</f>
        <v>蔡似梅</v>
      </c>
      <c r="F346" s="7" t="str">
        <f>"女"</f>
        <v>女</v>
      </c>
      <c r="G346" s="7"/>
    </row>
    <row r="347" spans="1:7" s="1" customFormat="1" ht="30" customHeight="1">
      <c r="A347" s="7">
        <v>345</v>
      </c>
      <c r="B347" s="7" t="str">
        <f>"50632023032117320867081"</f>
        <v>50632023032117320867081</v>
      </c>
      <c r="C347" s="7" t="str">
        <f t="shared" si="27"/>
        <v>0111</v>
      </c>
      <c r="D347" s="7" t="s">
        <v>36</v>
      </c>
      <c r="E347" s="7" t="str">
        <f>"郭孟娟"</f>
        <v>郭孟娟</v>
      </c>
      <c r="F347" s="7" t="str">
        <f>"女"</f>
        <v>女</v>
      </c>
      <c r="G347" s="7"/>
    </row>
    <row r="348" spans="1:7" s="1" customFormat="1" ht="30" customHeight="1">
      <c r="A348" s="7">
        <v>346</v>
      </c>
      <c r="B348" s="7" t="str">
        <f>"50632023032117465567146"</f>
        <v>50632023032117465567146</v>
      </c>
      <c r="C348" s="7" t="str">
        <f t="shared" si="27"/>
        <v>0111</v>
      </c>
      <c r="D348" s="7" t="s">
        <v>36</v>
      </c>
      <c r="E348" s="7" t="str">
        <f>"王丹丹"</f>
        <v>王丹丹</v>
      </c>
      <c r="F348" s="7" t="str">
        <f>"女"</f>
        <v>女</v>
      </c>
      <c r="G348" s="7"/>
    </row>
    <row r="349" spans="1:7" s="1" customFormat="1" ht="30" customHeight="1">
      <c r="A349" s="7">
        <v>347</v>
      </c>
      <c r="B349" s="7" t="str">
        <f>"50632023032117490467160"</f>
        <v>50632023032117490467160</v>
      </c>
      <c r="C349" s="7" t="str">
        <f t="shared" si="27"/>
        <v>0111</v>
      </c>
      <c r="D349" s="7" t="s">
        <v>36</v>
      </c>
      <c r="E349" s="7" t="str">
        <f>"吴雨声"</f>
        <v>吴雨声</v>
      </c>
      <c r="F349" s="7" t="str">
        <f>"男"</f>
        <v>男</v>
      </c>
      <c r="G349" s="7"/>
    </row>
    <row r="350" spans="1:7" s="1" customFormat="1" ht="30" customHeight="1">
      <c r="A350" s="7">
        <v>348</v>
      </c>
      <c r="B350" s="7" t="str">
        <f>"50632023032118300767321"</f>
        <v>50632023032118300767321</v>
      </c>
      <c r="C350" s="7" t="str">
        <f t="shared" si="27"/>
        <v>0111</v>
      </c>
      <c r="D350" s="7" t="s">
        <v>36</v>
      </c>
      <c r="E350" s="7" t="str">
        <f>"陈琼瓜"</f>
        <v>陈琼瓜</v>
      </c>
      <c r="F350" s="7" t="str">
        <f>"女"</f>
        <v>女</v>
      </c>
      <c r="G350" s="7"/>
    </row>
    <row r="351" spans="1:7" s="1" customFormat="1" ht="30" customHeight="1">
      <c r="A351" s="7">
        <v>349</v>
      </c>
      <c r="B351" s="7" t="str">
        <f>"50632023032118315567329"</f>
        <v>50632023032118315567329</v>
      </c>
      <c r="C351" s="7" t="str">
        <f t="shared" si="27"/>
        <v>0111</v>
      </c>
      <c r="D351" s="7" t="s">
        <v>36</v>
      </c>
      <c r="E351" s="7" t="str">
        <f>"陈汉翠"</f>
        <v>陈汉翠</v>
      </c>
      <c r="F351" s="7" t="str">
        <f>"女"</f>
        <v>女</v>
      </c>
      <c r="G351" s="7"/>
    </row>
    <row r="352" spans="1:7" s="1" customFormat="1" ht="30" customHeight="1">
      <c r="A352" s="7">
        <v>350</v>
      </c>
      <c r="B352" s="7" t="str">
        <f>"50632023032120075067820"</f>
        <v>50632023032120075067820</v>
      </c>
      <c r="C352" s="7" t="str">
        <f t="shared" si="27"/>
        <v>0111</v>
      </c>
      <c r="D352" s="7" t="s">
        <v>36</v>
      </c>
      <c r="E352" s="7" t="str">
        <f>"唐金鑫"</f>
        <v>唐金鑫</v>
      </c>
      <c r="F352" s="7" t="str">
        <f>"男"</f>
        <v>男</v>
      </c>
      <c r="G352" s="7"/>
    </row>
    <row r="353" spans="1:7" s="1" customFormat="1" ht="30" customHeight="1">
      <c r="A353" s="7">
        <v>351</v>
      </c>
      <c r="B353" s="7" t="str">
        <f>"50632023032121380168422"</f>
        <v>50632023032121380168422</v>
      </c>
      <c r="C353" s="7" t="str">
        <f t="shared" si="27"/>
        <v>0111</v>
      </c>
      <c r="D353" s="7" t="s">
        <v>36</v>
      </c>
      <c r="E353" s="7" t="str">
        <f>"张易萍"</f>
        <v>张易萍</v>
      </c>
      <c r="F353" s="7" t="str">
        <f>"女"</f>
        <v>女</v>
      </c>
      <c r="G353" s="7"/>
    </row>
    <row r="354" spans="1:7" s="1" customFormat="1" ht="30" customHeight="1">
      <c r="A354" s="7">
        <v>352</v>
      </c>
      <c r="B354" s="7" t="str">
        <f>"50632023032122004868577"</f>
        <v>50632023032122004868577</v>
      </c>
      <c r="C354" s="7" t="str">
        <f t="shared" si="27"/>
        <v>0111</v>
      </c>
      <c r="D354" s="7" t="s">
        <v>36</v>
      </c>
      <c r="E354" s="7" t="str">
        <f>"曾桂英"</f>
        <v>曾桂英</v>
      </c>
      <c r="F354" s="7" t="str">
        <f>"女"</f>
        <v>女</v>
      </c>
      <c r="G354" s="7"/>
    </row>
    <row r="355" spans="1:7" s="1" customFormat="1" ht="30" customHeight="1">
      <c r="A355" s="7">
        <v>353</v>
      </c>
      <c r="B355" s="7" t="str">
        <f>"50632023032123244669031"</f>
        <v>50632023032123244669031</v>
      </c>
      <c r="C355" s="7" t="str">
        <f t="shared" si="27"/>
        <v>0111</v>
      </c>
      <c r="D355" s="7" t="s">
        <v>36</v>
      </c>
      <c r="E355" s="7" t="str">
        <f>"王逸转"</f>
        <v>王逸转</v>
      </c>
      <c r="F355" s="7" t="str">
        <f>"女"</f>
        <v>女</v>
      </c>
      <c r="G355" s="7"/>
    </row>
    <row r="356" spans="1:7" s="1" customFormat="1" ht="30" customHeight="1">
      <c r="A356" s="7">
        <v>354</v>
      </c>
      <c r="B356" s="7" t="str">
        <f>"50632023032208055769341"</f>
        <v>50632023032208055769341</v>
      </c>
      <c r="C356" s="7" t="str">
        <f t="shared" si="27"/>
        <v>0111</v>
      </c>
      <c r="D356" s="7" t="s">
        <v>36</v>
      </c>
      <c r="E356" s="7" t="str">
        <f>"陈彩玉"</f>
        <v>陈彩玉</v>
      </c>
      <c r="F356" s="7" t="str">
        <f>"女"</f>
        <v>女</v>
      </c>
      <c r="G356" s="7"/>
    </row>
    <row r="357" spans="1:7" s="1" customFormat="1" ht="30" customHeight="1">
      <c r="A357" s="7">
        <v>355</v>
      </c>
      <c r="B357" s="7" t="str">
        <f>"50632023032209230869598"</f>
        <v>50632023032209230869598</v>
      </c>
      <c r="C357" s="7" t="str">
        <f t="shared" si="27"/>
        <v>0111</v>
      </c>
      <c r="D357" s="7" t="s">
        <v>36</v>
      </c>
      <c r="E357" s="7" t="str">
        <f>"李海生"</f>
        <v>李海生</v>
      </c>
      <c r="F357" s="7" t="str">
        <f>"男"</f>
        <v>男</v>
      </c>
      <c r="G357" s="7"/>
    </row>
    <row r="358" spans="1:7" s="1" customFormat="1" ht="30" customHeight="1">
      <c r="A358" s="7">
        <v>356</v>
      </c>
      <c r="B358" s="7" t="str">
        <f>"50632023032209545569793"</f>
        <v>50632023032209545569793</v>
      </c>
      <c r="C358" s="7" t="str">
        <f t="shared" si="27"/>
        <v>0111</v>
      </c>
      <c r="D358" s="7" t="s">
        <v>36</v>
      </c>
      <c r="E358" s="7" t="str">
        <f>"孙秀英"</f>
        <v>孙秀英</v>
      </c>
      <c r="F358" s="7" t="str">
        <f>"女"</f>
        <v>女</v>
      </c>
      <c r="G358" s="7"/>
    </row>
    <row r="359" spans="1:7" s="1" customFormat="1" ht="30" customHeight="1">
      <c r="A359" s="7">
        <v>357</v>
      </c>
      <c r="B359" s="7" t="str">
        <f>"50632023032212215070827"</f>
        <v>50632023032212215070827</v>
      </c>
      <c r="C359" s="7" t="str">
        <f t="shared" si="27"/>
        <v>0111</v>
      </c>
      <c r="D359" s="7" t="s">
        <v>36</v>
      </c>
      <c r="E359" s="7" t="str">
        <f>"符永银"</f>
        <v>符永银</v>
      </c>
      <c r="F359" s="7" t="str">
        <f>"女"</f>
        <v>女</v>
      </c>
      <c r="G359" s="7"/>
    </row>
    <row r="360" spans="1:7" s="1" customFormat="1" ht="30" customHeight="1">
      <c r="A360" s="7">
        <v>358</v>
      </c>
      <c r="B360" s="7" t="str">
        <f>"50632023032212222370832"</f>
        <v>50632023032212222370832</v>
      </c>
      <c r="C360" s="7" t="str">
        <f t="shared" si="27"/>
        <v>0111</v>
      </c>
      <c r="D360" s="7" t="s">
        <v>36</v>
      </c>
      <c r="E360" s="7" t="str">
        <f>"韩晶"</f>
        <v>韩晶</v>
      </c>
      <c r="F360" s="7" t="str">
        <f>"女"</f>
        <v>女</v>
      </c>
      <c r="G360" s="7"/>
    </row>
    <row r="361" spans="1:7" s="1" customFormat="1" ht="30" customHeight="1">
      <c r="A361" s="7">
        <v>359</v>
      </c>
      <c r="B361" s="7" t="str">
        <f>"50632023032214435771781"</f>
        <v>50632023032214435771781</v>
      </c>
      <c r="C361" s="7" t="str">
        <f t="shared" si="27"/>
        <v>0111</v>
      </c>
      <c r="D361" s="7" t="s">
        <v>36</v>
      </c>
      <c r="E361" s="7" t="str">
        <f>"孙誉"</f>
        <v>孙誉</v>
      </c>
      <c r="F361" s="7" t="str">
        <f>"男"</f>
        <v>男</v>
      </c>
      <c r="G361" s="7"/>
    </row>
    <row r="362" spans="1:7" s="1" customFormat="1" ht="30" customHeight="1">
      <c r="A362" s="7">
        <v>360</v>
      </c>
      <c r="B362" s="7" t="str">
        <f>"50632023032215195472094"</f>
        <v>50632023032215195472094</v>
      </c>
      <c r="C362" s="7" t="str">
        <f t="shared" si="27"/>
        <v>0111</v>
      </c>
      <c r="D362" s="7" t="s">
        <v>36</v>
      </c>
      <c r="E362" s="7" t="str">
        <f>"翁时岛"</f>
        <v>翁时岛</v>
      </c>
      <c r="F362" s="7" t="str">
        <f>"男"</f>
        <v>男</v>
      </c>
      <c r="G362" s="7"/>
    </row>
    <row r="363" spans="1:7" s="1" customFormat="1" ht="30" customHeight="1">
      <c r="A363" s="7">
        <v>361</v>
      </c>
      <c r="B363" s="7" t="str">
        <f>"50632023032216223372661"</f>
        <v>50632023032216223372661</v>
      </c>
      <c r="C363" s="7" t="str">
        <f t="shared" si="27"/>
        <v>0111</v>
      </c>
      <c r="D363" s="7" t="s">
        <v>36</v>
      </c>
      <c r="E363" s="7" t="str">
        <f>"刘思慧"</f>
        <v>刘思慧</v>
      </c>
      <c r="F363" s="7" t="str">
        <f aca="true" t="shared" si="29" ref="F363:F370">"女"</f>
        <v>女</v>
      </c>
      <c r="G363" s="7"/>
    </row>
    <row r="364" spans="1:7" s="1" customFormat="1" ht="30" customHeight="1">
      <c r="A364" s="7">
        <v>362</v>
      </c>
      <c r="B364" s="7" t="str">
        <f>"50632023032217253173041"</f>
        <v>50632023032217253173041</v>
      </c>
      <c r="C364" s="7" t="str">
        <f t="shared" si="27"/>
        <v>0111</v>
      </c>
      <c r="D364" s="7" t="s">
        <v>36</v>
      </c>
      <c r="E364" s="7" t="str">
        <f>"巫仙群"</f>
        <v>巫仙群</v>
      </c>
      <c r="F364" s="7" t="str">
        <f t="shared" si="29"/>
        <v>女</v>
      </c>
      <c r="G364" s="7"/>
    </row>
    <row r="365" spans="1:7" s="1" customFormat="1" ht="30" customHeight="1">
      <c r="A365" s="7">
        <v>363</v>
      </c>
      <c r="B365" s="7" t="str">
        <f>"50632023032217383773056"</f>
        <v>50632023032217383773056</v>
      </c>
      <c r="C365" s="7" t="str">
        <f t="shared" si="27"/>
        <v>0111</v>
      </c>
      <c r="D365" s="7" t="s">
        <v>36</v>
      </c>
      <c r="E365" s="7" t="str">
        <f>"吴玉爱"</f>
        <v>吴玉爱</v>
      </c>
      <c r="F365" s="7" t="str">
        <f t="shared" si="29"/>
        <v>女</v>
      </c>
      <c r="G365" s="7"/>
    </row>
    <row r="366" spans="1:7" s="1" customFormat="1" ht="30" customHeight="1">
      <c r="A366" s="7">
        <v>364</v>
      </c>
      <c r="B366" s="7" t="str">
        <f>"50632023032217420173063"</f>
        <v>50632023032217420173063</v>
      </c>
      <c r="C366" s="7" t="str">
        <f t="shared" si="27"/>
        <v>0111</v>
      </c>
      <c r="D366" s="7" t="s">
        <v>36</v>
      </c>
      <c r="E366" s="7" t="str">
        <f>"王浩"</f>
        <v>王浩</v>
      </c>
      <c r="F366" s="7" t="str">
        <f t="shared" si="29"/>
        <v>女</v>
      </c>
      <c r="G366" s="7"/>
    </row>
    <row r="367" spans="1:7" s="1" customFormat="1" ht="30" customHeight="1">
      <c r="A367" s="7">
        <v>365</v>
      </c>
      <c r="B367" s="7" t="str">
        <f>"50632023032218251373142"</f>
        <v>50632023032218251373142</v>
      </c>
      <c r="C367" s="7" t="str">
        <f t="shared" si="27"/>
        <v>0111</v>
      </c>
      <c r="D367" s="7" t="s">
        <v>36</v>
      </c>
      <c r="E367" s="7" t="str">
        <f>"陈歆馨"</f>
        <v>陈歆馨</v>
      </c>
      <c r="F367" s="7" t="str">
        <f t="shared" si="29"/>
        <v>女</v>
      </c>
      <c r="G367" s="7"/>
    </row>
    <row r="368" spans="1:7" s="1" customFormat="1" ht="30" customHeight="1">
      <c r="A368" s="7">
        <v>366</v>
      </c>
      <c r="B368" s="7" t="str">
        <f>"50632023032219355873268"</f>
        <v>50632023032219355873268</v>
      </c>
      <c r="C368" s="7" t="str">
        <f t="shared" si="27"/>
        <v>0111</v>
      </c>
      <c r="D368" s="7" t="s">
        <v>36</v>
      </c>
      <c r="E368" s="7" t="str">
        <f>"蔡亲梅"</f>
        <v>蔡亲梅</v>
      </c>
      <c r="F368" s="7" t="str">
        <f t="shared" si="29"/>
        <v>女</v>
      </c>
      <c r="G368" s="7"/>
    </row>
    <row r="369" spans="1:7" s="1" customFormat="1" ht="30" customHeight="1">
      <c r="A369" s="7">
        <v>367</v>
      </c>
      <c r="B369" s="7" t="str">
        <f>"50632023032220103373325"</f>
        <v>50632023032220103373325</v>
      </c>
      <c r="C369" s="7" t="str">
        <f t="shared" si="27"/>
        <v>0111</v>
      </c>
      <c r="D369" s="7" t="s">
        <v>36</v>
      </c>
      <c r="E369" s="7" t="str">
        <f>"陈东霞"</f>
        <v>陈东霞</v>
      </c>
      <c r="F369" s="7" t="str">
        <f t="shared" si="29"/>
        <v>女</v>
      </c>
      <c r="G369" s="7"/>
    </row>
    <row r="370" spans="1:7" s="1" customFormat="1" ht="30" customHeight="1">
      <c r="A370" s="7">
        <v>368</v>
      </c>
      <c r="B370" s="7" t="str">
        <f>"50632023032220105873326"</f>
        <v>50632023032220105873326</v>
      </c>
      <c r="C370" s="7" t="str">
        <f t="shared" si="27"/>
        <v>0111</v>
      </c>
      <c r="D370" s="7" t="s">
        <v>36</v>
      </c>
      <c r="E370" s="7" t="str">
        <f>"吴秀丽"</f>
        <v>吴秀丽</v>
      </c>
      <c r="F370" s="7" t="str">
        <f t="shared" si="29"/>
        <v>女</v>
      </c>
      <c r="G370" s="7"/>
    </row>
    <row r="371" spans="1:7" s="1" customFormat="1" ht="30" customHeight="1">
      <c r="A371" s="7">
        <v>369</v>
      </c>
      <c r="B371" s="7" t="str">
        <f>"50632023032220311573366"</f>
        <v>50632023032220311573366</v>
      </c>
      <c r="C371" s="7" t="str">
        <f t="shared" si="27"/>
        <v>0111</v>
      </c>
      <c r="D371" s="7" t="s">
        <v>36</v>
      </c>
      <c r="E371" s="7" t="str">
        <f>"符启坚"</f>
        <v>符启坚</v>
      </c>
      <c r="F371" s="7" t="str">
        <f>"男"</f>
        <v>男</v>
      </c>
      <c r="G371" s="7"/>
    </row>
    <row r="372" spans="1:7" s="1" customFormat="1" ht="30" customHeight="1">
      <c r="A372" s="7">
        <v>370</v>
      </c>
      <c r="B372" s="7" t="str">
        <f>"50632023032220392073382"</f>
        <v>50632023032220392073382</v>
      </c>
      <c r="C372" s="7" t="str">
        <f t="shared" si="27"/>
        <v>0111</v>
      </c>
      <c r="D372" s="7" t="s">
        <v>36</v>
      </c>
      <c r="E372" s="7" t="str">
        <f>"陈孟紫"</f>
        <v>陈孟紫</v>
      </c>
      <c r="F372" s="7" t="str">
        <f>"女"</f>
        <v>女</v>
      </c>
      <c r="G372" s="7"/>
    </row>
    <row r="373" spans="1:7" s="1" customFormat="1" ht="30" customHeight="1">
      <c r="A373" s="7">
        <v>371</v>
      </c>
      <c r="B373" s="7" t="str">
        <f>"50632023032220435873396"</f>
        <v>50632023032220435873396</v>
      </c>
      <c r="C373" s="7" t="str">
        <f t="shared" si="27"/>
        <v>0111</v>
      </c>
      <c r="D373" s="7" t="s">
        <v>36</v>
      </c>
      <c r="E373" s="7" t="str">
        <f>"邱婵"</f>
        <v>邱婵</v>
      </c>
      <c r="F373" s="7" t="str">
        <f>"女"</f>
        <v>女</v>
      </c>
      <c r="G373" s="7"/>
    </row>
    <row r="374" spans="1:7" s="1" customFormat="1" ht="30" customHeight="1">
      <c r="A374" s="7">
        <v>372</v>
      </c>
      <c r="B374" s="7" t="str">
        <f>"50632023032220464573408"</f>
        <v>50632023032220464573408</v>
      </c>
      <c r="C374" s="7" t="str">
        <f t="shared" si="27"/>
        <v>0111</v>
      </c>
      <c r="D374" s="7" t="s">
        <v>36</v>
      </c>
      <c r="E374" s="7" t="str">
        <f>"李广芳"</f>
        <v>李广芳</v>
      </c>
      <c r="F374" s="7" t="str">
        <f>"男"</f>
        <v>男</v>
      </c>
      <c r="G374" s="7"/>
    </row>
    <row r="375" spans="1:7" s="1" customFormat="1" ht="30" customHeight="1">
      <c r="A375" s="7">
        <v>373</v>
      </c>
      <c r="B375" s="7" t="str">
        <f>"50632023032221214673479"</f>
        <v>50632023032221214673479</v>
      </c>
      <c r="C375" s="7" t="str">
        <f t="shared" si="27"/>
        <v>0111</v>
      </c>
      <c r="D375" s="7" t="s">
        <v>36</v>
      </c>
      <c r="E375" s="7" t="str">
        <f>"王香梅"</f>
        <v>王香梅</v>
      </c>
      <c r="F375" s="7" t="str">
        <f>"女"</f>
        <v>女</v>
      </c>
      <c r="G375" s="7"/>
    </row>
    <row r="376" spans="1:7" s="1" customFormat="1" ht="30" customHeight="1">
      <c r="A376" s="7">
        <v>374</v>
      </c>
      <c r="B376" s="7" t="str">
        <f>"50632023032221555473545"</f>
        <v>50632023032221555473545</v>
      </c>
      <c r="C376" s="7" t="str">
        <f t="shared" si="27"/>
        <v>0111</v>
      </c>
      <c r="D376" s="7" t="s">
        <v>36</v>
      </c>
      <c r="E376" s="7" t="str">
        <f>"常振巍"</f>
        <v>常振巍</v>
      </c>
      <c r="F376" s="7" t="str">
        <f>"男"</f>
        <v>男</v>
      </c>
      <c r="G376" s="7"/>
    </row>
    <row r="377" spans="1:7" s="1" customFormat="1" ht="30" customHeight="1">
      <c r="A377" s="7">
        <v>375</v>
      </c>
      <c r="B377" s="7" t="str">
        <f>"50632023032222043073574"</f>
        <v>50632023032222043073574</v>
      </c>
      <c r="C377" s="7" t="str">
        <f t="shared" si="27"/>
        <v>0111</v>
      </c>
      <c r="D377" s="7" t="s">
        <v>36</v>
      </c>
      <c r="E377" s="7" t="str">
        <f>"吴挺川"</f>
        <v>吴挺川</v>
      </c>
      <c r="F377" s="7" t="str">
        <f>"男"</f>
        <v>男</v>
      </c>
      <c r="G377" s="7"/>
    </row>
    <row r="378" spans="1:7" s="1" customFormat="1" ht="30" customHeight="1">
      <c r="A378" s="7">
        <v>376</v>
      </c>
      <c r="B378" s="7" t="str">
        <f>"50632023032222192473611"</f>
        <v>50632023032222192473611</v>
      </c>
      <c r="C378" s="7" t="str">
        <f t="shared" si="27"/>
        <v>0111</v>
      </c>
      <c r="D378" s="7" t="s">
        <v>36</v>
      </c>
      <c r="E378" s="7" t="str">
        <f>"王凤丹"</f>
        <v>王凤丹</v>
      </c>
      <c r="F378" s="7" t="str">
        <f>"女"</f>
        <v>女</v>
      </c>
      <c r="G378" s="7"/>
    </row>
    <row r="379" spans="1:7" s="1" customFormat="1" ht="30" customHeight="1">
      <c r="A379" s="7">
        <v>377</v>
      </c>
      <c r="B379" s="7" t="str">
        <f>"50632023032222243473618"</f>
        <v>50632023032222243473618</v>
      </c>
      <c r="C379" s="7" t="str">
        <f t="shared" si="27"/>
        <v>0111</v>
      </c>
      <c r="D379" s="7" t="s">
        <v>36</v>
      </c>
      <c r="E379" s="7" t="str">
        <f>"何丽鸾"</f>
        <v>何丽鸾</v>
      </c>
      <c r="F379" s="7" t="str">
        <f>"女"</f>
        <v>女</v>
      </c>
      <c r="G379" s="7"/>
    </row>
    <row r="380" spans="1:7" s="1" customFormat="1" ht="30" customHeight="1">
      <c r="A380" s="7">
        <v>378</v>
      </c>
      <c r="B380" s="7" t="str">
        <f>"50632023032222385373645"</f>
        <v>50632023032222385373645</v>
      </c>
      <c r="C380" s="7" t="str">
        <f t="shared" si="27"/>
        <v>0111</v>
      </c>
      <c r="D380" s="7" t="s">
        <v>36</v>
      </c>
      <c r="E380" s="7" t="str">
        <f>"黄柳灵"</f>
        <v>黄柳灵</v>
      </c>
      <c r="F380" s="7" t="str">
        <f>"女"</f>
        <v>女</v>
      </c>
      <c r="G380" s="7"/>
    </row>
    <row r="381" spans="1:7" s="1" customFormat="1" ht="30" customHeight="1">
      <c r="A381" s="7">
        <v>379</v>
      </c>
      <c r="B381" s="7" t="str">
        <f>"50632023032222405973649"</f>
        <v>50632023032222405973649</v>
      </c>
      <c r="C381" s="7" t="str">
        <f t="shared" si="27"/>
        <v>0111</v>
      </c>
      <c r="D381" s="7" t="s">
        <v>36</v>
      </c>
      <c r="E381" s="7" t="str">
        <f>"王欧"</f>
        <v>王欧</v>
      </c>
      <c r="F381" s="7" t="str">
        <f>"男"</f>
        <v>男</v>
      </c>
      <c r="G381" s="7"/>
    </row>
    <row r="382" spans="1:7" s="1" customFormat="1" ht="30" customHeight="1">
      <c r="A382" s="7">
        <v>380</v>
      </c>
      <c r="B382" s="7" t="str">
        <f>"50632023032222575073674"</f>
        <v>50632023032222575073674</v>
      </c>
      <c r="C382" s="7" t="str">
        <f t="shared" si="27"/>
        <v>0111</v>
      </c>
      <c r="D382" s="7" t="s">
        <v>36</v>
      </c>
      <c r="E382" s="7" t="str">
        <f>"陈彬彬"</f>
        <v>陈彬彬</v>
      </c>
      <c r="F382" s="7" t="str">
        <f aca="true" t="shared" si="30" ref="F382:F397">"女"</f>
        <v>女</v>
      </c>
      <c r="G382" s="7"/>
    </row>
    <row r="383" spans="1:7" s="1" customFormat="1" ht="30" customHeight="1">
      <c r="A383" s="7">
        <v>381</v>
      </c>
      <c r="B383" s="7" t="str">
        <f>"50632023032301162273780"</f>
        <v>50632023032301162273780</v>
      </c>
      <c r="C383" s="7" t="str">
        <f t="shared" si="27"/>
        <v>0111</v>
      </c>
      <c r="D383" s="7" t="s">
        <v>36</v>
      </c>
      <c r="E383" s="7" t="str">
        <f>"钟海玉"</f>
        <v>钟海玉</v>
      </c>
      <c r="F383" s="7" t="str">
        <f t="shared" si="30"/>
        <v>女</v>
      </c>
      <c r="G383" s="7"/>
    </row>
    <row r="384" spans="1:7" s="1" customFormat="1" ht="30" customHeight="1">
      <c r="A384" s="7">
        <v>382</v>
      </c>
      <c r="B384" s="7" t="str">
        <f>"50632023032307585273811"</f>
        <v>50632023032307585273811</v>
      </c>
      <c r="C384" s="7" t="str">
        <f t="shared" si="27"/>
        <v>0111</v>
      </c>
      <c r="D384" s="7" t="s">
        <v>36</v>
      </c>
      <c r="E384" s="7" t="str">
        <f>"蒙娇"</f>
        <v>蒙娇</v>
      </c>
      <c r="F384" s="7" t="str">
        <f t="shared" si="30"/>
        <v>女</v>
      </c>
      <c r="G384" s="7"/>
    </row>
    <row r="385" spans="1:7" s="1" customFormat="1" ht="30" customHeight="1">
      <c r="A385" s="7">
        <v>383</v>
      </c>
      <c r="B385" s="7" t="str">
        <f>"50632023032308242073820"</f>
        <v>50632023032308242073820</v>
      </c>
      <c r="C385" s="7" t="str">
        <f t="shared" si="27"/>
        <v>0111</v>
      </c>
      <c r="D385" s="7" t="s">
        <v>36</v>
      </c>
      <c r="E385" s="7" t="str">
        <f>"李叶梅"</f>
        <v>李叶梅</v>
      </c>
      <c r="F385" s="7" t="str">
        <f t="shared" si="30"/>
        <v>女</v>
      </c>
      <c r="G385" s="7"/>
    </row>
    <row r="386" spans="1:7" s="1" customFormat="1" ht="30" customHeight="1">
      <c r="A386" s="7">
        <v>384</v>
      </c>
      <c r="B386" s="7" t="str">
        <f>"50632023032308464573843"</f>
        <v>50632023032308464573843</v>
      </c>
      <c r="C386" s="7" t="str">
        <f aca="true" t="shared" si="31" ref="C386:C404">"0111"</f>
        <v>0111</v>
      </c>
      <c r="D386" s="7" t="s">
        <v>36</v>
      </c>
      <c r="E386" s="7" t="str">
        <f>"祁曼雅"</f>
        <v>祁曼雅</v>
      </c>
      <c r="F386" s="7" t="str">
        <f t="shared" si="30"/>
        <v>女</v>
      </c>
      <c r="G386" s="7"/>
    </row>
    <row r="387" spans="1:7" s="1" customFormat="1" ht="30" customHeight="1">
      <c r="A387" s="7">
        <v>385</v>
      </c>
      <c r="B387" s="7" t="str">
        <f>"50632023032309242573916"</f>
        <v>50632023032309242573916</v>
      </c>
      <c r="C387" s="7" t="str">
        <f t="shared" si="31"/>
        <v>0111</v>
      </c>
      <c r="D387" s="7" t="s">
        <v>36</v>
      </c>
      <c r="E387" s="7" t="str">
        <f>"卢运芳"</f>
        <v>卢运芳</v>
      </c>
      <c r="F387" s="7" t="str">
        <f t="shared" si="30"/>
        <v>女</v>
      </c>
      <c r="G387" s="7"/>
    </row>
    <row r="388" spans="1:7" s="1" customFormat="1" ht="30" customHeight="1">
      <c r="A388" s="7">
        <v>386</v>
      </c>
      <c r="B388" s="7" t="str">
        <f>"50632023032309281073921"</f>
        <v>50632023032309281073921</v>
      </c>
      <c r="C388" s="7" t="str">
        <f t="shared" si="31"/>
        <v>0111</v>
      </c>
      <c r="D388" s="7" t="s">
        <v>36</v>
      </c>
      <c r="E388" s="7" t="str">
        <f>"扈雅宁"</f>
        <v>扈雅宁</v>
      </c>
      <c r="F388" s="7" t="str">
        <f t="shared" si="30"/>
        <v>女</v>
      </c>
      <c r="G388" s="7"/>
    </row>
    <row r="389" spans="1:7" s="1" customFormat="1" ht="30" customHeight="1">
      <c r="A389" s="7">
        <v>387</v>
      </c>
      <c r="B389" s="7" t="str">
        <f>"50632023032309335173940"</f>
        <v>50632023032309335173940</v>
      </c>
      <c r="C389" s="7" t="str">
        <f t="shared" si="31"/>
        <v>0111</v>
      </c>
      <c r="D389" s="7" t="s">
        <v>36</v>
      </c>
      <c r="E389" s="7" t="str">
        <f>"王云萍"</f>
        <v>王云萍</v>
      </c>
      <c r="F389" s="7" t="str">
        <f t="shared" si="30"/>
        <v>女</v>
      </c>
      <c r="G389" s="7"/>
    </row>
    <row r="390" spans="1:7" s="1" customFormat="1" ht="30" customHeight="1">
      <c r="A390" s="7">
        <v>388</v>
      </c>
      <c r="B390" s="7" t="str">
        <f>"50632023032309393573951"</f>
        <v>50632023032309393573951</v>
      </c>
      <c r="C390" s="7" t="str">
        <f t="shared" si="31"/>
        <v>0111</v>
      </c>
      <c r="D390" s="7" t="s">
        <v>36</v>
      </c>
      <c r="E390" s="7" t="str">
        <f>"陈春萍"</f>
        <v>陈春萍</v>
      </c>
      <c r="F390" s="7" t="str">
        <f t="shared" si="30"/>
        <v>女</v>
      </c>
      <c r="G390" s="7"/>
    </row>
    <row r="391" spans="1:7" s="1" customFormat="1" ht="30" customHeight="1">
      <c r="A391" s="7">
        <v>389</v>
      </c>
      <c r="B391" s="7" t="str">
        <f>"50632023032310020073998"</f>
        <v>50632023032310020073998</v>
      </c>
      <c r="C391" s="7" t="str">
        <f t="shared" si="31"/>
        <v>0111</v>
      </c>
      <c r="D391" s="7" t="s">
        <v>36</v>
      </c>
      <c r="E391" s="7" t="str">
        <f>"黄恋"</f>
        <v>黄恋</v>
      </c>
      <c r="F391" s="7" t="str">
        <f t="shared" si="30"/>
        <v>女</v>
      </c>
      <c r="G391" s="7"/>
    </row>
    <row r="392" spans="1:7" s="1" customFormat="1" ht="30" customHeight="1">
      <c r="A392" s="7">
        <v>390</v>
      </c>
      <c r="B392" s="7" t="str">
        <f>"50632023032310232774039"</f>
        <v>50632023032310232774039</v>
      </c>
      <c r="C392" s="7" t="str">
        <f t="shared" si="31"/>
        <v>0111</v>
      </c>
      <c r="D392" s="7" t="s">
        <v>36</v>
      </c>
      <c r="E392" s="7" t="str">
        <f>"陈德楼"</f>
        <v>陈德楼</v>
      </c>
      <c r="F392" s="7" t="str">
        <f t="shared" si="30"/>
        <v>女</v>
      </c>
      <c r="G392" s="7"/>
    </row>
    <row r="393" spans="1:7" s="1" customFormat="1" ht="30" customHeight="1">
      <c r="A393" s="7">
        <v>391</v>
      </c>
      <c r="B393" s="7" t="str">
        <f>"50632023032310284474060"</f>
        <v>50632023032310284474060</v>
      </c>
      <c r="C393" s="7" t="str">
        <f t="shared" si="31"/>
        <v>0111</v>
      </c>
      <c r="D393" s="7" t="s">
        <v>36</v>
      </c>
      <c r="E393" s="7" t="str">
        <f>"陈梁玉"</f>
        <v>陈梁玉</v>
      </c>
      <c r="F393" s="7" t="str">
        <f t="shared" si="30"/>
        <v>女</v>
      </c>
      <c r="G393" s="7"/>
    </row>
    <row r="394" spans="1:7" s="1" customFormat="1" ht="30" customHeight="1">
      <c r="A394" s="7">
        <v>392</v>
      </c>
      <c r="B394" s="7" t="str">
        <f>"50632023032311010574146"</f>
        <v>50632023032311010574146</v>
      </c>
      <c r="C394" s="7" t="str">
        <f t="shared" si="31"/>
        <v>0111</v>
      </c>
      <c r="D394" s="7" t="s">
        <v>36</v>
      </c>
      <c r="E394" s="7" t="str">
        <f>"蔡江贤"</f>
        <v>蔡江贤</v>
      </c>
      <c r="F394" s="7" t="str">
        <f t="shared" si="30"/>
        <v>女</v>
      </c>
      <c r="G394" s="7"/>
    </row>
    <row r="395" spans="1:7" s="1" customFormat="1" ht="30" customHeight="1">
      <c r="A395" s="7">
        <v>393</v>
      </c>
      <c r="B395" s="7" t="str">
        <f>"50632023032311132474182"</f>
        <v>50632023032311132474182</v>
      </c>
      <c r="C395" s="7" t="str">
        <f t="shared" si="31"/>
        <v>0111</v>
      </c>
      <c r="D395" s="7" t="s">
        <v>36</v>
      </c>
      <c r="E395" s="7" t="str">
        <f>"符永倩"</f>
        <v>符永倩</v>
      </c>
      <c r="F395" s="7" t="str">
        <f t="shared" si="30"/>
        <v>女</v>
      </c>
      <c r="G395" s="7"/>
    </row>
    <row r="396" spans="1:7" s="1" customFormat="1" ht="30" customHeight="1">
      <c r="A396" s="7">
        <v>394</v>
      </c>
      <c r="B396" s="7" t="str">
        <f>"50632023032311180174200"</f>
        <v>50632023032311180174200</v>
      </c>
      <c r="C396" s="7" t="str">
        <f t="shared" si="31"/>
        <v>0111</v>
      </c>
      <c r="D396" s="7" t="s">
        <v>36</v>
      </c>
      <c r="E396" s="7" t="str">
        <f>"王海瑜"</f>
        <v>王海瑜</v>
      </c>
      <c r="F396" s="7" t="str">
        <f t="shared" si="30"/>
        <v>女</v>
      </c>
      <c r="G396" s="7"/>
    </row>
    <row r="397" spans="1:7" s="1" customFormat="1" ht="30" customHeight="1">
      <c r="A397" s="7">
        <v>395</v>
      </c>
      <c r="B397" s="7" t="str">
        <f>"50632023032312403674357"</f>
        <v>50632023032312403674357</v>
      </c>
      <c r="C397" s="7" t="str">
        <f t="shared" si="31"/>
        <v>0111</v>
      </c>
      <c r="D397" s="7" t="s">
        <v>36</v>
      </c>
      <c r="E397" s="7" t="str">
        <f>"蒋燕娇"</f>
        <v>蒋燕娇</v>
      </c>
      <c r="F397" s="7" t="str">
        <f t="shared" si="30"/>
        <v>女</v>
      </c>
      <c r="G397" s="7"/>
    </row>
    <row r="398" spans="1:7" s="1" customFormat="1" ht="30" customHeight="1">
      <c r="A398" s="7">
        <v>396</v>
      </c>
      <c r="B398" s="7" t="str">
        <f>"50632023032313195774425"</f>
        <v>50632023032313195774425</v>
      </c>
      <c r="C398" s="7" t="str">
        <f t="shared" si="31"/>
        <v>0111</v>
      </c>
      <c r="D398" s="7" t="s">
        <v>36</v>
      </c>
      <c r="E398" s="7" t="str">
        <f>"周明泊"</f>
        <v>周明泊</v>
      </c>
      <c r="F398" s="7" t="str">
        <f>"男"</f>
        <v>男</v>
      </c>
      <c r="G398" s="7"/>
    </row>
    <row r="399" spans="1:7" s="1" customFormat="1" ht="30" customHeight="1">
      <c r="A399" s="7">
        <v>397</v>
      </c>
      <c r="B399" s="7" t="str">
        <f>"50632023032313591474471"</f>
        <v>50632023032313591474471</v>
      </c>
      <c r="C399" s="7" t="str">
        <f t="shared" si="31"/>
        <v>0111</v>
      </c>
      <c r="D399" s="7" t="s">
        <v>36</v>
      </c>
      <c r="E399" s="7" t="str">
        <f>"冯丽萍"</f>
        <v>冯丽萍</v>
      </c>
      <c r="F399" s="7" t="str">
        <f>"女"</f>
        <v>女</v>
      </c>
      <c r="G399" s="7"/>
    </row>
    <row r="400" spans="1:7" s="1" customFormat="1" ht="30" customHeight="1">
      <c r="A400" s="7">
        <v>398</v>
      </c>
      <c r="B400" s="7" t="str">
        <f>"50632023032314121674492"</f>
        <v>50632023032314121674492</v>
      </c>
      <c r="C400" s="7" t="str">
        <f t="shared" si="31"/>
        <v>0111</v>
      </c>
      <c r="D400" s="7" t="s">
        <v>36</v>
      </c>
      <c r="E400" s="7" t="str">
        <f>"符壮才"</f>
        <v>符壮才</v>
      </c>
      <c r="F400" s="7" t="str">
        <f>"男"</f>
        <v>男</v>
      </c>
      <c r="G400" s="7"/>
    </row>
    <row r="401" spans="1:7" s="1" customFormat="1" ht="30" customHeight="1">
      <c r="A401" s="7">
        <v>399</v>
      </c>
      <c r="B401" s="7" t="str">
        <f>"50632023032314374374541"</f>
        <v>50632023032314374374541</v>
      </c>
      <c r="C401" s="7" t="str">
        <f t="shared" si="31"/>
        <v>0111</v>
      </c>
      <c r="D401" s="7" t="s">
        <v>36</v>
      </c>
      <c r="E401" s="7" t="str">
        <f>"陶婷婷"</f>
        <v>陶婷婷</v>
      </c>
      <c r="F401" s="7" t="str">
        <f>"女"</f>
        <v>女</v>
      </c>
      <c r="G401" s="7"/>
    </row>
    <row r="402" spans="1:7" s="1" customFormat="1" ht="30" customHeight="1">
      <c r="A402" s="7">
        <v>400</v>
      </c>
      <c r="B402" s="7" t="str">
        <f>"50632023032315460474657"</f>
        <v>50632023032315460474657</v>
      </c>
      <c r="C402" s="7" t="str">
        <f t="shared" si="31"/>
        <v>0111</v>
      </c>
      <c r="D402" s="7" t="s">
        <v>36</v>
      </c>
      <c r="E402" s="7" t="str">
        <f>"黄渝清"</f>
        <v>黄渝清</v>
      </c>
      <c r="F402" s="7" t="str">
        <f>"女"</f>
        <v>女</v>
      </c>
      <c r="G402" s="7"/>
    </row>
    <row r="403" spans="1:7" ht="22.5" customHeight="1">
      <c r="A403" s="7">
        <v>401</v>
      </c>
      <c r="B403" s="7"/>
      <c r="C403" s="7" t="str">
        <f t="shared" si="31"/>
        <v>0111</v>
      </c>
      <c r="D403" s="7" t="s">
        <v>36</v>
      </c>
      <c r="E403" s="9" t="s">
        <v>37</v>
      </c>
      <c r="F403" s="9" t="s">
        <v>10</v>
      </c>
      <c r="G403" s="7" t="s">
        <v>11</v>
      </c>
    </row>
    <row r="404" spans="1:7" ht="24" customHeight="1">
      <c r="A404" s="7">
        <v>402</v>
      </c>
      <c r="B404" s="7"/>
      <c r="C404" s="7" t="str">
        <f t="shared" si="31"/>
        <v>0111</v>
      </c>
      <c r="D404" s="7" t="s">
        <v>36</v>
      </c>
      <c r="E404" s="9" t="s">
        <v>38</v>
      </c>
      <c r="F404" s="9" t="s">
        <v>10</v>
      </c>
      <c r="G404" s="7" t="s">
        <v>32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2023-03-31T08:28:15Z</dcterms:created>
  <dcterms:modified xsi:type="dcterms:W3CDTF">2023-03-31T09:20:26Z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D484054A2B86410BABAB82AB00211FF9</vt:lpwstr>
  </property>
  <property fmtid="{D5CDD505-2E9C-101B-9397-08002B2CF9AE}" pid="4" name="KSOProductBuildV">
    <vt:lpwstr>2052-11.1.0.12970</vt:lpwstr>
  </property>
</Properties>
</file>