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7120"/>
  </bookViews>
  <sheets>
    <sheet name="Sheet1" sheetId="1" r:id="rId1"/>
  </sheets>
  <definedNames>
    <definedName name="_xlnm._FilterDatabase" localSheetId="0" hidden="1">Sheet1!$A$2:$K$64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<sst xmlns="http://schemas.openxmlformats.org/spreadsheetml/2006/main" count="145" uniqueCount="87">
  <si>
    <t xml:space="preserve">海口市龙华区2023年校招面试、笔试、综合成绩表（武汉考点）
</t>
  </si>
  <si>
    <t>序号</t>
  </si>
  <si>
    <t>报考岗位</t>
  </si>
  <si>
    <t>笔试准考证号</t>
  </si>
  <si>
    <t>姓名</t>
  </si>
  <si>
    <t>面试成绩</t>
  </si>
  <si>
    <t>面试成绩*50%</t>
  </si>
  <si>
    <t>笔试成绩</t>
  </si>
  <si>
    <t>笔试成绩*50%</t>
  </si>
  <si>
    <t>综合成绩</t>
  </si>
  <si>
    <t>排名</t>
  </si>
  <si>
    <t>备注</t>
  </si>
  <si>
    <t>0106_中学英语</t>
  </si>
  <si>
    <t>202303250101</t>
  </si>
  <si>
    <t>202303250103</t>
  </si>
  <si>
    <t>202303250102</t>
  </si>
  <si>
    <t>笔试缺考</t>
  </si>
  <si>
    <t>0103_小学英语</t>
  </si>
  <si>
    <t>202303250105</t>
  </si>
  <si>
    <t>202303250107</t>
  </si>
  <si>
    <t>202303250108</t>
  </si>
  <si>
    <t>202303250106</t>
  </si>
  <si>
    <t>202303250104</t>
  </si>
  <si>
    <t>0108_中学历史</t>
  </si>
  <si>
    <t>202303250110</t>
  </si>
  <si>
    <t>202303250109</t>
  </si>
  <si>
    <t>0107_中学政治</t>
  </si>
  <si>
    <t>202303250111</t>
  </si>
  <si>
    <t>202303250112</t>
  </si>
  <si>
    <t>202303250114</t>
  </si>
  <si>
    <t>202303250113</t>
  </si>
  <si>
    <t>202303250115</t>
  </si>
  <si>
    <t>面试缺考</t>
  </si>
  <si>
    <t>0110_中学化学</t>
  </si>
  <si>
    <t>202303250117</t>
  </si>
  <si>
    <t>202303250119</t>
  </si>
  <si>
    <t>202303250124</t>
  </si>
  <si>
    <t>202303250120</t>
  </si>
  <si>
    <t>202303250116</t>
  </si>
  <si>
    <t>202303250122</t>
  </si>
  <si>
    <t>202303250121</t>
  </si>
  <si>
    <t>202303250123</t>
  </si>
  <si>
    <t>202303250118</t>
  </si>
  <si>
    <t>202303250125</t>
  </si>
  <si>
    <t>202303250128</t>
  </si>
  <si>
    <t>202303250126</t>
  </si>
  <si>
    <t>202303250127</t>
  </si>
  <si>
    <t>0102_小学数学</t>
  </si>
  <si>
    <t>202303250130</t>
  </si>
  <si>
    <t>202303250129</t>
  </si>
  <si>
    <t>202303250131</t>
  </si>
  <si>
    <t>0105_中学数学</t>
  </si>
  <si>
    <t>202303250135</t>
  </si>
  <si>
    <t>202303250132</t>
  </si>
  <si>
    <t>202303250133</t>
  </si>
  <si>
    <t>202303250134</t>
  </si>
  <si>
    <t>0109_中学生物</t>
  </si>
  <si>
    <t>202303250136</t>
  </si>
  <si>
    <t>面试未及格</t>
  </si>
  <si>
    <t>0104_小学体育</t>
  </si>
  <si>
    <t>202303250142</t>
  </si>
  <si>
    <t>202303250139</t>
  </si>
  <si>
    <t>202303250138</t>
  </si>
  <si>
    <t>202303250137</t>
  </si>
  <si>
    <t>202303250141</t>
  </si>
  <si>
    <t>202303250140</t>
  </si>
  <si>
    <t>0101_小学语文</t>
  </si>
  <si>
    <t>202303250143</t>
  </si>
  <si>
    <t>202303250155</t>
  </si>
  <si>
    <t>202303250146</t>
  </si>
  <si>
    <t>202303250160</t>
  </si>
  <si>
    <t>202303250162</t>
  </si>
  <si>
    <t>202303250152</t>
  </si>
  <si>
    <t>202303250151</t>
  </si>
  <si>
    <t>202303250158</t>
  </si>
  <si>
    <t>202303250154</t>
  </si>
  <si>
    <t>202303250153</t>
  </si>
  <si>
    <t>202303250159</t>
  </si>
  <si>
    <t>202303250148</t>
  </si>
  <si>
    <t>202303250157</t>
  </si>
  <si>
    <t>202303250147</t>
  </si>
  <si>
    <t>202303250145</t>
  </si>
  <si>
    <t>202303250156</t>
  </si>
  <si>
    <t>202303250150</t>
  </si>
  <si>
    <t>202303250149</t>
  </si>
  <si>
    <t>202303250161</t>
  </si>
  <si>
    <t>202303250144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</si>
</sst>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\(0\)"/>
    <numFmt numFmtId="177" formatCode="0.00;[Red]0.00"/>
    <numFmt numFmtId="178" formatCode="0.00_);\(0.00\)"/>
    <numFmt numFmtId="179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8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topLeftCell="A54" workbookViewId="0">
      <selection activeCell="M3" sqref="M3"/>
    </sheetView>
  </sheetViews>
  <sheetFormatPr defaultColWidth="7.87272727272727" defaultRowHeight="25" customHeight="1"/>
  <cols>
    <col min="1" max="1" width="6.25454545454545" style="2" customWidth="1"/>
    <col min="2" max="2" width="19.3636363636364" style="2" customWidth="1"/>
    <col min="3" max="3" width="20.0909090909091" style="2" customWidth="1"/>
    <col min="4" max="4" width="12.3636363636364" style="2" customWidth="1"/>
    <col min="5" max="5" width="13.4545454545455" style="3" customWidth="1"/>
    <col min="6" max="6" width="10.6363636363636" style="3" customWidth="1"/>
    <col min="7" max="7" width="11.9090909090909" style="3" customWidth="1"/>
    <col min="8" max="8" width="10.1818181818182" style="3" customWidth="1"/>
    <col min="9" max="9" width="12.7272727272727" style="3" customWidth="1"/>
    <col min="10" max="10" width="8" style="4" customWidth="1"/>
    <col min="11" max="11" width="18.6363636363636" style="5" customWidth="1"/>
    <col min="12" max="16371" width="7.87272727272727" style="2" customWidth="1"/>
    <col min="16372" max="16384" width="7.87272727272727" style="2"/>
  </cols>
  <sheetData>
    <row r="1" customHeight="1" spans="1:11">
      <c r="A1" s="6" t="s">
        <v>0</v>
      </c>
      <c r="B1" s="6"/>
      <c r="C1" s="6"/>
      <c r="D1" s="6"/>
      <c r="E1" s="7"/>
      <c r="F1" s="7"/>
      <c r="G1" s="7"/>
      <c r="H1" s="7"/>
      <c r="I1" s="7"/>
      <c r="J1" s="16"/>
      <c r="K1" s="6"/>
    </row>
    <row r="2" s="1" customFormat="1" ht="33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18" t="s">
        <v>11</v>
      </c>
    </row>
    <row r="3" customHeight="1" spans="1:11">
      <c r="A3" s="10">
        <v>1</v>
      </c>
      <c r="B3" s="10" t="s">
        <v>12</v>
      </c>
      <c r="C3" s="21" t="s">
        <v>13</v>
      </c>
      <c r="D3" s="10" t="str">
        <f>"谢佳玲"</f>
        <v>谢佳玲</v>
      </c>
      <c r="E3" s="12">
        <v>88</v>
      </c>
      <c r="F3" s="13">
        <f t="shared" ref="F3:F64" si="0">E3*0.5</f>
        <v>44</v>
      </c>
      <c r="G3" s="14">
        <v>60.8</v>
      </c>
      <c r="H3" s="13">
        <f t="shared" ref="H3:H64" si="1">G3*0.5</f>
        <v>30.4</v>
      </c>
      <c r="I3" s="13">
        <f t="shared" ref="I3:I64" si="2">H3+F3</f>
        <v>74.4</v>
      </c>
      <c r="J3" s="19">
        <v>1</v>
      </c>
      <c r="K3" s="20"/>
    </row>
    <row r="4" customHeight="1" spans="1:11">
      <c r="A4" s="10">
        <v>2</v>
      </c>
      <c r="B4" s="10" t="s">
        <v>12</v>
      </c>
      <c r="C4" s="21" t="s">
        <v>14</v>
      </c>
      <c r="D4" s="10" t="str">
        <f>"乔雨欣"</f>
        <v>乔雨欣</v>
      </c>
      <c r="E4" s="12">
        <v>64.33</v>
      </c>
      <c r="F4" s="13">
        <f t="shared" si="0"/>
        <v>32.165</v>
      </c>
      <c r="G4" s="14">
        <v>63</v>
      </c>
      <c r="H4" s="13">
        <f t="shared" si="1"/>
        <v>31.5</v>
      </c>
      <c r="I4" s="13">
        <f t="shared" si="2"/>
        <v>63.665</v>
      </c>
      <c r="J4" s="19">
        <v>2</v>
      </c>
      <c r="K4" s="20"/>
    </row>
    <row r="5" customHeight="1" spans="1:11">
      <c r="A5" s="10">
        <v>3</v>
      </c>
      <c r="B5" s="10" t="s">
        <v>12</v>
      </c>
      <c r="C5" s="21" t="s">
        <v>15</v>
      </c>
      <c r="D5" s="10" t="str">
        <f>"周文静"</f>
        <v>周文静</v>
      </c>
      <c r="E5" s="12">
        <v>79</v>
      </c>
      <c r="F5" s="13">
        <f t="shared" si="0"/>
        <v>39.5</v>
      </c>
      <c r="G5" s="14">
        <v>0</v>
      </c>
      <c r="H5" s="13">
        <f t="shared" si="1"/>
        <v>0</v>
      </c>
      <c r="I5" s="13">
        <f t="shared" si="2"/>
        <v>39.5</v>
      </c>
      <c r="J5" s="19"/>
      <c r="K5" s="20" t="s">
        <v>16</v>
      </c>
    </row>
    <row r="6" customHeight="1" spans="1:11">
      <c r="A6" s="10">
        <v>4</v>
      </c>
      <c r="B6" s="10" t="s">
        <v>17</v>
      </c>
      <c r="C6" s="21" t="s">
        <v>18</v>
      </c>
      <c r="D6" s="10" t="str">
        <f>"杨心雨"</f>
        <v>杨心雨</v>
      </c>
      <c r="E6" s="12">
        <v>76.33</v>
      </c>
      <c r="F6" s="13">
        <f t="shared" si="0"/>
        <v>38.165</v>
      </c>
      <c r="G6" s="14">
        <v>64.1</v>
      </c>
      <c r="H6" s="13">
        <f t="shared" si="1"/>
        <v>32.05</v>
      </c>
      <c r="I6" s="13">
        <f t="shared" si="2"/>
        <v>70.215</v>
      </c>
      <c r="J6" s="19">
        <v>1</v>
      </c>
      <c r="K6" s="20"/>
    </row>
    <row r="7" customHeight="1" spans="1:11">
      <c r="A7" s="10">
        <v>5</v>
      </c>
      <c r="B7" s="10" t="s">
        <v>17</v>
      </c>
      <c r="C7" s="21" t="s">
        <v>19</v>
      </c>
      <c r="D7" s="10" t="str">
        <f>"吴文雅"</f>
        <v>吴文雅</v>
      </c>
      <c r="E7" s="12">
        <v>79</v>
      </c>
      <c r="F7" s="13">
        <f t="shared" si="0"/>
        <v>39.5</v>
      </c>
      <c r="G7" s="14">
        <v>60.4</v>
      </c>
      <c r="H7" s="13">
        <f t="shared" si="1"/>
        <v>30.2</v>
      </c>
      <c r="I7" s="13">
        <f t="shared" si="2"/>
        <v>69.7</v>
      </c>
      <c r="J7" s="19">
        <v>2</v>
      </c>
      <c r="K7" s="20"/>
    </row>
    <row r="8" customHeight="1" spans="1:11">
      <c r="A8" s="10">
        <v>6</v>
      </c>
      <c r="B8" s="10" t="s">
        <v>17</v>
      </c>
      <c r="C8" s="21" t="s">
        <v>20</v>
      </c>
      <c r="D8" s="10" t="str">
        <f>"钱欢"</f>
        <v>钱欢</v>
      </c>
      <c r="E8" s="12">
        <v>67.67</v>
      </c>
      <c r="F8" s="13">
        <f t="shared" si="0"/>
        <v>33.835</v>
      </c>
      <c r="G8" s="14">
        <v>67.1</v>
      </c>
      <c r="H8" s="13">
        <f t="shared" si="1"/>
        <v>33.55</v>
      </c>
      <c r="I8" s="13">
        <f t="shared" si="2"/>
        <v>67.385</v>
      </c>
      <c r="J8" s="19">
        <v>3</v>
      </c>
      <c r="K8" s="20"/>
    </row>
    <row r="9" customHeight="1" spans="1:11">
      <c r="A9" s="10">
        <v>7</v>
      </c>
      <c r="B9" s="10" t="s">
        <v>17</v>
      </c>
      <c r="C9" s="21" t="s">
        <v>21</v>
      </c>
      <c r="D9" s="10" t="str">
        <f>"郑淑颖"</f>
        <v>郑淑颖</v>
      </c>
      <c r="E9" s="12">
        <v>66.67</v>
      </c>
      <c r="F9" s="13">
        <f t="shared" si="0"/>
        <v>33.335</v>
      </c>
      <c r="G9" s="14">
        <v>59.5</v>
      </c>
      <c r="H9" s="13">
        <f t="shared" si="1"/>
        <v>29.75</v>
      </c>
      <c r="I9" s="13">
        <f t="shared" si="2"/>
        <v>63.085</v>
      </c>
      <c r="J9" s="19">
        <v>4</v>
      </c>
      <c r="K9" s="20"/>
    </row>
    <row r="10" customHeight="1" spans="1:11">
      <c r="A10" s="10">
        <v>8</v>
      </c>
      <c r="B10" s="10" t="s">
        <v>17</v>
      </c>
      <c r="C10" s="21" t="s">
        <v>22</v>
      </c>
      <c r="D10" s="10" t="str">
        <f>"杨蕾"</f>
        <v>杨蕾</v>
      </c>
      <c r="E10" s="12">
        <v>61.67</v>
      </c>
      <c r="F10" s="13">
        <f t="shared" si="0"/>
        <v>30.835</v>
      </c>
      <c r="G10" s="14">
        <v>60</v>
      </c>
      <c r="H10" s="13">
        <f t="shared" si="1"/>
        <v>30</v>
      </c>
      <c r="I10" s="13">
        <f t="shared" si="2"/>
        <v>60.835</v>
      </c>
      <c r="J10" s="19">
        <v>5</v>
      </c>
      <c r="K10" s="20"/>
    </row>
    <row r="11" customHeight="1" spans="1:11">
      <c r="A11" s="10">
        <v>9</v>
      </c>
      <c r="B11" s="10" t="s">
        <v>23</v>
      </c>
      <c r="C11" s="21" t="s">
        <v>24</v>
      </c>
      <c r="D11" s="10" t="str">
        <f>"陈颖"</f>
        <v>陈颖</v>
      </c>
      <c r="E11" s="12">
        <v>83.67</v>
      </c>
      <c r="F11" s="13">
        <f t="shared" si="0"/>
        <v>41.835</v>
      </c>
      <c r="G11" s="14">
        <v>60.3</v>
      </c>
      <c r="H11" s="13">
        <f t="shared" si="1"/>
        <v>30.15</v>
      </c>
      <c r="I11" s="13">
        <f t="shared" si="2"/>
        <v>71.985</v>
      </c>
      <c r="J11" s="19">
        <v>1</v>
      </c>
      <c r="K11" s="20"/>
    </row>
    <row r="12" customHeight="1" spans="1:11">
      <c r="A12" s="10">
        <v>10</v>
      </c>
      <c r="B12" s="10" t="s">
        <v>23</v>
      </c>
      <c r="C12" s="21" t="s">
        <v>25</v>
      </c>
      <c r="D12" s="10" t="str">
        <f>"程春利"</f>
        <v>程春利</v>
      </c>
      <c r="E12" s="12">
        <v>75.67</v>
      </c>
      <c r="F12" s="13">
        <f t="shared" si="0"/>
        <v>37.835</v>
      </c>
      <c r="G12" s="14">
        <v>0</v>
      </c>
      <c r="H12" s="13">
        <f t="shared" si="1"/>
        <v>0</v>
      </c>
      <c r="I12" s="13">
        <f t="shared" si="2"/>
        <v>37.835</v>
      </c>
      <c r="J12" s="19"/>
      <c r="K12" s="20" t="s">
        <v>16</v>
      </c>
    </row>
    <row r="13" customHeight="1" spans="1:11">
      <c r="A13" s="10">
        <v>11</v>
      </c>
      <c r="B13" s="10" t="s">
        <v>26</v>
      </c>
      <c r="C13" s="21" t="s">
        <v>27</v>
      </c>
      <c r="D13" s="10" t="str">
        <f>"周梦真"</f>
        <v>周梦真</v>
      </c>
      <c r="E13" s="12">
        <v>80.67</v>
      </c>
      <c r="F13" s="13">
        <f t="shared" si="0"/>
        <v>40.335</v>
      </c>
      <c r="G13" s="14">
        <v>73.2</v>
      </c>
      <c r="H13" s="13">
        <f t="shared" si="1"/>
        <v>36.6</v>
      </c>
      <c r="I13" s="13">
        <f t="shared" si="2"/>
        <v>76.935</v>
      </c>
      <c r="J13" s="19">
        <v>1</v>
      </c>
      <c r="K13" s="20"/>
    </row>
    <row r="14" customHeight="1" spans="1:11">
      <c r="A14" s="10">
        <v>12</v>
      </c>
      <c r="B14" s="10" t="s">
        <v>26</v>
      </c>
      <c r="C14" s="21" t="s">
        <v>28</v>
      </c>
      <c r="D14" s="10" t="str">
        <f>"徐笛"</f>
        <v>徐笛</v>
      </c>
      <c r="E14" s="12">
        <v>75.667</v>
      </c>
      <c r="F14" s="13">
        <f t="shared" si="0"/>
        <v>37.8335</v>
      </c>
      <c r="G14" s="14">
        <v>72.9</v>
      </c>
      <c r="H14" s="13">
        <f t="shared" si="1"/>
        <v>36.45</v>
      </c>
      <c r="I14" s="13">
        <f t="shared" si="2"/>
        <v>74.2835</v>
      </c>
      <c r="J14" s="19">
        <v>2</v>
      </c>
      <c r="K14" s="20"/>
    </row>
    <row r="15" customHeight="1" spans="1:11">
      <c r="A15" s="10">
        <v>13</v>
      </c>
      <c r="B15" s="10" t="s">
        <v>26</v>
      </c>
      <c r="C15" s="21" t="s">
        <v>29</v>
      </c>
      <c r="D15" s="10" t="str">
        <f>"邱钰涵"</f>
        <v>邱钰涵</v>
      </c>
      <c r="E15" s="12">
        <v>81.33</v>
      </c>
      <c r="F15" s="13">
        <f t="shared" si="0"/>
        <v>40.665</v>
      </c>
      <c r="G15" s="14">
        <v>61</v>
      </c>
      <c r="H15" s="13">
        <f t="shared" si="1"/>
        <v>30.5</v>
      </c>
      <c r="I15" s="13">
        <f t="shared" si="2"/>
        <v>71.165</v>
      </c>
      <c r="J15" s="19">
        <v>3</v>
      </c>
      <c r="K15" s="20"/>
    </row>
    <row r="16" customHeight="1" spans="1:11">
      <c r="A16" s="10">
        <v>14</v>
      </c>
      <c r="B16" s="10" t="s">
        <v>26</v>
      </c>
      <c r="C16" s="21" t="s">
        <v>30</v>
      </c>
      <c r="D16" s="10" t="str">
        <f>"陈逸樾"</f>
        <v>陈逸樾</v>
      </c>
      <c r="E16" s="12">
        <v>74.67</v>
      </c>
      <c r="F16" s="13">
        <f t="shared" si="0"/>
        <v>37.335</v>
      </c>
      <c r="G16" s="14">
        <v>61.9</v>
      </c>
      <c r="H16" s="13">
        <f t="shared" si="1"/>
        <v>30.95</v>
      </c>
      <c r="I16" s="13">
        <f t="shared" si="2"/>
        <v>68.285</v>
      </c>
      <c r="J16" s="19">
        <v>4</v>
      </c>
      <c r="K16" s="20"/>
    </row>
    <row r="17" customHeight="1" spans="1:11">
      <c r="A17" s="10">
        <v>15</v>
      </c>
      <c r="B17" s="10" t="s">
        <v>26</v>
      </c>
      <c r="C17" s="21" t="s">
        <v>31</v>
      </c>
      <c r="D17" s="10" t="str">
        <f>"刘力源"</f>
        <v>刘力源</v>
      </c>
      <c r="E17" s="12">
        <v>0</v>
      </c>
      <c r="F17" s="13">
        <f t="shared" si="0"/>
        <v>0</v>
      </c>
      <c r="G17" s="14">
        <v>0</v>
      </c>
      <c r="H17" s="13">
        <f t="shared" si="1"/>
        <v>0</v>
      </c>
      <c r="I17" s="13">
        <f t="shared" si="2"/>
        <v>0</v>
      </c>
      <c r="J17" s="19"/>
      <c r="K17" s="20" t="s">
        <v>32</v>
      </c>
    </row>
    <row r="18" customHeight="1" spans="1:11">
      <c r="A18" s="10">
        <v>16</v>
      </c>
      <c r="B18" s="10" t="s">
        <v>33</v>
      </c>
      <c r="C18" s="21" t="s">
        <v>34</v>
      </c>
      <c r="D18" s="10" t="str">
        <f>"翁诗雨"</f>
        <v>翁诗雨</v>
      </c>
      <c r="E18" s="12">
        <v>88.67</v>
      </c>
      <c r="F18" s="13">
        <f t="shared" si="0"/>
        <v>44.335</v>
      </c>
      <c r="G18" s="14">
        <v>67.1</v>
      </c>
      <c r="H18" s="13">
        <f t="shared" si="1"/>
        <v>33.55</v>
      </c>
      <c r="I18" s="13">
        <f t="shared" si="2"/>
        <v>77.885</v>
      </c>
      <c r="J18" s="19">
        <v>1</v>
      </c>
      <c r="K18" s="20"/>
    </row>
    <row r="19" customHeight="1" spans="1:11">
      <c r="A19" s="10">
        <v>17</v>
      </c>
      <c r="B19" s="10" t="s">
        <v>33</v>
      </c>
      <c r="C19" s="21" t="s">
        <v>35</v>
      </c>
      <c r="D19" s="10" t="str">
        <f>"梁家晖"</f>
        <v>梁家晖</v>
      </c>
      <c r="E19" s="12">
        <v>88</v>
      </c>
      <c r="F19" s="13">
        <f t="shared" si="0"/>
        <v>44</v>
      </c>
      <c r="G19" s="14">
        <v>64</v>
      </c>
      <c r="H19" s="13">
        <f t="shared" si="1"/>
        <v>32</v>
      </c>
      <c r="I19" s="13">
        <f t="shared" si="2"/>
        <v>76</v>
      </c>
      <c r="J19" s="19">
        <v>2</v>
      </c>
      <c r="K19" s="20"/>
    </row>
    <row r="20" customHeight="1" spans="1:11">
      <c r="A20" s="10">
        <v>18</v>
      </c>
      <c r="B20" s="10" t="s">
        <v>33</v>
      </c>
      <c r="C20" s="21" t="s">
        <v>36</v>
      </c>
      <c r="D20" s="10" t="str">
        <f>"郏溢琦"</f>
        <v>郏溢琦</v>
      </c>
      <c r="E20" s="12">
        <v>74</v>
      </c>
      <c r="F20" s="13">
        <f t="shared" si="0"/>
        <v>37</v>
      </c>
      <c r="G20" s="14">
        <v>72.7</v>
      </c>
      <c r="H20" s="13">
        <f t="shared" si="1"/>
        <v>36.35</v>
      </c>
      <c r="I20" s="13">
        <f t="shared" si="2"/>
        <v>73.35</v>
      </c>
      <c r="J20" s="19">
        <v>3</v>
      </c>
      <c r="K20" s="20"/>
    </row>
    <row r="21" customHeight="1" spans="1:11">
      <c r="A21" s="10">
        <v>19</v>
      </c>
      <c r="B21" s="10" t="s">
        <v>33</v>
      </c>
      <c r="C21" s="21" t="s">
        <v>37</v>
      </c>
      <c r="D21" s="10" t="str">
        <f>"李慧燕"</f>
        <v>李慧燕</v>
      </c>
      <c r="E21" s="12">
        <v>76.67</v>
      </c>
      <c r="F21" s="13">
        <f t="shared" si="0"/>
        <v>38.335</v>
      </c>
      <c r="G21" s="14">
        <v>66.6</v>
      </c>
      <c r="H21" s="13">
        <f t="shared" si="1"/>
        <v>33.3</v>
      </c>
      <c r="I21" s="13">
        <f t="shared" si="2"/>
        <v>71.635</v>
      </c>
      <c r="J21" s="19">
        <v>4</v>
      </c>
      <c r="K21" s="20"/>
    </row>
    <row r="22" customHeight="1" spans="1:11">
      <c r="A22" s="10">
        <v>20</v>
      </c>
      <c r="B22" s="10" t="s">
        <v>33</v>
      </c>
      <c r="C22" s="21" t="s">
        <v>38</v>
      </c>
      <c r="D22" s="10" t="str">
        <f>"薛秋妍"</f>
        <v>薛秋妍</v>
      </c>
      <c r="E22" s="12">
        <v>71.33</v>
      </c>
      <c r="F22" s="13">
        <f t="shared" si="0"/>
        <v>35.665</v>
      </c>
      <c r="G22" s="14">
        <v>67.7</v>
      </c>
      <c r="H22" s="13">
        <f t="shared" si="1"/>
        <v>33.85</v>
      </c>
      <c r="I22" s="13">
        <f t="shared" si="2"/>
        <v>69.515</v>
      </c>
      <c r="J22" s="19">
        <v>5</v>
      </c>
      <c r="K22" s="20"/>
    </row>
    <row r="23" customHeight="1" spans="1:11">
      <c r="A23" s="10">
        <v>21</v>
      </c>
      <c r="B23" s="10" t="s">
        <v>33</v>
      </c>
      <c r="C23" s="21" t="s">
        <v>39</v>
      </c>
      <c r="D23" s="10" t="str">
        <f>"李深蔓"</f>
        <v>李深蔓</v>
      </c>
      <c r="E23" s="12">
        <v>73.33</v>
      </c>
      <c r="F23" s="13">
        <f t="shared" si="0"/>
        <v>36.665</v>
      </c>
      <c r="G23" s="14">
        <v>61.9</v>
      </c>
      <c r="H23" s="13">
        <f t="shared" si="1"/>
        <v>30.95</v>
      </c>
      <c r="I23" s="13">
        <f t="shared" si="2"/>
        <v>67.615</v>
      </c>
      <c r="J23" s="19">
        <v>6</v>
      </c>
      <c r="K23" s="20"/>
    </row>
    <row r="24" customHeight="1" spans="1:11">
      <c r="A24" s="10">
        <v>22</v>
      </c>
      <c r="B24" s="10" t="s">
        <v>33</v>
      </c>
      <c r="C24" s="21" t="s">
        <v>40</v>
      </c>
      <c r="D24" s="10" t="str">
        <f>"李泽涵"</f>
        <v>李泽涵</v>
      </c>
      <c r="E24" s="12">
        <v>75.33</v>
      </c>
      <c r="F24" s="13">
        <f t="shared" si="0"/>
        <v>37.665</v>
      </c>
      <c r="G24" s="14">
        <v>58.5</v>
      </c>
      <c r="H24" s="13">
        <f t="shared" si="1"/>
        <v>29.25</v>
      </c>
      <c r="I24" s="13">
        <f t="shared" si="2"/>
        <v>66.915</v>
      </c>
      <c r="J24" s="19">
        <v>7</v>
      </c>
      <c r="K24" s="20"/>
    </row>
    <row r="25" customHeight="1" spans="1:11">
      <c r="A25" s="10">
        <v>23</v>
      </c>
      <c r="B25" s="10" t="s">
        <v>33</v>
      </c>
      <c r="C25" s="21" t="s">
        <v>41</v>
      </c>
      <c r="D25" s="10" t="str">
        <f>"戴金妹"</f>
        <v>戴金妹</v>
      </c>
      <c r="E25" s="12">
        <v>71</v>
      </c>
      <c r="F25" s="13">
        <f t="shared" si="0"/>
        <v>35.5</v>
      </c>
      <c r="G25" s="14">
        <v>62.5</v>
      </c>
      <c r="H25" s="13">
        <f t="shared" si="1"/>
        <v>31.25</v>
      </c>
      <c r="I25" s="13">
        <f t="shared" si="2"/>
        <v>66.75</v>
      </c>
      <c r="J25" s="19">
        <v>8</v>
      </c>
      <c r="K25" s="20"/>
    </row>
    <row r="26" customHeight="1" spans="1:11">
      <c r="A26" s="10">
        <v>24</v>
      </c>
      <c r="B26" s="10" t="s">
        <v>33</v>
      </c>
      <c r="C26" s="21" t="s">
        <v>42</v>
      </c>
      <c r="D26" s="10" t="str">
        <f>"李宗雅"</f>
        <v>李宗雅</v>
      </c>
      <c r="E26" s="12">
        <v>72</v>
      </c>
      <c r="F26" s="13">
        <f t="shared" si="0"/>
        <v>36</v>
      </c>
      <c r="G26" s="14">
        <v>59.7</v>
      </c>
      <c r="H26" s="13">
        <f t="shared" si="1"/>
        <v>29.85</v>
      </c>
      <c r="I26" s="13">
        <f t="shared" si="2"/>
        <v>65.85</v>
      </c>
      <c r="J26" s="19">
        <v>9</v>
      </c>
      <c r="K26" s="20"/>
    </row>
    <row r="27" customHeight="1" spans="1:11">
      <c r="A27" s="10">
        <v>25</v>
      </c>
      <c r="B27" s="10" t="s">
        <v>33</v>
      </c>
      <c r="C27" s="21" t="s">
        <v>43</v>
      </c>
      <c r="D27" s="10" t="str">
        <f>"王春妍"</f>
        <v>王春妍</v>
      </c>
      <c r="E27" s="12">
        <v>68.33</v>
      </c>
      <c r="F27" s="13">
        <f t="shared" si="0"/>
        <v>34.165</v>
      </c>
      <c r="G27" s="14">
        <v>59.2</v>
      </c>
      <c r="H27" s="13">
        <f t="shared" si="1"/>
        <v>29.6</v>
      </c>
      <c r="I27" s="13">
        <f t="shared" si="2"/>
        <v>63.765</v>
      </c>
      <c r="J27" s="19">
        <v>10</v>
      </c>
      <c r="K27" s="20"/>
    </row>
    <row r="28" customHeight="1" spans="1:11">
      <c r="A28" s="10">
        <v>26</v>
      </c>
      <c r="B28" s="10" t="s">
        <v>33</v>
      </c>
      <c r="C28" s="21" t="s">
        <v>44</v>
      </c>
      <c r="D28" s="10" t="str">
        <f>"赵敏"</f>
        <v>赵敏</v>
      </c>
      <c r="E28" s="12">
        <v>64</v>
      </c>
      <c r="F28" s="13">
        <f t="shared" si="0"/>
        <v>32</v>
      </c>
      <c r="G28" s="14">
        <v>62.8</v>
      </c>
      <c r="H28" s="13">
        <f t="shared" si="1"/>
        <v>31.4</v>
      </c>
      <c r="I28" s="13">
        <f t="shared" si="2"/>
        <v>63.4</v>
      </c>
      <c r="J28" s="19">
        <v>11</v>
      </c>
      <c r="K28" s="20"/>
    </row>
    <row r="29" customHeight="1" spans="1:11">
      <c r="A29" s="10">
        <v>27</v>
      </c>
      <c r="B29" s="10" t="s">
        <v>33</v>
      </c>
      <c r="C29" s="21" t="s">
        <v>45</v>
      </c>
      <c r="D29" s="10" t="str">
        <f>"桂芳传"</f>
        <v>桂芳传</v>
      </c>
      <c r="E29" s="12">
        <v>66.33</v>
      </c>
      <c r="F29" s="13">
        <f t="shared" si="0"/>
        <v>33.165</v>
      </c>
      <c r="G29" s="14">
        <v>57.8</v>
      </c>
      <c r="H29" s="13">
        <f t="shared" si="1"/>
        <v>28.9</v>
      </c>
      <c r="I29" s="13">
        <f t="shared" si="2"/>
        <v>62.065</v>
      </c>
      <c r="J29" s="19">
        <v>12</v>
      </c>
      <c r="K29" s="20"/>
    </row>
    <row r="30" customHeight="1" spans="1:11">
      <c r="A30" s="10">
        <v>28</v>
      </c>
      <c r="B30" s="10" t="s">
        <v>33</v>
      </c>
      <c r="C30" s="21" t="s">
        <v>46</v>
      </c>
      <c r="D30" s="10" t="str">
        <f>"曾琳"</f>
        <v>曾琳</v>
      </c>
      <c r="E30" s="12">
        <v>60</v>
      </c>
      <c r="F30" s="13">
        <f t="shared" si="0"/>
        <v>30</v>
      </c>
      <c r="G30" s="14">
        <v>64.1</v>
      </c>
      <c r="H30" s="13">
        <f t="shared" si="1"/>
        <v>32.05</v>
      </c>
      <c r="I30" s="13">
        <f t="shared" si="2"/>
        <v>62.05</v>
      </c>
      <c r="J30" s="19">
        <v>13</v>
      </c>
      <c r="K30" s="20"/>
    </row>
    <row r="31" customHeight="1" spans="1:11">
      <c r="A31" s="10">
        <v>29</v>
      </c>
      <c r="B31" s="10" t="s">
        <v>47</v>
      </c>
      <c r="C31" s="21" t="s">
        <v>48</v>
      </c>
      <c r="D31" s="10" t="str">
        <f>"叶滢"</f>
        <v>叶滢</v>
      </c>
      <c r="E31" s="15">
        <v>75.67</v>
      </c>
      <c r="F31" s="13">
        <f t="shared" si="0"/>
        <v>37.835</v>
      </c>
      <c r="G31" s="14">
        <v>60.7</v>
      </c>
      <c r="H31" s="13">
        <f t="shared" si="1"/>
        <v>30.35</v>
      </c>
      <c r="I31" s="13">
        <f t="shared" si="2"/>
        <v>68.185</v>
      </c>
      <c r="J31" s="19">
        <v>1</v>
      </c>
      <c r="K31" s="20"/>
    </row>
    <row r="32" customHeight="1" spans="1:11">
      <c r="A32" s="10">
        <v>30</v>
      </c>
      <c r="B32" s="10" t="s">
        <v>47</v>
      </c>
      <c r="C32" s="21" t="s">
        <v>49</v>
      </c>
      <c r="D32" s="10" t="str">
        <f>"邢彩芳"</f>
        <v>邢彩芳</v>
      </c>
      <c r="E32" s="15">
        <v>75.67</v>
      </c>
      <c r="F32" s="13">
        <f t="shared" si="0"/>
        <v>37.835</v>
      </c>
      <c r="G32" s="14">
        <v>52.3</v>
      </c>
      <c r="H32" s="13">
        <f t="shared" si="1"/>
        <v>26.15</v>
      </c>
      <c r="I32" s="13">
        <f t="shared" si="2"/>
        <v>63.985</v>
      </c>
      <c r="J32" s="19">
        <v>2</v>
      </c>
      <c r="K32" s="20"/>
    </row>
    <row r="33" customHeight="1" spans="1:11">
      <c r="A33" s="10">
        <v>31</v>
      </c>
      <c r="B33" s="10" t="s">
        <v>47</v>
      </c>
      <c r="C33" s="21" t="s">
        <v>50</v>
      </c>
      <c r="D33" s="10" t="str">
        <f>"王花晓"</f>
        <v>王花晓</v>
      </c>
      <c r="E33" s="15">
        <v>65.67</v>
      </c>
      <c r="F33" s="13">
        <f t="shared" si="0"/>
        <v>32.835</v>
      </c>
      <c r="G33" s="14">
        <v>56.8</v>
      </c>
      <c r="H33" s="13">
        <f t="shared" si="1"/>
        <v>28.4</v>
      </c>
      <c r="I33" s="13">
        <f t="shared" si="2"/>
        <v>61.235</v>
      </c>
      <c r="J33" s="19">
        <v>3</v>
      </c>
      <c r="K33" s="20"/>
    </row>
    <row r="34" customHeight="1" spans="1:11">
      <c r="A34" s="10">
        <v>32</v>
      </c>
      <c r="B34" s="10" t="s">
        <v>51</v>
      </c>
      <c r="C34" s="21" t="s">
        <v>52</v>
      </c>
      <c r="D34" s="10" t="str">
        <f>"王刘结"</f>
        <v>王刘结</v>
      </c>
      <c r="E34" s="15">
        <v>80</v>
      </c>
      <c r="F34" s="13">
        <f t="shared" si="0"/>
        <v>40</v>
      </c>
      <c r="G34" s="14">
        <v>67.2</v>
      </c>
      <c r="H34" s="13">
        <f t="shared" si="1"/>
        <v>33.6</v>
      </c>
      <c r="I34" s="13">
        <f t="shared" si="2"/>
        <v>73.6</v>
      </c>
      <c r="J34" s="19">
        <v>1</v>
      </c>
      <c r="K34" s="20"/>
    </row>
    <row r="35" customHeight="1" spans="1:11">
      <c r="A35" s="10">
        <v>33</v>
      </c>
      <c r="B35" s="10" t="s">
        <v>51</v>
      </c>
      <c r="C35" s="21" t="s">
        <v>53</v>
      </c>
      <c r="D35" s="10" t="str">
        <f>"刘颖"</f>
        <v>刘颖</v>
      </c>
      <c r="E35" s="15">
        <v>71</v>
      </c>
      <c r="F35" s="13">
        <f t="shared" si="0"/>
        <v>35.5</v>
      </c>
      <c r="G35" s="14">
        <v>65.8</v>
      </c>
      <c r="H35" s="13">
        <f t="shared" si="1"/>
        <v>32.9</v>
      </c>
      <c r="I35" s="13">
        <f t="shared" si="2"/>
        <v>68.4</v>
      </c>
      <c r="J35" s="19">
        <v>2</v>
      </c>
      <c r="K35" s="20"/>
    </row>
    <row r="36" customHeight="1" spans="1:11">
      <c r="A36" s="10">
        <v>34</v>
      </c>
      <c r="B36" s="10" t="s">
        <v>51</v>
      </c>
      <c r="C36" s="21" t="s">
        <v>54</v>
      </c>
      <c r="D36" s="10" t="str">
        <f>"常路红"</f>
        <v>常路红</v>
      </c>
      <c r="E36" s="15">
        <v>76</v>
      </c>
      <c r="F36" s="13">
        <f t="shared" si="0"/>
        <v>38</v>
      </c>
      <c r="G36" s="14">
        <v>57.2</v>
      </c>
      <c r="H36" s="13">
        <f t="shared" si="1"/>
        <v>28.6</v>
      </c>
      <c r="I36" s="13">
        <f t="shared" si="2"/>
        <v>66.6</v>
      </c>
      <c r="J36" s="19">
        <v>3</v>
      </c>
      <c r="K36" s="20"/>
    </row>
    <row r="37" customHeight="1" spans="1:11">
      <c r="A37" s="10">
        <v>35</v>
      </c>
      <c r="B37" s="10" t="s">
        <v>51</v>
      </c>
      <c r="C37" s="21" t="s">
        <v>55</v>
      </c>
      <c r="D37" s="10" t="str">
        <f>"李祥烨"</f>
        <v>李祥烨</v>
      </c>
      <c r="E37" s="15">
        <v>70.67</v>
      </c>
      <c r="F37" s="13">
        <f t="shared" si="0"/>
        <v>35.335</v>
      </c>
      <c r="G37" s="14">
        <v>59.8</v>
      </c>
      <c r="H37" s="13">
        <f t="shared" si="1"/>
        <v>29.9</v>
      </c>
      <c r="I37" s="13">
        <f t="shared" si="2"/>
        <v>65.235</v>
      </c>
      <c r="J37" s="19">
        <v>4</v>
      </c>
      <c r="K37" s="20"/>
    </row>
    <row r="38" customHeight="1" spans="1:11">
      <c r="A38" s="10">
        <v>36</v>
      </c>
      <c r="B38" s="10" t="s">
        <v>56</v>
      </c>
      <c r="C38" s="21" t="s">
        <v>57</v>
      </c>
      <c r="D38" s="10" t="str">
        <f>"郭义鲜"</f>
        <v>郭义鲜</v>
      </c>
      <c r="E38" s="15">
        <v>59.33</v>
      </c>
      <c r="F38" s="13">
        <f t="shared" si="0"/>
        <v>29.665</v>
      </c>
      <c r="G38" s="14">
        <v>0</v>
      </c>
      <c r="H38" s="13">
        <f t="shared" si="1"/>
        <v>0</v>
      </c>
      <c r="I38" s="13">
        <f t="shared" si="2"/>
        <v>29.665</v>
      </c>
      <c r="J38" s="19"/>
      <c r="K38" s="20" t="s">
        <v>58</v>
      </c>
    </row>
    <row r="39" customHeight="1" spans="1:11">
      <c r="A39" s="10">
        <v>37</v>
      </c>
      <c r="B39" s="10" t="s">
        <v>59</v>
      </c>
      <c r="C39" s="21" t="s">
        <v>60</v>
      </c>
      <c r="D39" s="10" t="str">
        <f>"卢鹏"</f>
        <v>卢鹏</v>
      </c>
      <c r="E39" s="15">
        <v>87</v>
      </c>
      <c r="F39" s="13">
        <f t="shared" si="0"/>
        <v>43.5</v>
      </c>
      <c r="G39" s="14">
        <v>67</v>
      </c>
      <c r="H39" s="13">
        <f t="shared" si="1"/>
        <v>33.5</v>
      </c>
      <c r="I39" s="13">
        <f t="shared" si="2"/>
        <v>77</v>
      </c>
      <c r="J39" s="19">
        <v>1</v>
      </c>
      <c r="K39" s="20"/>
    </row>
    <row r="40" customHeight="1" spans="1:11">
      <c r="A40" s="10">
        <v>38</v>
      </c>
      <c r="B40" s="10" t="s">
        <v>59</v>
      </c>
      <c r="C40" s="21" t="s">
        <v>61</v>
      </c>
      <c r="D40" s="10" t="str">
        <f>"尤茹庆"</f>
        <v>尤茹庆</v>
      </c>
      <c r="E40" s="15">
        <v>74.33</v>
      </c>
      <c r="F40" s="13">
        <f t="shared" si="0"/>
        <v>37.165</v>
      </c>
      <c r="G40" s="14">
        <v>60.8</v>
      </c>
      <c r="H40" s="13">
        <f t="shared" si="1"/>
        <v>30.4</v>
      </c>
      <c r="I40" s="13">
        <f t="shared" si="2"/>
        <v>67.565</v>
      </c>
      <c r="J40" s="19">
        <v>2</v>
      </c>
      <c r="K40" s="20"/>
    </row>
    <row r="41" customHeight="1" spans="1:11">
      <c r="A41" s="10">
        <v>39</v>
      </c>
      <c r="B41" s="10" t="s">
        <v>59</v>
      </c>
      <c r="C41" s="21" t="s">
        <v>62</v>
      </c>
      <c r="D41" s="10" t="str">
        <f>"李玉玲"</f>
        <v>李玉玲</v>
      </c>
      <c r="E41" s="15">
        <v>71</v>
      </c>
      <c r="F41" s="13">
        <f t="shared" si="0"/>
        <v>35.5</v>
      </c>
      <c r="G41" s="14">
        <v>61.1</v>
      </c>
      <c r="H41" s="13">
        <f t="shared" si="1"/>
        <v>30.55</v>
      </c>
      <c r="I41" s="13">
        <f t="shared" si="2"/>
        <v>66.05</v>
      </c>
      <c r="J41" s="19">
        <v>3</v>
      </c>
      <c r="K41" s="20"/>
    </row>
    <row r="42" customHeight="1" spans="1:11">
      <c r="A42" s="10">
        <v>40</v>
      </c>
      <c r="B42" s="10" t="s">
        <v>59</v>
      </c>
      <c r="C42" s="21" t="s">
        <v>63</v>
      </c>
      <c r="D42" s="10" t="str">
        <f>"杨弼文"</f>
        <v>杨弼文</v>
      </c>
      <c r="E42" s="15">
        <v>77</v>
      </c>
      <c r="F42" s="13">
        <f t="shared" si="0"/>
        <v>38.5</v>
      </c>
      <c r="G42" s="14">
        <v>51.6</v>
      </c>
      <c r="H42" s="13">
        <f t="shared" si="1"/>
        <v>25.8</v>
      </c>
      <c r="I42" s="13">
        <f t="shared" si="2"/>
        <v>64.3</v>
      </c>
      <c r="J42" s="19">
        <v>4</v>
      </c>
      <c r="K42" s="20"/>
    </row>
    <row r="43" customHeight="1" spans="1:11">
      <c r="A43" s="10">
        <v>41</v>
      </c>
      <c r="B43" s="10" t="s">
        <v>59</v>
      </c>
      <c r="C43" s="21" t="s">
        <v>64</v>
      </c>
      <c r="D43" s="10" t="str">
        <f>"羊秀桃"</f>
        <v>羊秀桃</v>
      </c>
      <c r="E43" s="15">
        <v>61</v>
      </c>
      <c r="F43" s="13">
        <f t="shared" si="0"/>
        <v>30.5</v>
      </c>
      <c r="G43" s="14">
        <v>52.2</v>
      </c>
      <c r="H43" s="13">
        <f t="shared" si="1"/>
        <v>26.1</v>
      </c>
      <c r="I43" s="13">
        <f t="shared" si="2"/>
        <v>56.6</v>
      </c>
      <c r="J43" s="19">
        <v>5</v>
      </c>
      <c r="K43" s="20"/>
    </row>
    <row r="44" customHeight="1" spans="1:11">
      <c r="A44" s="10">
        <v>42</v>
      </c>
      <c r="B44" s="10" t="s">
        <v>59</v>
      </c>
      <c r="C44" s="21" t="s">
        <v>65</v>
      </c>
      <c r="D44" s="10" t="str">
        <f>"冯懿"</f>
        <v>冯懿</v>
      </c>
      <c r="E44" s="15">
        <v>0</v>
      </c>
      <c r="F44" s="13">
        <f t="shared" si="0"/>
        <v>0</v>
      </c>
      <c r="G44" s="14">
        <v>0</v>
      </c>
      <c r="H44" s="13">
        <f t="shared" si="1"/>
        <v>0</v>
      </c>
      <c r="I44" s="13">
        <f t="shared" si="2"/>
        <v>0</v>
      </c>
      <c r="J44" s="19"/>
      <c r="K44" s="20" t="s">
        <v>32</v>
      </c>
    </row>
    <row r="45" customHeight="1" spans="1:11">
      <c r="A45" s="10">
        <v>43</v>
      </c>
      <c r="B45" s="10" t="s">
        <v>66</v>
      </c>
      <c r="C45" s="21" t="s">
        <v>67</v>
      </c>
      <c r="D45" s="10" t="str">
        <f>"蔡雨彤"</f>
        <v>蔡雨彤</v>
      </c>
      <c r="E45" s="15">
        <v>81.67</v>
      </c>
      <c r="F45" s="13">
        <f t="shared" si="0"/>
        <v>40.835</v>
      </c>
      <c r="G45" s="14">
        <v>66.6</v>
      </c>
      <c r="H45" s="13">
        <f t="shared" si="1"/>
        <v>33.3</v>
      </c>
      <c r="I45" s="13">
        <f t="shared" si="2"/>
        <v>74.135</v>
      </c>
      <c r="J45" s="19">
        <v>1</v>
      </c>
      <c r="K45" s="20"/>
    </row>
    <row r="46" customHeight="1" spans="1:11">
      <c r="A46" s="10">
        <v>44</v>
      </c>
      <c r="B46" s="10" t="s">
        <v>66</v>
      </c>
      <c r="C46" s="21" t="s">
        <v>68</v>
      </c>
      <c r="D46" s="10" t="str">
        <f>"刘佳思"</f>
        <v>刘佳思</v>
      </c>
      <c r="E46" s="15">
        <v>85.67</v>
      </c>
      <c r="F46" s="13">
        <f t="shared" si="0"/>
        <v>42.835</v>
      </c>
      <c r="G46" s="14">
        <v>60.9</v>
      </c>
      <c r="H46" s="13">
        <f t="shared" si="1"/>
        <v>30.45</v>
      </c>
      <c r="I46" s="13">
        <f t="shared" si="2"/>
        <v>73.285</v>
      </c>
      <c r="J46" s="19">
        <v>2</v>
      </c>
      <c r="K46" s="20"/>
    </row>
    <row r="47" customHeight="1" spans="1:11">
      <c r="A47" s="10">
        <v>45</v>
      </c>
      <c r="B47" s="10" t="s">
        <v>66</v>
      </c>
      <c r="C47" s="21" t="s">
        <v>69</v>
      </c>
      <c r="D47" s="10" t="str">
        <f>"王馨悦"</f>
        <v>王馨悦</v>
      </c>
      <c r="E47" s="15">
        <v>85.33</v>
      </c>
      <c r="F47" s="13">
        <f t="shared" si="0"/>
        <v>42.665</v>
      </c>
      <c r="G47" s="14">
        <v>58.8</v>
      </c>
      <c r="H47" s="13">
        <f t="shared" si="1"/>
        <v>29.4</v>
      </c>
      <c r="I47" s="13">
        <f t="shared" si="2"/>
        <v>72.065</v>
      </c>
      <c r="J47" s="19">
        <v>3</v>
      </c>
      <c r="K47" s="20"/>
    </row>
    <row r="48" customHeight="1" spans="1:11">
      <c r="A48" s="10">
        <v>46</v>
      </c>
      <c r="B48" s="10" t="s">
        <v>66</v>
      </c>
      <c r="C48" s="21" t="s">
        <v>70</v>
      </c>
      <c r="D48" s="10" t="str">
        <f>"李敏"</f>
        <v>李敏</v>
      </c>
      <c r="E48" s="15">
        <v>70</v>
      </c>
      <c r="F48" s="13">
        <f t="shared" si="0"/>
        <v>35</v>
      </c>
      <c r="G48" s="14">
        <v>63.4</v>
      </c>
      <c r="H48" s="13">
        <f t="shared" si="1"/>
        <v>31.7</v>
      </c>
      <c r="I48" s="13">
        <f t="shared" si="2"/>
        <v>66.7</v>
      </c>
      <c r="J48" s="19">
        <v>4</v>
      </c>
      <c r="K48" s="20"/>
    </row>
    <row r="49" customHeight="1" spans="1:11">
      <c r="A49" s="10">
        <v>47</v>
      </c>
      <c r="B49" s="10" t="s">
        <v>66</v>
      </c>
      <c r="C49" s="21" t="s">
        <v>71</v>
      </c>
      <c r="D49" s="10" t="str">
        <f>"王莹"</f>
        <v>王莹</v>
      </c>
      <c r="E49" s="15">
        <v>68.33</v>
      </c>
      <c r="F49" s="13">
        <f t="shared" si="0"/>
        <v>34.165</v>
      </c>
      <c r="G49" s="14">
        <v>63.2</v>
      </c>
      <c r="H49" s="13">
        <f t="shared" si="1"/>
        <v>31.6</v>
      </c>
      <c r="I49" s="13">
        <f t="shared" si="2"/>
        <v>65.765</v>
      </c>
      <c r="J49" s="19">
        <v>5</v>
      </c>
      <c r="K49" s="20"/>
    </row>
    <row r="50" customHeight="1" spans="1:11">
      <c r="A50" s="10">
        <v>48</v>
      </c>
      <c r="B50" s="10" t="s">
        <v>66</v>
      </c>
      <c r="C50" s="21" t="s">
        <v>72</v>
      </c>
      <c r="D50" s="10" t="str">
        <f>"钟华健"</f>
        <v>钟华健</v>
      </c>
      <c r="E50" s="15">
        <v>64.67</v>
      </c>
      <c r="F50" s="13">
        <f t="shared" si="0"/>
        <v>32.335</v>
      </c>
      <c r="G50" s="14">
        <v>65.6</v>
      </c>
      <c r="H50" s="13">
        <f t="shared" si="1"/>
        <v>32.8</v>
      </c>
      <c r="I50" s="13">
        <f t="shared" si="2"/>
        <v>65.135</v>
      </c>
      <c r="J50" s="19">
        <v>6</v>
      </c>
      <c r="K50" s="20"/>
    </row>
    <row r="51" customHeight="1" spans="1:11">
      <c r="A51" s="10">
        <v>49</v>
      </c>
      <c r="B51" s="10" t="s">
        <v>66</v>
      </c>
      <c r="C51" s="21" t="s">
        <v>73</v>
      </c>
      <c r="D51" s="10" t="str">
        <f>"王鑫"</f>
        <v>王鑫</v>
      </c>
      <c r="E51" s="15">
        <v>65.33</v>
      </c>
      <c r="F51" s="13">
        <f t="shared" si="0"/>
        <v>32.665</v>
      </c>
      <c r="G51" s="14">
        <v>64.4</v>
      </c>
      <c r="H51" s="13">
        <f t="shared" si="1"/>
        <v>32.2</v>
      </c>
      <c r="I51" s="13">
        <f t="shared" si="2"/>
        <v>64.865</v>
      </c>
      <c r="J51" s="19">
        <v>7</v>
      </c>
      <c r="K51" s="20"/>
    </row>
    <row r="52" customHeight="1" spans="1:11">
      <c r="A52" s="10">
        <v>50</v>
      </c>
      <c r="B52" s="10" t="s">
        <v>66</v>
      </c>
      <c r="C52" s="21" t="s">
        <v>74</v>
      </c>
      <c r="D52" s="10" t="str">
        <f>"梁振仪"</f>
        <v>梁振仪</v>
      </c>
      <c r="E52" s="15">
        <v>63</v>
      </c>
      <c r="F52" s="13">
        <f t="shared" si="0"/>
        <v>31.5</v>
      </c>
      <c r="G52" s="14">
        <v>66.6</v>
      </c>
      <c r="H52" s="13">
        <f t="shared" si="1"/>
        <v>33.3</v>
      </c>
      <c r="I52" s="13">
        <f t="shared" si="2"/>
        <v>64.8</v>
      </c>
      <c r="J52" s="19">
        <v>8</v>
      </c>
      <c r="K52" s="20"/>
    </row>
    <row r="53" customHeight="1" spans="1:11">
      <c r="A53" s="10">
        <v>51</v>
      </c>
      <c r="B53" s="10" t="s">
        <v>66</v>
      </c>
      <c r="C53" s="21" t="s">
        <v>75</v>
      </c>
      <c r="D53" s="10" t="str">
        <f>"何妍"</f>
        <v>何妍</v>
      </c>
      <c r="E53" s="15">
        <v>65</v>
      </c>
      <c r="F53" s="13">
        <f t="shared" si="0"/>
        <v>32.5</v>
      </c>
      <c r="G53" s="14">
        <v>63.4</v>
      </c>
      <c r="H53" s="13">
        <f t="shared" si="1"/>
        <v>31.7</v>
      </c>
      <c r="I53" s="13">
        <f t="shared" si="2"/>
        <v>64.2</v>
      </c>
      <c r="J53" s="19">
        <v>9</v>
      </c>
      <c r="K53" s="20"/>
    </row>
    <row r="54" customHeight="1" spans="1:11">
      <c r="A54" s="10">
        <v>52</v>
      </c>
      <c r="B54" s="10" t="s">
        <v>66</v>
      </c>
      <c r="C54" s="21" t="s">
        <v>76</v>
      </c>
      <c r="D54" s="10" t="str">
        <f>"吴益妮"</f>
        <v>吴益妮</v>
      </c>
      <c r="E54" s="15">
        <v>72.33</v>
      </c>
      <c r="F54" s="13">
        <f t="shared" si="0"/>
        <v>36.165</v>
      </c>
      <c r="G54" s="14">
        <v>55.8</v>
      </c>
      <c r="H54" s="13">
        <f t="shared" si="1"/>
        <v>27.9</v>
      </c>
      <c r="I54" s="13">
        <f t="shared" si="2"/>
        <v>64.065</v>
      </c>
      <c r="J54" s="19">
        <v>10</v>
      </c>
      <c r="K54" s="20"/>
    </row>
    <row r="55" customHeight="1" spans="1:11">
      <c r="A55" s="10">
        <v>53</v>
      </c>
      <c r="B55" s="10" t="s">
        <v>66</v>
      </c>
      <c r="C55" s="21" t="s">
        <v>77</v>
      </c>
      <c r="D55" s="10" t="str">
        <f>"杨叶叶"</f>
        <v>杨叶叶</v>
      </c>
      <c r="E55" s="15">
        <v>78.67</v>
      </c>
      <c r="F55" s="13">
        <f t="shared" si="0"/>
        <v>39.335</v>
      </c>
      <c r="G55" s="14">
        <v>48.8</v>
      </c>
      <c r="H55" s="13">
        <f t="shared" si="1"/>
        <v>24.4</v>
      </c>
      <c r="I55" s="13">
        <f t="shared" si="2"/>
        <v>63.735</v>
      </c>
      <c r="J55" s="19">
        <v>11</v>
      </c>
      <c r="K55" s="20"/>
    </row>
    <row r="56" customHeight="1" spans="1:11">
      <c r="A56" s="10">
        <v>54</v>
      </c>
      <c r="B56" s="10" t="s">
        <v>66</v>
      </c>
      <c r="C56" s="21" t="s">
        <v>78</v>
      </c>
      <c r="D56" s="10" t="str">
        <f>"邝庆佳"</f>
        <v>邝庆佳</v>
      </c>
      <c r="E56" s="15">
        <v>65.33</v>
      </c>
      <c r="F56" s="13">
        <f t="shared" si="0"/>
        <v>32.665</v>
      </c>
      <c r="G56" s="14">
        <v>60.9</v>
      </c>
      <c r="H56" s="13">
        <f t="shared" si="1"/>
        <v>30.45</v>
      </c>
      <c r="I56" s="13">
        <f t="shared" si="2"/>
        <v>63.115</v>
      </c>
      <c r="J56" s="19">
        <v>12</v>
      </c>
      <c r="K56" s="20"/>
    </row>
    <row r="57" customHeight="1" spans="1:11">
      <c r="A57" s="10">
        <v>55</v>
      </c>
      <c r="B57" s="10" t="s">
        <v>66</v>
      </c>
      <c r="C57" s="21" t="s">
        <v>79</v>
      </c>
      <c r="D57" s="10" t="str">
        <f>"陈足莲"</f>
        <v>陈足莲</v>
      </c>
      <c r="E57" s="15">
        <v>62.67</v>
      </c>
      <c r="F57" s="13">
        <f t="shared" si="0"/>
        <v>31.335</v>
      </c>
      <c r="G57" s="14">
        <v>60.9</v>
      </c>
      <c r="H57" s="13">
        <f t="shared" si="1"/>
        <v>30.45</v>
      </c>
      <c r="I57" s="13">
        <f t="shared" si="2"/>
        <v>61.785</v>
      </c>
      <c r="J57" s="19">
        <v>13</v>
      </c>
      <c r="K57" s="20"/>
    </row>
    <row r="58" customHeight="1" spans="1:11">
      <c r="A58" s="10">
        <v>56</v>
      </c>
      <c r="B58" s="10" t="s">
        <v>66</v>
      </c>
      <c r="C58" s="21" t="s">
        <v>80</v>
      </c>
      <c r="D58" s="10" t="str">
        <f>"侯婉欣"</f>
        <v>侯婉欣</v>
      </c>
      <c r="E58" s="15">
        <v>66.67</v>
      </c>
      <c r="F58" s="13">
        <f t="shared" si="0"/>
        <v>33.335</v>
      </c>
      <c r="G58" s="14">
        <v>56.3</v>
      </c>
      <c r="H58" s="13">
        <f t="shared" si="1"/>
        <v>28.15</v>
      </c>
      <c r="I58" s="13">
        <f t="shared" si="2"/>
        <v>61.485</v>
      </c>
      <c r="J58" s="19">
        <v>14</v>
      </c>
      <c r="K58" s="20"/>
    </row>
    <row r="59" customHeight="1" spans="1:11">
      <c r="A59" s="10">
        <v>57</v>
      </c>
      <c r="B59" s="10" t="s">
        <v>66</v>
      </c>
      <c r="C59" s="21" t="s">
        <v>81</v>
      </c>
      <c r="D59" s="10" t="str">
        <f>"吴泽瑾"</f>
        <v>吴泽瑾</v>
      </c>
      <c r="E59" s="15">
        <v>61</v>
      </c>
      <c r="F59" s="13">
        <f t="shared" si="0"/>
        <v>30.5</v>
      </c>
      <c r="G59" s="14">
        <v>56</v>
      </c>
      <c r="H59" s="13">
        <f t="shared" si="1"/>
        <v>28</v>
      </c>
      <c r="I59" s="13">
        <f t="shared" si="2"/>
        <v>58.5</v>
      </c>
      <c r="J59" s="19">
        <v>15</v>
      </c>
      <c r="K59" s="20"/>
    </row>
    <row r="60" customHeight="1" spans="1:11">
      <c r="A60" s="10">
        <v>58</v>
      </c>
      <c r="B60" s="10" t="s">
        <v>66</v>
      </c>
      <c r="C60" s="21" t="s">
        <v>82</v>
      </c>
      <c r="D60" s="10" t="str">
        <f>"吉才鹰"</f>
        <v>吉才鹰</v>
      </c>
      <c r="E60" s="15">
        <v>61.67</v>
      </c>
      <c r="F60" s="13">
        <f t="shared" si="0"/>
        <v>30.835</v>
      </c>
      <c r="G60" s="14">
        <v>47.6</v>
      </c>
      <c r="H60" s="13">
        <f t="shared" si="1"/>
        <v>23.8</v>
      </c>
      <c r="I60" s="13">
        <f t="shared" si="2"/>
        <v>54.635</v>
      </c>
      <c r="J60" s="19">
        <v>16</v>
      </c>
      <c r="K60" s="20"/>
    </row>
    <row r="61" customHeight="1" spans="1:11">
      <c r="A61" s="10">
        <v>59</v>
      </c>
      <c r="B61" s="10" t="s">
        <v>66</v>
      </c>
      <c r="C61" s="21" t="s">
        <v>83</v>
      </c>
      <c r="D61" s="10" t="str">
        <f>"林文婷"</f>
        <v>林文婷</v>
      </c>
      <c r="E61" s="15">
        <v>68</v>
      </c>
      <c r="F61" s="13">
        <f t="shared" si="0"/>
        <v>34</v>
      </c>
      <c r="G61" s="14">
        <v>0</v>
      </c>
      <c r="H61" s="13">
        <f t="shared" si="1"/>
        <v>0</v>
      </c>
      <c r="I61" s="13">
        <f t="shared" si="2"/>
        <v>34</v>
      </c>
      <c r="J61" s="19"/>
      <c r="K61" s="20" t="s">
        <v>16</v>
      </c>
    </row>
    <row r="62" customHeight="1" spans="1:11">
      <c r="A62" s="10">
        <v>60</v>
      </c>
      <c r="B62" s="10" t="s">
        <v>66</v>
      </c>
      <c r="C62" s="21" t="s">
        <v>84</v>
      </c>
      <c r="D62" s="10" t="str">
        <f>"王迪"</f>
        <v>王迪</v>
      </c>
      <c r="E62" s="15">
        <v>58.67</v>
      </c>
      <c r="F62" s="13">
        <f t="shared" si="0"/>
        <v>29.335</v>
      </c>
      <c r="G62" s="14">
        <v>0</v>
      </c>
      <c r="H62" s="13">
        <f t="shared" si="1"/>
        <v>0</v>
      </c>
      <c r="I62" s="13">
        <f t="shared" si="2"/>
        <v>29.335</v>
      </c>
      <c r="J62" s="19"/>
      <c r="K62" s="20" t="s">
        <v>58</v>
      </c>
    </row>
    <row r="63" customHeight="1" spans="1:11">
      <c r="A63" s="10">
        <v>61</v>
      </c>
      <c r="B63" s="10" t="s">
        <v>66</v>
      </c>
      <c r="C63" s="21" t="s">
        <v>85</v>
      </c>
      <c r="D63" s="10" t="str">
        <f>"田靓"</f>
        <v>田靓</v>
      </c>
      <c r="E63" s="15">
        <v>58</v>
      </c>
      <c r="F63" s="13">
        <f t="shared" si="0"/>
        <v>29</v>
      </c>
      <c r="G63" s="14">
        <v>0</v>
      </c>
      <c r="H63" s="13">
        <f t="shared" si="1"/>
        <v>0</v>
      </c>
      <c r="I63" s="13">
        <f t="shared" si="2"/>
        <v>29</v>
      </c>
      <c r="J63" s="19"/>
      <c r="K63" s="20" t="s">
        <v>58</v>
      </c>
    </row>
    <row r="64" customHeight="1" spans="1:11">
      <c r="A64" s="10">
        <v>62</v>
      </c>
      <c r="B64" s="10" t="s">
        <v>66</v>
      </c>
      <c r="C64" s="21" t="s">
        <v>86</v>
      </c>
      <c r="D64" s="10" t="str">
        <f>"王思宇"</f>
        <v>王思宇</v>
      </c>
      <c r="E64" s="15">
        <v>0</v>
      </c>
      <c r="F64" s="13">
        <f t="shared" si="0"/>
        <v>0</v>
      </c>
      <c r="G64" s="14">
        <v>0</v>
      </c>
      <c r="H64" s="13">
        <f t="shared" si="1"/>
        <v>0</v>
      </c>
      <c r="I64" s="13">
        <f t="shared" si="2"/>
        <v>0</v>
      </c>
      <c r="J64" s="19"/>
      <c r="K64" s="20" t="s">
        <v>32</v>
      </c>
    </row>
  </sheetData>
  <sheetProtection password="E987" sheet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RedmiBook</cp:lastModifiedBy>
  <dcterms:created xsi:type="dcterms:W3CDTF">2023-03-02T01:52:00Z</dcterms:created>
  <dcterms:modified xsi:type="dcterms:W3CDTF">2023-03-25T22:10:48Z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F0348DFBBA914AB195ACBC312083320F</vt:lpwstr>
  </property>
  <property fmtid="{D5CDD505-2E9C-101B-9397-08002B2CF9AE}" pid="3" name="KSOProductBuildVer">
    <vt:lpwstr>2052-11.1.0.10314</vt:lpwstr>
  </property>
</Properties>
</file>