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核" sheetId="1" r:id="rId1"/>
  </sheets>
  <definedNames>
    <definedName name="_xlnm._FilterDatabase" localSheetId="0" hidden="1">'考核'!$A$2:$K$106</definedName>
  </definedNames>
  <calcPr fullCalcOnLoad="1"/>
</workbook>
</file>

<file path=xl/sharedStrings.xml><?xml version="1.0" encoding="utf-8"?>
<sst xmlns="http://schemas.openxmlformats.org/spreadsheetml/2006/main" count="548" uniqueCount="148">
  <si>
    <t>澄迈县人民医院2022年公开招聘员额人员专业技术人员考核岗位面试成绩名单</t>
  </si>
  <si>
    <t>序号</t>
  </si>
  <si>
    <t>姓名</t>
  </si>
  <si>
    <t>身份证号码</t>
  </si>
  <si>
    <t>报考岗位</t>
  </si>
  <si>
    <t>考场</t>
  </si>
  <si>
    <t>考试类型</t>
  </si>
  <si>
    <t>面试抽签号</t>
  </si>
  <si>
    <t>面试成绩</t>
  </si>
  <si>
    <t>考核岗位排名</t>
  </si>
  <si>
    <t>备注</t>
  </si>
  <si>
    <t>3706****163114</t>
  </si>
  <si>
    <t>1001-泌尿外科医生</t>
  </si>
  <si>
    <t>第三考场</t>
  </si>
  <si>
    <t>考核</t>
  </si>
  <si>
    <t>临床</t>
  </si>
  <si>
    <t>4600****195918</t>
  </si>
  <si>
    <t>4600****302812</t>
  </si>
  <si>
    <t>4600****210213</t>
  </si>
  <si>
    <t>4690****09001X</t>
  </si>
  <si>
    <t>1002-普外科医生</t>
  </si>
  <si>
    <t>4600****155214</t>
  </si>
  <si>
    <t>4600****081315</t>
  </si>
  <si>
    <t>3603****162014</t>
  </si>
  <si>
    <t>4600****107917</t>
  </si>
  <si>
    <t>4600****164457</t>
  </si>
  <si>
    <t>4601****040917</t>
  </si>
  <si>
    <t>4600****161324</t>
  </si>
  <si>
    <t>1003-妇产科医生</t>
  </si>
  <si>
    <t>第四考场</t>
  </si>
  <si>
    <t>4600****022448</t>
  </si>
  <si>
    <t>4600****254523</t>
  </si>
  <si>
    <t>缺考</t>
  </si>
  <si>
    <t>4116****023326</t>
  </si>
  <si>
    <t>1004-麻醉科医生</t>
  </si>
  <si>
    <t>第二考场</t>
  </si>
  <si>
    <t>麻醉</t>
  </si>
  <si>
    <t>4600****080025</t>
  </si>
  <si>
    <t>4600****223261</t>
  </si>
  <si>
    <t>4600****013029</t>
  </si>
  <si>
    <t>4600****225820</t>
  </si>
  <si>
    <t>4600****273715</t>
  </si>
  <si>
    <t>1005-神经外科医生</t>
  </si>
  <si>
    <t>4600****228224</t>
  </si>
  <si>
    <t>1006-神经内科医生</t>
  </si>
  <si>
    <t>4600****225166</t>
  </si>
  <si>
    <t>4600****185827</t>
  </si>
  <si>
    <t>1008-呼吸内科医生</t>
  </si>
  <si>
    <t>4600****090695</t>
  </si>
  <si>
    <t>4600****122525</t>
  </si>
  <si>
    <t>4600****240415</t>
  </si>
  <si>
    <t>1009-急诊科医生</t>
  </si>
  <si>
    <t>第五考场</t>
  </si>
  <si>
    <t>4600****032319</t>
  </si>
  <si>
    <t>4600****261717</t>
  </si>
  <si>
    <t>4600****062758</t>
  </si>
  <si>
    <t>4600****241919</t>
  </si>
  <si>
    <t>4600****220612</t>
  </si>
  <si>
    <t>4600****014218</t>
  </si>
  <si>
    <t>4600****284529</t>
  </si>
  <si>
    <t>1501****143028</t>
  </si>
  <si>
    <t>4110****201137</t>
  </si>
  <si>
    <t>4600****100619</t>
  </si>
  <si>
    <t>4603****110099</t>
  </si>
  <si>
    <t>4600****223020</t>
  </si>
  <si>
    <t>1010-康复医学科医生</t>
  </si>
  <si>
    <t>第一考场</t>
  </si>
  <si>
    <t>康复</t>
  </si>
  <si>
    <t>4600****101322</t>
  </si>
  <si>
    <t>4601****101835</t>
  </si>
  <si>
    <t>2207****226026</t>
  </si>
  <si>
    <t>4600****103773</t>
  </si>
  <si>
    <t>4600****070010</t>
  </si>
  <si>
    <t>4600****105225</t>
  </si>
  <si>
    <t>4600****153712</t>
  </si>
  <si>
    <t>4600****240051</t>
  </si>
  <si>
    <t>4601****201823</t>
  </si>
  <si>
    <t>3607****261316</t>
  </si>
  <si>
    <t>4690****125282</t>
  </si>
  <si>
    <t>4600****240651</t>
  </si>
  <si>
    <t>1011-康复医学科康复治疗师</t>
  </si>
  <si>
    <t>4600****11497X</t>
  </si>
  <si>
    <t>4600****092052</t>
  </si>
  <si>
    <t>1012-重症医学科医生</t>
  </si>
  <si>
    <t>4600****15661X</t>
  </si>
  <si>
    <t>4600****073289</t>
  </si>
  <si>
    <t>1013-儿科医师</t>
  </si>
  <si>
    <t>4600****124727</t>
  </si>
  <si>
    <t>4690****060018</t>
  </si>
  <si>
    <t>1014-检验科医技人员</t>
  </si>
  <si>
    <t>检验</t>
  </si>
  <si>
    <t>4600****150623</t>
  </si>
  <si>
    <t>4600****264128</t>
  </si>
  <si>
    <t>4600****286261</t>
  </si>
  <si>
    <t>4600****140013</t>
  </si>
  <si>
    <t>4600****205916</t>
  </si>
  <si>
    <t>4600****134431</t>
  </si>
  <si>
    <t>4600****250026</t>
  </si>
  <si>
    <t>1015-五官科医生</t>
  </si>
  <si>
    <t>4600****102916</t>
  </si>
  <si>
    <t>4600****163038</t>
  </si>
  <si>
    <t>4600****11361X</t>
  </si>
  <si>
    <t>1017-放射科技师</t>
  </si>
  <si>
    <t>放射超声</t>
  </si>
  <si>
    <t>4600****070616</t>
  </si>
  <si>
    <t>4600****176650</t>
  </si>
  <si>
    <t>4600****103422</t>
  </si>
  <si>
    <t>4600****062822</t>
  </si>
  <si>
    <t>4600****06325X</t>
  </si>
  <si>
    <t>4600****135629</t>
  </si>
  <si>
    <t>3607****13241X</t>
  </si>
  <si>
    <t>4600****060820</t>
  </si>
  <si>
    <t>1019-皮肤科医生</t>
  </si>
  <si>
    <t>4600****156673</t>
  </si>
  <si>
    <t>1020-中医科医生</t>
  </si>
  <si>
    <t>中医</t>
  </si>
  <si>
    <t>4600****291711</t>
  </si>
  <si>
    <t>4600****200114</t>
  </si>
  <si>
    <t>4600****250427</t>
  </si>
  <si>
    <t>4600****276028</t>
  </si>
  <si>
    <t>4600****155241</t>
  </si>
  <si>
    <t>4600****180043</t>
  </si>
  <si>
    <t>4600****062716</t>
  </si>
  <si>
    <t>4690****158928</t>
  </si>
  <si>
    <t>4600****292726</t>
  </si>
  <si>
    <t>4600****182810</t>
  </si>
  <si>
    <t>4600****108121</t>
  </si>
  <si>
    <t>4600****128711</t>
  </si>
  <si>
    <t>4509****302224</t>
  </si>
  <si>
    <t>4600****164417</t>
  </si>
  <si>
    <t>1021-口腔科医生</t>
  </si>
  <si>
    <t>口腔</t>
  </si>
  <si>
    <t>4600****171330</t>
  </si>
  <si>
    <t>4690****222725</t>
  </si>
  <si>
    <t>4600****127912</t>
  </si>
  <si>
    <t>4523****081026</t>
  </si>
  <si>
    <t>4600****220024</t>
  </si>
  <si>
    <t>4600****286616</t>
  </si>
  <si>
    <t>4601****200961</t>
  </si>
  <si>
    <t>4601****170926</t>
  </si>
  <si>
    <t>4600****201223</t>
  </si>
  <si>
    <t>4600****052921</t>
  </si>
  <si>
    <t>4600****140862</t>
  </si>
  <si>
    <t>4600****150031</t>
  </si>
  <si>
    <t>4600****123342</t>
  </si>
  <si>
    <t>4600****010427</t>
  </si>
  <si>
    <t>1022-血透室医生</t>
  </si>
  <si>
    <t>4600****170616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</si>
</sst>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SheetLayoutView="100" workbookViewId="0" topLeftCell="A84">
      <selection activeCell="A3" sqref="A3:A106"/>
    </sheetView>
  </sheetViews>
  <sheetFormatPr defaultColWidth="9.00390625" defaultRowHeight="14.25"/>
  <cols>
    <col min="1" max="1" width="5.50390625" style="1" customWidth="1"/>
    <col min="2" max="2" width="7.50390625" style="1" customWidth="1"/>
    <col min="3" max="3" width="20.375" style="1" customWidth="1"/>
    <col min="4" max="4" width="27.00390625" style="1" customWidth="1"/>
    <col min="5" max="5" width="9.50390625" style="1" customWidth="1"/>
    <col min="6" max="7" width="9.375" style="1" customWidth="1"/>
    <col min="8" max="8" width="11.75390625" style="1" customWidth="1"/>
    <col min="9" max="9" width="9.50390625" style="1" customWidth="1"/>
    <col min="10" max="10" width="13.75390625" style="1" customWidth="1"/>
    <col min="11" max="11" width="9.00390625" style="2" customWidth="1"/>
    <col min="12" max="16384" width="9.00390625" style="1" customWidth="1"/>
  </cols>
  <sheetData>
    <row r="1" spans="1:11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24.75" customHeight="1">
      <c r="A3" s="5">
        <v>1</v>
      </c>
      <c r="B3" s="6" t="str">
        <f>"梁海昱"</f>
        <v>梁海昱</v>
      </c>
      <c r="C3" s="6" t="s">
        <v>11</v>
      </c>
      <c r="D3" s="6" t="s">
        <v>12</v>
      </c>
      <c r="E3" s="6" t="s">
        <v>13</v>
      </c>
      <c r="F3" s="5" t="s">
        <v>14</v>
      </c>
      <c r="G3" s="5" t="s">
        <v>15</v>
      </c>
      <c r="H3" s="7">
        <v>4</v>
      </c>
      <c r="I3" s="12">
        <v>83.33</v>
      </c>
      <c r="J3" s="13">
        <v>1</v>
      </c>
      <c r="K3" s="7"/>
    </row>
    <row r="4" spans="1:11" ht="24.75" customHeight="1">
      <c r="A4" s="5">
        <v>2</v>
      </c>
      <c r="B4" s="6" t="str">
        <f>"吴命诗"</f>
        <v>吴命诗</v>
      </c>
      <c r="C4" s="6" t="s">
        <v>16</v>
      </c>
      <c r="D4" s="6" t="s">
        <v>12</v>
      </c>
      <c r="E4" s="6" t="s">
        <v>13</v>
      </c>
      <c r="F4" s="5" t="s">
        <v>14</v>
      </c>
      <c r="G4" s="5" t="s">
        <v>15</v>
      </c>
      <c r="H4" s="7">
        <v>2</v>
      </c>
      <c r="I4" s="12">
        <v>70</v>
      </c>
      <c r="J4" s="13">
        <v>2</v>
      </c>
      <c r="K4" s="7"/>
    </row>
    <row r="5" spans="1:11" ht="24.75" customHeight="1">
      <c r="A5" s="5">
        <v>3</v>
      </c>
      <c r="B5" s="6" t="str">
        <f>"刘鑫"</f>
        <v>刘鑫</v>
      </c>
      <c r="C5" s="6" t="s">
        <v>17</v>
      </c>
      <c r="D5" s="6" t="s">
        <v>12</v>
      </c>
      <c r="E5" s="6" t="s">
        <v>13</v>
      </c>
      <c r="F5" s="5" t="s">
        <v>14</v>
      </c>
      <c r="G5" s="5" t="s">
        <v>15</v>
      </c>
      <c r="H5" s="7">
        <v>3</v>
      </c>
      <c r="I5" s="12">
        <v>68.33</v>
      </c>
      <c r="J5" s="13">
        <v>3</v>
      </c>
      <c r="K5" s="7"/>
    </row>
    <row r="6" spans="1:11" ht="24.75" customHeight="1">
      <c r="A6" s="5">
        <v>4</v>
      </c>
      <c r="B6" s="6" t="str">
        <f>"王怀文"</f>
        <v>王怀文</v>
      </c>
      <c r="C6" s="6" t="s">
        <v>18</v>
      </c>
      <c r="D6" s="6" t="s">
        <v>12</v>
      </c>
      <c r="E6" s="6" t="s">
        <v>13</v>
      </c>
      <c r="F6" s="5" t="s">
        <v>14</v>
      </c>
      <c r="G6" s="5" t="s">
        <v>15</v>
      </c>
      <c r="H6" s="7">
        <v>5</v>
      </c>
      <c r="I6" s="12">
        <v>67.67</v>
      </c>
      <c r="J6" s="13">
        <v>4</v>
      </c>
      <c r="K6" s="7"/>
    </row>
    <row r="7" spans="1:11" ht="24.75" customHeight="1">
      <c r="A7" s="5">
        <v>5</v>
      </c>
      <c r="B7" s="6" t="str">
        <f>"王善"</f>
        <v>王善</v>
      </c>
      <c r="C7" s="6" t="s">
        <v>19</v>
      </c>
      <c r="D7" s="6" t="s">
        <v>20</v>
      </c>
      <c r="E7" s="6" t="s">
        <v>13</v>
      </c>
      <c r="F7" s="5" t="s">
        <v>14</v>
      </c>
      <c r="G7" s="5" t="s">
        <v>15</v>
      </c>
      <c r="H7" s="7">
        <v>9</v>
      </c>
      <c r="I7" s="12">
        <v>83</v>
      </c>
      <c r="J7" s="13">
        <v>1</v>
      </c>
      <c r="K7" s="7"/>
    </row>
    <row r="8" spans="1:11" ht="24.75" customHeight="1">
      <c r="A8" s="5">
        <v>6</v>
      </c>
      <c r="B8" s="6" t="str">
        <f>"李小弟"</f>
        <v>李小弟</v>
      </c>
      <c r="C8" s="6" t="s">
        <v>21</v>
      </c>
      <c r="D8" s="6" t="s">
        <v>20</v>
      </c>
      <c r="E8" s="6" t="s">
        <v>13</v>
      </c>
      <c r="F8" s="5" t="s">
        <v>14</v>
      </c>
      <c r="G8" s="5" t="s">
        <v>15</v>
      </c>
      <c r="H8" s="7">
        <v>7</v>
      </c>
      <c r="I8" s="12">
        <v>82.33</v>
      </c>
      <c r="J8" s="13">
        <v>2</v>
      </c>
      <c r="K8" s="7"/>
    </row>
    <row r="9" spans="1:11" ht="24.75" customHeight="1">
      <c r="A9" s="5">
        <v>7</v>
      </c>
      <c r="B9" s="6" t="str">
        <f>"李声璧"</f>
        <v>李声璧</v>
      </c>
      <c r="C9" s="6" t="s">
        <v>22</v>
      </c>
      <c r="D9" s="6" t="s">
        <v>20</v>
      </c>
      <c r="E9" s="6" t="s">
        <v>13</v>
      </c>
      <c r="F9" s="5" t="s">
        <v>14</v>
      </c>
      <c r="G9" s="5" t="s">
        <v>15</v>
      </c>
      <c r="H9" s="7">
        <v>8</v>
      </c>
      <c r="I9" s="12">
        <v>74.33</v>
      </c>
      <c r="J9" s="13">
        <v>3</v>
      </c>
      <c r="K9" s="7"/>
    </row>
    <row r="10" spans="1:11" ht="24.75" customHeight="1">
      <c r="A10" s="5">
        <v>8</v>
      </c>
      <c r="B10" s="6" t="str">
        <f>"金振玉"</f>
        <v>金振玉</v>
      </c>
      <c r="C10" s="6" t="s">
        <v>23</v>
      </c>
      <c r="D10" s="6" t="s">
        <v>20</v>
      </c>
      <c r="E10" s="6" t="s">
        <v>13</v>
      </c>
      <c r="F10" s="5" t="s">
        <v>14</v>
      </c>
      <c r="G10" s="5" t="s">
        <v>15</v>
      </c>
      <c r="H10" s="7">
        <v>6</v>
      </c>
      <c r="I10" s="12">
        <v>68</v>
      </c>
      <c r="J10" s="13">
        <v>4</v>
      </c>
      <c r="K10" s="7"/>
    </row>
    <row r="11" spans="1:11" ht="24.75" customHeight="1">
      <c r="A11" s="5">
        <v>9</v>
      </c>
      <c r="B11" s="6" t="str">
        <f>"陆以亮"</f>
        <v>陆以亮</v>
      </c>
      <c r="C11" s="6" t="s">
        <v>24</v>
      </c>
      <c r="D11" s="6" t="s">
        <v>20</v>
      </c>
      <c r="E11" s="6" t="s">
        <v>13</v>
      </c>
      <c r="F11" s="5" t="s">
        <v>14</v>
      </c>
      <c r="G11" s="5" t="s">
        <v>15</v>
      </c>
      <c r="H11" s="7">
        <v>10</v>
      </c>
      <c r="I11" s="12">
        <v>67.67</v>
      </c>
      <c r="J11" s="13">
        <v>5</v>
      </c>
      <c r="K11" s="7"/>
    </row>
    <row r="12" spans="1:11" ht="24.75" customHeight="1">
      <c r="A12" s="5">
        <v>10</v>
      </c>
      <c r="B12" s="6" t="str">
        <f>"杨小龙"</f>
        <v>杨小龙</v>
      </c>
      <c r="C12" s="6" t="s">
        <v>25</v>
      </c>
      <c r="D12" s="6" t="s">
        <v>20</v>
      </c>
      <c r="E12" s="6" t="s">
        <v>13</v>
      </c>
      <c r="F12" s="5" t="s">
        <v>14</v>
      </c>
      <c r="G12" s="5" t="s">
        <v>15</v>
      </c>
      <c r="H12" s="7">
        <v>12</v>
      </c>
      <c r="I12" s="12">
        <v>64.33</v>
      </c>
      <c r="J12" s="13">
        <v>6</v>
      </c>
      <c r="K12" s="7"/>
    </row>
    <row r="13" spans="1:11" ht="24.75" customHeight="1">
      <c r="A13" s="5">
        <v>11</v>
      </c>
      <c r="B13" s="6" t="str">
        <f>"张孝孟"</f>
        <v>张孝孟</v>
      </c>
      <c r="C13" s="6" t="s">
        <v>26</v>
      </c>
      <c r="D13" s="6" t="s">
        <v>20</v>
      </c>
      <c r="E13" s="6" t="s">
        <v>13</v>
      </c>
      <c r="F13" s="5" t="s">
        <v>14</v>
      </c>
      <c r="G13" s="5" t="s">
        <v>15</v>
      </c>
      <c r="H13" s="7">
        <v>11</v>
      </c>
      <c r="I13" s="12">
        <v>63.67</v>
      </c>
      <c r="J13" s="13">
        <v>7</v>
      </c>
      <c r="K13" s="7"/>
    </row>
    <row r="14" spans="1:11" ht="24.75" customHeight="1">
      <c r="A14" s="5">
        <v>12</v>
      </c>
      <c r="B14" s="6" t="str">
        <f>"符芳锦"</f>
        <v>符芳锦</v>
      </c>
      <c r="C14" s="6" t="s">
        <v>27</v>
      </c>
      <c r="D14" s="6" t="s">
        <v>28</v>
      </c>
      <c r="E14" s="6" t="s">
        <v>29</v>
      </c>
      <c r="F14" s="5" t="s">
        <v>14</v>
      </c>
      <c r="G14" s="5" t="s">
        <v>15</v>
      </c>
      <c r="H14" s="7">
        <v>8</v>
      </c>
      <c r="I14" s="12">
        <v>83.33</v>
      </c>
      <c r="J14" s="13">
        <v>1</v>
      </c>
      <c r="K14" s="7"/>
    </row>
    <row r="15" spans="1:11" ht="24.75" customHeight="1">
      <c r="A15" s="5">
        <v>13</v>
      </c>
      <c r="B15" s="6" t="str">
        <f>"曾桂芳"</f>
        <v>曾桂芳</v>
      </c>
      <c r="C15" s="6" t="s">
        <v>30</v>
      </c>
      <c r="D15" s="6" t="s">
        <v>28</v>
      </c>
      <c r="E15" s="6" t="s">
        <v>29</v>
      </c>
      <c r="F15" s="5" t="s">
        <v>14</v>
      </c>
      <c r="G15" s="5" t="s">
        <v>15</v>
      </c>
      <c r="H15" s="7">
        <v>7</v>
      </c>
      <c r="I15" s="12">
        <v>65</v>
      </c>
      <c r="J15" s="13">
        <v>2</v>
      </c>
      <c r="K15" s="7"/>
    </row>
    <row r="16" spans="1:11" ht="24.75" customHeight="1">
      <c r="A16" s="5">
        <v>14</v>
      </c>
      <c r="B16" s="6" t="str">
        <f>"王青青"</f>
        <v>王青青</v>
      </c>
      <c r="C16" s="6" t="s">
        <v>31</v>
      </c>
      <c r="D16" s="6" t="s">
        <v>28</v>
      </c>
      <c r="E16" s="6" t="s">
        <v>29</v>
      </c>
      <c r="F16" s="5" t="s">
        <v>14</v>
      </c>
      <c r="G16" s="5" t="s">
        <v>15</v>
      </c>
      <c r="H16" s="7" t="s">
        <v>32</v>
      </c>
      <c r="I16" s="12">
        <v>0</v>
      </c>
      <c r="J16" s="13">
        <v>3</v>
      </c>
      <c r="K16" s="7" t="s">
        <v>32</v>
      </c>
    </row>
    <row r="17" spans="1:11" ht="24.75" customHeight="1">
      <c r="A17" s="5">
        <v>15</v>
      </c>
      <c r="B17" s="6" t="str">
        <f>"程照"</f>
        <v>程照</v>
      </c>
      <c r="C17" s="6" t="s">
        <v>33</v>
      </c>
      <c r="D17" s="6" t="s">
        <v>34</v>
      </c>
      <c r="E17" s="6" t="s">
        <v>35</v>
      </c>
      <c r="F17" s="5" t="s">
        <v>14</v>
      </c>
      <c r="G17" s="5" t="s">
        <v>36</v>
      </c>
      <c r="H17" s="7">
        <v>1</v>
      </c>
      <c r="I17" s="12">
        <v>78.83</v>
      </c>
      <c r="J17" s="13">
        <v>1</v>
      </c>
      <c r="K17" s="7"/>
    </row>
    <row r="18" spans="1:11" ht="24.75" customHeight="1">
      <c r="A18" s="5">
        <v>16</v>
      </c>
      <c r="B18" s="6" t="str">
        <f>"陈俏伶"</f>
        <v>陈俏伶</v>
      </c>
      <c r="C18" s="6" t="s">
        <v>37</v>
      </c>
      <c r="D18" s="6" t="s">
        <v>34</v>
      </c>
      <c r="E18" s="6" t="s">
        <v>35</v>
      </c>
      <c r="F18" s="5" t="s">
        <v>14</v>
      </c>
      <c r="G18" s="5" t="s">
        <v>36</v>
      </c>
      <c r="H18" s="7">
        <v>5</v>
      </c>
      <c r="I18" s="12">
        <v>78.33</v>
      </c>
      <c r="J18" s="13">
        <v>2</v>
      </c>
      <c r="K18" s="7"/>
    </row>
    <row r="19" spans="1:11" ht="24.75" customHeight="1">
      <c r="A19" s="5">
        <v>17</v>
      </c>
      <c r="B19" s="6" t="str">
        <f>"邢淑焕"</f>
        <v>邢淑焕</v>
      </c>
      <c r="C19" s="6" t="s">
        <v>38</v>
      </c>
      <c r="D19" s="6" t="s">
        <v>34</v>
      </c>
      <c r="E19" s="6" t="s">
        <v>35</v>
      </c>
      <c r="F19" s="5" t="s">
        <v>14</v>
      </c>
      <c r="G19" s="5" t="s">
        <v>36</v>
      </c>
      <c r="H19" s="7">
        <v>2</v>
      </c>
      <c r="I19" s="12">
        <v>75.33</v>
      </c>
      <c r="J19" s="13">
        <v>3</v>
      </c>
      <c r="K19" s="7"/>
    </row>
    <row r="20" spans="1:11" ht="24.75" customHeight="1">
      <c r="A20" s="5">
        <v>18</v>
      </c>
      <c r="B20" s="6" t="str">
        <f>"周嘉琳"</f>
        <v>周嘉琳</v>
      </c>
      <c r="C20" s="6" t="s">
        <v>39</v>
      </c>
      <c r="D20" s="6" t="s">
        <v>34</v>
      </c>
      <c r="E20" s="6" t="s">
        <v>35</v>
      </c>
      <c r="F20" s="5" t="s">
        <v>14</v>
      </c>
      <c r="G20" s="5" t="s">
        <v>36</v>
      </c>
      <c r="H20" s="7">
        <v>4</v>
      </c>
      <c r="I20" s="12">
        <v>71.33</v>
      </c>
      <c r="J20" s="13">
        <v>4</v>
      </c>
      <c r="K20" s="7"/>
    </row>
    <row r="21" spans="1:11" ht="24.75" customHeight="1">
      <c r="A21" s="5">
        <v>19</v>
      </c>
      <c r="B21" s="6" t="str">
        <f>"王若诗"</f>
        <v>王若诗</v>
      </c>
      <c r="C21" s="6" t="s">
        <v>40</v>
      </c>
      <c r="D21" s="6" t="s">
        <v>34</v>
      </c>
      <c r="E21" s="6" t="s">
        <v>35</v>
      </c>
      <c r="F21" s="5" t="s">
        <v>14</v>
      </c>
      <c r="G21" s="5" t="s">
        <v>36</v>
      </c>
      <c r="H21" s="7">
        <v>3</v>
      </c>
      <c r="I21" s="12">
        <v>67</v>
      </c>
      <c r="J21" s="13">
        <v>5</v>
      </c>
      <c r="K21" s="7"/>
    </row>
    <row r="22" spans="1:11" ht="24.75" customHeight="1">
      <c r="A22" s="5">
        <v>20</v>
      </c>
      <c r="B22" s="6" t="str">
        <f>"梁帅"</f>
        <v>梁帅</v>
      </c>
      <c r="C22" s="6" t="s">
        <v>41</v>
      </c>
      <c r="D22" s="6" t="s">
        <v>42</v>
      </c>
      <c r="E22" s="6" t="s">
        <v>29</v>
      </c>
      <c r="F22" s="5" t="s">
        <v>14</v>
      </c>
      <c r="G22" s="5" t="s">
        <v>15</v>
      </c>
      <c r="H22" s="7">
        <v>9</v>
      </c>
      <c r="I22" s="12">
        <v>78</v>
      </c>
      <c r="J22" s="13">
        <v>1</v>
      </c>
      <c r="K22" s="7"/>
    </row>
    <row r="23" spans="1:11" ht="24.75" customHeight="1">
      <c r="A23" s="5">
        <v>21</v>
      </c>
      <c r="B23" s="6" t="str">
        <f>"吴颖"</f>
        <v>吴颖</v>
      </c>
      <c r="C23" s="6" t="s">
        <v>43</v>
      </c>
      <c r="D23" s="6" t="s">
        <v>44</v>
      </c>
      <c r="E23" s="6" t="s">
        <v>29</v>
      </c>
      <c r="F23" s="5" t="s">
        <v>14</v>
      </c>
      <c r="G23" s="5" t="s">
        <v>15</v>
      </c>
      <c r="H23" s="7">
        <v>5</v>
      </c>
      <c r="I23" s="12">
        <v>82</v>
      </c>
      <c r="J23" s="13">
        <v>1</v>
      </c>
      <c r="K23" s="7"/>
    </row>
    <row r="24" spans="1:11" ht="24.75" customHeight="1">
      <c r="A24" s="5">
        <v>22</v>
      </c>
      <c r="B24" s="6" t="str">
        <f>"陈蕊"</f>
        <v>陈蕊</v>
      </c>
      <c r="C24" s="6" t="s">
        <v>45</v>
      </c>
      <c r="D24" s="6" t="s">
        <v>44</v>
      </c>
      <c r="E24" s="6" t="s">
        <v>29</v>
      </c>
      <c r="F24" s="5" t="s">
        <v>14</v>
      </c>
      <c r="G24" s="5" t="s">
        <v>15</v>
      </c>
      <c r="H24" s="7">
        <v>6</v>
      </c>
      <c r="I24" s="12">
        <v>78.67</v>
      </c>
      <c r="J24" s="13">
        <v>2</v>
      </c>
      <c r="K24" s="7"/>
    </row>
    <row r="25" spans="1:11" ht="24.75" customHeight="1">
      <c r="A25" s="5">
        <v>23</v>
      </c>
      <c r="B25" s="6" t="str">
        <f>"许善虹"</f>
        <v>许善虹</v>
      </c>
      <c r="C25" s="6" t="s">
        <v>46</v>
      </c>
      <c r="D25" s="6" t="s">
        <v>47</v>
      </c>
      <c r="E25" s="6" t="s">
        <v>29</v>
      </c>
      <c r="F25" s="5" t="s">
        <v>14</v>
      </c>
      <c r="G25" s="5" t="s">
        <v>15</v>
      </c>
      <c r="H25" s="7">
        <v>12</v>
      </c>
      <c r="I25" s="12">
        <v>84.67</v>
      </c>
      <c r="J25" s="13">
        <v>1</v>
      </c>
      <c r="K25" s="7"/>
    </row>
    <row r="26" spans="1:11" ht="24.75" customHeight="1">
      <c r="A26" s="5">
        <v>24</v>
      </c>
      <c r="B26" s="6" t="str">
        <f>"陈德炜"</f>
        <v>陈德炜</v>
      </c>
      <c r="C26" s="6" t="s">
        <v>48</v>
      </c>
      <c r="D26" s="6" t="s">
        <v>47</v>
      </c>
      <c r="E26" s="6" t="s">
        <v>29</v>
      </c>
      <c r="F26" s="5" t="s">
        <v>14</v>
      </c>
      <c r="G26" s="5" t="s">
        <v>15</v>
      </c>
      <c r="H26" s="7">
        <v>10</v>
      </c>
      <c r="I26" s="12">
        <v>80.67</v>
      </c>
      <c r="J26" s="13">
        <v>2</v>
      </c>
      <c r="K26" s="7"/>
    </row>
    <row r="27" spans="1:11" ht="24.75" customHeight="1">
      <c r="A27" s="5">
        <v>25</v>
      </c>
      <c r="B27" s="6" t="str">
        <f>"陈影"</f>
        <v>陈影</v>
      </c>
      <c r="C27" s="6" t="s">
        <v>49</v>
      </c>
      <c r="D27" s="6" t="s">
        <v>47</v>
      </c>
      <c r="E27" s="6" t="s">
        <v>29</v>
      </c>
      <c r="F27" s="5" t="s">
        <v>14</v>
      </c>
      <c r="G27" s="5" t="s">
        <v>15</v>
      </c>
      <c r="H27" s="7">
        <v>11</v>
      </c>
      <c r="I27" s="12">
        <v>67.33</v>
      </c>
      <c r="J27" s="13">
        <v>3</v>
      </c>
      <c r="K27" s="7"/>
    </row>
    <row r="28" spans="1:11" ht="24.75" customHeight="1">
      <c r="A28" s="5">
        <v>26</v>
      </c>
      <c r="B28" s="8" t="str">
        <f>"李德"</f>
        <v>李德</v>
      </c>
      <c r="C28" s="8" t="s">
        <v>50</v>
      </c>
      <c r="D28" s="8" t="s">
        <v>51</v>
      </c>
      <c r="E28" s="8" t="s">
        <v>52</v>
      </c>
      <c r="F28" s="5" t="s">
        <v>14</v>
      </c>
      <c r="G28" s="9" t="s">
        <v>15</v>
      </c>
      <c r="H28" s="10">
        <v>10</v>
      </c>
      <c r="I28" s="12">
        <v>83.67</v>
      </c>
      <c r="J28" s="13">
        <v>1</v>
      </c>
      <c r="K28" s="10"/>
    </row>
    <row r="29" spans="1:11" ht="24.75" customHeight="1">
      <c r="A29" s="5">
        <v>27</v>
      </c>
      <c r="B29" s="8" t="str">
        <f>"黄仁能"</f>
        <v>黄仁能</v>
      </c>
      <c r="C29" s="8" t="s">
        <v>53</v>
      </c>
      <c r="D29" s="8" t="s">
        <v>51</v>
      </c>
      <c r="E29" s="8" t="s">
        <v>52</v>
      </c>
      <c r="F29" s="5" t="s">
        <v>14</v>
      </c>
      <c r="G29" s="9" t="s">
        <v>15</v>
      </c>
      <c r="H29" s="10">
        <v>6</v>
      </c>
      <c r="I29" s="12">
        <v>81.67</v>
      </c>
      <c r="J29" s="13">
        <v>2</v>
      </c>
      <c r="K29" s="10"/>
    </row>
    <row r="30" spans="1:11" ht="24.75" customHeight="1">
      <c r="A30" s="5">
        <v>28</v>
      </c>
      <c r="B30" s="8" t="str">
        <f>"徐济民"</f>
        <v>徐济民</v>
      </c>
      <c r="C30" s="8" t="s">
        <v>54</v>
      </c>
      <c r="D30" s="8" t="s">
        <v>51</v>
      </c>
      <c r="E30" s="8" t="s">
        <v>52</v>
      </c>
      <c r="F30" s="5" t="s">
        <v>14</v>
      </c>
      <c r="G30" s="9" t="s">
        <v>15</v>
      </c>
      <c r="H30" s="10">
        <v>14</v>
      </c>
      <c r="I30" s="12">
        <v>81</v>
      </c>
      <c r="J30" s="13">
        <v>3</v>
      </c>
      <c r="K30" s="10"/>
    </row>
    <row r="31" spans="1:11" ht="24.75" customHeight="1">
      <c r="A31" s="5">
        <v>29</v>
      </c>
      <c r="B31" s="8" t="str">
        <f>"张泰锐"</f>
        <v>张泰锐</v>
      </c>
      <c r="C31" s="8" t="s">
        <v>55</v>
      </c>
      <c r="D31" s="8" t="s">
        <v>51</v>
      </c>
      <c r="E31" s="8" t="s">
        <v>52</v>
      </c>
      <c r="F31" s="5" t="s">
        <v>14</v>
      </c>
      <c r="G31" s="9" t="s">
        <v>15</v>
      </c>
      <c r="H31" s="10">
        <v>9</v>
      </c>
      <c r="I31" s="12">
        <v>80.67</v>
      </c>
      <c r="J31" s="13">
        <v>4</v>
      </c>
      <c r="K31" s="10"/>
    </row>
    <row r="32" spans="1:11" ht="24.75" customHeight="1">
      <c r="A32" s="5">
        <v>30</v>
      </c>
      <c r="B32" s="8" t="str">
        <f>"凌文隆"</f>
        <v>凌文隆</v>
      </c>
      <c r="C32" s="8" t="s">
        <v>56</v>
      </c>
      <c r="D32" s="8" t="s">
        <v>51</v>
      </c>
      <c r="E32" s="8" t="s">
        <v>52</v>
      </c>
      <c r="F32" s="5" t="s">
        <v>14</v>
      </c>
      <c r="G32" s="9" t="s">
        <v>15</v>
      </c>
      <c r="H32" s="10">
        <v>4</v>
      </c>
      <c r="I32" s="12">
        <v>80.33</v>
      </c>
      <c r="J32" s="13">
        <v>5</v>
      </c>
      <c r="K32" s="10"/>
    </row>
    <row r="33" spans="1:11" ht="24.75" customHeight="1">
      <c r="A33" s="5">
        <v>31</v>
      </c>
      <c r="B33" s="8" t="str">
        <f>"赖积旺"</f>
        <v>赖积旺</v>
      </c>
      <c r="C33" s="8" t="s">
        <v>57</v>
      </c>
      <c r="D33" s="8" t="s">
        <v>51</v>
      </c>
      <c r="E33" s="8" t="s">
        <v>52</v>
      </c>
      <c r="F33" s="5" t="s">
        <v>14</v>
      </c>
      <c r="G33" s="9" t="s">
        <v>15</v>
      </c>
      <c r="H33" s="10">
        <v>7</v>
      </c>
      <c r="I33" s="12">
        <v>75.33</v>
      </c>
      <c r="J33" s="13">
        <v>6</v>
      </c>
      <c r="K33" s="10"/>
    </row>
    <row r="34" spans="1:11" ht="24.75" customHeight="1">
      <c r="A34" s="5">
        <v>32</v>
      </c>
      <c r="B34" s="8" t="str">
        <f>"吴多钟"</f>
        <v>吴多钟</v>
      </c>
      <c r="C34" s="8" t="s">
        <v>58</v>
      </c>
      <c r="D34" s="8" t="s">
        <v>51</v>
      </c>
      <c r="E34" s="8" t="s">
        <v>52</v>
      </c>
      <c r="F34" s="5" t="s">
        <v>14</v>
      </c>
      <c r="G34" s="9" t="s">
        <v>15</v>
      </c>
      <c r="H34" s="10">
        <v>8</v>
      </c>
      <c r="I34" s="12">
        <v>75.33</v>
      </c>
      <c r="J34" s="13">
        <v>6</v>
      </c>
      <c r="K34" s="10"/>
    </row>
    <row r="35" spans="1:11" ht="24.75" customHeight="1">
      <c r="A35" s="5">
        <v>33</v>
      </c>
      <c r="B35" s="8" t="str">
        <f>"韩珠"</f>
        <v>韩珠</v>
      </c>
      <c r="C35" s="8" t="s">
        <v>59</v>
      </c>
      <c r="D35" s="8" t="s">
        <v>51</v>
      </c>
      <c r="E35" s="8" t="s">
        <v>52</v>
      </c>
      <c r="F35" s="5" t="s">
        <v>14</v>
      </c>
      <c r="G35" s="9" t="s">
        <v>15</v>
      </c>
      <c r="H35" s="10">
        <v>13</v>
      </c>
      <c r="I35" s="12">
        <v>73</v>
      </c>
      <c r="J35" s="13">
        <v>8</v>
      </c>
      <c r="K35" s="10"/>
    </row>
    <row r="36" spans="1:11" ht="24.75" customHeight="1">
      <c r="A36" s="5">
        <v>34</v>
      </c>
      <c r="B36" s="8" t="str">
        <f>"李丽"</f>
        <v>李丽</v>
      </c>
      <c r="C36" s="8" t="s">
        <v>60</v>
      </c>
      <c r="D36" s="8" t="s">
        <v>51</v>
      </c>
      <c r="E36" s="8" t="s">
        <v>52</v>
      </c>
      <c r="F36" s="5" t="s">
        <v>14</v>
      </c>
      <c r="G36" s="9" t="s">
        <v>15</v>
      </c>
      <c r="H36" s="10">
        <v>11</v>
      </c>
      <c r="I36" s="12">
        <v>72.67</v>
      </c>
      <c r="J36" s="13">
        <v>9</v>
      </c>
      <c r="K36" s="10"/>
    </row>
    <row r="37" spans="1:11" ht="24.75" customHeight="1">
      <c r="A37" s="5">
        <v>35</v>
      </c>
      <c r="B37" s="8" t="str">
        <f>"周成明"</f>
        <v>周成明</v>
      </c>
      <c r="C37" s="8" t="s">
        <v>61</v>
      </c>
      <c r="D37" s="8" t="s">
        <v>51</v>
      </c>
      <c r="E37" s="8" t="s">
        <v>52</v>
      </c>
      <c r="F37" s="5" t="s">
        <v>14</v>
      </c>
      <c r="G37" s="9" t="s">
        <v>15</v>
      </c>
      <c r="H37" s="10">
        <v>12</v>
      </c>
      <c r="I37" s="12">
        <v>72.33</v>
      </c>
      <c r="J37" s="13">
        <v>10</v>
      </c>
      <c r="K37" s="10"/>
    </row>
    <row r="38" spans="1:11" ht="24.75" customHeight="1">
      <c r="A38" s="5">
        <v>36</v>
      </c>
      <c r="B38" s="8" t="str">
        <f>"王发福"</f>
        <v>王发福</v>
      </c>
      <c r="C38" s="8" t="s">
        <v>62</v>
      </c>
      <c r="D38" s="8" t="s">
        <v>51</v>
      </c>
      <c r="E38" s="8" t="s">
        <v>52</v>
      </c>
      <c r="F38" s="5" t="s">
        <v>14</v>
      </c>
      <c r="G38" s="9" t="s">
        <v>15</v>
      </c>
      <c r="H38" s="10">
        <v>5</v>
      </c>
      <c r="I38" s="12">
        <v>70.33</v>
      </c>
      <c r="J38" s="13">
        <v>11</v>
      </c>
      <c r="K38" s="10"/>
    </row>
    <row r="39" spans="1:11" ht="24.75" customHeight="1">
      <c r="A39" s="5">
        <v>37</v>
      </c>
      <c r="B39" s="8" t="str">
        <f>"符森锋"</f>
        <v>符森锋</v>
      </c>
      <c r="C39" s="8" t="s">
        <v>63</v>
      </c>
      <c r="D39" s="8" t="s">
        <v>51</v>
      </c>
      <c r="E39" s="8" t="s">
        <v>52</v>
      </c>
      <c r="F39" s="5" t="s">
        <v>14</v>
      </c>
      <c r="G39" s="9" t="s">
        <v>15</v>
      </c>
      <c r="H39" s="10">
        <v>3</v>
      </c>
      <c r="I39" s="12">
        <v>67</v>
      </c>
      <c r="J39" s="13">
        <v>12</v>
      </c>
      <c r="K39" s="10"/>
    </row>
    <row r="40" spans="1:11" ht="24.75" customHeight="1">
      <c r="A40" s="5">
        <v>38</v>
      </c>
      <c r="B40" s="6" t="str">
        <f>"吴丽慧"</f>
        <v>吴丽慧</v>
      </c>
      <c r="C40" s="6" t="s">
        <v>64</v>
      </c>
      <c r="D40" s="6" t="s">
        <v>65</v>
      </c>
      <c r="E40" s="6" t="s">
        <v>66</v>
      </c>
      <c r="F40" s="5" t="s">
        <v>14</v>
      </c>
      <c r="G40" s="11" t="s">
        <v>67</v>
      </c>
      <c r="H40" s="7">
        <v>9</v>
      </c>
      <c r="I40" s="12">
        <v>81.5</v>
      </c>
      <c r="J40" s="13">
        <v>1</v>
      </c>
      <c r="K40" s="7"/>
    </row>
    <row r="41" spans="1:11" ht="24.75" customHeight="1">
      <c r="A41" s="5">
        <v>39</v>
      </c>
      <c r="B41" s="6" t="str">
        <f>"邱小雪"</f>
        <v>邱小雪</v>
      </c>
      <c r="C41" s="6" t="s">
        <v>68</v>
      </c>
      <c r="D41" s="6" t="s">
        <v>65</v>
      </c>
      <c r="E41" s="6" t="s">
        <v>66</v>
      </c>
      <c r="F41" s="5" t="s">
        <v>14</v>
      </c>
      <c r="G41" s="11" t="s">
        <v>67</v>
      </c>
      <c r="H41" s="7">
        <v>3</v>
      </c>
      <c r="I41" s="12">
        <v>78.33</v>
      </c>
      <c r="J41" s="13">
        <v>2</v>
      </c>
      <c r="K41" s="7"/>
    </row>
    <row r="42" spans="1:11" ht="24.75" customHeight="1">
      <c r="A42" s="5">
        <v>40</v>
      </c>
      <c r="B42" s="6" t="str">
        <f>"文逸山"</f>
        <v>文逸山</v>
      </c>
      <c r="C42" s="6" t="s">
        <v>69</v>
      </c>
      <c r="D42" s="6" t="s">
        <v>65</v>
      </c>
      <c r="E42" s="6" t="s">
        <v>66</v>
      </c>
      <c r="F42" s="5" t="s">
        <v>14</v>
      </c>
      <c r="G42" s="11" t="s">
        <v>67</v>
      </c>
      <c r="H42" s="7">
        <v>16</v>
      </c>
      <c r="I42" s="12">
        <v>78</v>
      </c>
      <c r="J42" s="13">
        <v>3</v>
      </c>
      <c r="K42" s="7"/>
    </row>
    <row r="43" spans="1:11" ht="24.75" customHeight="1">
      <c r="A43" s="5">
        <v>41</v>
      </c>
      <c r="B43" s="6" t="str">
        <f>"李莹莹"</f>
        <v>李莹莹</v>
      </c>
      <c r="C43" s="6" t="s">
        <v>70</v>
      </c>
      <c r="D43" s="6" t="s">
        <v>65</v>
      </c>
      <c r="E43" s="6" t="s">
        <v>66</v>
      </c>
      <c r="F43" s="5" t="s">
        <v>14</v>
      </c>
      <c r="G43" s="11" t="s">
        <v>67</v>
      </c>
      <c r="H43" s="7">
        <v>13</v>
      </c>
      <c r="I43" s="12">
        <v>70</v>
      </c>
      <c r="J43" s="13">
        <v>4</v>
      </c>
      <c r="K43" s="7"/>
    </row>
    <row r="44" spans="1:11" ht="24.75" customHeight="1">
      <c r="A44" s="5">
        <v>42</v>
      </c>
      <c r="B44" s="6" t="str">
        <f>"唐望林"</f>
        <v>唐望林</v>
      </c>
      <c r="C44" s="6" t="s">
        <v>71</v>
      </c>
      <c r="D44" s="6" t="s">
        <v>65</v>
      </c>
      <c r="E44" s="6" t="s">
        <v>66</v>
      </c>
      <c r="F44" s="5" t="s">
        <v>14</v>
      </c>
      <c r="G44" s="11" t="s">
        <v>67</v>
      </c>
      <c r="H44" s="7">
        <v>8</v>
      </c>
      <c r="I44" s="12">
        <v>64.33</v>
      </c>
      <c r="J44" s="13">
        <v>5</v>
      </c>
      <c r="K44" s="7"/>
    </row>
    <row r="45" spans="1:11" ht="24.75" customHeight="1">
      <c r="A45" s="5">
        <v>43</v>
      </c>
      <c r="B45" s="6" t="str">
        <f>"王某骅"</f>
        <v>王某骅</v>
      </c>
      <c r="C45" s="6" t="s">
        <v>72</v>
      </c>
      <c r="D45" s="6" t="s">
        <v>65</v>
      </c>
      <c r="E45" s="6" t="s">
        <v>66</v>
      </c>
      <c r="F45" s="5" t="s">
        <v>14</v>
      </c>
      <c r="G45" s="11" t="s">
        <v>67</v>
      </c>
      <c r="H45" s="7">
        <v>11</v>
      </c>
      <c r="I45" s="12">
        <v>52</v>
      </c>
      <c r="J45" s="13">
        <v>6</v>
      </c>
      <c r="K45" s="7"/>
    </row>
    <row r="46" spans="1:11" ht="24.75" customHeight="1">
      <c r="A46" s="5">
        <v>44</v>
      </c>
      <c r="B46" s="6" t="str">
        <f>"苏桂兰"</f>
        <v>苏桂兰</v>
      </c>
      <c r="C46" s="6" t="s">
        <v>73</v>
      </c>
      <c r="D46" s="6" t="s">
        <v>65</v>
      </c>
      <c r="E46" s="6" t="s">
        <v>66</v>
      </c>
      <c r="F46" s="5" t="s">
        <v>14</v>
      </c>
      <c r="G46" s="11" t="s">
        <v>67</v>
      </c>
      <c r="H46" s="7">
        <v>15</v>
      </c>
      <c r="I46" s="12">
        <v>51.5</v>
      </c>
      <c r="J46" s="13">
        <v>7</v>
      </c>
      <c r="K46" s="7"/>
    </row>
    <row r="47" spans="1:11" ht="24.75" customHeight="1">
      <c r="A47" s="5">
        <v>45</v>
      </c>
      <c r="B47" s="6" t="str">
        <f>"赵机"</f>
        <v>赵机</v>
      </c>
      <c r="C47" s="6" t="s">
        <v>74</v>
      </c>
      <c r="D47" s="6" t="s">
        <v>65</v>
      </c>
      <c r="E47" s="6" t="s">
        <v>66</v>
      </c>
      <c r="F47" s="5" t="s">
        <v>14</v>
      </c>
      <c r="G47" s="11" t="s">
        <v>67</v>
      </c>
      <c r="H47" s="7">
        <v>12</v>
      </c>
      <c r="I47" s="12">
        <v>50.5</v>
      </c>
      <c r="J47" s="13">
        <v>8</v>
      </c>
      <c r="K47" s="7"/>
    </row>
    <row r="48" spans="1:11" ht="24.75" customHeight="1">
      <c r="A48" s="5">
        <v>46</v>
      </c>
      <c r="B48" s="6" t="str">
        <f>"吴清文"</f>
        <v>吴清文</v>
      </c>
      <c r="C48" s="6" t="s">
        <v>75</v>
      </c>
      <c r="D48" s="6" t="s">
        <v>65</v>
      </c>
      <c r="E48" s="6" t="s">
        <v>66</v>
      </c>
      <c r="F48" s="5" t="s">
        <v>14</v>
      </c>
      <c r="G48" s="11" t="s">
        <v>67</v>
      </c>
      <c r="H48" s="7">
        <v>10</v>
      </c>
      <c r="I48" s="12">
        <v>43</v>
      </c>
      <c r="J48" s="13">
        <v>9</v>
      </c>
      <c r="K48" s="7"/>
    </row>
    <row r="49" spans="1:11" ht="24.75" customHeight="1">
      <c r="A49" s="5">
        <v>47</v>
      </c>
      <c r="B49" s="6" t="str">
        <f>"吴婉"</f>
        <v>吴婉</v>
      </c>
      <c r="C49" s="6" t="s">
        <v>76</v>
      </c>
      <c r="D49" s="6" t="s">
        <v>65</v>
      </c>
      <c r="E49" s="6" t="s">
        <v>66</v>
      </c>
      <c r="F49" s="5" t="s">
        <v>14</v>
      </c>
      <c r="G49" s="11" t="s">
        <v>67</v>
      </c>
      <c r="H49" s="7">
        <v>2</v>
      </c>
      <c r="I49" s="12">
        <v>27.67</v>
      </c>
      <c r="J49" s="13">
        <v>10</v>
      </c>
      <c r="K49" s="7"/>
    </row>
    <row r="50" spans="1:11" ht="24.75" customHeight="1">
      <c r="A50" s="5">
        <v>48</v>
      </c>
      <c r="B50" s="6" t="str">
        <f>"李健"</f>
        <v>李健</v>
      </c>
      <c r="C50" s="6" t="s">
        <v>77</v>
      </c>
      <c r="D50" s="6" t="s">
        <v>65</v>
      </c>
      <c r="E50" s="6" t="s">
        <v>66</v>
      </c>
      <c r="F50" s="5" t="s">
        <v>14</v>
      </c>
      <c r="G50" s="11" t="s">
        <v>67</v>
      </c>
      <c r="H50" s="7" t="s">
        <v>32</v>
      </c>
      <c r="I50" s="12">
        <v>0</v>
      </c>
      <c r="J50" s="13">
        <v>11</v>
      </c>
      <c r="K50" s="7" t="s">
        <v>32</v>
      </c>
    </row>
    <row r="51" spans="1:11" ht="24.75" customHeight="1">
      <c r="A51" s="5">
        <v>49</v>
      </c>
      <c r="B51" s="6" t="str">
        <f>"钟国娜"</f>
        <v>钟国娜</v>
      </c>
      <c r="C51" s="6" t="s">
        <v>78</v>
      </c>
      <c r="D51" s="6" t="s">
        <v>65</v>
      </c>
      <c r="E51" s="6" t="s">
        <v>66</v>
      </c>
      <c r="F51" s="5" t="s">
        <v>14</v>
      </c>
      <c r="G51" s="11" t="s">
        <v>67</v>
      </c>
      <c r="H51" s="7" t="s">
        <v>32</v>
      </c>
      <c r="I51" s="12">
        <v>0</v>
      </c>
      <c r="J51" s="13">
        <v>11</v>
      </c>
      <c r="K51" s="7" t="s">
        <v>32</v>
      </c>
    </row>
    <row r="52" spans="1:11" ht="24.75" customHeight="1">
      <c r="A52" s="5">
        <v>50</v>
      </c>
      <c r="B52" s="6" t="str">
        <f>"石世文"</f>
        <v>石世文</v>
      </c>
      <c r="C52" s="6" t="s">
        <v>79</v>
      </c>
      <c r="D52" s="6" t="s">
        <v>80</v>
      </c>
      <c r="E52" s="6" t="s">
        <v>66</v>
      </c>
      <c r="F52" s="5" t="s">
        <v>14</v>
      </c>
      <c r="G52" s="11" t="s">
        <v>67</v>
      </c>
      <c r="H52" s="7">
        <v>7</v>
      </c>
      <c r="I52" s="12">
        <v>76</v>
      </c>
      <c r="J52" s="13">
        <v>1</v>
      </c>
      <c r="K52" s="7"/>
    </row>
    <row r="53" spans="1:11" ht="24.75" customHeight="1">
      <c r="A53" s="5">
        <v>51</v>
      </c>
      <c r="B53" s="6" t="str">
        <f>"康华通"</f>
        <v>康华通</v>
      </c>
      <c r="C53" s="6" t="s">
        <v>81</v>
      </c>
      <c r="D53" s="6" t="s">
        <v>80</v>
      </c>
      <c r="E53" s="6" t="s">
        <v>66</v>
      </c>
      <c r="F53" s="5" t="s">
        <v>14</v>
      </c>
      <c r="G53" s="11" t="s">
        <v>67</v>
      </c>
      <c r="H53" s="7">
        <v>4</v>
      </c>
      <c r="I53" s="12">
        <v>75</v>
      </c>
      <c r="J53" s="13">
        <v>2</v>
      </c>
      <c r="K53" s="7"/>
    </row>
    <row r="54" spans="1:11" ht="24.75" customHeight="1">
      <c r="A54" s="5">
        <v>52</v>
      </c>
      <c r="B54" s="6" t="str">
        <f>"蔡奕龙"</f>
        <v>蔡奕龙</v>
      </c>
      <c r="C54" s="6" t="s">
        <v>82</v>
      </c>
      <c r="D54" s="6" t="s">
        <v>83</v>
      </c>
      <c r="E54" s="6" t="s">
        <v>29</v>
      </c>
      <c r="F54" s="5" t="s">
        <v>14</v>
      </c>
      <c r="G54" s="5" t="s">
        <v>15</v>
      </c>
      <c r="H54" s="7">
        <v>3</v>
      </c>
      <c r="I54" s="12">
        <v>82</v>
      </c>
      <c r="J54" s="13">
        <v>1</v>
      </c>
      <c r="K54" s="7"/>
    </row>
    <row r="55" spans="1:11" ht="24.75" customHeight="1">
      <c r="A55" s="5">
        <v>53</v>
      </c>
      <c r="B55" s="6" t="str">
        <f>"王毓兴"</f>
        <v>王毓兴</v>
      </c>
      <c r="C55" s="6" t="s">
        <v>84</v>
      </c>
      <c r="D55" s="6" t="s">
        <v>83</v>
      </c>
      <c r="E55" s="6" t="s">
        <v>29</v>
      </c>
      <c r="F55" s="5" t="s">
        <v>14</v>
      </c>
      <c r="G55" s="5" t="s">
        <v>15</v>
      </c>
      <c r="H55" s="7">
        <v>2</v>
      </c>
      <c r="I55" s="12">
        <v>76.67</v>
      </c>
      <c r="J55" s="13">
        <v>2</v>
      </c>
      <c r="K55" s="7"/>
    </row>
    <row r="56" spans="1:11" ht="24.75" customHeight="1">
      <c r="A56" s="5">
        <v>54</v>
      </c>
      <c r="B56" s="6" t="str">
        <f>"陈秀丽"</f>
        <v>陈秀丽</v>
      </c>
      <c r="C56" s="6" t="s">
        <v>85</v>
      </c>
      <c r="D56" s="6" t="s">
        <v>86</v>
      </c>
      <c r="E56" s="6" t="s">
        <v>29</v>
      </c>
      <c r="F56" s="5" t="s">
        <v>14</v>
      </c>
      <c r="G56" s="5" t="s">
        <v>15</v>
      </c>
      <c r="H56" s="7">
        <v>20</v>
      </c>
      <c r="I56" s="12">
        <v>81.67</v>
      </c>
      <c r="J56" s="13">
        <v>1</v>
      </c>
      <c r="K56" s="7"/>
    </row>
    <row r="57" spans="1:11" ht="24.75" customHeight="1">
      <c r="A57" s="5">
        <v>55</v>
      </c>
      <c r="B57" s="6" t="str">
        <f>"陈金燕"</f>
        <v>陈金燕</v>
      </c>
      <c r="C57" s="6" t="s">
        <v>87</v>
      </c>
      <c r="D57" s="6" t="s">
        <v>86</v>
      </c>
      <c r="E57" s="6" t="s">
        <v>29</v>
      </c>
      <c r="F57" s="5" t="s">
        <v>14</v>
      </c>
      <c r="G57" s="5" t="s">
        <v>15</v>
      </c>
      <c r="H57" s="7">
        <v>19</v>
      </c>
      <c r="I57" s="12">
        <v>79.33</v>
      </c>
      <c r="J57" s="13">
        <v>2</v>
      </c>
      <c r="K57" s="7"/>
    </row>
    <row r="58" spans="1:11" ht="24.75" customHeight="1">
      <c r="A58" s="5">
        <v>56</v>
      </c>
      <c r="B58" s="6" t="str">
        <f>"罗安吉"</f>
        <v>罗安吉</v>
      </c>
      <c r="C58" s="6" t="s">
        <v>88</v>
      </c>
      <c r="D58" s="6" t="s">
        <v>89</v>
      </c>
      <c r="E58" s="6" t="s">
        <v>35</v>
      </c>
      <c r="F58" s="5" t="s">
        <v>14</v>
      </c>
      <c r="G58" s="5" t="s">
        <v>90</v>
      </c>
      <c r="H58" s="7">
        <v>4</v>
      </c>
      <c r="I58" s="12">
        <v>79.33</v>
      </c>
      <c r="J58" s="13">
        <v>1</v>
      </c>
      <c r="K58" s="7"/>
    </row>
    <row r="59" spans="1:11" ht="24.75" customHeight="1">
      <c r="A59" s="5">
        <v>57</v>
      </c>
      <c r="B59" s="6" t="str">
        <f>"陈虹"</f>
        <v>陈虹</v>
      </c>
      <c r="C59" s="6" t="s">
        <v>91</v>
      </c>
      <c r="D59" s="6" t="s">
        <v>89</v>
      </c>
      <c r="E59" s="6" t="s">
        <v>35</v>
      </c>
      <c r="F59" s="5" t="s">
        <v>14</v>
      </c>
      <c r="G59" s="5" t="s">
        <v>90</v>
      </c>
      <c r="H59" s="7">
        <v>6</v>
      </c>
      <c r="I59" s="12">
        <v>78.67</v>
      </c>
      <c r="J59" s="13">
        <v>2</v>
      </c>
      <c r="K59" s="7"/>
    </row>
    <row r="60" spans="1:11" ht="24.75" customHeight="1">
      <c r="A60" s="5">
        <v>58</v>
      </c>
      <c r="B60" s="6" t="str">
        <f>"吴婉桃"</f>
        <v>吴婉桃</v>
      </c>
      <c r="C60" s="6" t="s">
        <v>92</v>
      </c>
      <c r="D60" s="6" t="s">
        <v>89</v>
      </c>
      <c r="E60" s="6" t="s">
        <v>35</v>
      </c>
      <c r="F60" s="5" t="s">
        <v>14</v>
      </c>
      <c r="G60" s="5" t="s">
        <v>90</v>
      </c>
      <c r="H60" s="7">
        <v>5</v>
      </c>
      <c r="I60" s="12">
        <v>72.67</v>
      </c>
      <c r="J60" s="13">
        <v>3</v>
      </c>
      <c r="K60" s="7"/>
    </row>
    <row r="61" spans="1:11" ht="24.75" customHeight="1">
      <c r="A61" s="5">
        <v>59</v>
      </c>
      <c r="B61" s="6" t="str">
        <f>"黄志珍"</f>
        <v>黄志珍</v>
      </c>
      <c r="C61" s="6" t="s">
        <v>93</v>
      </c>
      <c r="D61" s="6" t="s">
        <v>89</v>
      </c>
      <c r="E61" s="6" t="s">
        <v>35</v>
      </c>
      <c r="F61" s="5" t="s">
        <v>14</v>
      </c>
      <c r="G61" s="5" t="s">
        <v>90</v>
      </c>
      <c r="H61" s="7">
        <v>3</v>
      </c>
      <c r="I61" s="12">
        <v>72.17</v>
      </c>
      <c r="J61" s="13">
        <v>4</v>
      </c>
      <c r="K61" s="7"/>
    </row>
    <row r="62" spans="1:11" ht="24.75" customHeight="1">
      <c r="A62" s="5">
        <v>60</v>
      </c>
      <c r="B62" s="6" t="str">
        <f>"吴多智"</f>
        <v>吴多智</v>
      </c>
      <c r="C62" s="6" t="s">
        <v>94</v>
      </c>
      <c r="D62" s="6" t="s">
        <v>89</v>
      </c>
      <c r="E62" s="6" t="s">
        <v>35</v>
      </c>
      <c r="F62" s="5" t="s">
        <v>14</v>
      </c>
      <c r="G62" s="5" t="s">
        <v>90</v>
      </c>
      <c r="H62" s="7">
        <v>2</v>
      </c>
      <c r="I62" s="12">
        <v>69.5</v>
      </c>
      <c r="J62" s="13">
        <v>5</v>
      </c>
      <c r="K62" s="7"/>
    </row>
    <row r="63" spans="1:11" ht="24.75" customHeight="1">
      <c r="A63" s="5">
        <v>61</v>
      </c>
      <c r="B63" s="6" t="str">
        <f>"符发兴"</f>
        <v>符发兴</v>
      </c>
      <c r="C63" s="6" t="s">
        <v>95</v>
      </c>
      <c r="D63" s="6" t="s">
        <v>89</v>
      </c>
      <c r="E63" s="6" t="s">
        <v>35</v>
      </c>
      <c r="F63" s="5" t="s">
        <v>14</v>
      </c>
      <c r="G63" s="5" t="s">
        <v>90</v>
      </c>
      <c r="H63" s="7">
        <v>1</v>
      </c>
      <c r="I63" s="12">
        <v>66.17</v>
      </c>
      <c r="J63" s="13">
        <v>6</v>
      </c>
      <c r="K63" s="7"/>
    </row>
    <row r="64" spans="1:11" ht="24.75" customHeight="1">
      <c r="A64" s="5">
        <v>62</v>
      </c>
      <c r="B64" s="6" t="str">
        <f>"岑运楠"</f>
        <v>岑运楠</v>
      </c>
      <c r="C64" s="6" t="s">
        <v>96</v>
      </c>
      <c r="D64" s="6" t="s">
        <v>89</v>
      </c>
      <c r="E64" s="6" t="s">
        <v>35</v>
      </c>
      <c r="F64" s="5" t="s">
        <v>14</v>
      </c>
      <c r="G64" s="5" t="s">
        <v>90</v>
      </c>
      <c r="H64" s="7" t="s">
        <v>32</v>
      </c>
      <c r="I64" s="12">
        <v>0</v>
      </c>
      <c r="J64" s="13">
        <v>7</v>
      </c>
      <c r="K64" s="7" t="s">
        <v>32</v>
      </c>
    </row>
    <row r="65" spans="1:11" ht="24.75" customHeight="1">
      <c r="A65" s="5">
        <v>63</v>
      </c>
      <c r="B65" s="6" t="str">
        <f>"蔡小琪"</f>
        <v>蔡小琪</v>
      </c>
      <c r="C65" s="6" t="s">
        <v>97</v>
      </c>
      <c r="D65" s="6" t="s">
        <v>98</v>
      </c>
      <c r="E65" s="6" t="s">
        <v>29</v>
      </c>
      <c r="F65" s="5" t="s">
        <v>14</v>
      </c>
      <c r="G65" s="5" t="s">
        <v>15</v>
      </c>
      <c r="H65" s="7">
        <v>26</v>
      </c>
      <c r="I65" s="12">
        <v>82</v>
      </c>
      <c r="J65" s="13">
        <v>1</v>
      </c>
      <c r="K65" s="7"/>
    </row>
    <row r="66" spans="1:11" ht="24.75" customHeight="1">
      <c r="A66" s="5">
        <v>64</v>
      </c>
      <c r="B66" s="6" t="str">
        <f>"曾映文"</f>
        <v>曾映文</v>
      </c>
      <c r="C66" s="6" t="s">
        <v>99</v>
      </c>
      <c r="D66" s="6" t="s">
        <v>98</v>
      </c>
      <c r="E66" s="6" t="s">
        <v>29</v>
      </c>
      <c r="F66" s="5" t="s">
        <v>14</v>
      </c>
      <c r="G66" s="5" t="s">
        <v>15</v>
      </c>
      <c r="H66" s="7">
        <v>24</v>
      </c>
      <c r="I66" s="12">
        <v>76.33</v>
      </c>
      <c r="J66" s="13">
        <v>2</v>
      </c>
      <c r="K66" s="7"/>
    </row>
    <row r="67" spans="1:11" ht="24.75" customHeight="1">
      <c r="A67" s="5">
        <v>65</v>
      </c>
      <c r="B67" s="6" t="str">
        <f>"苏明昌"</f>
        <v>苏明昌</v>
      </c>
      <c r="C67" s="6" t="s">
        <v>100</v>
      </c>
      <c r="D67" s="6" t="s">
        <v>98</v>
      </c>
      <c r="E67" s="6" t="s">
        <v>29</v>
      </c>
      <c r="F67" s="5" t="s">
        <v>14</v>
      </c>
      <c r="G67" s="5" t="s">
        <v>15</v>
      </c>
      <c r="H67" s="7">
        <v>25</v>
      </c>
      <c r="I67" s="12">
        <v>71</v>
      </c>
      <c r="J67" s="13">
        <v>3</v>
      </c>
      <c r="K67" s="7"/>
    </row>
    <row r="68" spans="1:11" ht="24.75" customHeight="1">
      <c r="A68" s="5">
        <v>66</v>
      </c>
      <c r="B68" s="6" t="str">
        <f>"郑祖杰"</f>
        <v>郑祖杰</v>
      </c>
      <c r="C68" s="6" t="s">
        <v>101</v>
      </c>
      <c r="D68" s="6" t="s">
        <v>102</v>
      </c>
      <c r="E68" s="6" t="s">
        <v>35</v>
      </c>
      <c r="F68" s="5" t="s">
        <v>14</v>
      </c>
      <c r="G68" s="11" t="s">
        <v>103</v>
      </c>
      <c r="H68" s="7">
        <v>11</v>
      </c>
      <c r="I68" s="12">
        <v>79.33</v>
      </c>
      <c r="J68" s="13">
        <v>1</v>
      </c>
      <c r="K68" s="7"/>
    </row>
    <row r="69" spans="1:11" ht="24.75" customHeight="1">
      <c r="A69" s="5">
        <v>67</v>
      </c>
      <c r="B69" s="6" t="str">
        <f>"温奇宝"</f>
        <v>温奇宝</v>
      </c>
      <c r="C69" s="6" t="s">
        <v>104</v>
      </c>
      <c r="D69" s="6" t="s">
        <v>102</v>
      </c>
      <c r="E69" s="6" t="s">
        <v>35</v>
      </c>
      <c r="F69" s="5" t="s">
        <v>14</v>
      </c>
      <c r="G69" s="11" t="s">
        <v>103</v>
      </c>
      <c r="H69" s="7">
        <v>5</v>
      </c>
      <c r="I69" s="12">
        <v>78.17</v>
      </c>
      <c r="J69" s="13">
        <v>2</v>
      </c>
      <c r="K69" s="7"/>
    </row>
    <row r="70" spans="1:11" ht="24.75" customHeight="1">
      <c r="A70" s="5">
        <v>68</v>
      </c>
      <c r="B70" s="6" t="str">
        <f>"李国华"</f>
        <v>李国华</v>
      </c>
      <c r="C70" s="6" t="s">
        <v>105</v>
      </c>
      <c r="D70" s="6" t="s">
        <v>102</v>
      </c>
      <c r="E70" s="6" t="s">
        <v>35</v>
      </c>
      <c r="F70" s="5" t="s">
        <v>14</v>
      </c>
      <c r="G70" s="11" t="s">
        <v>103</v>
      </c>
      <c r="H70" s="7">
        <v>8</v>
      </c>
      <c r="I70" s="12">
        <v>74</v>
      </c>
      <c r="J70" s="13">
        <v>3</v>
      </c>
      <c r="K70" s="7"/>
    </row>
    <row r="71" spans="1:11" ht="24.75" customHeight="1">
      <c r="A71" s="5">
        <v>69</v>
      </c>
      <c r="B71" s="6" t="str">
        <f>"周菊秋"</f>
        <v>周菊秋</v>
      </c>
      <c r="C71" s="6" t="s">
        <v>106</v>
      </c>
      <c r="D71" s="6" t="s">
        <v>102</v>
      </c>
      <c r="E71" s="6" t="s">
        <v>35</v>
      </c>
      <c r="F71" s="5" t="s">
        <v>14</v>
      </c>
      <c r="G71" s="11" t="s">
        <v>103</v>
      </c>
      <c r="H71" s="7">
        <v>6</v>
      </c>
      <c r="I71" s="12">
        <v>69.67</v>
      </c>
      <c r="J71" s="13">
        <v>4</v>
      </c>
      <c r="K71" s="7"/>
    </row>
    <row r="72" spans="1:11" ht="24.75" customHeight="1">
      <c r="A72" s="5">
        <v>70</v>
      </c>
      <c r="B72" s="6" t="str">
        <f>"赵红梅"</f>
        <v>赵红梅</v>
      </c>
      <c r="C72" s="6" t="s">
        <v>107</v>
      </c>
      <c r="D72" s="6" t="s">
        <v>102</v>
      </c>
      <c r="E72" s="6" t="s">
        <v>35</v>
      </c>
      <c r="F72" s="5" t="s">
        <v>14</v>
      </c>
      <c r="G72" s="11" t="s">
        <v>103</v>
      </c>
      <c r="H72" s="7">
        <v>13</v>
      </c>
      <c r="I72" s="12">
        <v>67.33</v>
      </c>
      <c r="J72" s="13">
        <v>5</v>
      </c>
      <c r="K72" s="7"/>
    </row>
    <row r="73" spans="1:11" ht="24.75" customHeight="1">
      <c r="A73" s="5">
        <v>71</v>
      </c>
      <c r="B73" s="6" t="str">
        <f>"邢琼养"</f>
        <v>邢琼养</v>
      </c>
      <c r="C73" s="6" t="s">
        <v>108</v>
      </c>
      <c r="D73" s="6" t="s">
        <v>102</v>
      </c>
      <c r="E73" s="6" t="s">
        <v>35</v>
      </c>
      <c r="F73" s="5" t="s">
        <v>14</v>
      </c>
      <c r="G73" s="11" t="s">
        <v>103</v>
      </c>
      <c r="H73" s="7">
        <v>14</v>
      </c>
      <c r="I73" s="12">
        <v>61.67</v>
      </c>
      <c r="J73" s="13">
        <v>6</v>
      </c>
      <c r="K73" s="7"/>
    </row>
    <row r="74" spans="1:11" ht="24.75" customHeight="1">
      <c r="A74" s="5">
        <v>72</v>
      </c>
      <c r="B74" s="6" t="str">
        <f>"符可菊"</f>
        <v>符可菊</v>
      </c>
      <c r="C74" s="6" t="s">
        <v>109</v>
      </c>
      <c r="D74" s="6" t="s">
        <v>102</v>
      </c>
      <c r="E74" s="6" t="s">
        <v>35</v>
      </c>
      <c r="F74" s="5" t="s">
        <v>14</v>
      </c>
      <c r="G74" s="11" t="s">
        <v>103</v>
      </c>
      <c r="H74" s="7">
        <v>7</v>
      </c>
      <c r="I74" s="12">
        <v>49.67</v>
      </c>
      <c r="J74" s="13">
        <v>7</v>
      </c>
      <c r="K74" s="7"/>
    </row>
    <row r="75" spans="1:11" ht="24.75" customHeight="1">
      <c r="A75" s="5">
        <v>73</v>
      </c>
      <c r="B75" s="6" t="str">
        <f>"蓝天明"</f>
        <v>蓝天明</v>
      </c>
      <c r="C75" s="6" t="s">
        <v>110</v>
      </c>
      <c r="D75" s="6" t="s">
        <v>102</v>
      </c>
      <c r="E75" s="6" t="s">
        <v>35</v>
      </c>
      <c r="F75" s="5" t="s">
        <v>14</v>
      </c>
      <c r="G75" s="11" t="s">
        <v>103</v>
      </c>
      <c r="H75" s="7" t="s">
        <v>32</v>
      </c>
      <c r="I75" s="12">
        <v>0</v>
      </c>
      <c r="J75" s="13">
        <v>8</v>
      </c>
      <c r="K75" s="7" t="s">
        <v>32</v>
      </c>
    </row>
    <row r="76" spans="1:11" ht="24.75" customHeight="1">
      <c r="A76" s="5">
        <v>74</v>
      </c>
      <c r="B76" s="6" t="str">
        <f>"朱建静"</f>
        <v>朱建静</v>
      </c>
      <c r="C76" s="6" t="s">
        <v>111</v>
      </c>
      <c r="D76" s="6" t="s">
        <v>112</v>
      </c>
      <c r="E76" s="6" t="s">
        <v>13</v>
      </c>
      <c r="F76" s="5" t="s">
        <v>14</v>
      </c>
      <c r="G76" s="5" t="s">
        <v>15</v>
      </c>
      <c r="H76" s="7">
        <v>1</v>
      </c>
      <c r="I76" s="12">
        <v>67.67</v>
      </c>
      <c r="J76" s="13">
        <v>1</v>
      </c>
      <c r="K76" s="7"/>
    </row>
    <row r="77" spans="1:11" ht="24.75" customHeight="1">
      <c r="A77" s="5">
        <v>75</v>
      </c>
      <c r="B77" s="8" t="str">
        <f>"李国波"</f>
        <v>李国波</v>
      </c>
      <c r="C77" s="8" t="s">
        <v>113</v>
      </c>
      <c r="D77" s="8" t="s">
        <v>114</v>
      </c>
      <c r="E77" s="8" t="s">
        <v>52</v>
      </c>
      <c r="F77" s="5" t="s">
        <v>14</v>
      </c>
      <c r="G77" s="5" t="s">
        <v>115</v>
      </c>
      <c r="H77" s="10">
        <v>7</v>
      </c>
      <c r="I77" s="12">
        <v>81.67</v>
      </c>
      <c r="J77" s="13">
        <v>1</v>
      </c>
      <c r="K77" s="10"/>
    </row>
    <row r="78" spans="1:11" ht="24.75" customHeight="1">
      <c r="A78" s="5">
        <v>76</v>
      </c>
      <c r="B78" s="8" t="str">
        <f>"王雄"</f>
        <v>王雄</v>
      </c>
      <c r="C78" s="8" t="s">
        <v>116</v>
      </c>
      <c r="D78" s="8" t="s">
        <v>114</v>
      </c>
      <c r="E78" s="8" t="s">
        <v>52</v>
      </c>
      <c r="F78" s="5" t="s">
        <v>14</v>
      </c>
      <c r="G78" s="5" t="s">
        <v>115</v>
      </c>
      <c r="H78" s="10">
        <v>4</v>
      </c>
      <c r="I78" s="12">
        <v>81.33</v>
      </c>
      <c r="J78" s="13">
        <v>2</v>
      </c>
      <c r="K78" s="10"/>
    </row>
    <row r="79" spans="1:11" s="1" customFormat="1" ht="24.75" customHeight="1">
      <c r="A79" s="5">
        <v>77</v>
      </c>
      <c r="B79" s="8" t="str">
        <f>"梁定锦"</f>
        <v>梁定锦</v>
      </c>
      <c r="C79" s="8" t="s">
        <v>117</v>
      </c>
      <c r="D79" s="8" t="s">
        <v>114</v>
      </c>
      <c r="E79" s="8" t="s">
        <v>52</v>
      </c>
      <c r="F79" s="5" t="s">
        <v>14</v>
      </c>
      <c r="G79" s="5" t="s">
        <v>115</v>
      </c>
      <c r="H79" s="10">
        <v>10</v>
      </c>
      <c r="I79" s="12">
        <v>81.33</v>
      </c>
      <c r="J79" s="13">
        <v>2</v>
      </c>
      <c r="K79" s="10"/>
    </row>
    <row r="80" spans="1:11" s="1" customFormat="1" ht="24.75" customHeight="1">
      <c r="A80" s="5">
        <v>78</v>
      </c>
      <c r="B80" s="8" t="str">
        <f>"王惠"</f>
        <v>王惠</v>
      </c>
      <c r="C80" s="8" t="s">
        <v>118</v>
      </c>
      <c r="D80" s="8" t="s">
        <v>114</v>
      </c>
      <c r="E80" s="8" t="s">
        <v>52</v>
      </c>
      <c r="F80" s="5" t="s">
        <v>14</v>
      </c>
      <c r="G80" s="5" t="s">
        <v>115</v>
      </c>
      <c r="H80" s="10">
        <v>8</v>
      </c>
      <c r="I80" s="12">
        <v>80.33</v>
      </c>
      <c r="J80" s="13">
        <v>4</v>
      </c>
      <c r="K80" s="10"/>
    </row>
    <row r="81" spans="1:11" s="1" customFormat="1" ht="24.75" customHeight="1">
      <c r="A81" s="5">
        <v>79</v>
      </c>
      <c r="B81" s="8" t="str">
        <f>"刘芳晓"</f>
        <v>刘芳晓</v>
      </c>
      <c r="C81" s="8" t="s">
        <v>119</v>
      </c>
      <c r="D81" s="8" t="s">
        <v>114</v>
      </c>
      <c r="E81" s="8" t="s">
        <v>52</v>
      </c>
      <c r="F81" s="5" t="s">
        <v>14</v>
      </c>
      <c r="G81" s="5" t="s">
        <v>115</v>
      </c>
      <c r="H81" s="10">
        <v>11</v>
      </c>
      <c r="I81" s="12">
        <v>80</v>
      </c>
      <c r="J81" s="13">
        <v>5</v>
      </c>
      <c r="K81" s="10"/>
    </row>
    <row r="82" spans="1:11" s="1" customFormat="1" ht="24.75" customHeight="1">
      <c r="A82" s="5">
        <v>80</v>
      </c>
      <c r="B82" s="8" t="str">
        <f>"覃良月"</f>
        <v>覃良月</v>
      </c>
      <c r="C82" s="8" t="s">
        <v>120</v>
      </c>
      <c r="D82" s="8" t="s">
        <v>114</v>
      </c>
      <c r="E82" s="8" t="s">
        <v>52</v>
      </c>
      <c r="F82" s="5" t="s">
        <v>14</v>
      </c>
      <c r="G82" s="5" t="s">
        <v>115</v>
      </c>
      <c r="H82" s="10">
        <v>12</v>
      </c>
      <c r="I82" s="12">
        <v>78.33</v>
      </c>
      <c r="J82" s="13">
        <v>6</v>
      </c>
      <c r="K82" s="10"/>
    </row>
    <row r="83" spans="1:11" s="1" customFormat="1" ht="24.75" customHeight="1">
      <c r="A83" s="5">
        <v>81</v>
      </c>
      <c r="B83" s="8" t="str">
        <f>"崔芳榕"</f>
        <v>崔芳榕</v>
      </c>
      <c r="C83" s="8" t="s">
        <v>121</v>
      </c>
      <c r="D83" s="8" t="s">
        <v>114</v>
      </c>
      <c r="E83" s="8" t="s">
        <v>52</v>
      </c>
      <c r="F83" s="5" t="s">
        <v>14</v>
      </c>
      <c r="G83" s="5" t="s">
        <v>115</v>
      </c>
      <c r="H83" s="10">
        <v>9</v>
      </c>
      <c r="I83" s="12">
        <v>77.33</v>
      </c>
      <c r="J83" s="13">
        <v>7</v>
      </c>
      <c r="K83" s="10"/>
    </row>
    <row r="84" spans="1:11" s="1" customFormat="1" ht="24.75" customHeight="1">
      <c r="A84" s="5">
        <v>82</v>
      </c>
      <c r="B84" s="8" t="str">
        <f>"郑德福"</f>
        <v>郑德福</v>
      </c>
      <c r="C84" s="8" t="s">
        <v>122</v>
      </c>
      <c r="D84" s="8" t="s">
        <v>114</v>
      </c>
      <c r="E84" s="8" t="s">
        <v>52</v>
      </c>
      <c r="F84" s="5" t="s">
        <v>14</v>
      </c>
      <c r="G84" s="5" t="s">
        <v>115</v>
      </c>
      <c r="H84" s="10">
        <v>6</v>
      </c>
      <c r="I84" s="12">
        <v>76.33</v>
      </c>
      <c r="J84" s="13">
        <v>8</v>
      </c>
      <c r="K84" s="10"/>
    </row>
    <row r="85" spans="1:11" s="1" customFormat="1" ht="24.75" customHeight="1">
      <c r="A85" s="5">
        <v>83</v>
      </c>
      <c r="B85" s="8" t="str">
        <f>"符振娜"</f>
        <v>符振娜</v>
      </c>
      <c r="C85" s="8" t="s">
        <v>123</v>
      </c>
      <c r="D85" s="8" t="s">
        <v>114</v>
      </c>
      <c r="E85" s="8" t="s">
        <v>52</v>
      </c>
      <c r="F85" s="5" t="s">
        <v>14</v>
      </c>
      <c r="G85" s="5" t="s">
        <v>115</v>
      </c>
      <c r="H85" s="10">
        <v>1</v>
      </c>
      <c r="I85" s="12">
        <v>72</v>
      </c>
      <c r="J85" s="13">
        <v>9</v>
      </c>
      <c r="K85" s="10"/>
    </row>
    <row r="86" spans="1:11" s="1" customFormat="1" ht="24.75" customHeight="1">
      <c r="A86" s="5">
        <v>84</v>
      </c>
      <c r="B86" s="8" t="str">
        <f>"黄荣妹"</f>
        <v>黄荣妹</v>
      </c>
      <c r="C86" s="8" t="s">
        <v>124</v>
      </c>
      <c r="D86" s="8" t="s">
        <v>114</v>
      </c>
      <c r="E86" s="8" t="s">
        <v>52</v>
      </c>
      <c r="F86" s="5" t="s">
        <v>14</v>
      </c>
      <c r="G86" s="5" t="s">
        <v>115</v>
      </c>
      <c r="H86" s="10">
        <v>2</v>
      </c>
      <c r="I86" s="12">
        <v>71</v>
      </c>
      <c r="J86" s="13">
        <v>10</v>
      </c>
      <c r="K86" s="10"/>
    </row>
    <row r="87" spans="1:11" s="1" customFormat="1" ht="24.75" customHeight="1">
      <c r="A87" s="5">
        <v>85</v>
      </c>
      <c r="B87" s="8" t="str">
        <f>"黄志扬"</f>
        <v>黄志扬</v>
      </c>
      <c r="C87" s="8" t="s">
        <v>125</v>
      </c>
      <c r="D87" s="8" t="s">
        <v>114</v>
      </c>
      <c r="E87" s="8" t="s">
        <v>52</v>
      </c>
      <c r="F87" s="5" t="s">
        <v>14</v>
      </c>
      <c r="G87" s="5" t="s">
        <v>115</v>
      </c>
      <c r="H87" s="10">
        <v>3</v>
      </c>
      <c r="I87" s="12">
        <v>70.33</v>
      </c>
      <c r="J87" s="13">
        <v>11</v>
      </c>
      <c r="K87" s="10"/>
    </row>
    <row r="88" spans="1:11" s="1" customFormat="1" ht="24.75" customHeight="1">
      <c r="A88" s="5">
        <v>86</v>
      </c>
      <c r="B88" s="8" t="str">
        <f>"彭鑫萍"</f>
        <v>彭鑫萍</v>
      </c>
      <c r="C88" s="8" t="s">
        <v>126</v>
      </c>
      <c r="D88" s="8" t="s">
        <v>114</v>
      </c>
      <c r="E88" s="8" t="s">
        <v>52</v>
      </c>
      <c r="F88" s="5" t="s">
        <v>14</v>
      </c>
      <c r="G88" s="5" t="s">
        <v>115</v>
      </c>
      <c r="H88" s="10">
        <v>5</v>
      </c>
      <c r="I88" s="12">
        <v>62.67</v>
      </c>
      <c r="J88" s="13">
        <v>12</v>
      </c>
      <c r="K88" s="10"/>
    </row>
    <row r="89" spans="1:11" s="1" customFormat="1" ht="24.75" customHeight="1">
      <c r="A89" s="5">
        <v>87</v>
      </c>
      <c r="B89" s="8" t="str">
        <f>"王宏飞"</f>
        <v>王宏飞</v>
      </c>
      <c r="C89" s="8" t="s">
        <v>127</v>
      </c>
      <c r="D89" s="8" t="s">
        <v>114</v>
      </c>
      <c r="E89" s="8" t="s">
        <v>52</v>
      </c>
      <c r="F89" s="5" t="s">
        <v>14</v>
      </c>
      <c r="G89" s="5" t="s">
        <v>115</v>
      </c>
      <c r="H89" s="10" t="s">
        <v>32</v>
      </c>
      <c r="I89" s="12">
        <v>0</v>
      </c>
      <c r="J89" s="13">
        <v>13</v>
      </c>
      <c r="K89" s="7" t="s">
        <v>32</v>
      </c>
    </row>
    <row r="90" spans="1:11" s="1" customFormat="1" ht="24.75" customHeight="1">
      <c r="A90" s="5">
        <v>88</v>
      </c>
      <c r="B90" s="8" t="str">
        <f>"罗锦"</f>
        <v>罗锦</v>
      </c>
      <c r="C90" s="8" t="s">
        <v>128</v>
      </c>
      <c r="D90" s="8" t="s">
        <v>114</v>
      </c>
      <c r="E90" s="8" t="s">
        <v>52</v>
      </c>
      <c r="F90" s="5" t="s">
        <v>14</v>
      </c>
      <c r="G90" s="5" t="s">
        <v>115</v>
      </c>
      <c r="H90" s="10" t="s">
        <v>32</v>
      </c>
      <c r="I90" s="12">
        <v>0</v>
      </c>
      <c r="J90" s="13">
        <v>13</v>
      </c>
      <c r="K90" s="7" t="s">
        <v>32</v>
      </c>
    </row>
    <row r="91" spans="1:11" s="1" customFormat="1" ht="24.75" customHeight="1">
      <c r="A91" s="5">
        <v>89</v>
      </c>
      <c r="B91" s="6" t="str">
        <f>"林尤群"</f>
        <v>林尤群</v>
      </c>
      <c r="C91" s="6" t="s">
        <v>129</v>
      </c>
      <c r="D91" s="6" t="s">
        <v>130</v>
      </c>
      <c r="E91" s="6" t="s">
        <v>13</v>
      </c>
      <c r="F91" s="5" t="s">
        <v>14</v>
      </c>
      <c r="G91" s="5" t="s">
        <v>131</v>
      </c>
      <c r="H91" s="7">
        <v>6</v>
      </c>
      <c r="I91" s="12">
        <v>87.67</v>
      </c>
      <c r="J91" s="13">
        <v>1</v>
      </c>
      <c r="K91" s="7"/>
    </row>
    <row r="92" spans="1:11" s="1" customFormat="1" ht="24.75" customHeight="1">
      <c r="A92" s="5">
        <v>90</v>
      </c>
      <c r="B92" s="6" t="str">
        <f>"王育燧"</f>
        <v>王育燧</v>
      </c>
      <c r="C92" s="6" t="s">
        <v>132</v>
      </c>
      <c r="D92" s="6" t="s">
        <v>130</v>
      </c>
      <c r="E92" s="6" t="s">
        <v>13</v>
      </c>
      <c r="F92" s="5" t="s">
        <v>14</v>
      </c>
      <c r="G92" s="5" t="s">
        <v>131</v>
      </c>
      <c r="H92" s="7">
        <v>12</v>
      </c>
      <c r="I92" s="12">
        <v>87.33</v>
      </c>
      <c r="J92" s="13">
        <v>2</v>
      </c>
      <c r="K92" s="7"/>
    </row>
    <row r="93" spans="1:11" s="1" customFormat="1" ht="24.75" customHeight="1">
      <c r="A93" s="5">
        <v>91</v>
      </c>
      <c r="B93" s="6" t="str">
        <f>"潘红"</f>
        <v>潘红</v>
      </c>
      <c r="C93" s="6" t="s">
        <v>133</v>
      </c>
      <c r="D93" s="6" t="s">
        <v>130</v>
      </c>
      <c r="E93" s="6" t="s">
        <v>13</v>
      </c>
      <c r="F93" s="5" t="s">
        <v>14</v>
      </c>
      <c r="G93" s="5" t="s">
        <v>131</v>
      </c>
      <c r="H93" s="7">
        <v>2</v>
      </c>
      <c r="I93" s="12">
        <v>86.67</v>
      </c>
      <c r="J93" s="13">
        <v>3</v>
      </c>
      <c r="K93" s="7"/>
    </row>
    <row r="94" spans="1:11" s="1" customFormat="1" ht="24.75" customHeight="1">
      <c r="A94" s="5">
        <v>92</v>
      </c>
      <c r="B94" s="6" t="str">
        <f>"吴英存"</f>
        <v>吴英存</v>
      </c>
      <c r="C94" s="6" t="s">
        <v>134</v>
      </c>
      <c r="D94" s="6" t="s">
        <v>130</v>
      </c>
      <c r="E94" s="6" t="s">
        <v>13</v>
      </c>
      <c r="F94" s="5" t="s">
        <v>14</v>
      </c>
      <c r="G94" s="5" t="s">
        <v>131</v>
      </c>
      <c r="H94" s="7">
        <v>3</v>
      </c>
      <c r="I94" s="12">
        <v>86.33</v>
      </c>
      <c r="J94" s="13">
        <v>4</v>
      </c>
      <c r="K94" s="7"/>
    </row>
    <row r="95" spans="1:11" s="1" customFormat="1" ht="24.75" customHeight="1">
      <c r="A95" s="5">
        <v>93</v>
      </c>
      <c r="B95" s="6" t="str">
        <f>"蒋林芳"</f>
        <v>蒋林芳</v>
      </c>
      <c r="C95" s="6" t="s">
        <v>135</v>
      </c>
      <c r="D95" s="6" t="s">
        <v>130</v>
      </c>
      <c r="E95" s="6" t="s">
        <v>13</v>
      </c>
      <c r="F95" s="5" t="s">
        <v>14</v>
      </c>
      <c r="G95" s="5" t="s">
        <v>131</v>
      </c>
      <c r="H95" s="7">
        <v>13</v>
      </c>
      <c r="I95" s="12">
        <v>84</v>
      </c>
      <c r="J95" s="13">
        <v>5</v>
      </c>
      <c r="K95" s="7"/>
    </row>
    <row r="96" spans="1:11" s="1" customFormat="1" ht="24.75" customHeight="1">
      <c r="A96" s="5">
        <v>94</v>
      </c>
      <c r="B96" s="6" t="str">
        <f>"王峥柔"</f>
        <v>王峥柔</v>
      </c>
      <c r="C96" s="6" t="s">
        <v>136</v>
      </c>
      <c r="D96" s="6" t="s">
        <v>130</v>
      </c>
      <c r="E96" s="6" t="s">
        <v>13</v>
      </c>
      <c r="F96" s="5" t="s">
        <v>14</v>
      </c>
      <c r="G96" s="5" t="s">
        <v>131</v>
      </c>
      <c r="H96" s="7">
        <v>14</v>
      </c>
      <c r="I96" s="12">
        <v>83.67</v>
      </c>
      <c r="J96" s="13">
        <v>6</v>
      </c>
      <c r="K96" s="7"/>
    </row>
    <row r="97" spans="1:11" s="1" customFormat="1" ht="24.75" customHeight="1">
      <c r="A97" s="5">
        <v>95</v>
      </c>
      <c r="B97" s="6" t="str">
        <f>"符位芬"</f>
        <v>符位芬</v>
      </c>
      <c r="C97" s="6" t="s">
        <v>137</v>
      </c>
      <c r="D97" s="6" t="s">
        <v>130</v>
      </c>
      <c r="E97" s="6" t="s">
        <v>13</v>
      </c>
      <c r="F97" s="5" t="s">
        <v>14</v>
      </c>
      <c r="G97" s="5" t="s">
        <v>131</v>
      </c>
      <c r="H97" s="7">
        <v>11</v>
      </c>
      <c r="I97" s="12">
        <v>75</v>
      </c>
      <c r="J97" s="13">
        <v>7</v>
      </c>
      <c r="K97" s="7"/>
    </row>
    <row r="98" spans="1:11" s="1" customFormat="1" ht="24.75" customHeight="1">
      <c r="A98" s="5">
        <v>96</v>
      </c>
      <c r="B98" s="6" t="str">
        <f>"郑燕萍"</f>
        <v>郑燕萍</v>
      </c>
      <c r="C98" s="6" t="s">
        <v>138</v>
      </c>
      <c r="D98" s="6" t="s">
        <v>130</v>
      </c>
      <c r="E98" s="6" t="s">
        <v>13</v>
      </c>
      <c r="F98" s="5" t="s">
        <v>14</v>
      </c>
      <c r="G98" s="5" t="s">
        <v>131</v>
      </c>
      <c r="H98" s="7">
        <v>5</v>
      </c>
      <c r="I98" s="12">
        <v>74.67</v>
      </c>
      <c r="J98" s="13">
        <v>8</v>
      </c>
      <c r="K98" s="7"/>
    </row>
    <row r="99" spans="1:11" s="1" customFormat="1" ht="24.75" customHeight="1">
      <c r="A99" s="5">
        <v>97</v>
      </c>
      <c r="B99" s="6" t="str">
        <f>"王敏"</f>
        <v>王敏</v>
      </c>
      <c r="C99" s="6" t="s">
        <v>139</v>
      </c>
      <c r="D99" s="6" t="s">
        <v>130</v>
      </c>
      <c r="E99" s="6" t="s">
        <v>13</v>
      </c>
      <c r="F99" s="5" t="s">
        <v>14</v>
      </c>
      <c r="G99" s="5" t="s">
        <v>131</v>
      </c>
      <c r="H99" s="7">
        <v>1</v>
      </c>
      <c r="I99" s="12">
        <v>73.33</v>
      </c>
      <c r="J99" s="13">
        <v>9</v>
      </c>
      <c r="K99" s="7"/>
    </row>
    <row r="100" spans="1:11" s="1" customFormat="1" ht="24.75" customHeight="1">
      <c r="A100" s="5">
        <v>98</v>
      </c>
      <c r="B100" s="6" t="str">
        <f>"冼翠宁"</f>
        <v>冼翠宁</v>
      </c>
      <c r="C100" s="6" t="s">
        <v>140</v>
      </c>
      <c r="D100" s="6" t="s">
        <v>130</v>
      </c>
      <c r="E100" s="6" t="s">
        <v>13</v>
      </c>
      <c r="F100" s="5" t="s">
        <v>14</v>
      </c>
      <c r="G100" s="5" t="s">
        <v>131</v>
      </c>
      <c r="H100" s="7">
        <v>4</v>
      </c>
      <c r="I100" s="12">
        <v>72.67</v>
      </c>
      <c r="J100" s="13">
        <v>10</v>
      </c>
      <c r="K100" s="7"/>
    </row>
    <row r="101" spans="1:11" s="1" customFormat="1" ht="24.75" customHeight="1">
      <c r="A101" s="5">
        <v>99</v>
      </c>
      <c r="B101" s="6" t="str">
        <f>"曾曼曼"</f>
        <v>曾曼曼</v>
      </c>
      <c r="C101" s="6" t="s">
        <v>141</v>
      </c>
      <c r="D101" s="6" t="s">
        <v>130</v>
      </c>
      <c r="E101" s="6" t="s">
        <v>13</v>
      </c>
      <c r="F101" s="5" t="s">
        <v>14</v>
      </c>
      <c r="G101" s="5" t="s">
        <v>131</v>
      </c>
      <c r="H101" s="7">
        <v>9</v>
      </c>
      <c r="I101" s="12">
        <v>72.67</v>
      </c>
      <c r="J101" s="13">
        <v>10</v>
      </c>
      <c r="K101" s="7"/>
    </row>
    <row r="102" spans="1:11" s="1" customFormat="1" ht="24.75" customHeight="1">
      <c r="A102" s="5">
        <v>100</v>
      </c>
      <c r="B102" s="6" t="str">
        <f>"吴松银"</f>
        <v>吴松银</v>
      </c>
      <c r="C102" s="6" t="s">
        <v>142</v>
      </c>
      <c r="D102" s="6" t="s">
        <v>130</v>
      </c>
      <c r="E102" s="6" t="s">
        <v>13</v>
      </c>
      <c r="F102" s="5" t="s">
        <v>14</v>
      </c>
      <c r="G102" s="5" t="s">
        <v>131</v>
      </c>
      <c r="H102" s="7">
        <v>10</v>
      </c>
      <c r="I102" s="12">
        <v>70.33</v>
      </c>
      <c r="J102" s="13">
        <v>12</v>
      </c>
      <c r="K102" s="7"/>
    </row>
    <row r="103" spans="1:11" s="1" customFormat="1" ht="24.75" customHeight="1">
      <c r="A103" s="5">
        <v>101</v>
      </c>
      <c r="B103" s="6" t="str">
        <f>"崔家钧"</f>
        <v>崔家钧</v>
      </c>
      <c r="C103" s="6" t="s">
        <v>143</v>
      </c>
      <c r="D103" s="6" t="s">
        <v>130</v>
      </c>
      <c r="E103" s="6" t="s">
        <v>13</v>
      </c>
      <c r="F103" s="5" t="s">
        <v>14</v>
      </c>
      <c r="G103" s="5" t="s">
        <v>131</v>
      </c>
      <c r="H103" s="7">
        <v>7</v>
      </c>
      <c r="I103" s="12">
        <v>69</v>
      </c>
      <c r="J103" s="13">
        <v>13</v>
      </c>
      <c r="K103" s="7"/>
    </row>
    <row r="104" spans="1:11" s="1" customFormat="1" ht="24.75" customHeight="1">
      <c r="A104" s="5">
        <v>102</v>
      </c>
      <c r="B104" s="6" t="str">
        <f>"张范"</f>
        <v>张范</v>
      </c>
      <c r="C104" s="6" t="s">
        <v>144</v>
      </c>
      <c r="D104" s="6" t="s">
        <v>130</v>
      </c>
      <c r="E104" s="6" t="s">
        <v>13</v>
      </c>
      <c r="F104" s="5" t="s">
        <v>14</v>
      </c>
      <c r="G104" s="5" t="s">
        <v>131</v>
      </c>
      <c r="H104" s="7">
        <v>8</v>
      </c>
      <c r="I104" s="12">
        <v>67</v>
      </c>
      <c r="J104" s="13">
        <v>14</v>
      </c>
      <c r="K104" s="7"/>
    </row>
    <row r="105" spans="1:11" s="1" customFormat="1" ht="24.75" customHeight="1">
      <c r="A105" s="5">
        <v>103</v>
      </c>
      <c r="B105" s="8" t="str">
        <f>"王菁"</f>
        <v>王菁</v>
      </c>
      <c r="C105" s="8" t="s">
        <v>145</v>
      </c>
      <c r="D105" s="8" t="s">
        <v>146</v>
      </c>
      <c r="E105" s="8" t="s">
        <v>52</v>
      </c>
      <c r="F105" s="5" t="s">
        <v>14</v>
      </c>
      <c r="G105" s="9" t="s">
        <v>15</v>
      </c>
      <c r="H105" s="10">
        <v>2</v>
      </c>
      <c r="I105" s="12">
        <v>78.33</v>
      </c>
      <c r="J105" s="13">
        <v>1</v>
      </c>
      <c r="K105" s="10"/>
    </row>
    <row r="106" spans="1:11" s="1" customFormat="1" ht="24.75" customHeight="1">
      <c r="A106" s="5">
        <v>104</v>
      </c>
      <c r="B106" s="8" t="str">
        <f>"吴多涛"</f>
        <v>吴多涛</v>
      </c>
      <c r="C106" s="8" t="s">
        <v>147</v>
      </c>
      <c r="D106" s="8" t="s">
        <v>146</v>
      </c>
      <c r="E106" s="8" t="s">
        <v>52</v>
      </c>
      <c r="F106" s="5" t="s">
        <v>14</v>
      </c>
      <c r="G106" s="9" t="s">
        <v>15</v>
      </c>
      <c r="H106" s="10" t="s">
        <v>32</v>
      </c>
      <c r="I106" s="12">
        <v>0</v>
      </c>
      <c r="J106" s="13">
        <v>2</v>
      </c>
      <c r="K106" s="7" t="s">
        <v>32</v>
      </c>
    </row>
  </sheetData>
  <sheetProtection/>
  <autoFilter ref="A2:K106"/>
  <mergeCells count="1">
    <mergeCell ref="A1:K1"/>
  </mergeCells>
  <printOptions/>
  <pageMargins left="0.75" right="0.75" top="1" bottom="1" header="0.5118055555555555" footer="0.5118055555555555"/>
  <pageSetup fitToHeight="0" fitToWidth="1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梦一场</cp:lastModifiedBy>
  <dcterms:created xsi:type="dcterms:W3CDTF">2016-12-02T08:54:00Z</dcterms:created>
  <dcterms:modified xsi:type="dcterms:W3CDTF">2023-03-16T09:06:41Z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11F3898E9C9A4D52ADA639A708D06CB6</vt:lpwstr>
  </property>
  <property fmtid="{D5CDD505-2E9C-101B-9397-08002B2CF9AE}" pid="5" name="KSOReadingLayo">
    <vt:bool>true</vt:bool>
  </property>
</Properties>
</file>