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<sst xmlns="http://schemas.openxmlformats.org/spreadsheetml/2006/main" count="479" uniqueCount="11">
  <si>
    <t>三亚市红十字会2023年公开招聘下属事业单位工作人员资格初审合格人员名单</t>
  </si>
  <si>
    <t>序号</t>
  </si>
  <si>
    <t>报考号</t>
  </si>
  <si>
    <t>岗位代码</t>
  </si>
  <si>
    <t>岗位名称</t>
  </si>
  <si>
    <t>姓名</t>
  </si>
  <si>
    <t>性别</t>
  </si>
  <si>
    <t>出生年月</t>
  </si>
  <si>
    <t>备注</t>
  </si>
  <si>
    <t>0101</t>
  </si>
  <si>
    <t>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</si>
</sst>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>
      <selection activeCell="G7" sqref="G7"/>
    </sheetView>
  </sheetViews>
  <sheetFormatPr defaultColWidth="9.00390625" defaultRowHeight="15"/>
  <cols>
    <col min="1" max="1" width="9.421875" style="2" customWidth="1"/>
    <col min="2" max="2" width="32.421875" style="2" customWidth="1"/>
    <col min="3" max="3" width="15.421875" style="2" customWidth="1"/>
    <col min="4" max="4" width="14.7109375" style="2" customWidth="1"/>
    <col min="5" max="6" width="9.00390625" style="2" customWidth="1"/>
    <col min="7" max="7" width="12.8515625" style="2" customWidth="1"/>
    <col min="8" max="8" width="20.421875" style="2" customWidth="1"/>
    <col min="9" max="16384" width="9.00390625" style="2" customWidth="1"/>
  </cols>
  <sheetData>
    <row r="1" spans="1:8" ht="25.5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3.5">
      <c r="A3" s="7">
        <v>1</v>
      </c>
      <c r="B3" s="7" t="str">
        <f>"4920202302160907415336"</f>
        <v>4920202302160907415336</v>
      </c>
      <c r="C3" s="8" t="s">
        <v>9</v>
      </c>
      <c r="D3" s="9" t="s">
        <v>10</v>
      </c>
      <c r="E3" s="7" t="str">
        <f>"吴海桂"</f>
        <v>吴海桂</v>
      </c>
      <c r="F3" s="7" t="str">
        <f aca="true" t="shared" si="0" ref="F3:F8">"女"</f>
        <v>女</v>
      </c>
      <c r="G3" s="7" t="str">
        <f>"1996-09-20"</f>
        <v>1996-09-20</v>
      </c>
      <c r="H3" s="9"/>
    </row>
    <row r="4" spans="1:8" ht="13.5">
      <c r="A4" s="7">
        <v>2</v>
      </c>
      <c r="B4" s="7" t="str">
        <f>"4920202302160908415340"</f>
        <v>4920202302160908415340</v>
      </c>
      <c r="C4" s="8" t="s">
        <v>9</v>
      </c>
      <c r="D4" s="9" t="s">
        <v>10</v>
      </c>
      <c r="E4" s="7" t="str">
        <f>"邓焱"</f>
        <v>邓焱</v>
      </c>
      <c r="F4" s="7" t="str">
        <f>"男"</f>
        <v>男</v>
      </c>
      <c r="G4" s="7" t="str">
        <f>"2000-08-22"</f>
        <v>2000-08-22</v>
      </c>
      <c r="H4" s="9"/>
    </row>
    <row r="5" spans="1:8" ht="13.5">
      <c r="A5" s="7">
        <v>3</v>
      </c>
      <c r="B5" s="7" t="str">
        <f>"4920202302160909495345"</f>
        <v>4920202302160909495345</v>
      </c>
      <c r="C5" s="8" t="s">
        <v>9</v>
      </c>
      <c r="D5" s="9" t="s">
        <v>10</v>
      </c>
      <c r="E5" s="7" t="str">
        <f>"许亚彬"</f>
        <v>许亚彬</v>
      </c>
      <c r="F5" s="7" t="str">
        <f t="shared" si="0"/>
        <v>女</v>
      </c>
      <c r="G5" s="7" t="str">
        <f>"1993-04-03"</f>
        <v>1993-04-03</v>
      </c>
      <c r="H5" s="9"/>
    </row>
    <row r="6" spans="1:8" ht="13.5">
      <c r="A6" s="7">
        <v>4</v>
      </c>
      <c r="B6" s="7" t="str">
        <f>"4920202302160914015374"</f>
        <v>4920202302160914015374</v>
      </c>
      <c r="C6" s="8" t="s">
        <v>9</v>
      </c>
      <c r="D6" s="9" t="s">
        <v>10</v>
      </c>
      <c r="E6" s="7" t="str">
        <f>"李杭"</f>
        <v>李杭</v>
      </c>
      <c r="F6" s="7" t="str">
        <f t="shared" si="0"/>
        <v>女</v>
      </c>
      <c r="G6" s="7" t="str">
        <f>"1996-01-21"</f>
        <v>1996-01-21</v>
      </c>
      <c r="H6" s="9"/>
    </row>
    <row r="7" spans="1:8" ht="13.5">
      <c r="A7" s="7">
        <v>5</v>
      </c>
      <c r="B7" s="7" t="str">
        <f>"4920202302160917585389"</f>
        <v>4920202302160917585389</v>
      </c>
      <c r="C7" s="8" t="s">
        <v>9</v>
      </c>
      <c r="D7" s="9" t="s">
        <v>10</v>
      </c>
      <c r="E7" s="7" t="str">
        <f>"陈康漂"</f>
        <v>陈康漂</v>
      </c>
      <c r="F7" s="7" t="str">
        <f t="shared" si="0"/>
        <v>女</v>
      </c>
      <c r="G7" s="7" t="str">
        <f>"1999-03-06"</f>
        <v>1999-03-06</v>
      </c>
      <c r="H7" s="9"/>
    </row>
    <row r="8" spans="1:8" ht="13.5">
      <c r="A8" s="7">
        <v>6</v>
      </c>
      <c r="B8" s="7" t="str">
        <f>"4920202302160920355398"</f>
        <v>4920202302160920355398</v>
      </c>
      <c r="C8" s="8" t="s">
        <v>9</v>
      </c>
      <c r="D8" s="9" t="s">
        <v>10</v>
      </c>
      <c r="E8" s="7" t="str">
        <f>"崔宇欣"</f>
        <v>崔宇欣</v>
      </c>
      <c r="F8" s="7" t="str">
        <f t="shared" si="0"/>
        <v>女</v>
      </c>
      <c r="G8" s="7" t="str">
        <f>"1999-12-22"</f>
        <v>1999-12-22</v>
      </c>
      <c r="H8" s="9"/>
    </row>
    <row r="9" spans="1:8" ht="13.5">
      <c r="A9" s="7">
        <v>7</v>
      </c>
      <c r="B9" s="7" t="str">
        <f>"4920202302160930165444"</f>
        <v>4920202302160930165444</v>
      </c>
      <c r="C9" s="8" t="s">
        <v>9</v>
      </c>
      <c r="D9" s="9" t="s">
        <v>10</v>
      </c>
      <c r="E9" s="7" t="str">
        <f>"李杜哲"</f>
        <v>李杜哲</v>
      </c>
      <c r="F9" s="7" t="str">
        <f>"男"</f>
        <v>男</v>
      </c>
      <c r="G9" s="7" t="str">
        <f>"1994-09-07"</f>
        <v>1994-09-07</v>
      </c>
      <c r="H9" s="9"/>
    </row>
    <row r="10" spans="1:8" ht="13.5">
      <c r="A10" s="7">
        <v>8</v>
      </c>
      <c r="B10" s="7" t="str">
        <f>"4920202302160930365446"</f>
        <v>4920202302160930365446</v>
      </c>
      <c r="C10" s="8" t="s">
        <v>9</v>
      </c>
      <c r="D10" s="9" t="s">
        <v>10</v>
      </c>
      <c r="E10" s="7" t="str">
        <f>"袁渊"</f>
        <v>袁渊</v>
      </c>
      <c r="F10" s="7" t="str">
        <f aca="true" t="shared" si="1" ref="F10:F12">"女"</f>
        <v>女</v>
      </c>
      <c r="G10" s="7" t="str">
        <f>"1992-04-08"</f>
        <v>1992-04-08</v>
      </c>
      <c r="H10" s="9"/>
    </row>
    <row r="11" spans="1:8" ht="13.5">
      <c r="A11" s="7">
        <v>9</v>
      </c>
      <c r="B11" s="7" t="str">
        <f>"4920202302160933285462"</f>
        <v>4920202302160933285462</v>
      </c>
      <c r="C11" s="8" t="s">
        <v>9</v>
      </c>
      <c r="D11" s="9" t="s">
        <v>10</v>
      </c>
      <c r="E11" s="7" t="str">
        <f>"刘少寒"</f>
        <v>刘少寒</v>
      </c>
      <c r="F11" s="7" t="str">
        <f t="shared" si="1"/>
        <v>女</v>
      </c>
      <c r="G11" s="7" t="str">
        <f>"1998-05-06"</f>
        <v>1998-05-06</v>
      </c>
      <c r="H11" s="9"/>
    </row>
    <row r="12" spans="1:8" ht="13.5">
      <c r="A12" s="7">
        <v>10</v>
      </c>
      <c r="B12" s="7" t="str">
        <f>"4920202302160937305488"</f>
        <v>4920202302160937305488</v>
      </c>
      <c r="C12" s="8" t="s">
        <v>9</v>
      </c>
      <c r="D12" s="9" t="s">
        <v>10</v>
      </c>
      <c r="E12" s="7" t="str">
        <f>"田锐"</f>
        <v>田锐</v>
      </c>
      <c r="F12" s="7" t="str">
        <f t="shared" si="1"/>
        <v>女</v>
      </c>
      <c r="G12" s="7" t="str">
        <f>"1995-08-13"</f>
        <v>1995-08-13</v>
      </c>
      <c r="H12" s="9"/>
    </row>
    <row r="13" spans="1:8" ht="13.5">
      <c r="A13" s="7">
        <v>11</v>
      </c>
      <c r="B13" s="7" t="str">
        <f>"4920202302160941485516"</f>
        <v>4920202302160941485516</v>
      </c>
      <c r="C13" s="8" t="s">
        <v>9</v>
      </c>
      <c r="D13" s="9" t="s">
        <v>10</v>
      </c>
      <c r="E13" s="7" t="str">
        <f>"李儒瑞"</f>
        <v>李儒瑞</v>
      </c>
      <c r="F13" s="7" t="str">
        <f>"男"</f>
        <v>男</v>
      </c>
      <c r="G13" s="7" t="str">
        <f>"1993-11-19"</f>
        <v>1993-11-19</v>
      </c>
      <c r="H13" s="9"/>
    </row>
    <row r="14" spans="1:8" ht="13.5">
      <c r="A14" s="7">
        <v>12</v>
      </c>
      <c r="B14" s="7" t="str">
        <f>"4920202302160954045568"</f>
        <v>4920202302160954045568</v>
      </c>
      <c r="C14" s="8" t="s">
        <v>9</v>
      </c>
      <c r="D14" s="9" t="s">
        <v>10</v>
      </c>
      <c r="E14" s="7" t="str">
        <f>"麦明珍"</f>
        <v>麦明珍</v>
      </c>
      <c r="F14" s="7" t="str">
        <f aca="true" t="shared" si="2" ref="F14:F19">"女"</f>
        <v>女</v>
      </c>
      <c r="G14" s="7" t="str">
        <f>"1997-01-25"</f>
        <v>1997-01-25</v>
      </c>
      <c r="H14" s="9"/>
    </row>
    <row r="15" spans="1:8" ht="13.5">
      <c r="A15" s="7">
        <v>13</v>
      </c>
      <c r="B15" s="7" t="str">
        <f>"4920202302160957465582"</f>
        <v>4920202302160957465582</v>
      </c>
      <c r="C15" s="8" t="s">
        <v>9</v>
      </c>
      <c r="D15" s="9" t="s">
        <v>10</v>
      </c>
      <c r="E15" s="7" t="str">
        <f>"邢雅韵"</f>
        <v>邢雅韵</v>
      </c>
      <c r="F15" s="7" t="str">
        <f t="shared" si="2"/>
        <v>女</v>
      </c>
      <c r="G15" s="7" t="str">
        <f>"1995-10-20"</f>
        <v>1995-10-20</v>
      </c>
      <c r="H15" s="9"/>
    </row>
    <row r="16" spans="1:8" ht="13.5">
      <c r="A16" s="7">
        <v>14</v>
      </c>
      <c r="B16" s="7" t="str">
        <f>"4920202302161000395593"</f>
        <v>4920202302161000395593</v>
      </c>
      <c r="C16" s="8" t="s">
        <v>9</v>
      </c>
      <c r="D16" s="9" t="s">
        <v>10</v>
      </c>
      <c r="E16" s="7" t="str">
        <f>"符瑞女"</f>
        <v>符瑞女</v>
      </c>
      <c r="F16" s="7" t="str">
        <f t="shared" si="2"/>
        <v>女</v>
      </c>
      <c r="G16" s="7" t="str">
        <f>"1996-01-12"</f>
        <v>1996-01-12</v>
      </c>
      <c r="H16" s="9"/>
    </row>
    <row r="17" spans="1:8" ht="13.5">
      <c r="A17" s="7">
        <v>15</v>
      </c>
      <c r="B17" s="7" t="str">
        <f>"4920202302161007355619"</f>
        <v>4920202302161007355619</v>
      </c>
      <c r="C17" s="8" t="s">
        <v>9</v>
      </c>
      <c r="D17" s="9" t="s">
        <v>10</v>
      </c>
      <c r="E17" s="7" t="str">
        <f>"钱志娇"</f>
        <v>钱志娇</v>
      </c>
      <c r="F17" s="7" t="str">
        <f t="shared" si="2"/>
        <v>女</v>
      </c>
      <c r="G17" s="7" t="str">
        <f>"1996-08-14"</f>
        <v>1996-08-14</v>
      </c>
      <c r="H17" s="9"/>
    </row>
    <row r="18" spans="1:8" ht="13.5">
      <c r="A18" s="7">
        <v>16</v>
      </c>
      <c r="B18" s="7" t="str">
        <f>"4920202302161011105631"</f>
        <v>4920202302161011105631</v>
      </c>
      <c r="C18" s="8" t="s">
        <v>9</v>
      </c>
      <c r="D18" s="9" t="s">
        <v>10</v>
      </c>
      <c r="E18" s="7" t="str">
        <f>"王经曼"</f>
        <v>王经曼</v>
      </c>
      <c r="F18" s="7" t="str">
        <f t="shared" si="2"/>
        <v>女</v>
      </c>
      <c r="G18" s="7" t="str">
        <f>"1997-03-20"</f>
        <v>1997-03-20</v>
      </c>
      <c r="H18" s="9"/>
    </row>
    <row r="19" spans="1:8" ht="13.5">
      <c r="A19" s="7">
        <v>17</v>
      </c>
      <c r="B19" s="7" t="str">
        <f>"4920202302161014065642"</f>
        <v>4920202302161014065642</v>
      </c>
      <c r="C19" s="8" t="s">
        <v>9</v>
      </c>
      <c r="D19" s="9" t="s">
        <v>10</v>
      </c>
      <c r="E19" s="7" t="str">
        <f>"王可霞"</f>
        <v>王可霞</v>
      </c>
      <c r="F19" s="7" t="str">
        <f t="shared" si="2"/>
        <v>女</v>
      </c>
      <c r="G19" s="7" t="str">
        <f>"1998-05-05"</f>
        <v>1998-05-05</v>
      </c>
      <c r="H19" s="9"/>
    </row>
    <row r="20" spans="1:8" ht="13.5">
      <c r="A20" s="7">
        <v>18</v>
      </c>
      <c r="B20" s="7" t="str">
        <f>"4920202302161016565651"</f>
        <v>4920202302161016565651</v>
      </c>
      <c r="C20" s="8" t="s">
        <v>9</v>
      </c>
      <c r="D20" s="9" t="s">
        <v>10</v>
      </c>
      <c r="E20" s="7" t="str">
        <f>"邱相儒"</f>
        <v>邱相儒</v>
      </c>
      <c r="F20" s="7" t="str">
        <f>"男"</f>
        <v>男</v>
      </c>
      <c r="G20" s="7" t="str">
        <f>"1992-03-21"</f>
        <v>1992-03-21</v>
      </c>
      <c r="H20" s="9"/>
    </row>
    <row r="21" spans="1:8" ht="13.5">
      <c r="A21" s="7">
        <v>19</v>
      </c>
      <c r="B21" s="7" t="str">
        <f>"4920202302161020325662"</f>
        <v>4920202302161020325662</v>
      </c>
      <c r="C21" s="8" t="s">
        <v>9</v>
      </c>
      <c r="D21" s="9" t="s">
        <v>10</v>
      </c>
      <c r="E21" s="7" t="str">
        <f>"符哲熠"</f>
        <v>符哲熠</v>
      </c>
      <c r="F21" s="7" t="str">
        <f>"男"</f>
        <v>男</v>
      </c>
      <c r="G21" s="7" t="str">
        <f>"1999-08-23"</f>
        <v>1999-08-23</v>
      </c>
      <c r="H21" s="9"/>
    </row>
    <row r="22" spans="1:8" ht="13.5">
      <c r="A22" s="7">
        <v>20</v>
      </c>
      <c r="B22" s="7" t="str">
        <f>"4920202302161023285674"</f>
        <v>4920202302161023285674</v>
      </c>
      <c r="C22" s="8" t="s">
        <v>9</v>
      </c>
      <c r="D22" s="9" t="s">
        <v>10</v>
      </c>
      <c r="E22" s="7" t="str">
        <f>"唐祥妃"</f>
        <v>唐祥妃</v>
      </c>
      <c r="F22" s="7" t="str">
        <f aca="true" t="shared" si="3" ref="F22:F26">"女"</f>
        <v>女</v>
      </c>
      <c r="G22" s="7" t="str">
        <f>"1994-05-20"</f>
        <v>1994-05-20</v>
      </c>
      <c r="H22" s="9"/>
    </row>
    <row r="23" spans="1:8" ht="13.5">
      <c r="A23" s="7">
        <v>21</v>
      </c>
      <c r="B23" s="7" t="str">
        <f>"4920202302161025375687"</f>
        <v>4920202302161025375687</v>
      </c>
      <c r="C23" s="8" t="s">
        <v>9</v>
      </c>
      <c r="D23" s="9" t="s">
        <v>10</v>
      </c>
      <c r="E23" s="7" t="str">
        <f>"卢珍丽"</f>
        <v>卢珍丽</v>
      </c>
      <c r="F23" s="7" t="str">
        <f t="shared" si="3"/>
        <v>女</v>
      </c>
      <c r="G23" s="7" t="str">
        <f>"1998-02-11"</f>
        <v>1998-02-11</v>
      </c>
      <c r="H23" s="9"/>
    </row>
    <row r="24" spans="1:8" ht="13.5">
      <c r="A24" s="7">
        <v>22</v>
      </c>
      <c r="B24" s="7" t="str">
        <f>"4920202302161030035704"</f>
        <v>4920202302161030035704</v>
      </c>
      <c r="C24" s="8" t="s">
        <v>9</v>
      </c>
      <c r="D24" s="9" t="s">
        <v>10</v>
      </c>
      <c r="E24" s="7" t="str">
        <f>"赵嘉玮"</f>
        <v>赵嘉玮</v>
      </c>
      <c r="F24" s="7" t="str">
        <f t="shared" si="3"/>
        <v>女</v>
      </c>
      <c r="G24" s="7" t="str">
        <f>"1995-11-21"</f>
        <v>1995-11-21</v>
      </c>
      <c r="H24" s="9"/>
    </row>
    <row r="25" spans="1:8" ht="13.5">
      <c r="A25" s="7">
        <v>23</v>
      </c>
      <c r="B25" s="7" t="str">
        <f>"4920202302161056515784"</f>
        <v>4920202302161056515784</v>
      </c>
      <c r="C25" s="8" t="s">
        <v>9</v>
      </c>
      <c r="D25" s="9" t="s">
        <v>10</v>
      </c>
      <c r="E25" s="7" t="str">
        <f>"林竹"</f>
        <v>林竹</v>
      </c>
      <c r="F25" s="7" t="str">
        <f t="shared" si="3"/>
        <v>女</v>
      </c>
      <c r="G25" s="7" t="str">
        <f>"1991-01-04"</f>
        <v>1991-01-04</v>
      </c>
      <c r="H25" s="9"/>
    </row>
    <row r="26" spans="1:8" ht="13.5">
      <c r="A26" s="7">
        <v>24</v>
      </c>
      <c r="B26" s="7" t="str">
        <f>"4920202302161138325907"</f>
        <v>4920202302161138325907</v>
      </c>
      <c r="C26" s="8" t="s">
        <v>9</v>
      </c>
      <c r="D26" s="9" t="s">
        <v>10</v>
      </c>
      <c r="E26" s="7" t="str">
        <f>"周肖岑"</f>
        <v>周肖岑</v>
      </c>
      <c r="F26" s="7" t="str">
        <f t="shared" si="3"/>
        <v>女</v>
      </c>
      <c r="G26" s="7" t="str">
        <f>"1996-06-12"</f>
        <v>1996-06-12</v>
      </c>
      <c r="H26" s="9"/>
    </row>
    <row r="27" spans="1:8" ht="13.5">
      <c r="A27" s="7">
        <v>25</v>
      </c>
      <c r="B27" s="7" t="str">
        <f>"4920202302161142375920"</f>
        <v>4920202302161142375920</v>
      </c>
      <c r="C27" s="8" t="s">
        <v>9</v>
      </c>
      <c r="D27" s="9" t="s">
        <v>10</v>
      </c>
      <c r="E27" s="7" t="str">
        <f>"陈扬"</f>
        <v>陈扬</v>
      </c>
      <c r="F27" s="7" t="str">
        <f>"男"</f>
        <v>男</v>
      </c>
      <c r="G27" s="7" t="str">
        <f>"1994-09-12"</f>
        <v>1994-09-12</v>
      </c>
      <c r="H27" s="9"/>
    </row>
    <row r="28" spans="1:8" ht="13.5">
      <c r="A28" s="7">
        <v>26</v>
      </c>
      <c r="B28" s="7" t="str">
        <f>"4920202302161147515929"</f>
        <v>4920202302161147515929</v>
      </c>
      <c r="C28" s="8" t="s">
        <v>9</v>
      </c>
      <c r="D28" s="9" t="s">
        <v>10</v>
      </c>
      <c r="E28" s="7" t="str">
        <f>"黎经璨"</f>
        <v>黎经璨</v>
      </c>
      <c r="F28" s="7" t="str">
        <f aca="true" t="shared" si="4" ref="F28:F35">"女"</f>
        <v>女</v>
      </c>
      <c r="G28" s="7" t="str">
        <f>"1998-01-22"</f>
        <v>1998-01-22</v>
      </c>
      <c r="H28" s="9"/>
    </row>
    <row r="29" spans="1:8" ht="13.5">
      <c r="A29" s="7">
        <v>27</v>
      </c>
      <c r="B29" s="7" t="str">
        <f>"4920202302161153035953"</f>
        <v>4920202302161153035953</v>
      </c>
      <c r="C29" s="8" t="s">
        <v>9</v>
      </c>
      <c r="D29" s="9" t="s">
        <v>10</v>
      </c>
      <c r="E29" s="7" t="str">
        <f>"陈圣平"</f>
        <v>陈圣平</v>
      </c>
      <c r="F29" s="7" t="str">
        <f>"男"</f>
        <v>男</v>
      </c>
      <c r="G29" s="7" t="str">
        <f>"1997-12-21"</f>
        <v>1997-12-21</v>
      </c>
      <c r="H29" s="9"/>
    </row>
    <row r="30" spans="1:8" ht="13.5">
      <c r="A30" s="7">
        <v>28</v>
      </c>
      <c r="B30" s="7" t="str">
        <f>"4920202302161157165966"</f>
        <v>4920202302161157165966</v>
      </c>
      <c r="C30" s="8" t="s">
        <v>9</v>
      </c>
      <c r="D30" s="9" t="s">
        <v>10</v>
      </c>
      <c r="E30" s="7" t="str">
        <f>"李紫嫣"</f>
        <v>李紫嫣</v>
      </c>
      <c r="F30" s="7" t="str">
        <f t="shared" si="4"/>
        <v>女</v>
      </c>
      <c r="G30" s="7" t="str">
        <f>"1995-12-01"</f>
        <v>1995-12-01</v>
      </c>
      <c r="H30" s="9"/>
    </row>
    <row r="31" spans="1:8" ht="13.5">
      <c r="A31" s="7">
        <v>29</v>
      </c>
      <c r="B31" s="7" t="str">
        <f>"4920202302161209026000"</f>
        <v>4920202302161209026000</v>
      </c>
      <c r="C31" s="8" t="s">
        <v>9</v>
      </c>
      <c r="D31" s="9" t="s">
        <v>10</v>
      </c>
      <c r="E31" s="7" t="str">
        <f>"李新"</f>
        <v>李新</v>
      </c>
      <c r="F31" s="7" t="str">
        <f t="shared" si="4"/>
        <v>女</v>
      </c>
      <c r="G31" s="7" t="str">
        <f>"1992-03-20"</f>
        <v>1992-03-20</v>
      </c>
      <c r="H31" s="9"/>
    </row>
    <row r="32" spans="1:8" ht="13.5">
      <c r="A32" s="7">
        <v>30</v>
      </c>
      <c r="B32" s="7" t="str">
        <f>"4920202302161243076071"</f>
        <v>4920202302161243076071</v>
      </c>
      <c r="C32" s="8" t="s">
        <v>9</v>
      </c>
      <c r="D32" s="9" t="s">
        <v>10</v>
      </c>
      <c r="E32" s="7" t="str">
        <f>"张一凡"</f>
        <v>张一凡</v>
      </c>
      <c r="F32" s="7" t="str">
        <f t="shared" si="4"/>
        <v>女</v>
      </c>
      <c r="G32" s="7" t="str">
        <f>"1998-12-20"</f>
        <v>1998-12-20</v>
      </c>
      <c r="H32" s="9"/>
    </row>
    <row r="33" spans="1:8" ht="13.5">
      <c r="A33" s="7">
        <v>31</v>
      </c>
      <c r="B33" s="7" t="str">
        <f>"4920202302161247236086"</f>
        <v>4920202302161247236086</v>
      </c>
      <c r="C33" s="8" t="s">
        <v>9</v>
      </c>
      <c r="D33" s="9" t="s">
        <v>10</v>
      </c>
      <c r="E33" s="7" t="str">
        <f>"林心忻"</f>
        <v>林心忻</v>
      </c>
      <c r="F33" s="7" t="str">
        <f t="shared" si="4"/>
        <v>女</v>
      </c>
      <c r="G33" s="7" t="str">
        <f>"1996-10-05"</f>
        <v>1996-10-05</v>
      </c>
      <c r="H33" s="9"/>
    </row>
    <row r="34" spans="1:8" ht="13.5">
      <c r="A34" s="7">
        <v>32</v>
      </c>
      <c r="B34" s="7" t="str">
        <f>"4920202302161249576096"</f>
        <v>4920202302161249576096</v>
      </c>
      <c r="C34" s="8" t="s">
        <v>9</v>
      </c>
      <c r="D34" s="9" t="s">
        <v>10</v>
      </c>
      <c r="E34" s="7" t="str">
        <f>"邢贞娜"</f>
        <v>邢贞娜</v>
      </c>
      <c r="F34" s="7" t="str">
        <f t="shared" si="4"/>
        <v>女</v>
      </c>
      <c r="G34" s="7" t="str">
        <f>"1994-03-25"</f>
        <v>1994-03-25</v>
      </c>
      <c r="H34" s="9"/>
    </row>
    <row r="35" spans="1:8" ht="13.5">
      <c r="A35" s="7">
        <v>33</v>
      </c>
      <c r="B35" s="7" t="str">
        <f>"4920202302161358406263"</f>
        <v>4920202302161358406263</v>
      </c>
      <c r="C35" s="8" t="s">
        <v>9</v>
      </c>
      <c r="D35" s="9" t="s">
        <v>10</v>
      </c>
      <c r="E35" s="7" t="str">
        <f>"孙蕾"</f>
        <v>孙蕾</v>
      </c>
      <c r="F35" s="7" t="str">
        <f t="shared" si="4"/>
        <v>女</v>
      </c>
      <c r="G35" s="7" t="str">
        <f>"1994-06-24"</f>
        <v>1994-06-24</v>
      </c>
      <c r="H35" s="9"/>
    </row>
    <row r="36" spans="1:8" ht="13.5">
      <c r="A36" s="7">
        <v>34</v>
      </c>
      <c r="B36" s="7" t="str">
        <f>"4920202302161406176279"</f>
        <v>4920202302161406176279</v>
      </c>
      <c r="C36" s="8" t="s">
        <v>9</v>
      </c>
      <c r="D36" s="9" t="s">
        <v>10</v>
      </c>
      <c r="E36" s="7" t="str">
        <f>"冯剑雄"</f>
        <v>冯剑雄</v>
      </c>
      <c r="F36" s="7" t="str">
        <f aca="true" t="shared" si="5" ref="F36:F39">"男"</f>
        <v>男</v>
      </c>
      <c r="G36" s="7" t="str">
        <f>"1992-02-25"</f>
        <v>1992-02-25</v>
      </c>
      <c r="H36" s="9"/>
    </row>
    <row r="37" spans="1:8" ht="13.5">
      <c r="A37" s="7">
        <v>35</v>
      </c>
      <c r="B37" s="7" t="str">
        <f>"4920202302161434446354"</f>
        <v>4920202302161434446354</v>
      </c>
      <c r="C37" s="8" t="s">
        <v>9</v>
      </c>
      <c r="D37" s="9" t="s">
        <v>10</v>
      </c>
      <c r="E37" s="7" t="str">
        <f>"张榆悦"</f>
        <v>张榆悦</v>
      </c>
      <c r="F37" s="7" t="str">
        <f aca="true" t="shared" si="6" ref="F37:F50">"女"</f>
        <v>女</v>
      </c>
      <c r="G37" s="7" t="str">
        <f>"1998-10-17"</f>
        <v>1998-10-17</v>
      </c>
      <c r="H37" s="9"/>
    </row>
    <row r="38" spans="1:8" ht="13.5">
      <c r="A38" s="7">
        <v>36</v>
      </c>
      <c r="B38" s="7" t="str">
        <f>"4920202302161455596412"</f>
        <v>4920202302161455596412</v>
      </c>
      <c r="C38" s="8" t="s">
        <v>9</v>
      </c>
      <c r="D38" s="9" t="s">
        <v>10</v>
      </c>
      <c r="E38" s="7" t="str">
        <f>"钟浩东"</f>
        <v>钟浩东</v>
      </c>
      <c r="F38" s="7" t="str">
        <f t="shared" si="5"/>
        <v>男</v>
      </c>
      <c r="G38" s="7" t="str">
        <f>"1997-03-15"</f>
        <v>1997-03-15</v>
      </c>
      <c r="H38" s="9"/>
    </row>
    <row r="39" spans="1:8" ht="13.5">
      <c r="A39" s="7">
        <v>37</v>
      </c>
      <c r="B39" s="7" t="str">
        <f>"4920202302161503326434"</f>
        <v>4920202302161503326434</v>
      </c>
      <c r="C39" s="8" t="s">
        <v>9</v>
      </c>
      <c r="D39" s="9" t="s">
        <v>10</v>
      </c>
      <c r="E39" s="7" t="str">
        <f>"彭泽亮"</f>
        <v>彭泽亮</v>
      </c>
      <c r="F39" s="7" t="str">
        <f t="shared" si="5"/>
        <v>男</v>
      </c>
      <c r="G39" s="7" t="str">
        <f>"1996-04-06"</f>
        <v>1996-04-06</v>
      </c>
      <c r="H39" s="9"/>
    </row>
    <row r="40" spans="1:8" ht="13.5">
      <c r="A40" s="7">
        <v>38</v>
      </c>
      <c r="B40" s="7" t="str">
        <f>"4920202302161516566473"</f>
        <v>4920202302161516566473</v>
      </c>
      <c r="C40" s="8" t="s">
        <v>9</v>
      </c>
      <c r="D40" s="9" t="s">
        <v>10</v>
      </c>
      <c r="E40" s="7" t="str">
        <f>"谢慧芬"</f>
        <v>谢慧芬</v>
      </c>
      <c r="F40" s="7" t="str">
        <f t="shared" si="6"/>
        <v>女</v>
      </c>
      <c r="G40" s="7" t="str">
        <f>"1990-08-10"</f>
        <v>1990-08-10</v>
      </c>
      <c r="H40" s="9"/>
    </row>
    <row r="41" spans="1:8" ht="13.5">
      <c r="A41" s="7">
        <v>39</v>
      </c>
      <c r="B41" s="7" t="str">
        <f>"4920202302161523406488"</f>
        <v>4920202302161523406488</v>
      </c>
      <c r="C41" s="8" t="s">
        <v>9</v>
      </c>
      <c r="D41" s="9" t="s">
        <v>10</v>
      </c>
      <c r="E41" s="7" t="str">
        <f>"吉凯雯"</f>
        <v>吉凯雯</v>
      </c>
      <c r="F41" s="7" t="str">
        <f t="shared" si="6"/>
        <v>女</v>
      </c>
      <c r="G41" s="7" t="str">
        <f>"1995-03-12"</f>
        <v>1995-03-12</v>
      </c>
      <c r="H41" s="9"/>
    </row>
    <row r="42" spans="1:8" ht="13.5">
      <c r="A42" s="7">
        <v>40</v>
      </c>
      <c r="B42" s="7" t="str">
        <f>"4920202302161525056493"</f>
        <v>4920202302161525056493</v>
      </c>
      <c r="C42" s="8" t="s">
        <v>9</v>
      </c>
      <c r="D42" s="9" t="s">
        <v>10</v>
      </c>
      <c r="E42" s="7" t="str">
        <f>"陈言梅"</f>
        <v>陈言梅</v>
      </c>
      <c r="F42" s="7" t="str">
        <f t="shared" si="6"/>
        <v>女</v>
      </c>
      <c r="G42" s="7" t="str">
        <f>"1998-02-08"</f>
        <v>1998-02-08</v>
      </c>
      <c r="H42" s="9"/>
    </row>
    <row r="43" spans="1:8" ht="13.5">
      <c r="A43" s="7">
        <v>41</v>
      </c>
      <c r="B43" s="7" t="str">
        <f>"4920202302161546256556"</f>
        <v>4920202302161546256556</v>
      </c>
      <c r="C43" s="8" t="s">
        <v>9</v>
      </c>
      <c r="D43" s="9" t="s">
        <v>10</v>
      </c>
      <c r="E43" s="7" t="str">
        <f>"孙雨欣"</f>
        <v>孙雨欣</v>
      </c>
      <c r="F43" s="7" t="str">
        <f t="shared" si="6"/>
        <v>女</v>
      </c>
      <c r="G43" s="7" t="str">
        <f>"1998-06-14"</f>
        <v>1998-06-14</v>
      </c>
      <c r="H43" s="9"/>
    </row>
    <row r="44" spans="1:8" ht="13.5">
      <c r="A44" s="7">
        <v>42</v>
      </c>
      <c r="B44" s="7" t="str">
        <f>"4920202302161547596561"</f>
        <v>4920202302161547596561</v>
      </c>
      <c r="C44" s="8" t="s">
        <v>9</v>
      </c>
      <c r="D44" s="9" t="s">
        <v>10</v>
      </c>
      <c r="E44" s="7" t="str">
        <f>"周云云"</f>
        <v>周云云</v>
      </c>
      <c r="F44" s="7" t="str">
        <f t="shared" si="6"/>
        <v>女</v>
      </c>
      <c r="G44" s="7" t="str">
        <f>"1999-08-21"</f>
        <v>1999-08-21</v>
      </c>
      <c r="H44" s="9"/>
    </row>
    <row r="45" spans="1:8" ht="13.5">
      <c r="A45" s="7">
        <v>43</v>
      </c>
      <c r="B45" s="7" t="str">
        <f>"4920202302161620396645"</f>
        <v>4920202302161620396645</v>
      </c>
      <c r="C45" s="8" t="s">
        <v>9</v>
      </c>
      <c r="D45" s="9" t="s">
        <v>10</v>
      </c>
      <c r="E45" s="7" t="str">
        <f>"侯乃鸾"</f>
        <v>侯乃鸾</v>
      </c>
      <c r="F45" s="7" t="str">
        <f t="shared" si="6"/>
        <v>女</v>
      </c>
      <c r="G45" s="7" t="str">
        <f>"1998-08-11"</f>
        <v>1998-08-11</v>
      </c>
      <c r="H45" s="9"/>
    </row>
    <row r="46" spans="1:8" ht="13.5">
      <c r="A46" s="7">
        <v>44</v>
      </c>
      <c r="B46" s="7" t="str">
        <f>"4920202302161642166709"</f>
        <v>4920202302161642166709</v>
      </c>
      <c r="C46" s="8" t="s">
        <v>9</v>
      </c>
      <c r="D46" s="9" t="s">
        <v>10</v>
      </c>
      <c r="E46" s="7" t="str">
        <f>"董翼宁"</f>
        <v>董翼宁</v>
      </c>
      <c r="F46" s="7" t="str">
        <f t="shared" si="6"/>
        <v>女</v>
      </c>
      <c r="G46" s="7" t="str">
        <f>"1993-02-08"</f>
        <v>1993-02-08</v>
      </c>
      <c r="H46" s="9"/>
    </row>
    <row r="47" spans="1:8" ht="13.5">
      <c r="A47" s="7">
        <v>45</v>
      </c>
      <c r="B47" s="7" t="str">
        <f>"4920202302161643376713"</f>
        <v>4920202302161643376713</v>
      </c>
      <c r="C47" s="8" t="s">
        <v>9</v>
      </c>
      <c r="D47" s="9" t="s">
        <v>10</v>
      </c>
      <c r="E47" s="7" t="str">
        <f>"陈风花"</f>
        <v>陈风花</v>
      </c>
      <c r="F47" s="7" t="str">
        <f t="shared" si="6"/>
        <v>女</v>
      </c>
      <c r="G47" s="7" t="str">
        <f>"1999-04-19"</f>
        <v>1999-04-19</v>
      </c>
      <c r="H47" s="9"/>
    </row>
    <row r="48" spans="1:8" ht="13.5">
      <c r="A48" s="7">
        <v>46</v>
      </c>
      <c r="B48" s="7" t="str">
        <f>"4920202302161649596737"</f>
        <v>4920202302161649596737</v>
      </c>
      <c r="C48" s="8" t="s">
        <v>9</v>
      </c>
      <c r="D48" s="9" t="s">
        <v>10</v>
      </c>
      <c r="E48" s="7" t="str">
        <f>"谢思蝶"</f>
        <v>谢思蝶</v>
      </c>
      <c r="F48" s="7" t="str">
        <f t="shared" si="6"/>
        <v>女</v>
      </c>
      <c r="G48" s="7" t="str">
        <f>"1991-10-19"</f>
        <v>1991-10-19</v>
      </c>
      <c r="H48" s="9"/>
    </row>
    <row r="49" spans="1:8" ht="13.5">
      <c r="A49" s="7">
        <v>47</v>
      </c>
      <c r="B49" s="7" t="str">
        <f>"4920202302161753476862"</f>
        <v>4920202302161753476862</v>
      </c>
      <c r="C49" s="8" t="s">
        <v>9</v>
      </c>
      <c r="D49" s="9" t="s">
        <v>10</v>
      </c>
      <c r="E49" s="7" t="str">
        <f>"王巧雯"</f>
        <v>王巧雯</v>
      </c>
      <c r="F49" s="7" t="str">
        <f t="shared" si="6"/>
        <v>女</v>
      </c>
      <c r="G49" s="7" t="str">
        <f>"1998-06-01"</f>
        <v>1998-06-01</v>
      </c>
      <c r="H49" s="9"/>
    </row>
    <row r="50" spans="1:8" ht="13.5">
      <c r="A50" s="7">
        <v>48</v>
      </c>
      <c r="B50" s="7" t="str">
        <f>"4920202302161829266925"</f>
        <v>4920202302161829266925</v>
      </c>
      <c r="C50" s="8" t="s">
        <v>9</v>
      </c>
      <c r="D50" s="9" t="s">
        <v>10</v>
      </c>
      <c r="E50" s="7" t="str">
        <f>"黄培培"</f>
        <v>黄培培</v>
      </c>
      <c r="F50" s="7" t="str">
        <f t="shared" si="6"/>
        <v>女</v>
      </c>
      <c r="G50" s="7" t="str">
        <f>"1997-09-24"</f>
        <v>1997-09-24</v>
      </c>
      <c r="H50" s="9"/>
    </row>
    <row r="51" spans="1:8" ht="13.5">
      <c r="A51" s="7">
        <v>49</v>
      </c>
      <c r="B51" s="7" t="str">
        <f>"4920202302161849146962"</f>
        <v>4920202302161849146962</v>
      </c>
      <c r="C51" s="8" t="s">
        <v>9</v>
      </c>
      <c r="D51" s="9" t="s">
        <v>10</v>
      </c>
      <c r="E51" s="7" t="str">
        <f>"张昊亮"</f>
        <v>张昊亮</v>
      </c>
      <c r="F51" s="7" t="str">
        <f aca="true" t="shared" si="7" ref="F51:F54">"男"</f>
        <v>男</v>
      </c>
      <c r="G51" s="7" t="str">
        <f>"1990-05-30"</f>
        <v>1990-05-30</v>
      </c>
      <c r="H51" s="9"/>
    </row>
    <row r="52" spans="1:8" ht="13.5">
      <c r="A52" s="7">
        <v>50</v>
      </c>
      <c r="B52" s="7" t="str">
        <f>"4920202302161855406978"</f>
        <v>4920202302161855406978</v>
      </c>
      <c r="C52" s="8" t="s">
        <v>9</v>
      </c>
      <c r="D52" s="9" t="s">
        <v>10</v>
      </c>
      <c r="E52" s="7" t="str">
        <f>"赵智超"</f>
        <v>赵智超</v>
      </c>
      <c r="F52" s="7" t="str">
        <f t="shared" si="7"/>
        <v>男</v>
      </c>
      <c r="G52" s="7" t="str">
        <f>"1997-06-12"</f>
        <v>1997-06-12</v>
      </c>
      <c r="H52" s="9"/>
    </row>
    <row r="53" spans="1:8" ht="13.5">
      <c r="A53" s="7">
        <v>51</v>
      </c>
      <c r="B53" s="7" t="str">
        <f>"4920202302161950487090"</f>
        <v>4920202302161950487090</v>
      </c>
      <c r="C53" s="8" t="s">
        <v>9</v>
      </c>
      <c r="D53" s="9" t="s">
        <v>10</v>
      </c>
      <c r="E53" s="7" t="str">
        <f>"符璐璐"</f>
        <v>符璐璐</v>
      </c>
      <c r="F53" s="7" t="str">
        <f aca="true" t="shared" si="8" ref="F53:F58">"女"</f>
        <v>女</v>
      </c>
      <c r="G53" s="7" t="str">
        <f>"1994-09-20"</f>
        <v>1994-09-20</v>
      </c>
      <c r="H53" s="9"/>
    </row>
    <row r="54" spans="1:8" ht="13.5">
      <c r="A54" s="7">
        <v>52</v>
      </c>
      <c r="B54" s="7" t="str">
        <f>"4920202302162011137136"</f>
        <v>4920202302162011137136</v>
      </c>
      <c r="C54" s="8" t="s">
        <v>9</v>
      </c>
      <c r="D54" s="9" t="s">
        <v>10</v>
      </c>
      <c r="E54" s="7" t="str">
        <f>"陈钊"</f>
        <v>陈钊</v>
      </c>
      <c r="F54" s="7" t="str">
        <f t="shared" si="7"/>
        <v>男</v>
      </c>
      <c r="G54" s="7" t="str">
        <f>"1995-03-10"</f>
        <v>1995-03-10</v>
      </c>
      <c r="H54" s="9"/>
    </row>
    <row r="55" spans="1:8" ht="13.5">
      <c r="A55" s="7">
        <v>53</v>
      </c>
      <c r="B55" s="7" t="str">
        <f>"4920202302162022307163"</f>
        <v>4920202302162022307163</v>
      </c>
      <c r="C55" s="8" t="s">
        <v>9</v>
      </c>
      <c r="D55" s="9" t="s">
        <v>10</v>
      </c>
      <c r="E55" s="7" t="str">
        <f>"陈俊婷"</f>
        <v>陈俊婷</v>
      </c>
      <c r="F55" s="7" t="str">
        <f t="shared" si="8"/>
        <v>女</v>
      </c>
      <c r="G55" s="7" t="str">
        <f>"1995-12-04"</f>
        <v>1995-12-04</v>
      </c>
      <c r="H55" s="9"/>
    </row>
    <row r="56" spans="1:8" ht="13.5">
      <c r="A56" s="7">
        <v>54</v>
      </c>
      <c r="B56" s="7" t="str">
        <f>"4920202302162047507207"</f>
        <v>4920202302162047507207</v>
      </c>
      <c r="C56" s="8" t="s">
        <v>9</v>
      </c>
      <c r="D56" s="9" t="s">
        <v>10</v>
      </c>
      <c r="E56" s="7" t="str">
        <f>"曾珊珊"</f>
        <v>曾珊珊</v>
      </c>
      <c r="F56" s="7" t="str">
        <f t="shared" si="8"/>
        <v>女</v>
      </c>
      <c r="G56" s="7" t="str">
        <f>"2000-09-22"</f>
        <v>2000-09-22</v>
      </c>
      <c r="H56" s="9"/>
    </row>
    <row r="57" spans="1:8" ht="13.5">
      <c r="A57" s="7">
        <v>55</v>
      </c>
      <c r="B57" s="7" t="str">
        <f>"4920202302162115127259"</f>
        <v>4920202302162115127259</v>
      </c>
      <c r="C57" s="8" t="s">
        <v>9</v>
      </c>
      <c r="D57" s="9" t="s">
        <v>10</v>
      </c>
      <c r="E57" s="7" t="str">
        <f>"黄小娟"</f>
        <v>黄小娟</v>
      </c>
      <c r="F57" s="7" t="str">
        <f t="shared" si="8"/>
        <v>女</v>
      </c>
      <c r="G57" s="7" t="str">
        <f>"1998-08-10"</f>
        <v>1998-08-10</v>
      </c>
      <c r="H57" s="9"/>
    </row>
    <row r="58" spans="1:8" ht="13.5">
      <c r="A58" s="7">
        <v>56</v>
      </c>
      <c r="B58" s="7" t="str">
        <f>"4920202302162118217265"</f>
        <v>4920202302162118217265</v>
      </c>
      <c r="C58" s="8" t="s">
        <v>9</v>
      </c>
      <c r="D58" s="9" t="s">
        <v>10</v>
      </c>
      <c r="E58" s="7" t="str">
        <f>"李佳婧"</f>
        <v>李佳婧</v>
      </c>
      <c r="F58" s="7" t="str">
        <f t="shared" si="8"/>
        <v>女</v>
      </c>
      <c r="G58" s="7" t="str">
        <f>"1999-05-14"</f>
        <v>1999-05-14</v>
      </c>
      <c r="H58" s="9"/>
    </row>
    <row r="59" spans="1:8" ht="13.5">
      <c r="A59" s="7">
        <v>57</v>
      </c>
      <c r="B59" s="7" t="str">
        <f>"4920202302162124057283"</f>
        <v>4920202302162124057283</v>
      </c>
      <c r="C59" s="8" t="s">
        <v>9</v>
      </c>
      <c r="D59" s="9" t="s">
        <v>10</v>
      </c>
      <c r="E59" s="7" t="str">
        <f>"何瑞超"</f>
        <v>何瑞超</v>
      </c>
      <c r="F59" s="7" t="str">
        <f>"男"</f>
        <v>男</v>
      </c>
      <c r="G59" s="7" t="str">
        <f>"1996-01-09"</f>
        <v>1996-01-09</v>
      </c>
      <c r="H59" s="9"/>
    </row>
    <row r="60" spans="1:8" ht="13.5">
      <c r="A60" s="7">
        <v>58</v>
      </c>
      <c r="B60" s="7" t="str">
        <f>"4920202302162126587288"</f>
        <v>4920202302162126587288</v>
      </c>
      <c r="C60" s="8" t="s">
        <v>9</v>
      </c>
      <c r="D60" s="9" t="s">
        <v>10</v>
      </c>
      <c r="E60" s="7" t="str">
        <f>"王姬"</f>
        <v>王姬</v>
      </c>
      <c r="F60" s="7" t="str">
        <f aca="true" t="shared" si="9" ref="F60:F62">"女"</f>
        <v>女</v>
      </c>
      <c r="G60" s="7" t="str">
        <f>"1996-12-12"</f>
        <v>1996-12-12</v>
      </c>
      <c r="H60" s="9"/>
    </row>
    <row r="61" spans="1:8" ht="13.5">
      <c r="A61" s="7">
        <v>59</v>
      </c>
      <c r="B61" s="7" t="str">
        <f>"4920202302162148257329"</f>
        <v>4920202302162148257329</v>
      </c>
      <c r="C61" s="8" t="s">
        <v>9</v>
      </c>
      <c r="D61" s="9" t="s">
        <v>10</v>
      </c>
      <c r="E61" s="7" t="str">
        <f>"杨竹叶"</f>
        <v>杨竹叶</v>
      </c>
      <c r="F61" s="7" t="str">
        <f t="shared" si="9"/>
        <v>女</v>
      </c>
      <c r="G61" s="7" t="str">
        <f>"1993-12-30"</f>
        <v>1993-12-30</v>
      </c>
      <c r="H61" s="9"/>
    </row>
    <row r="62" spans="1:8" ht="13.5">
      <c r="A62" s="7">
        <v>60</v>
      </c>
      <c r="B62" s="7" t="str">
        <f>"4920202302162210247371"</f>
        <v>4920202302162210247371</v>
      </c>
      <c r="C62" s="8" t="s">
        <v>9</v>
      </c>
      <c r="D62" s="9" t="s">
        <v>10</v>
      </c>
      <c r="E62" s="7" t="str">
        <f>"杜美霖"</f>
        <v>杜美霖</v>
      </c>
      <c r="F62" s="7" t="str">
        <f t="shared" si="9"/>
        <v>女</v>
      </c>
      <c r="G62" s="7" t="str">
        <f>"2000-12-28"</f>
        <v>2000-12-28</v>
      </c>
      <c r="H62" s="9"/>
    </row>
    <row r="63" spans="1:8" ht="13.5">
      <c r="A63" s="7">
        <v>61</v>
      </c>
      <c r="B63" s="7" t="str">
        <f>"4920202302162236357409"</f>
        <v>4920202302162236357409</v>
      </c>
      <c r="C63" s="8" t="s">
        <v>9</v>
      </c>
      <c r="D63" s="9" t="s">
        <v>10</v>
      </c>
      <c r="E63" s="7" t="str">
        <f>"吉晶晶"</f>
        <v>吉晶晶</v>
      </c>
      <c r="F63" s="7" t="str">
        <f>"男"</f>
        <v>男</v>
      </c>
      <c r="G63" s="7" t="str">
        <f>"1996-10-27"</f>
        <v>1996-10-27</v>
      </c>
      <c r="H63" s="9"/>
    </row>
    <row r="64" spans="1:8" ht="13.5">
      <c r="A64" s="7">
        <v>62</v>
      </c>
      <c r="B64" s="7" t="str">
        <f>"4920202302162327217483"</f>
        <v>4920202302162327217483</v>
      </c>
      <c r="C64" s="8" t="s">
        <v>9</v>
      </c>
      <c r="D64" s="9" t="s">
        <v>10</v>
      </c>
      <c r="E64" s="7" t="str">
        <f>"蓝佳佳"</f>
        <v>蓝佳佳</v>
      </c>
      <c r="F64" s="7" t="str">
        <f aca="true" t="shared" si="10" ref="F64:F73">"女"</f>
        <v>女</v>
      </c>
      <c r="G64" s="7" t="str">
        <f>"1996-04-20"</f>
        <v>1996-04-20</v>
      </c>
      <c r="H64" s="9"/>
    </row>
    <row r="65" spans="1:8" ht="13.5">
      <c r="A65" s="7">
        <v>63</v>
      </c>
      <c r="B65" s="7" t="str">
        <f>"4920202302170010037511"</f>
        <v>4920202302170010037511</v>
      </c>
      <c r="C65" s="8" t="s">
        <v>9</v>
      </c>
      <c r="D65" s="9" t="s">
        <v>10</v>
      </c>
      <c r="E65" s="7" t="str">
        <f>"李欢"</f>
        <v>李欢</v>
      </c>
      <c r="F65" s="7" t="str">
        <f t="shared" si="10"/>
        <v>女</v>
      </c>
      <c r="G65" s="7" t="str">
        <f>"1997-01-05"</f>
        <v>1997-01-05</v>
      </c>
      <c r="H65" s="9"/>
    </row>
    <row r="66" spans="1:8" ht="13.5">
      <c r="A66" s="7">
        <v>64</v>
      </c>
      <c r="B66" s="7" t="str">
        <f>"4920202302170916367667"</f>
        <v>4920202302170916367667</v>
      </c>
      <c r="C66" s="8" t="s">
        <v>9</v>
      </c>
      <c r="D66" s="9" t="s">
        <v>10</v>
      </c>
      <c r="E66" s="7" t="str">
        <f>"钟兴婉"</f>
        <v>钟兴婉</v>
      </c>
      <c r="F66" s="7" t="str">
        <f t="shared" si="10"/>
        <v>女</v>
      </c>
      <c r="G66" s="7" t="str">
        <f>"1992-05-08"</f>
        <v>1992-05-08</v>
      </c>
      <c r="H66" s="9"/>
    </row>
    <row r="67" spans="1:8" ht="13.5">
      <c r="A67" s="7">
        <v>65</v>
      </c>
      <c r="B67" s="7" t="str">
        <f>"4920202302170917087670"</f>
        <v>4920202302170917087670</v>
      </c>
      <c r="C67" s="8" t="s">
        <v>9</v>
      </c>
      <c r="D67" s="9" t="s">
        <v>10</v>
      </c>
      <c r="E67" s="7" t="str">
        <f>"曹璨琦"</f>
        <v>曹璨琦</v>
      </c>
      <c r="F67" s="7" t="str">
        <f t="shared" si="10"/>
        <v>女</v>
      </c>
      <c r="G67" s="7" t="str">
        <f>"1992-09-17"</f>
        <v>1992-09-17</v>
      </c>
      <c r="H67" s="9"/>
    </row>
    <row r="68" spans="1:8" ht="13.5">
      <c r="A68" s="7">
        <v>66</v>
      </c>
      <c r="B68" s="7" t="str">
        <f>"4920202302170932037722"</f>
        <v>4920202302170932037722</v>
      </c>
      <c r="C68" s="8" t="s">
        <v>9</v>
      </c>
      <c r="D68" s="9" t="s">
        <v>10</v>
      </c>
      <c r="E68" s="7" t="str">
        <f>"钟小碧"</f>
        <v>钟小碧</v>
      </c>
      <c r="F68" s="7" t="str">
        <f t="shared" si="10"/>
        <v>女</v>
      </c>
      <c r="G68" s="7" t="str">
        <f>"1993-07-09"</f>
        <v>1993-07-09</v>
      </c>
      <c r="H68" s="9"/>
    </row>
    <row r="69" spans="1:8" ht="13.5">
      <c r="A69" s="7">
        <v>67</v>
      </c>
      <c r="B69" s="7" t="str">
        <f>"4920202302170944187758"</f>
        <v>4920202302170944187758</v>
      </c>
      <c r="C69" s="8" t="s">
        <v>9</v>
      </c>
      <c r="D69" s="9" t="s">
        <v>10</v>
      </c>
      <c r="E69" s="7" t="str">
        <f>"符蕾"</f>
        <v>符蕾</v>
      </c>
      <c r="F69" s="7" t="str">
        <f t="shared" si="10"/>
        <v>女</v>
      </c>
      <c r="G69" s="7" t="str">
        <f>"1994-09-26"</f>
        <v>1994-09-26</v>
      </c>
      <c r="H69" s="9"/>
    </row>
    <row r="70" spans="1:8" ht="13.5">
      <c r="A70" s="7">
        <v>68</v>
      </c>
      <c r="B70" s="7" t="str">
        <f>"4920202302171003157822"</f>
        <v>4920202302171003157822</v>
      </c>
      <c r="C70" s="8" t="s">
        <v>9</v>
      </c>
      <c r="D70" s="9" t="s">
        <v>10</v>
      </c>
      <c r="E70" s="7" t="str">
        <f>"薛阿花"</f>
        <v>薛阿花</v>
      </c>
      <c r="F70" s="7" t="str">
        <f t="shared" si="10"/>
        <v>女</v>
      </c>
      <c r="G70" s="7" t="str">
        <f>"1995-12-18"</f>
        <v>1995-12-18</v>
      </c>
      <c r="H70" s="9"/>
    </row>
    <row r="71" spans="1:8" ht="13.5">
      <c r="A71" s="7">
        <v>69</v>
      </c>
      <c r="B71" s="7" t="str">
        <f>"4920202302171010047839"</f>
        <v>4920202302171010047839</v>
      </c>
      <c r="C71" s="8" t="s">
        <v>9</v>
      </c>
      <c r="D71" s="9" t="s">
        <v>10</v>
      </c>
      <c r="E71" s="7" t="str">
        <f>"邢燕矫"</f>
        <v>邢燕矫</v>
      </c>
      <c r="F71" s="7" t="str">
        <f t="shared" si="10"/>
        <v>女</v>
      </c>
      <c r="G71" s="7" t="str">
        <f>"1999-11-28"</f>
        <v>1999-11-28</v>
      </c>
      <c r="H71" s="9"/>
    </row>
    <row r="72" spans="1:8" ht="13.5">
      <c r="A72" s="7">
        <v>70</v>
      </c>
      <c r="B72" s="7" t="str">
        <f>"4920202302171018387867"</f>
        <v>4920202302171018387867</v>
      </c>
      <c r="C72" s="8" t="s">
        <v>9</v>
      </c>
      <c r="D72" s="9" t="s">
        <v>10</v>
      </c>
      <c r="E72" s="7" t="str">
        <f>"刘爽"</f>
        <v>刘爽</v>
      </c>
      <c r="F72" s="7" t="str">
        <f t="shared" si="10"/>
        <v>女</v>
      </c>
      <c r="G72" s="7" t="str">
        <f>"1993-06-30"</f>
        <v>1993-06-30</v>
      </c>
      <c r="H72" s="9"/>
    </row>
    <row r="73" spans="1:8" ht="13.5">
      <c r="A73" s="7">
        <v>71</v>
      </c>
      <c r="B73" s="7" t="str">
        <f>"4920202302171028507896"</f>
        <v>4920202302171028507896</v>
      </c>
      <c r="C73" s="8" t="s">
        <v>9</v>
      </c>
      <c r="D73" s="9" t="s">
        <v>10</v>
      </c>
      <c r="E73" s="7" t="str">
        <f>"黄琼莹"</f>
        <v>黄琼莹</v>
      </c>
      <c r="F73" s="7" t="str">
        <f t="shared" si="10"/>
        <v>女</v>
      </c>
      <c r="G73" s="7" t="str">
        <f>"1994-05-31"</f>
        <v>1994-05-31</v>
      </c>
      <c r="H73" s="9"/>
    </row>
    <row r="74" spans="1:8" ht="13.5">
      <c r="A74" s="7">
        <v>72</v>
      </c>
      <c r="B74" s="7" t="str">
        <f>"4920202302171045187944"</f>
        <v>4920202302171045187944</v>
      </c>
      <c r="C74" s="8" t="s">
        <v>9</v>
      </c>
      <c r="D74" s="9" t="s">
        <v>10</v>
      </c>
      <c r="E74" s="7" t="str">
        <f>"梁德华"</f>
        <v>梁德华</v>
      </c>
      <c r="F74" s="7" t="str">
        <f aca="true" t="shared" si="11" ref="F74:F79">"男"</f>
        <v>男</v>
      </c>
      <c r="G74" s="7" t="str">
        <f>"1995-08-18"</f>
        <v>1995-08-18</v>
      </c>
      <c r="H74" s="9"/>
    </row>
    <row r="75" spans="1:8" ht="13.5">
      <c r="A75" s="7">
        <v>73</v>
      </c>
      <c r="B75" s="7" t="str">
        <f>"4920202302171054007974"</f>
        <v>4920202302171054007974</v>
      </c>
      <c r="C75" s="8" t="s">
        <v>9</v>
      </c>
      <c r="D75" s="9" t="s">
        <v>10</v>
      </c>
      <c r="E75" s="7" t="str">
        <f>"王琪"</f>
        <v>王琪</v>
      </c>
      <c r="F75" s="7" t="str">
        <f aca="true" t="shared" si="12" ref="F75:F78">"女"</f>
        <v>女</v>
      </c>
      <c r="G75" s="7" t="str">
        <f>"1994-04-10"</f>
        <v>1994-04-10</v>
      </c>
      <c r="H75" s="9"/>
    </row>
    <row r="76" spans="1:8" ht="13.5">
      <c r="A76" s="7">
        <v>74</v>
      </c>
      <c r="B76" s="7" t="str">
        <f>"4920202302171054137975"</f>
        <v>4920202302171054137975</v>
      </c>
      <c r="C76" s="8" t="s">
        <v>9</v>
      </c>
      <c r="D76" s="9" t="s">
        <v>10</v>
      </c>
      <c r="E76" s="7" t="str">
        <f>"麦贻强"</f>
        <v>麦贻强</v>
      </c>
      <c r="F76" s="7" t="str">
        <f t="shared" si="11"/>
        <v>男</v>
      </c>
      <c r="G76" s="7" t="str">
        <f>"1997-03-12"</f>
        <v>1997-03-12</v>
      </c>
      <c r="H76" s="9"/>
    </row>
    <row r="77" spans="1:8" ht="13.5">
      <c r="A77" s="7">
        <v>75</v>
      </c>
      <c r="B77" s="7" t="str">
        <f>"4920202302171057157987"</f>
        <v>4920202302171057157987</v>
      </c>
      <c r="C77" s="8" t="s">
        <v>9</v>
      </c>
      <c r="D77" s="9" t="s">
        <v>10</v>
      </c>
      <c r="E77" s="7" t="str">
        <f>"刘瑾"</f>
        <v>刘瑾</v>
      </c>
      <c r="F77" s="7" t="str">
        <f t="shared" si="12"/>
        <v>女</v>
      </c>
      <c r="G77" s="7" t="str">
        <f>"1995-01-09"</f>
        <v>1995-01-09</v>
      </c>
      <c r="H77" s="9"/>
    </row>
    <row r="78" spans="1:8" ht="13.5">
      <c r="A78" s="7">
        <v>76</v>
      </c>
      <c r="B78" s="7" t="str">
        <f>"4920202302171104418013"</f>
        <v>4920202302171104418013</v>
      </c>
      <c r="C78" s="8" t="s">
        <v>9</v>
      </c>
      <c r="D78" s="9" t="s">
        <v>10</v>
      </c>
      <c r="E78" s="7" t="str">
        <f>"文鑫平"</f>
        <v>文鑫平</v>
      </c>
      <c r="F78" s="7" t="str">
        <f t="shared" si="12"/>
        <v>女</v>
      </c>
      <c r="G78" s="7" t="str">
        <f>"1999-02-02"</f>
        <v>1999-02-02</v>
      </c>
      <c r="H78" s="9"/>
    </row>
    <row r="79" spans="1:8" ht="13.5">
      <c r="A79" s="7">
        <v>77</v>
      </c>
      <c r="B79" s="7" t="str">
        <f>"4920202302171105498015"</f>
        <v>4920202302171105498015</v>
      </c>
      <c r="C79" s="8" t="s">
        <v>9</v>
      </c>
      <c r="D79" s="9" t="s">
        <v>10</v>
      </c>
      <c r="E79" s="7" t="str">
        <f>"周其良"</f>
        <v>周其良</v>
      </c>
      <c r="F79" s="7" t="str">
        <f t="shared" si="11"/>
        <v>男</v>
      </c>
      <c r="G79" s="7" t="str">
        <f>"1996-06-18"</f>
        <v>1996-06-18</v>
      </c>
      <c r="H79" s="9"/>
    </row>
    <row r="80" spans="1:8" ht="13.5">
      <c r="A80" s="7">
        <v>78</v>
      </c>
      <c r="B80" s="7" t="str">
        <f>"4920202302171133068070"</f>
        <v>4920202302171133068070</v>
      </c>
      <c r="C80" s="8" t="s">
        <v>9</v>
      </c>
      <c r="D80" s="9" t="s">
        <v>10</v>
      </c>
      <c r="E80" s="7" t="str">
        <f>"郑学兰"</f>
        <v>郑学兰</v>
      </c>
      <c r="F80" s="7" t="str">
        <f aca="true" t="shared" si="13" ref="F80:F82">"女"</f>
        <v>女</v>
      </c>
      <c r="G80" s="7" t="str">
        <f>"1997-07-16"</f>
        <v>1997-07-16</v>
      </c>
      <c r="H80" s="9"/>
    </row>
    <row r="81" spans="1:8" ht="13.5">
      <c r="A81" s="7">
        <v>79</v>
      </c>
      <c r="B81" s="7" t="str">
        <f>"4920202302171159328113"</f>
        <v>4920202302171159328113</v>
      </c>
      <c r="C81" s="8" t="s">
        <v>9</v>
      </c>
      <c r="D81" s="9" t="s">
        <v>10</v>
      </c>
      <c r="E81" s="7" t="str">
        <f>"董敏雅"</f>
        <v>董敏雅</v>
      </c>
      <c r="F81" s="7" t="str">
        <f t="shared" si="13"/>
        <v>女</v>
      </c>
      <c r="G81" s="7" t="str">
        <f>"1998-12-06"</f>
        <v>1998-12-06</v>
      </c>
      <c r="H81" s="9"/>
    </row>
    <row r="82" spans="1:8" ht="13.5">
      <c r="A82" s="7">
        <v>80</v>
      </c>
      <c r="B82" s="7" t="str">
        <f>"4920202302171203248119"</f>
        <v>4920202302171203248119</v>
      </c>
      <c r="C82" s="8" t="s">
        <v>9</v>
      </c>
      <c r="D82" s="9" t="s">
        <v>10</v>
      </c>
      <c r="E82" s="7" t="str">
        <f>"王惠妮"</f>
        <v>王惠妮</v>
      </c>
      <c r="F82" s="7" t="str">
        <f t="shared" si="13"/>
        <v>女</v>
      </c>
      <c r="G82" s="7" t="str">
        <f>"1999-10-20"</f>
        <v>1999-10-20</v>
      </c>
      <c r="H82" s="9"/>
    </row>
    <row r="83" spans="1:8" ht="13.5">
      <c r="A83" s="7">
        <v>81</v>
      </c>
      <c r="B83" s="7" t="str">
        <f>"4920202302171256268210"</f>
        <v>4920202302171256268210</v>
      </c>
      <c r="C83" s="8" t="s">
        <v>9</v>
      </c>
      <c r="D83" s="9" t="s">
        <v>10</v>
      </c>
      <c r="E83" s="7" t="str">
        <f>"陈龙"</f>
        <v>陈龙</v>
      </c>
      <c r="F83" s="7" t="str">
        <f>"男"</f>
        <v>男</v>
      </c>
      <c r="G83" s="7" t="str">
        <f>"1997-08-07"</f>
        <v>1997-08-07</v>
      </c>
      <c r="H83" s="9"/>
    </row>
    <row r="84" spans="1:8" ht="13.5">
      <c r="A84" s="7">
        <v>82</v>
      </c>
      <c r="B84" s="7" t="str">
        <f>"4920202302171339498286"</f>
        <v>4920202302171339498286</v>
      </c>
      <c r="C84" s="8" t="s">
        <v>9</v>
      </c>
      <c r="D84" s="9" t="s">
        <v>10</v>
      </c>
      <c r="E84" s="7" t="str">
        <f>"徐放"</f>
        <v>徐放</v>
      </c>
      <c r="F84" s="7" t="str">
        <f aca="true" t="shared" si="14" ref="F84:F92">"女"</f>
        <v>女</v>
      </c>
      <c r="G84" s="7" t="str">
        <f>"1998-05-20"</f>
        <v>1998-05-20</v>
      </c>
      <c r="H84" s="9"/>
    </row>
    <row r="85" spans="1:8" ht="13.5">
      <c r="A85" s="7">
        <v>83</v>
      </c>
      <c r="B85" s="7" t="str">
        <f>"4920202302171354538313"</f>
        <v>4920202302171354538313</v>
      </c>
      <c r="C85" s="8" t="s">
        <v>9</v>
      </c>
      <c r="D85" s="9" t="s">
        <v>10</v>
      </c>
      <c r="E85" s="7" t="str">
        <f>"唐艳"</f>
        <v>唐艳</v>
      </c>
      <c r="F85" s="7" t="str">
        <f t="shared" si="14"/>
        <v>女</v>
      </c>
      <c r="G85" s="7" t="str">
        <f>"1996-02-25"</f>
        <v>1996-02-25</v>
      </c>
      <c r="H85" s="9"/>
    </row>
    <row r="86" spans="1:8" ht="13.5">
      <c r="A86" s="7">
        <v>84</v>
      </c>
      <c r="B86" s="7" t="str">
        <f>"4920202302171400218319"</f>
        <v>4920202302171400218319</v>
      </c>
      <c r="C86" s="8" t="s">
        <v>9</v>
      </c>
      <c r="D86" s="9" t="s">
        <v>10</v>
      </c>
      <c r="E86" s="7" t="str">
        <f>"刘珊珊"</f>
        <v>刘珊珊</v>
      </c>
      <c r="F86" s="7" t="str">
        <f t="shared" si="14"/>
        <v>女</v>
      </c>
      <c r="G86" s="7" t="str">
        <f>"1992-03-20"</f>
        <v>1992-03-20</v>
      </c>
      <c r="H86" s="9"/>
    </row>
    <row r="87" spans="1:8" ht="13.5">
      <c r="A87" s="7">
        <v>85</v>
      </c>
      <c r="B87" s="7" t="str">
        <f>"4920202302171428298364"</f>
        <v>4920202302171428298364</v>
      </c>
      <c r="C87" s="8" t="s">
        <v>9</v>
      </c>
      <c r="D87" s="9" t="s">
        <v>10</v>
      </c>
      <c r="E87" s="7" t="str">
        <f>"陈国蔚"</f>
        <v>陈国蔚</v>
      </c>
      <c r="F87" s="7" t="str">
        <f t="shared" si="14"/>
        <v>女</v>
      </c>
      <c r="G87" s="7" t="str">
        <f>"1996-08-15"</f>
        <v>1996-08-15</v>
      </c>
      <c r="H87" s="9"/>
    </row>
    <row r="88" spans="1:8" ht="13.5">
      <c r="A88" s="7">
        <v>86</v>
      </c>
      <c r="B88" s="7" t="str">
        <f>"4920202302171514298471"</f>
        <v>4920202302171514298471</v>
      </c>
      <c r="C88" s="8" t="s">
        <v>9</v>
      </c>
      <c r="D88" s="9" t="s">
        <v>10</v>
      </c>
      <c r="E88" s="7" t="str">
        <f>"李玉如"</f>
        <v>李玉如</v>
      </c>
      <c r="F88" s="7" t="str">
        <f t="shared" si="14"/>
        <v>女</v>
      </c>
      <c r="G88" s="7" t="str">
        <f>"1990-11-30"</f>
        <v>1990-11-30</v>
      </c>
      <c r="H88" s="9"/>
    </row>
    <row r="89" spans="1:8" ht="13.5">
      <c r="A89" s="7">
        <v>87</v>
      </c>
      <c r="B89" s="7" t="str">
        <f>"4920202302171515148473"</f>
        <v>4920202302171515148473</v>
      </c>
      <c r="C89" s="8" t="s">
        <v>9</v>
      </c>
      <c r="D89" s="9" t="s">
        <v>10</v>
      </c>
      <c r="E89" s="7" t="str">
        <f>"王琦"</f>
        <v>王琦</v>
      </c>
      <c r="F89" s="7" t="str">
        <f t="shared" si="14"/>
        <v>女</v>
      </c>
      <c r="G89" s="7" t="str">
        <f>"1998-06-20"</f>
        <v>1998-06-20</v>
      </c>
      <c r="H89" s="9"/>
    </row>
    <row r="90" spans="1:8" ht="13.5">
      <c r="A90" s="7">
        <v>88</v>
      </c>
      <c r="B90" s="7" t="str">
        <f>"4920202302171518158481"</f>
        <v>4920202302171518158481</v>
      </c>
      <c r="C90" s="8" t="s">
        <v>9</v>
      </c>
      <c r="D90" s="9" t="s">
        <v>10</v>
      </c>
      <c r="E90" s="7" t="str">
        <f>"龙倩倩"</f>
        <v>龙倩倩</v>
      </c>
      <c r="F90" s="7" t="str">
        <f t="shared" si="14"/>
        <v>女</v>
      </c>
      <c r="G90" s="7" t="str">
        <f>"1990-11-03"</f>
        <v>1990-11-03</v>
      </c>
      <c r="H90" s="9"/>
    </row>
    <row r="91" spans="1:8" ht="13.5">
      <c r="A91" s="7">
        <v>89</v>
      </c>
      <c r="B91" s="7" t="str">
        <f>"4920202302171532098519"</f>
        <v>4920202302171532098519</v>
      </c>
      <c r="C91" s="8" t="s">
        <v>9</v>
      </c>
      <c r="D91" s="9" t="s">
        <v>10</v>
      </c>
      <c r="E91" s="7" t="str">
        <f>"谢佳言"</f>
        <v>谢佳言</v>
      </c>
      <c r="F91" s="7" t="str">
        <f t="shared" si="14"/>
        <v>女</v>
      </c>
      <c r="G91" s="7" t="str">
        <f>"1997-03-27"</f>
        <v>1997-03-27</v>
      </c>
      <c r="H91" s="9"/>
    </row>
    <row r="92" spans="1:8" ht="13.5">
      <c r="A92" s="7">
        <v>90</v>
      </c>
      <c r="B92" s="7" t="str">
        <f>"4920202302171540128535"</f>
        <v>4920202302171540128535</v>
      </c>
      <c r="C92" s="8" t="s">
        <v>9</v>
      </c>
      <c r="D92" s="9" t="s">
        <v>10</v>
      </c>
      <c r="E92" s="7" t="str">
        <f>"苏华玲"</f>
        <v>苏华玲</v>
      </c>
      <c r="F92" s="7" t="str">
        <f t="shared" si="14"/>
        <v>女</v>
      </c>
      <c r="G92" s="7" t="str">
        <f>"2000-10-21"</f>
        <v>2000-10-21</v>
      </c>
      <c r="H92" s="9"/>
    </row>
    <row r="93" spans="1:8" ht="13.5">
      <c r="A93" s="7">
        <v>91</v>
      </c>
      <c r="B93" s="7" t="str">
        <f>"4920202302171552078549"</f>
        <v>4920202302171552078549</v>
      </c>
      <c r="C93" s="8" t="s">
        <v>9</v>
      </c>
      <c r="D93" s="9" t="s">
        <v>10</v>
      </c>
      <c r="E93" s="7" t="str">
        <f>"卓立夫"</f>
        <v>卓立夫</v>
      </c>
      <c r="F93" s="7" t="str">
        <f>"男"</f>
        <v>男</v>
      </c>
      <c r="G93" s="7" t="str">
        <f>"1995-01-16"</f>
        <v>1995-01-16</v>
      </c>
      <c r="H93" s="9"/>
    </row>
    <row r="94" spans="1:8" ht="13.5">
      <c r="A94" s="7">
        <v>92</v>
      </c>
      <c r="B94" s="7" t="str">
        <f>"4920202302171606078585"</f>
        <v>4920202302171606078585</v>
      </c>
      <c r="C94" s="8" t="s">
        <v>9</v>
      </c>
      <c r="D94" s="9" t="s">
        <v>10</v>
      </c>
      <c r="E94" s="7" t="str">
        <f>"陈秋桦"</f>
        <v>陈秋桦</v>
      </c>
      <c r="F94" s="7" t="str">
        <f aca="true" t="shared" si="15" ref="F94:F107">"女"</f>
        <v>女</v>
      </c>
      <c r="G94" s="7" t="str">
        <f>"1998-10-06"</f>
        <v>1998-10-06</v>
      </c>
      <c r="H94" s="9"/>
    </row>
    <row r="95" spans="1:8" ht="13.5">
      <c r="A95" s="7">
        <v>93</v>
      </c>
      <c r="B95" s="7" t="str">
        <f>"4920202302171640318667"</f>
        <v>4920202302171640318667</v>
      </c>
      <c r="C95" s="8" t="s">
        <v>9</v>
      </c>
      <c r="D95" s="9" t="s">
        <v>10</v>
      </c>
      <c r="E95" s="7" t="str">
        <f>"杨庆"</f>
        <v>杨庆</v>
      </c>
      <c r="F95" s="7" t="str">
        <f t="shared" si="15"/>
        <v>女</v>
      </c>
      <c r="G95" s="7" t="str">
        <f>"1995-07-05"</f>
        <v>1995-07-05</v>
      </c>
      <c r="H95" s="9"/>
    </row>
    <row r="96" spans="1:8" ht="13.5">
      <c r="A96" s="7">
        <v>94</v>
      </c>
      <c r="B96" s="7" t="str">
        <f>"4920202302171647468678"</f>
        <v>4920202302171647468678</v>
      </c>
      <c r="C96" s="8" t="s">
        <v>9</v>
      </c>
      <c r="D96" s="9" t="s">
        <v>10</v>
      </c>
      <c r="E96" s="7" t="str">
        <f>"訾宇轩"</f>
        <v>訾宇轩</v>
      </c>
      <c r="F96" s="7" t="str">
        <f t="shared" si="15"/>
        <v>女</v>
      </c>
      <c r="G96" s="7" t="str">
        <f>"1997-02-01"</f>
        <v>1997-02-01</v>
      </c>
      <c r="H96" s="9"/>
    </row>
    <row r="97" spans="1:8" ht="13.5">
      <c r="A97" s="7">
        <v>95</v>
      </c>
      <c r="B97" s="7" t="str">
        <f>"4920202302171652258691"</f>
        <v>4920202302171652258691</v>
      </c>
      <c r="C97" s="8" t="s">
        <v>9</v>
      </c>
      <c r="D97" s="9" t="s">
        <v>10</v>
      </c>
      <c r="E97" s="7" t="str">
        <f>"杨杏"</f>
        <v>杨杏</v>
      </c>
      <c r="F97" s="7" t="str">
        <f t="shared" si="15"/>
        <v>女</v>
      </c>
      <c r="G97" s="7" t="str">
        <f>"1997-07-09"</f>
        <v>1997-07-09</v>
      </c>
      <c r="H97" s="9"/>
    </row>
    <row r="98" spans="1:8" ht="13.5">
      <c r="A98" s="7">
        <v>96</v>
      </c>
      <c r="B98" s="7" t="str">
        <f>"4920202302171658358700"</f>
        <v>4920202302171658358700</v>
      </c>
      <c r="C98" s="8" t="s">
        <v>9</v>
      </c>
      <c r="D98" s="9" t="s">
        <v>10</v>
      </c>
      <c r="E98" s="7" t="str">
        <f>"曹泽文"</f>
        <v>曹泽文</v>
      </c>
      <c r="F98" s="7" t="str">
        <f t="shared" si="15"/>
        <v>女</v>
      </c>
      <c r="G98" s="7" t="str">
        <f>"1996-10-13"</f>
        <v>1996-10-13</v>
      </c>
      <c r="H98" s="9"/>
    </row>
    <row r="99" spans="1:8" ht="13.5">
      <c r="A99" s="7">
        <v>97</v>
      </c>
      <c r="B99" s="7" t="str">
        <f>"4920202302171705558715"</f>
        <v>4920202302171705558715</v>
      </c>
      <c r="C99" s="8" t="s">
        <v>9</v>
      </c>
      <c r="D99" s="9" t="s">
        <v>10</v>
      </c>
      <c r="E99" s="7" t="str">
        <f>"卢秀红"</f>
        <v>卢秀红</v>
      </c>
      <c r="F99" s="7" t="str">
        <f t="shared" si="15"/>
        <v>女</v>
      </c>
      <c r="G99" s="7" t="str">
        <f>"1989-12-06"</f>
        <v>1989-12-06</v>
      </c>
      <c r="H99" s="9"/>
    </row>
    <row r="100" spans="1:8" ht="13.5">
      <c r="A100" s="7">
        <v>98</v>
      </c>
      <c r="B100" s="7" t="str">
        <f>"4920202302171739248778"</f>
        <v>4920202302171739248778</v>
      </c>
      <c r="C100" s="8" t="s">
        <v>9</v>
      </c>
      <c r="D100" s="9" t="s">
        <v>10</v>
      </c>
      <c r="E100" s="7" t="str">
        <f>"羊菊秀"</f>
        <v>羊菊秀</v>
      </c>
      <c r="F100" s="7" t="str">
        <f t="shared" si="15"/>
        <v>女</v>
      </c>
      <c r="G100" s="7" t="str">
        <f>"1992-04-21"</f>
        <v>1992-04-21</v>
      </c>
      <c r="H100" s="9"/>
    </row>
    <row r="101" spans="1:8" ht="13.5">
      <c r="A101" s="7">
        <v>99</v>
      </c>
      <c r="B101" s="7" t="str">
        <f>"4920202302171907058895"</f>
        <v>4920202302171907058895</v>
      </c>
      <c r="C101" s="8" t="s">
        <v>9</v>
      </c>
      <c r="D101" s="9" t="s">
        <v>10</v>
      </c>
      <c r="E101" s="7" t="str">
        <f>"陈伟芳"</f>
        <v>陈伟芳</v>
      </c>
      <c r="F101" s="7" t="str">
        <f t="shared" si="15"/>
        <v>女</v>
      </c>
      <c r="G101" s="7" t="str">
        <f>"1987-06-07"</f>
        <v>1987-06-07</v>
      </c>
      <c r="H101" s="9"/>
    </row>
    <row r="102" spans="1:8" ht="13.5">
      <c r="A102" s="7">
        <v>100</v>
      </c>
      <c r="B102" s="7" t="str">
        <f>"4920202302171932148944"</f>
        <v>4920202302171932148944</v>
      </c>
      <c r="C102" s="8" t="s">
        <v>9</v>
      </c>
      <c r="D102" s="9" t="s">
        <v>10</v>
      </c>
      <c r="E102" s="7" t="str">
        <f>"王小娟"</f>
        <v>王小娟</v>
      </c>
      <c r="F102" s="7" t="str">
        <f t="shared" si="15"/>
        <v>女</v>
      </c>
      <c r="G102" s="7" t="str">
        <f>"1993-07-06"</f>
        <v>1993-07-06</v>
      </c>
      <c r="H102" s="9"/>
    </row>
    <row r="103" spans="1:8" ht="13.5">
      <c r="A103" s="7">
        <v>101</v>
      </c>
      <c r="B103" s="7" t="str">
        <f>"4920202302171938118957"</f>
        <v>4920202302171938118957</v>
      </c>
      <c r="C103" s="8" t="s">
        <v>9</v>
      </c>
      <c r="D103" s="9" t="s">
        <v>10</v>
      </c>
      <c r="E103" s="7" t="str">
        <f>"王连女"</f>
        <v>王连女</v>
      </c>
      <c r="F103" s="7" t="str">
        <f t="shared" si="15"/>
        <v>女</v>
      </c>
      <c r="G103" s="7" t="str">
        <f>"1998-05-30"</f>
        <v>1998-05-30</v>
      </c>
      <c r="H103" s="9"/>
    </row>
    <row r="104" spans="1:8" ht="13.5">
      <c r="A104" s="7">
        <v>102</v>
      </c>
      <c r="B104" s="7" t="str">
        <f>"4920202302172015259018"</f>
        <v>4920202302172015259018</v>
      </c>
      <c r="C104" s="8" t="s">
        <v>9</v>
      </c>
      <c r="D104" s="9" t="s">
        <v>10</v>
      </c>
      <c r="E104" s="7" t="str">
        <f>"吴其莊"</f>
        <v>吴其莊</v>
      </c>
      <c r="F104" s="7" t="str">
        <f t="shared" si="15"/>
        <v>女</v>
      </c>
      <c r="G104" s="7" t="str">
        <f>"2000-05-16"</f>
        <v>2000-05-16</v>
      </c>
      <c r="H104" s="9"/>
    </row>
    <row r="105" spans="1:8" ht="13.5">
      <c r="A105" s="7">
        <v>103</v>
      </c>
      <c r="B105" s="7" t="str">
        <f>"4920202302172022509026"</f>
        <v>4920202302172022509026</v>
      </c>
      <c r="C105" s="8" t="s">
        <v>9</v>
      </c>
      <c r="D105" s="9" t="s">
        <v>10</v>
      </c>
      <c r="E105" s="7" t="str">
        <f>"蒙韫怡"</f>
        <v>蒙韫怡</v>
      </c>
      <c r="F105" s="7" t="str">
        <f t="shared" si="15"/>
        <v>女</v>
      </c>
      <c r="G105" s="7" t="str">
        <f>"1999-03-22"</f>
        <v>1999-03-22</v>
      </c>
      <c r="H105" s="9"/>
    </row>
    <row r="106" spans="1:8" ht="13.5">
      <c r="A106" s="7">
        <v>104</v>
      </c>
      <c r="B106" s="7" t="str">
        <f>"4920202302172039099052"</f>
        <v>4920202302172039099052</v>
      </c>
      <c r="C106" s="8" t="s">
        <v>9</v>
      </c>
      <c r="D106" s="9" t="s">
        <v>10</v>
      </c>
      <c r="E106" s="7" t="str">
        <f>"孙薇"</f>
        <v>孙薇</v>
      </c>
      <c r="F106" s="7" t="str">
        <f t="shared" si="15"/>
        <v>女</v>
      </c>
      <c r="G106" s="7" t="str">
        <f>"1996-04-27"</f>
        <v>1996-04-27</v>
      </c>
      <c r="H106" s="9"/>
    </row>
    <row r="107" spans="1:8" ht="13.5">
      <c r="A107" s="7">
        <v>105</v>
      </c>
      <c r="B107" s="7" t="str">
        <f>"4920202302172209279201"</f>
        <v>4920202302172209279201</v>
      </c>
      <c r="C107" s="8" t="s">
        <v>9</v>
      </c>
      <c r="D107" s="9" t="s">
        <v>10</v>
      </c>
      <c r="E107" s="7" t="str">
        <f>"王小登"</f>
        <v>王小登</v>
      </c>
      <c r="F107" s="7" t="str">
        <f t="shared" si="15"/>
        <v>女</v>
      </c>
      <c r="G107" s="7" t="str">
        <f>"1996-03-05"</f>
        <v>1996-03-05</v>
      </c>
      <c r="H107" s="9"/>
    </row>
    <row r="108" spans="1:8" ht="13.5">
      <c r="A108" s="7">
        <v>106</v>
      </c>
      <c r="B108" s="7" t="str">
        <f>"4920202302172209309202"</f>
        <v>4920202302172209309202</v>
      </c>
      <c r="C108" s="8" t="s">
        <v>9</v>
      </c>
      <c r="D108" s="9" t="s">
        <v>10</v>
      </c>
      <c r="E108" s="7" t="str">
        <f>"卢兴豪"</f>
        <v>卢兴豪</v>
      </c>
      <c r="F108" s="7" t="str">
        <f>"男"</f>
        <v>男</v>
      </c>
      <c r="G108" s="7" t="str">
        <f>"1996-03-01"</f>
        <v>1996-03-01</v>
      </c>
      <c r="H108" s="9"/>
    </row>
    <row r="109" spans="1:8" ht="13.5">
      <c r="A109" s="7">
        <v>107</v>
      </c>
      <c r="B109" s="7" t="str">
        <f>"4920202302172227289222"</f>
        <v>4920202302172227289222</v>
      </c>
      <c r="C109" s="8" t="s">
        <v>9</v>
      </c>
      <c r="D109" s="9" t="s">
        <v>10</v>
      </c>
      <c r="E109" s="7" t="str">
        <f>"林炽丽"</f>
        <v>林炽丽</v>
      </c>
      <c r="F109" s="7" t="str">
        <f aca="true" t="shared" si="16" ref="F109:F112">"女"</f>
        <v>女</v>
      </c>
      <c r="G109" s="7" t="str">
        <f>"1995-08-09"</f>
        <v>1995-08-09</v>
      </c>
      <c r="H109" s="9"/>
    </row>
    <row r="110" spans="1:8" ht="13.5">
      <c r="A110" s="7">
        <v>108</v>
      </c>
      <c r="B110" s="7" t="str">
        <f>"4920202302172231089227"</f>
        <v>4920202302172231089227</v>
      </c>
      <c r="C110" s="8" t="s">
        <v>9</v>
      </c>
      <c r="D110" s="9" t="s">
        <v>10</v>
      </c>
      <c r="E110" s="7" t="str">
        <f>"成艾洁"</f>
        <v>成艾洁</v>
      </c>
      <c r="F110" s="7" t="str">
        <f t="shared" si="16"/>
        <v>女</v>
      </c>
      <c r="G110" s="7" t="str">
        <f>"2001-09-05"</f>
        <v>2001-09-05</v>
      </c>
      <c r="H110" s="9"/>
    </row>
    <row r="111" spans="1:8" ht="13.5">
      <c r="A111" s="7">
        <v>109</v>
      </c>
      <c r="B111" s="7" t="str">
        <f>"4920202302172311419276"</f>
        <v>4920202302172311419276</v>
      </c>
      <c r="C111" s="8" t="s">
        <v>9</v>
      </c>
      <c r="D111" s="9" t="s">
        <v>10</v>
      </c>
      <c r="E111" s="7" t="str">
        <f>"云璐"</f>
        <v>云璐</v>
      </c>
      <c r="F111" s="7" t="str">
        <f t="shared" si="16"/>
        <v>女</v>
      </c>
      <c r="G111" s="7" t="str">
        <f>"1993-12-02"</f>
        <v>1993-12-02</v>
      </c>
      <c r="H111" s="9"/>
    </row>
    <row r="112" spans="1:8" ht="13.5">
      <c r="A112" s="7">
        <v>110</v>
      </c>
      <c r="B112" s="7" t="str">
        <f>"4920202302180015099324"</f>
        <v>4920202302180015099324</v>
      </c>
      <c r="C112" s="8" t="s">
        <v>9</v>
      </c>
      <c r="D112" s="9" t="s">
        <v>10</v>
      </c>
      <c r="E112" s="7" t="str">
        <f>"黄晓敏"</f>
        <v>黄晓敏</v>
      </c>
      <c r="F112" s="7" t="str">
        <f t="shared" si="16"/>
        <v>女</v>
      </c>
      <c r="G112" s="7" t="str">
        <f>"2001-05-12"</f>
        <v>2001-05-12</v>
      </c>
      <c r="H112" s="9"/>
    </row>
    <row r="113" spans="1:8" ht="13.5">
      <c r="A113" s="7">
        <v>111</v>
      </c>
      <c r="B113" s="7" t="str">
        <f>"4920202302180743139359"</f>
        <v>4920202302180743139359</v>
      </c>
      <c r="C113" s="8" t="s">
        <v>9</v>
      </c>
      <c r="D113" s="9" t="s">
        <v>10</v>
      </c>
      <c r="E113" s="7" t="str">
        <f>"蔡南敬"</f>
        <v>蔡南敬</v>
      </c>
      <c r="F113" s="7" t="str">
        <f>"男"</f>
        <v>男</v>
      </c>
      <c r="G113" s="7" t="str">
        <f>"1992-04-08"</f>
        <v>1992-04-08</v>
      </c>
      <c r="H113" s="9"/>
    </row>
    <row r="114" spans="1:8" ht="13.5">
      <c r="A114" s="7">
        <v>112</v>
      </c>
      <c r="B114" s="7" t="str">
        <f>"4920202302181011139452"</f>
        <v>4920202302181011139452</v>
      </c>
      <c r="C114" s="8" t="s">
        <v>9</v>
      </c>
      <c r="D114" s="9" t="s">
        <v>10</v>
      </c>
      <c r="E114" s="7" t="str">
        <f>"李基娜"</f>
        <v>李基娜</v>
      </c>
      <c r="F114" s="7" t="str">
        <f aca="true" t="shared" si="17" ref="F114:F116">"女"</f>
        <v>女</v>
      </c>
      <c r="G114" s="7" t="str">
        <f>"1994-09-06"</f>
        <v>1994-09-06</v>
      </c>
      <c r="H114" s="9"/>
    </row>
    <row r="115" spans="1:8" ht="13.5">
      <c r="A115" s="7">
        <v>113</v>
      </c>
      <c r="B115" s="7" t="str">
        <f>"4920202302181014309457"</f>
        <v>4920202302181014309457</v>
      </c>
      <c r="C115" s="8" t="s">
        <v>9</v>
      </c>
      <c r="D115" s="9" t="s">
        <v>10</v>
      </c>
      <c r="E115" s="7" t="str">
        <f>"王诗琪"</f>
        <v>王诗琪</v>
      </c>
      <c r="F115" s="7" t="str">
        <f t="shared" si="17"/>
        <v>女</v>
      </c>
      <c r="G115" s="7" t="str">
        <f>"1992-05-30"</f>
        <v>1992-05-30</v>
      </c>
      <c r="H115" s="9"/>
    </row>
    <row r="116" spans="1:8" ht="13.5">
      <c r="A116" s="7">
        <v>114</v>
      </c>
      <c r="B116" s="7" t="str">
        <f>"4920202302181020579462"</f>
        <v>4920202302181020579462</v>
      </c>
      <c r="C116" s="8" t="s">
        <v>9</v>
      </c>
      <c r="D116" s="9" t="s">
        <v>10</v>
      </c>
      <c r="E116" s="7" t="str">
        <f>"陈晓凌"</f>
        <v>陈晓凌</v>
      </c>
      <c r="F116" s="7" t="str">
        <f t="shared" si="17"/>
        <v>女</v>
      </c>
      <c r="G116" s="7" t="str">
        <f>"1998-10-24"</f>
        <v>1998-10-24</v>
      </c>
      <c r="H116" s="9"/>
    </row>
    <row r="117" spans="1:8" ht="13.5">
      <c r="A117" s="7">
        <v>115</v>
      </c>
      <c r="B117" s="7" t="str">
        <f>"4920202302181325159694"</f>
        <v>4920202302181325159694</v>
      </c>
      <c r="C117" s="8" t="s">
        <v>9</v>
      </c>
      <c r="D117" s="9" t="s">
        <v>10</v>
      </c>
      <c r="E117" s="7" t="str">
        <f>"黎经仁"</f>
        <v>黎经仁</v>
      </c>
      <c r="F117" s="7" t="str">
        <f>"男"</f>
        <v>男</v>
      </c>
      <c r="G117" s="7" t="str">
        <f>"1998-01-03"</f>
        <v>1998-01-03</v>
      </c>
      <c r="H117" s="9"/>
    </row>
    <row r="118" spans="1:8" ht="13.5">
      <c r="A118" s="7">
        <v>116</v>
      </c>
      <c r="B118" s="7" t="str">
        <f>"4920202302181352419738"</f>
        <v>4920202302181352419738</v>
      </c>
      <c r="C118" s="8" t="s">
        <v>9</v>
      </c>
      <c r="D118" s="9" t="s">
        <v>10</v>
      </c>
      <c r="E118" s="7" t="str">
        <f>"吴爱丽"</f>
        <v>吴爱丽</v>
      </c>
      <c r="F118" s="7" t="str">
        <f aca="true" t="shared" si="18" ref="F118:F123">"女"</f>
        <v>女</v>
      </c>
      <c r="G118" s="7" t="str">
        <f>"1996-02-17"</f>
        <v>1996-02-17</v>
      </c>
      <c r="H118" s="9"/>
    </row>
    <row r="119" spans="1:8" ht="13.5">
      <c r="A119" s="7">
        <v>117</v>
      </c>
      <c r="B119" s="7" t="str">
        <f>"4920202302181413179761"</f>
        <v>4920202302181413179761</v>
      </c>
      <c r="C119" s="8" t="s">
        <v>9</v>
      </c>
      <c r="D119" s="9" t="s">
        <v>10</v>
      </c>
      <c r="E119" s="7" t="str">
        <f>"黄冬媛"</f>
        <v>黄冬媛</v>
      </c>
      <c r="F119" s="7" t="str">
        <f t="shared" si="18"/>
        <v>女</v>
      </c>
      <c r="G119" s="7" t="str">
        <f>"1991-01-01"</f>
        <v>1991-01-01</v>
      </c>
      <c r="H119" s="9"/>
    </row>
    <row r="120" spans="1:8" ht="13.5">
      <c r="A120" s="7">
        <v>118</v>
      </c>
      <c r="B120" s="7" t="str">
        <f>"4920202302181504079822"</f>
        <v>4920202302181504079822</v>
      </c>
      <c r="C120" s="8" t="s">
        <v>9</v>
      </c>
      <c r="D120" s="9" t="s">
        <v>10</v>
      </c>
      <c r="E120" s="7" t="str">
        <f>"符业靖"</f>
        <v>符业靖</v>
      </c>
      <c r="F120" s="7" t="str">
        <f t="shared" si="18"/>
        <v>女</v>
      </c>
      <c r="G120" s="7" t="str">
        <f>"2001-02-10"</f>
        <v>2001-02-10</v>
      </c>
      <c r="H120" s="9"/>
    </row>
    <row r="121" spans="1:8" ht="13.5">
      <c r="A121" s="7">
        <v>119</v>
      </c>
      <c r="B121" s="7" t="str">
        <f>"4920202302181528309863"</f>
        <v>4920202302181528309863</v>
      </c>
      <c r="C121" s="8" t="s">
        <v>9</v>
      </c>
      <c r="D121" s="9" t="s">
        <v>10</v>
      </c>
      <c r="E121" s="7" t="str">
        <f>"容芬"</f>
        <v>容芬</v>
      </c>
      <c r="F121" s="7" t="str">
        <f t="shared" si="18"/>
        <v>女</v>
      </c>
      <c r="G121" s="7" t="str">
        <f>"1996-04-25"</f>
        <v>1996-04-25</v>
      </c>
      <c r="H121" s="9"/>
    </row>
    <row r="122" spans="1:8" ht="13.5">
      <c r="A122" s="7">
        <v>120</v>
      </c>
      <c r="B122" s="7" t="str">
        <f>"4920202302181549429898"</f>
        <v>4920202302181549429898</v>
      </c>
      <c r="C122" s="8" t="s">
        <v>9</v>
      </c>
      <c r="D122" s="9" t="s">
        <v>10</v>
      </c>
      <c r="E122" s="7" t="str">
        <f>"王艺"</f>
        <v>王艺</v>
      </c>
      <c r="F122" s="7" t="str">
        <f t="shared" si="18"/>
        <v>女</v>
      </c>
      <c r="G122" s="7" t="str">
        <f>"1997-08-13"</f>
        <v>1997-08-13</v>
      </c>
      <c r="H122" s="9"/>
    </row>
    <row r="123" spans="1:8" ht="13.5">
      <c r="A123" s="7">
        <v>121</v>
      </c>
      <c r="B123" s="7" t="str">
        <f>"4920202302181617119932"</f>
        <v>4920202302181617119932</v>
      </c>
      <c r="C123" s="8" t="s">
        <v>9</v>
      </c>
      <c r="D123" s="9" t="s">
        <v>10</v>
      </c>
      <c r="E123" s="7" t="str">
        <f>"胡昌婷"</f>
        <v>胡昌婷</v>
      </c>
      <c r="F123" s="7" t="str">
        <f t="shared" si="18"/>
        <v>女</v>
      </c>
      <c r="G123" s="7" t="str">
        <f>"2000-07-08"</f>
        <v>2000-07-08</v>
      </c>
      <c r="H123" s="9"/>
    </row>
    <row r="124" spans="1:8" ht="13.5">
      <c r="A124" s="7">
        <v>122</v>
      </c>
      <c r="B124" s="7" t="str">
        <f>"49202023021817445310042"</f>
        <v>49202023021817445310042</v>
      </c>
      <c r="C124" s="8" t="s">
        <v>9</v>
      </c>
      <c r="D124" s="9" t="s">
        <v>10</v>
      </c>
      <c r="E124" s="7" t="str">
        <f>"黎俊华"</f>
        <v>黎俊华</v>
      </c>
      <c r="F124" s="7" t="str">
        <f>"男"</f>
        <v>男</v>
      </c>
      <c r="G124" s="7" t="str">
        <f>"1987-12-09"</f>
        <v>1987-12-09</v>
      </c>
      <c r="H124" s="9"/>
    </row>
    <row r="125" spans="1:8" ht="13.5">
      <c r="A125" s="7">
        <v>123</v>
      </c>
      <c r="B125" s="7" t="str">
        <f>"49202023021818301810077"</f>
        <v>49202023021818301810077</v>
      </c>
      <c r="C125" s="8" t="s">
        <v>9</v>
      </c>
      <c r="D125" s="9" t="s">
        <v>10</v>
      </c>
      <c r="E125" s="7" t="str">
        <f>"黄椿岚"</f>
        <v>黄椿岚</v>
      </c>
      <c r="F125" s="7" t="str">
        <f aca="true" t="shared" si="19" ref="F125:F130">"女"</f>
        <v>女</v>
      </c>
      <c r="G125" s="7" t="str">
        <f>"1998-11-01"</f>
        <v>1998-11-01</v>
      </c>
      <c r="H125" s="9"/>
    </row>
    <row r="126" spans="1:8" ht="13.5">
      <c r="A126" s="7">
        <v>124</v>
      </c>
      <c r="B126" s="7" t="str">
        <f>"49202023021821405110302"</f>
        <v>49202023021821405110302</v>
      </c>
      <c r="C126" s="8" t="s">
        <v>9</v>
      </c>
      <c r="D126" s="9" t="s">
        <v>10</v>
      </c>
      <c r="E126" s="7" t="str">
        <f>"纪新新"</f>
        <v>纪新新</v>
      </c>
      <c r="F126" s="7" t="str">
        <f t="shared" si="19"/>
        <v>女</v>
      </c>
      <c r="G126" s="7" t="str">
        <f>"1994-08-21"</f>
        <v>1994-08-21</v>
      </c>
      <c r="H126" s="9"/>
    </row>
    <row r="127" spans="1:8" ht="13.5">
      <c r="A127" s="7">
        <v>125</v>
      </c>
      <c r="B127" s="7" t="str">
        <f>"49202023021822535310411"</f>
        <v>49202023021822535310411</v>
      </c>
      <c r="C127" s="8" t="s">
        <v>9</v>
      </c>
      <c r="D127" s="9" t="s">
        <v>10</v>
      </c>
      <c r="E127" s="7" t="str">
        <f>"何薇"</f>
        <v>何薇</v>
      </c>
      <c r="F127" s="7" t="str">
        <f t="shared" si="19"/>
        <v>女</v>
      </c>
      <c r="G127" s="7" t="str">
        <f>"1999-01-11"</f>
        <v>1999-01-11</v>
      </c>
      <c r="H127" s="9"/>
    </row>
    <row r="128" spans="1:8" ht="13.5">
      <c r="A128" s="7">
        <v>126</v>
      </c>
      <c r="B128" s="7" t="str">
        <f>"49202023021822581010414"</f>
        <v>49202023021822581010414</v>
      </c>
      <c r="C128" s="8" t="s">
        <v>9</v>
      </c>
      <c r="D128" s="9" t="s">
        <v>10</v>
      </c>
      <c r="E128" s="7" t="str">
        <f>"梁敬悦"</f>
        <v>梁敬悦</v>
      </c>
      <c r="F128" s="7" t="str">
        <f t="shared" si="19"/>
        <v>女</v>
      </c>
      <c r="G128" s="7" t="str">
        <f>"1994-02-03"</f>
        <v>1994-02-03</v>
      </c>
      <c r="H128" s="9"/>
    </row>
    <row r="129" spans="1:8" ht="13.5">
      <c r="A129" s="7">
        <v>127</v>
      </c>
      <c r="B129" s="7" t="str">
        <f>"49202023021823464810457"</f>
        <v>49202023021823464810457</v>
      </c>
      <c r="C129" s="8" t="s">
        <v>9</v>
      </c>
      <c r="D129" s="9" t="s">
        <v>10</v>
      </c>
      <c r="E129" s="7" t="str">
        <f>"孟睿莹"</f>
        <v>孟睿莹</v>
      </c>
      <c r="F129" s="7" t="str">
        <f t="shared" si="19"/>
        <v>女</v>
      </c>
      <c r="G129" s="7" t="str">
        <f>"1999-11-25"</f>
        <v>1999-11-25</v>
      </c>
      <c r="H129" s="9"/>
    </row>
    <row r="130" spans="1:8" ht="13.5">
      <c r="A130" s="7">
        <v>128</v>
      </c>
      <c r="B130" s="7" t="str">
        <f>"49202023021900205710470"</f>
        <v>49202023021900205710470</v>
      </c>
      <c r="C130" s="8" t="s">
        <v>9</v>
      </c>
      <c r="D130" s="9" t="s">
        <v>10</v>
      </c>
      <c r="E130" s="7" t="str">
        <f>"莫雪姣"</f>
        <v>莫雪姣</v>
      </c>
      <c r="F130" s="7" t="str">
        <f t="shared" si="19"/>
        <v>女</v>
      </c>
      <c r="G130" s="7" t="str">
        <f>"1998-10-01"</f>
        <v>1998-10-01</v>
      </c>
      <c r="H130" s="9"/>
    </row>
    <row r="131" spans="1:8" ht="13.5">
      <c r="A131" s="7">
        <v>129</v>
      </c>
      <c r="B131" s="7" t="str">
        <f>"49202023021908102810493"</f>
        <v>49202023021908102810493</v>
      </c>
      <c r="C131" s="8" t="s">
        <v>9</v>
      </c>
      <c r="D131" s="9" t="s">
        <v>10</v>
      </c>
      <c r="E131" s="7" t="str">
        <f>"林坤"</f>
        <v>林坤</v>
      </c>
      <c r="F131" s="7" t="str">
        <f>"男"</f>
        <v>男</v>
      </c>
      <c r="G131" s="7" t="str">
        <f>"1999-05-01"</f>
        <v>1999-05-01</v>
      </c>
      <c r="H131" s="9"/>
    </row>
    <row r="132" spans="1:8" ht="13.5">
      <c r="A132" s="7">
        <v>130</v>
      </c>
      <c r="B132" s="7" t="str">
        <f>"49202023021911012810613"</f>
        <v>49202023021911012810613</v>
      </c>
      <c r="C132" s="8" t="s">
        <v>9</v>
      </c>
      <c r="D132" s="9" t="s">
        <v>10</v>
      </c>
      <c r="E132" s="7" t="str">
        <f>"王子璇"</f>
        <v>王子璇</v>
      </c>
      <c r="F132" s="7" t="str">
        <f aca="true" t="shared" si="20" ref="F132:F137">"女"</f>
        <v>女</v>
      </c>
      <c r="G132" s="7" t="str">
        <f>"1999-05-02"</f>
        <v>1999-05-02</v>
      </c>
      <c r="H132" s="9"/>
    </row>
    <row r="133" spans="1:8" ht="13.5">
      <c r="A133" s="7">
        <v>131</v>
      </c>
      <c r="B133" s="7" t="str">
        <f>"49202023021912162110682"</f>
        <v>49202023021912162110682</v>
      </c>
      <c r="C133" s="8" t="s">
        <v>9</v>
      </c>
      <c r="D133" s="9" t="s">
        <v>10</v>
      </c>
      <c r="E133" s="7" t="str">
        <f>"许秀莲"</f>
        <v>许秀莲</v>
      </c>
      <c r="F133" s="7" t="str">
        <f t="shared" si="20"/>
        <v>女</v>
      </c>
      <c r="G133" s="7" t="str">
        <f>"1998-06-29"</f>
        <v>1998-06-29</v>
      </c>
      <c r="H133" s="9"/>
    </row>
    <row r="134" spans="1:8" ht="13.5">
      <c r="A134" s="7">
        <v>132</v>
      </c>
      <c r="B134" s="7" t="str">
        <f>"49202023021913512310769"</f>
        <v>49202023021913512310769</v>
      </c>
      <c r="C134" s="8" t="s">
        <v>9</v>
      </c>
      <c r="D134" s="9" t="s">
        <v>10</v>
      </c>
      <c r="E134" s="7" t="str">
        <f>"方雍盛"</f>
        <v>方雍盛</v>
      </c>
      <c r="F134" s="7" t="str">
        <f>"男"</f>
        <v>男</v>
      </c>
      <c r="G134" s="7" t="str">
        <f>"1995-02-08"</f>
        <v>1995-02-08</v>
      </c>
      <c r="H134" s="9"/>
    </row>
    <row r="135" spans="1:8" ht="13.5">
      <c r="A135" s="7">
        <v>133</v>
      </c>
      <c r="B135" s="7" t="str">
        <f>"49202023021914124710788"</f>
        <v>49202023021914124710788</v>
      </c>
      <c r="C135" s="8" t="s">
        <v>9</v>
      </c>
      <c r="D135" s="9" t="s">
        <v>10</v>
      </c>
      <c r="E135" s="7" t="str">
        <f>"沙颖"</f>
        <v>沙颖</v>
      </c>
      <c r="F135" s="7" t="str">
        <f t="shared" si="20"/>
        <v>女</v>
      </c>
      <c r="G135" s="7" t="str">
        <f>"1991-06-20"</f>
        <v>1991-06-20</v>
      </c>
      <c r="H135" s="9"/>
    </row>
    <row r="136" spans="1:8" ht="13.5">
      <c r="A136" s="7">
        <v>134</v>
      </c>
      <c r="B136" s="7" t="str">
        <f>"49202023021915244110869"</f>
        <v>49202023021915244110869</v>
      </c>
      <c r="C136" s="8" t="s">
        <v>9</v>
      </c>
      <c r="D136" s="9" t="s">
        <v>10</v>
      </c>
      <c r="E136" s="7" t="str">
        <f>"刘添"</f>
        <v>刘添</v>
      </c>
      <c r="F136" s="7" t="str">
        <f t="shared" si="20"/>
        <v>女</v>
      </c>
      <c r="G136" s="7" t="str">
        <f>"1996-02-15"</f>
        <v>1996-02-15</v>
      </c>
      <c r="H136" s="9"/>
    </row>
    <row r="137" spans="1:8" ht="13.5">
      <c r="A137" s="7">
        <v>135</v>
      </c>
      <c r="B137" s="7" t="str">
        <f>"49202023021919030311086"</f>
        <v>49202023021919030311086</v>
      </c>
      <c r="C137" s="8" t="s">
        <v>9</v>
      </c>
      <c r="D137" s="9" t="s">
        <v>10</v>
      </c>
      <c r="E137" s="7" t="str">
        <f>"王锡珍"</f>
        <v>王锡珍</v>
      </c>
      <c r="F137" s="7" t="str">
        <f t="shared" si="20"/>
        <v>女</v>
      </c>
      <c r="G137" s="7" t="str">
        <f>"1998-06-28"</f>
        <v>1998-06-28</v>
      </c>
      <c r="H137" s="9"/>
    </row>
    <row r="138" spans="1:8" ht="13.5">
      <c r="A138" s="7">
        <v>136</v>
      </c>
      <c r="B138" s="7" t="str">
        <f>"49202023021919160411101"</f>
        <v>49202023021919160411101</v>
      </c>
      <c r="C138" s="8" t="s">
        <v>9</v>
      </c>
      <c r="D138" s="9" t="s">
        <v>10</v>
      </c>
      <c r="E138" s="7" t="str">
        <f>"古威宗"</f>
        <v>古威宗</v>
      </c>
      <c r="F138" s="7" t="str">
        <f>"男"</f>
        <v>男</v>
      </c>
      <c r="G138" s="7" t="str">
        <f>"1999-05-29"</f>
        <v>1999-05-29</v>
      </c>
      <c r="H138" s="9"/>
    </row>
    <row r="139" spans="1:8" ht="13.5">
      <c r="A139" s="7">
        <v>137</v>
      </c>
      <c r="B139" s="7" t="str">
        <f>"49202023021920454411243"</f>
        <v>49202023021920454411243</v>
      </c>
      <c r="C139" s="8" t="s">
        <v>9</v>
      </c>
      <c r="D139" s="9" t="s">
        <v>10</v>
      </c>
      <c r="E139" s="7" t="str">
        <f>"董小翠"</f>
        <v>董小翠</v>
      </c>
      <c r="F139" s="7" t="str">
        <f aca="true" t="shared" si="21" ref="F139:F146">"女"</f>
        <v>女</v>
      </c>
      <c r="G139" s="7" t="str">
        <f>"1993-07-05"</f>
        <v>1993-07-05</v>
      </c>
      <c r="H139" s="9"/>
    </row>
    <row r="140" spans="1:8" ht="13.5">
      <c r="A140" s="7">
        <v>138</v>
      </c>
      <c r="B140" s="7" t="str">
        <f>"49202023021921142111285"</f>
        <v>49202023021921142111285</v>
      </c>
      <c r="C140" s="8" t="s">
        <v>9</v>
      </c>
      <c r="D140" s="9" t="s">
        <v>10</v>
      </c>
      <c r="E140" s="7" t="str">
        <f>"林桂丹"</f>
        <v>林桂丹</v>
      </c>
      <c r="F140" s="7" t="str">
        <f t="shared" si="21"/>
        <v>女</v>
      </c>
      <c r="G140" s="7" t="str">
        <f>"1997-02-19"</f>
        <v>1997-02-19</v>
      </c>
      <c r="H140" s="9"/>
    </row>
    <row r="141" spans="1:8" ht="13.5">
      <c r="A141" s="7">
        <v>139</v>
      </c>
      <c r="B141" s="7" t="str">
        <f>"49202023021922172411379"</f>
        <v>49202023021922172411379</v>
      </c>
      <c r="C141" s="8" t="s">
        <v>9</v>
      </c>
      <c r="D141" s="9" t="s">
        <v>10</v>
      </c>
      <c r="E141" s="7" t="str">
        <f>"周月桃"</f>
        <v>周月桃</v>
      </c>
      <c r="F141" s="7" t="str">
        <f t="shared" si="21"/>
        <v>女</v>
      </c>
      <c r="G141" s="7" t="str">
        <f>"1993-03-17"</f>
        <v>1993-03-17</v>
      </c>
      <c r="H141" s="9"/>
    </row>
    <row r="142" spans="1:8" ht="13.5">
      <c r="A142" s="7">
        <v>140</v>
      </c>
      <c r="B142" s="7" t="str">
        <f>"49202023021922525111425"</f>
        <v>49202023021922525111425</v>
      </c>
      <c r="C142" s="8" t="s">
        <v>9</v>
      </c>
      <c r="D142" s="9" t="s">
        <v>10</v>
      </c>
      <c r="E142" s="7" t="str">
        <f>"陈岩玲"</f>
        <v>陈岩玲</v>
      </c>
      <c r="F142" s="7" t="str">
        <f t="shared" si="21"/>
        <v>女</v>
      </c>
      <c r="G142" s="7" t="str">
        <f>"1998-08-03"</f>
        <v>1998-08-03</v>
      </c>
      <c r="H142" s="9"/>
    </row>
    <row r="143" spans="1:8" ht="13.5">
      <c r="A143" s="7">
        <v>141</v>
      </c>
      <c r="B143" s="7" t="str">
        <f>"49202023021922584211437"</f>
        <v>49202023021922584211437</v>
      </c>
      <c r="C143" s="8" t="s">
        <v>9</v>
      </c>
      <c r="D143" s="9" t="s">
        <v>10</v>
      </c>
      <c r="E143" s="7" t="str">
        <f>"林培培"</f>
        <v>林培培</v>
      </c>
      <c r="F143" s="7" t="str">
        <f t="shared" si="21"/>
        <v>女</v>
      </c>
      <c r="G143" s="7" t="str">
        <f>"1997-01-10"</f>
        <v>1997-01-10</v>
      </c>
      <c r="H143" s="9"/>
    </row>
    <row r="144" spans="1:8" ht="13.5">
      <c r="A144" s="7">
        <v>142</v>
      </c>
      <c r="B144" s="7" t="str">
        <f>"49202023022000024611483"</f>
        <v>49202023022000024611483</v>
      </c>
      <c r="C144" s="8" t="s">
        <v>9</v>
      </c>
      <c r="D144" s="9" t="s">
        <v>10</v>
      </c>
      <c r="E144" s="7" t="str">
        <f>"刘秋丽"</f>
        <v>刘秋丽</v>
      </c>
      <c r="F144" s="7" t="str">
        <f t="shared" si="21"/>
        <v>女</v>
      </c>
      <c r="G144" s="7" t="str">
        <f>"1997-10-11"</f>
        <v>1997-10-11</v>
      </c>
      <c r="H144" s="9"/>
    </row>
    <row r="145" spans="1:8" ht="13.5">
      <c r="A145" s="7">
        <v>143</v>
      </c>
      <c r="B145" s="7" t="str">
        <f>"49202023022008543911627"</f>
        <v>49202023022008543911627</v>
      </c>
      <c r="C145" s="8" t="s">
        <v>9</v>
      </c>
      <c r="D145" s="9" t="s">
        <v>10</v>
      </c>
      <c r="E145" s="7" t="str">
        <f>"吴梦捷"</f>
        <v>吴梦捷</v>
      </c>
      <c r="F145" s="7" t="str">
        <f t="shared" si="21"/>
        <v>女</v>
      </c>
      <c r="G145" s="7" t="str">
        <f>"1997-01-04"</f>
        <v>1997-01-04</v>
      </c>
      <c r="H145" s="9"/>
    </row>
    <row r="146" spans="1:8" ht="13.5">
      <c r="A146" s="7">
        <v>144</v>
      </c>
      <c r="B146" s="7" t="str">
        <f>"49202023022009125511770"</f>
        <v>49202023022009125511770</v>
      </c>
      <c r="C146" s="8" t="s">
        <v>9</v>
      </c>
      <c r="D146" s="9" t="s">
        <v>10</v>
      </c>
      <c r="E146" s="7" t="str">
        <f>"许小娜"</f>
        <v>许小娜</v>
      </c>
      <c r="F146" s="7" t="str">
        <f t="shared" si="21"/>
        <v>女</v>
      </c>
      <c r="G146" s="7" t="str">
        <f>"1997-03-22"</f>
        <v>1997-03-22</v>
      </c>
      <c r="H146" s="9"/>
    </row>
    <row r="147" spans="1:8" ht="13.5">
      <c r="A147" s="7">
        <v>145</v>
      </c>
      <c r="B147" s="7" t="str">
        <f>"49202023022009160811798"</f>
        <v>49202023022009160811798</v>
      </c>
      <c r="C147" s="8" t="s">
        <v>9</v>
      </c>
      <c r="D147" s="9" t="s">
        <v>10</v>
      </c>
      <c r="E147" s="7" t="str">
        <f>"符有诗"</f>
        <v>符有诗</v>
      </c>
      <c r="F147" s="7" t="str">
        <f>"男"</f>
        <v>男</v>
      </c>
      <c r="G147" s="7" t="str">
        <f>"1998-08-18"</f>
        <v>1998-08-18</v>
      </c>
      <c r="H147" s="9"/>
    </row>
    <row r="148" spans="1:8" ht="13.5">
      <c r="A148" s="7">
        <v>146</v>
      </c>
      <c r="B148" s="7" t="str">
        <f>"49202023022009235711859"</f>
        <v>49202023022009235711859</v>
      </c>
      <c r="C148" s="8" t="s">
        <v>9</v>
      </c>
      <c r="D148" s="9" t="s">
        <v>10</v>
      </c>
      <c r="E148" s="7" t="str">
        <f>"符燕"</f>
        <v>符燕</v>
      </c>
      <c r="F148" s="7" t="str">
        <f aca="true" t="shared" si="22" ref="F148:F160">"女"</f>
        <v>女</v>
      </c>
      <c r="G148" s="7" t="str">
        <f>"1995-08-17"</f>
        <v>1995-08-17</v>
      </c>
      <c r="H148" s="9"/>
    </row>
    <row r="149" spans="1:8" ht="13.5">
      <c r="A149" s="7">
        <v>147</v>
      </c>
      <c r="B149" s="7" t="str">
        <f>"49202023022009325611922"</f>
        <v>49202023022009325611922</v>
      </c>
      <c r="C149" s="8" t="s">
        <v>9</v>
      </c>
      <c r="D149" s="9" t="s">
        <v>10</v>
      </c>
      <c r="E149" s="7" t="str">
        <f>"辛其涛"</f>
        <v>辛其涛</v>
      </c>
      <c r="F149" s="7" t="str">
        <f>"男"</f>
        <v>男</v>
      </c>
      <c r="G149" s="7" t="str">
        <f>"1991-05-06"</f>
        <v>1991-05-06</v>
      </c>
      <c r="H149" s="9"/>
    </row>
    <row r="150" spans="1:8" ht="13.5">
      <c r="A150" s="7">
        <v>148</v>
      </c>
      <c r="B150" s="7" t="str">
        <f>"49202023022009435112039"</f>
        <v>49202023022009435112039</v>
      </c>
      <c r="C150" s="8" t="s">
        <v>9</v>
      </c>
      <c r="D150" s="9" t="s">
        <v>10</v>
      </c>
      <c r="E150" s="7" t="str">
        <f>"董克晓"</f>
        <v>董克晓</v>
      </c>
      <c r="F150" s="7" t="str">
        <f t="shared" si="22"/>
        <v>女</v>
      </c>
      <c r="G150" s="7" t="str">
        <f>"1998-11-10"</f>
        <v>1998-11-10</v>
      </c>
      <c r="H150" s="9"/>
    </row>
    <row r="151" spans="1:7" ht="13.5">
      <c r="A151" s="7">
        <v>149</v>
      </c>
      <c r="B151" s="7" t="str">
        <f>"49202023022009440812043"</f>
        <v>49202023022009440812043</v>
      </c>
      <c r="C151" s="8" t="s">
        <v>9</v>
      </c>
      <c r="D151" s="9" t="s">
        <v>10</v>
      </c>
      <c r="E151" s="7" t="str">
        <f>"吴珊"</f>
        <v>吴珊</v>
      </c>
      <c r="F151" s="7" t="str">
        <f t="shared" si="22"/>
        <v>女</v>
      </c>
      <c r="G151" s="7" t="str">
        <f>"2000-01-23"</f>
        <v>2000-01-23</v>
      </c>
    </row>
    <row r="152" spans="1:7" ht="13.5">
      <c r="A152" s="7">
        <v>150</v>
      </c>
      <c r="B152" s="7" t="str">
        <f>"49202023022009453812057"</f>
        <v>49202023022009453812057</v>
      </c>
      <c r="C152" s="8" t="s">
        <v>9</v>
      </c>
      <c r="D152" s="9" t="s">
        <v>10</v>
      </c>
      <c r="E152" s="7" t="str">
        <f>"蔡瑞敏"</f>
        <v>蔡瑞敏</v>
      </c>
      <c r="F152" s="7" t="str">
        <f t="shared" si="22"/>
        <v>女</v>
      </c>
      <c r="G152" s="7" t="str">
        <f>"1994-10-25"</f>
        <v>1994-10-25</v>
      </c>
    </row>
    <row r="153" spans="1:7" ht="13.5">
      <c r="A153" s="7">
        <v>151</v>
      </c>
      <c r="B153" s="7" t="str">
        <f>"49202023022010303312352"</f>
        <v>49202023022010303312352</v>
      </c>
      <c r="C153" s="8" t="s">
        <v>9</v>
      </c>
      <c r="D153" s="9" t="s">
        <v>10</v>
      </c>
      <c r="E153" s="7" t="str">
        <f>"陈章叶"</f>
        <v>陈章叶</v>
      </c>
      <c r="F153" s="7" t="str">
        <f t="shared" si="22"/>
        <v>女</v>
      </c>
      <c r="G153" s="7" t="str">
        <f>"1995-10-28"</f>
        <v>1995-10-28</v>
      </c>
    </row>
    <row r="154" spans="1:7" ht="13.5">
      <c r="A154" s="7">
        <v>152</v>
      </c>
      <c r="B154" s="7" t="str">
        <f>"49202023022010332012373"</f>
        <v>49202023022010332012373</v>
      </c>
      <c r="C154" s="8" t="s">
        <v>9</v>
      </c>
      <c r="D154" s="9" t="s">
        <v>10</v>
      </c>
      <c r="E154" s="7" t="str">
        <f>"柳重丹"</f>
        <v>柳重丹</v>
      </c>
      <c r="F154" s="7" t="str">
        <f t="shared" si="22"/>
        <v>女</v>
      </c>
      <c r="G154" s="7" t="str">
        <f>"1999-02-03"</f>
        <v>1999-02-03</v>
      </c>
    </row>
    <row r="155" spans="1:7" ht="13.5">
      <c r="A155" s="7">
        <v>153</v>
      </c>
      <c r="B155" s="7" t="str">
        <f>"49202023022010355212386"</f>
        <v>49202023022010355212386</v>
      </c>
      <c r="C155" s="8" t="s">
        <v>9</v>
      </c>
      <c r="D155" s="9" t="s">
        <v>10</v>
      </c>
      <c r="E155" s="7" t="str">
        <f>"彭梦姣"</f>
        <v>彭梦姣</v>
      </c>
      <c r="F155" s="7" t="str">
        <f t="shared" si="22"/>
        <v>女</v>
      </c>
      <c r="G155" s="7" t="str">
        <f>"1997-12-21"</f>
        <v>1997-12-21</v>
      </c>
    </row>
    <row r="156" spans="1:7" ht="13.5">
      <c r="A156" s="7">
        <v>154</v>
      </c>
      <c r="B156" s="7" t="str">
        <f>"49202023022010453712447"</f>
        <v>49202023022010453712447</v>
      </c>
      <c r="C156" s="8" t="s">
        <v>9</v>
      </c>
      <c r="D156" s="9" t="s">
        <v>10</v>
      </c>
      <c r="E156" s="7" t="str">
        <f>"陈雯"</f>
        <v>陈雯</v>
      </c>
      <c r="F156" s="7" t="str">
        <f t="shared" si="22"/>
        <v>女</v>
      </c>
      <c r="G156" s="7" t="str">
        <f>"1998-02-17"</f>
        <v>1998-02-17</v>
      </c>
    </row>
    <row r="157" spans="1:7" ht="13.5">
      <c r="A157" s="7">
        <v>155</v>
      </c>
      <c r="B157" s="7" t="str">
        <f>"49202023022010535412510"</f>
        <v>49202023022010535412510</v>
      </c>
      <c r="C157" s="8" t="s">
        <v>9</v>
      </c>
      <c r="D157" s="9" t="s">
        <v>10</v>
      </c>
      <c r="E157" s="7" t="str">
        <f>"温希月"</f>
        <v>温希月</v>
      </c>
      <c r="F157" s="7" t="str">
        <f t="shared" si="22"/>
        <v>女</v>
      </c>
      <c r="G157" s="7" t="str">
        <f>"1993-05-04"</f>
        <v>1993-05-04</v>
      </c>
    </row>
    <row r="158" spans="1:7" ht="13.5">
      <c r="A158" s="7">
        <v>156</v>
      </c>
      <c r="B158" s="7" t="str">
        <f>"49202023022010595212549"</f>
        <v>49202023022010595212549</v>
      </c>
      <c r="C158" s="8" t="s">
        <v>9</v>
      </c>
      <c r="D158" s="9" t="s">
        <v>10</v>
      </c>
      <c r="E158" s="7" t="str">
        <f>"陈梅玲"</f>
        <v>陈梅玲</v>
      </c>
      <c r="F158" s="7" t="str">
        <f t="shared" si="22"/>
        <v>女</v>
      </c>
      <c r="G158" s="7" t="str">
        <f>"1997-05-20"</f>
        <v>1997-05-20</v>
      </c>
    </row>
    <row r="159" spans="1:7" ht="13.5">
      <c r="A159" s="7">
        <v>157</v>
      </c>
      <c r="B159" s="7" t="str">
        <f>"49202023022011021112573"</f>
        <v>49202023022011021112573</v>
      </c>
      <c r="C159" s="8" t="s">
        <v>9</v>
      </c>
      <c r="D159" s="9" t="s">
        <v>10</v>
      </c>
      <c r="E159" s="7" t="str">
        <f>"高假连"</f>
        <v>高假连</v>
      </c>
      <c r="F159" s="7" t="str">
        <f t="shared" si="22"/>
        <v>女</v>
      </c>
      <c r="G159" s="7" t="str">
        <f>"1992-01-17"</f>
        <v>1992-01-17</v>
      </c>
    </row>
    <row r="160" spans="1:7" ht="13.5">
      <c r="A160" s="7">
        <v>158</v>
      </c>
      <c r="B160" s="7" t="str">
        <f>"49202023022012245612983"</f>
        <v>49202023022012245612983</v>
      </c>
      <c r="C160" s="8" t="s">
        <v>9</v>
      </c>
      <c r="D160" s="9" t="s">
        <v>10</v>
      </c>
      <c r="E160" s="7" t="str">
        <f>"孙洋"</f>
        <v>孙洋</v>
      </c>
      <c r="F160" s="7" t="str">
        <f t="shared" si="22"/>
        <v>女</v>
      </c>
      <c r="G160" s="7" t="str">
        <f>"1994-06-08"</f>
        <v>1994-06-08</v>
      </c>
    </row>
    <row r="161" spans="1:7" ht="13.5">
      <c r="A161" s="7">
        <v>159</v>
      </c>
      <c r="B161" s="7" t="str">
        <f>"49202023022012355713053"</f>
        <v>49202023022012355713053</v>
      </c>
      <c r="C161" s="8" t="s">
        <v>9</v>
      </c>
      <c r="D161" s="9" t="s">
        <v>10</v>
      </c>
      <c r="E161" s="7" t="str">
        <f>"范思懿"</f>
        <v>范思懿</v>
      </c>
      <c r="F161" s="7" t="str">
        <f>"男"</f>
        <v>男</v>
      </c>
      <c r="G161" s="7" t="str">
        <f>"1998-07-05"</f>
        <v>1998-07-05</v>
      </c>
    </row>
    <row r="162" spans="1:7" ht="13.5">
      <c r="A162" s="7">
        <v>160</v>
      </c>
      <c r="B162" s="7" t="str">
        <f>"49202023022013395913355"</f>
        <v>49202023022013395913355</v>
      </c>
      <c r="C162" s="8" t="s">
        <v>9</v>
      </c>
      <c r="D162" s="9" t="s">
        <v>10</v>
      </c>
      <c r="E162" s="7" t="str">
        <f>"方启俊"</f>
        <v>方启俊</v>
      </c>
      <c r="F162" s="7" t="str">
        <f>"男"</f>
        <v>男</v>
      </c>
      <c r="G162" s="7" t="str">
        <f>"1992-03-21"</f>
        <v>1992-03-21</v>
      </c>
    </row>
    <row r="163" spans="1:7" ht="13.5">
      <c r="A163" s="7">
        <v>161</v>
      </c>
      <c r="B163" s="7" t="str">
        <f>"49202023022013563913420"</f>
        <v>49202023022013563913420</v>
      </c>
      <c r="C163" s="8" t="s">
        <v>9</v>
      </c>
      <c r="D163" s="9" t="s">
        <v>10</v>
      </c>
      <c r="E163" s="7" t="str">
        <f>"李佳佳"</f>
        <v>李佳佳</v>
      </c>
      <c r="F163" s="7" t="str">
        <f aca="true" t="shared" si="23" ref="F163:F166">"女"</f>
        <v>女</v>
      </c>
      <c r="G163" s="7" t="str">
        <f>"1996-12-23"</f>
        <v>1996-12-23</v>
      </c>
    </row>
    <row r="164" spans="1:7" ht="13.5">
      <c r="A164" s="7">
        <v>162</v>
      </c>
      <c r="B164" s="7" t="str">
        <f>"49202023022014005113437"</f>
        <v>49202023022014005113437</v>
      </c>
      <c r="C164" s="8" t="s">
        <v>9</v>
      </c>
      <c r="D164" s="9" t="s">
        <v>10</v>
      </c>
      <c r="E164" s="7" t="str">
        <f>"刘天妙"</f>
        <v>刘天妙</v>
      </c>
      <c r="F164" s="7" t="str">
        <f t="shared" si="23"/>
        <v>女</v>
      </c>
      <c r="G164" s="7" t="str">
        <f>"1998-01-13"</f>
        <v>1998-01-13</v>
      </c>
    </row>
    <row r="165" spans="1:7" ht="13.5">
      <c r="A165" s="7">
        <v>163</v>
      </c>
      <c r="B165" s="7" t="str">
        <f>"49202023022014305013559"</f>
        <v>49202023022014305013559</v>
      </c>
      <c r="C165" s="8" t="s">
        <v>9</v>
      </c>
      <c r="D165" s="9" t="s">
        <v>10</v>
      </c>
      <c r="E165" s="7" t="str">
        <f>"杨思芸"</f>
        <v>杨思芸</v>
      </c>
      <c r="F165" s="7" t="str">
        <f t="shared" si="23"/>
        <v>女</v>
      </c>
      <c r="G165" s="7" t="str">
        <f>"2000-01-31"</f>
        <v>2000-01-31</v>
      </c>
    </row>
    <row r="166" spans="1:7" ht="13.5">
      <c r="A166" s="7">
        <v>164</v>
      </c>
      <c r="B166" s="7" t="str">
        <f>"49202023022014515713672"</f>
        <v>49202023022014515713672</v>
      </c>
      <c r="C166" s="8" t="s">
        <v>9</v>
      </c>
      <c r="D166" s="9" t="s">
        <v>10</v>
      </c>
      <c r="E166" s="7" t="str">
        <f>"林明慧"</f>
        <v>林明慧</v>
      </c>
      <c r="F166" s="7" t="str">
        <f t="shared" si="23"/>
        <v>女</v>
      </c>
      <c r="G166" s="7" t="str">
        <f>"1999-01-01"</f>
        <v>1999-01-01</v>
      </c>
    </row>
    <row r="167" spans="1:7" ht="13.5">
      <c r="A167" s="7">
        <v>165</v>
      </c>
      <c r="B167" s="7" t="str">
        <f>"49202023022015092513766"</f>
        <v>49202023022015092513766</v>
      </c>
      <c r="C167" s="8" t="s">
        <v>9</v>
      </c>
      <c r="D167" s="9" t="s">
        <v>10</v>
      </c>
      <c r="E167" s="7" t="str">
        <f>"黄敏"</f>
        <v>黄敏</v>
      </c>
      <c r="F167" s="7" t="str">
        <f>"男"</f>
        <v>男</v>
      </c>
      <c r="G167" s="7" t="str">
        <f>"1990-08-02"</f>
        <v>1990-08-02</v>
      </c>
    </row>
    <row r="168" spans="1:7" ht="13.5">
      <c r="A168" s="7">
        <v>166</v>
      </c>
      <c r="B168" s="7" t="str">
        <f>"49202023022015183213825"</f>
        <v>49202023022015183213825</v>
      </c>
      <c r="C168" s="8" t="s">
        <v>9</v>
      </c>
      <c r="D168" s="9" t="s">
        <v>10</v>
      </c>
      <c r="E168" s="7" t="str">
        <f>"姜春雪"</f>
        <v>姜春雪</v>
      </c>
      <c r="F168" s="7" t="str">
        <f aca="true" t="shared" si="24" ref="F168:F176">"女"</f>
        <v>女</v>
      </c>
      <c r="G168" s="7" t="str">
        <f>"1999-01-08"</f>
        <v>1999-01-08</v>
      </c>
    </row>
    <row r="169" spans="1:7" ht="13.5">
      <c r="A169" s="7">
        <v>167</v>
      </c>
      <c r="B169" s="7" t="str">
        <f>"49202023022015244613855"</f>
        <v>49202023022015244613855</v>
      </c>
      <c r="C169" s="8" t="s">
        <v>9</v>
      </c>
      <c r="D169" s="9" t="s">
        <v>10</v>
      </c>
      <c r="E169" s="7" t="str">
        <f>"黄发玲"</f>
        <v>黄发玲</v>
      </c>
      <c r="F169" s="7" t="str">
        <f t="shared" si="24"/>
        <v>女</v>
      </c>
      <c r="G169" s="7" t="str">
        <f>"1996-11-23"</f>
        <v>1996-11-23</v>
      </c>
    </row>
    <row r="170" spans="1:7" ht="13.5">
      <c r="A170" s="7">
        <v>168</v>
      </c>
      <c r="B170" s="7" t="str">
        <f>"49202023022015305013892"</f>
        <v>49202023022015305013892</v>
      </c>
      <c r="C170" s="8" t="s">
        <v>9</v>
      </c>
      <c r="D170" s="9" t="s">
        <v>10</v>
      </c>
      <c r="E170" s="7" t="str">
        <f>"麦艳"</f>
        <v>麦艳</v>
      </c>
      <c r="F170" s="7" t="str">
        <f t="shared" si="24"/>
        <v>女</v>
      </c>
      <c r="G170" s="7" t="str">
        <f>"1999-02-12"</f>
        <v>1999-02-12</v>
      </c>
    </row>
    <row r="171" spans="1:7" ht="13.5">
      <c r="A171" s="7">
        <v>169</v>
      </c>
      <c r="B171" s="7" t="str">
        <f>"49202023022015310713896"</f>
        <v>49202023022015310713896</v>
      </c>
      <c r="C171" s="8" t="s">
        <v>9</v>
      </c>
      <c r="D171" s="9" t="s">
        <v>10</v>
      </c>
      <c r="E171" s="7" t="str">
        <f>"关蒂莲"</f>
        <v>关蒂莲</v>
      </c>
      <c r="F171" s="7" t="str">
        <f t="shared" si="24"/>
        <v>女</v>
      </c>
      <c r="G171" s="7" t="str">
        <f>"1995-09-28"</f>
        <v>1995-09-28</v>
      </c>
    </row>
    <row r="172" spans="1:7" ht="13.5">
      <c r="A172" s="7">
        <v>170</v>
      </c>
      <c r="B172" s="7" t="str">
        <f>"49202023022015334813917"</f>
        <v>49202023022015334813917</v>
      </c>
      <c r="C172" s="8" t="s">
        <v>9</v>
      </c>
      <c r="D172" s="9" t="s">
        <v>10</v>
      </c>
      <c r="E172" s="7" t="str">
        <f>"高远"</f>
        <v>高远</v>
      </c>
      <c r="F172" s="7" t="str">
        <f t="shared" si="24"/>
        <v>女</v>
      </c>
      <c r="G172" s="7" t="str">
        <f>"1999-12-20"</f>
        <v>1999-12-20</v>
      </c>
    </row>
    <row r="173" spans="1:7" ht="13.5">
      <c r="A173" s="7">
        <v>171</v>
      </c>
      <c r="B173" s="7" t="str">
        <f>"49202023022016144214128"</f>
        <v>49202023022016144214128</v>
      </c>
      <c r="C173" s="8" t="s">
        <v>9</v>
      </c>
      <c r="D173" s="9" t="s">
        <v>10</v>
      </c>
      <c r="E173" s="7" t="str">
        <f>"邢蛟男"</f>
        <v>邢蛟男</v>
      </c>
      <c r="F173" s="7" t="str">
        <f t="shared" si="24"/>
        <v>女</v>
      </c>
      <c r="G173" s="7" t="str">
        <f>"1994-12-13"</f>
        <v>1994-12-13</v>
      </c>
    </row>
    <row r="174" spans="1:7" ht="13.5">
      <c r="A174" s="7">
        <v>172</v>
      </c>
      <c r="B174" s="7" t="str">
        <f>"49202023022016334314241"</f>
        <v>49202023022016334314241</v>
      </c>
      <c r="C174" s="8" t="s">
        <v>9</v>
      </c>
      <c r="D174" s="9" t="s">
        <v>10</v>
      </c>
      <c r="E174" s="7" t="str">
        <f>"林丹"</f>
        <v>林丹</v>
      </c>
      <c r="F174" s="7" t="str">
        <f t="shared" si="24"/>
        <v>女</v>
      </c>
      <c r="G174" s="7" t="str">
        <f>"1998-04-25"</f>
        <v>1998-04-25</v>
      </c>
    </row>
    <row r="175" spans="1:7" ht="13.5">
      <c r="A175" s="7">
        <v>173</v>
      </c>
      <c r="B175" s="7" t="str">
        <f>"49202023022016563514352"</f>
        <v>49202023022016563514352</v>
      </c>
      <c r="C175" s="8" t="s">
        <v>9</v>
      </c>
      <c r="D175" s="9" t="s">
        <v>10</v>
      </c>
      <c r="E175" s="7" t="str">
        <f>"黄江月"</f>
        <v>黄江月</v>
      </c>
      <c r="F175" s="7" t="str">
        <f t="shared" si="24"/>
        <v>女</v>
      </c>
      <c r="G175" s="7" t="str">
        <f>"1998-03-25"</f>
        <v>1998-03-25</v>
      </c>
    </row>
    <row r="176" spans="1:7" ht="13.5">
      <c r="A176" s="7">
        <v>174</v>
      </c>
      <c r="B176" s="7" t="str">
        <f>"49202023022019125414846"</f>
        <v>49202023022019125414846</v>
      </c>
      <c r="C176" s="8" t="s">
        <v>9</v>
      </c>
      <c r="D176" s="9" t="s">
        <v>10</v>
      </c>
      <c r="E176" s="7" t="str">
        <f>"刘端琦"</f>
        <v>刘端琦</v>
      </c>
      <c r="F176" s="7" t="str">
        <f t="shared" si="24"/>
        <v>女</v>
      </c>
      <c r="G176" s="7" t="str">
        <f>"1999-06-20"</f>
        <v>1999-06-20</v>
      </c>
    </row>
    <row r="177" spans="1:7" ht="13.5">
      <c r="A177" s="7">
        <v>175</v>
      </c>
      <c r="B177" s="7" t="str">
        <f>"49202023022020340315146"</f>
        <v>49202023022020340315146</v>
      </c>
      <c r="C177" s="8" t="s">
        <v>9</v>
      </c>
      <c r="D177" s="9" t="s">
        <v>10</v>
      </c>
      <c r="E177" s="7" t="str">
        <f>"谢鹏"</f>
        <v>谢鹏</v>
      </c>
      <c r="F177" s="7" t="str">
        <f aca="true" t="shared" si="25" ref="F177:F180">"男"</f>
        <v>男</v>
      </c>
      <c r="G177" s="7" t="str">
        <f>"1996-12-28"</f>
        <v>1996-12-28</v>
      </c>
    </row>
    <row r="178" spans="1:7" ht="13.5">
      <c r="A178" s="7">
        <v>176</v>
      </c>
      <c r="B178" s="7" t="str">
        <f>"49202023022020363815157"</f>
        <v>49202023022020363815157</v>
      </c>
      <c r="C178" s="8" t="s">
        <v>9</v>
      </c>
      <c r="D178" s="9" t="s">
        <v>10</v>
      </c>
      <c r="E178" s="7" t="str">
        <f>"黄宗武"</f>
        <v>黄宗武</v>
      </c>
      <c r="F178" s="7" t="str">
        <f t="shared" si="25"/>
        <v>男</v>
      </c>
      <c r="G178" s="7" t="str">
        <f>"1995-11-13"</f>
        <v>1995-11-13</v>
      </c>
    </row>
    <row r="179" spans="1:7" ht="13.5">
      <c r="A179" s="7">
        <v>177</v>
      </c>
      <c r="B179" s="7" t="str">
        <f>"49202023022021011715263"</f>
        <v>49202023022021011715263</v>
      </c>
      <c r="C179" s="8" t="s">
        <v>9</v>
      </c>
      <c r="D179" s="9" t="s">
        <v>10</v>
      </c>
      <c r="E179" s="7" t="str">
        <f>"莫恒榆"</f>
        <v>莫恒榆</v>
      </c>
      <c r="F179" s="7" t="str">
        <f aca="true" t="shared" si="26" ref="F179:F189">"女"</f>
        <v>女</v>
      </c>
      <c r="G179" s="7" t="str">
        <f>"1999-01-14"</f>
        <v>1999-01-14</v>
      </c>
    </row>
    <row r="180" spans="1:7" ht="13.5">
      <c r="A180" s="7">
        <v>178</v>
      </c>
      <c r="B180" s="7" t="str">
        <f>"49202023022021170715351"</f>
        <v>49202023022021170715351</v>
      </c>
      <c r="C180" s="8" t="s">
        <v>9</v>
      </c>
      <c r="D180" s="9" t="s">
        <v>10</v>
      </c>
      <c r="E180" s="7" t="str">
        <f>"黄兹博"</f>
        <v>黄兹博</v>
      </c>
      <c r="F180" s="7" t="str">
        <f t="shared" si="25"/>
        <v>男</v>
      </c>
      <c r="G180" s="7" t="str">
        <f>"1996-11-11"</f>
        <v>1996-11-11</v>
      </c>
    </row>
    <row r="181" spans="1:7" ht="13.5">
      <c r="A181" s="7">
        <v>179</v>
      </c>
      <c r="B181" s="7" t="str">
        <f>"49202023022021281615401"</f>
        <v>49202023022021281615401</v>
      </c>
      <c r="C181" s="8" t="s">
        <v>9</v>
      </c>
      <c r="D181" s="9" t="s">
        <v>10</v>
      </c>
      <c r="E181" s="7" t="str">
        <f>"吴莹"</f>
        <v>吴莹</v>
      </c>
      <c r="F181" s="7" t="str">
        <f t="shared" si="26"/>
        <v>女</v>
      </c>
      <c r="G181" s="7" t="str">
        <f>"1995-03-11"</f>
        <v>1995-03-11</v>
      </c>
    </row>
    <row r="182" spans="1:7" ht="13.5">
      <c r="A182" s="7">
        <v>180</v>
      </c>
      <c r="B182" s="7" t="str">
        <f>"49202023022022001515537"</f>
        <v>49202023022022001515537</v>
      </c>
      <c r="C182" s="8" t="s">
        <v>9</v>
      </c>
      <c r="D182" s="9" t="s">
        <v>10</v>
      </c>
      <c r="E182" s="7" t="str">
        <f>"翁良乙"</f>
        <v>翁良乙</v>
      </c>
      <c r="F182" s="7" t="str">
        <f>"男"</f>
        <v>男</v>
      </c>
      <c r="G182" s="7" t="str">
        <f>"1997-04-29"</f>
        <v>1997-04-29</v>
      </c>
    </row>
    <row r="183" spans="1:7" ht="13.5">
      <c r="A183" s="7">
        <v>181</v>
      </c>
      <c r="B183" s="7" t="str">
        <f>"49202023022023033815757"</f>
        <v>49202023022023033815757</v>
      </c>
      <c r="C183" s="8" t="s">
        <v>9</v>
      </c>
      <c r="D183" s="9" t="s">
        <v>10</v>
      </c>
      <c r="E183" s="7" t="str">
        <f>"颜旭"</f>
        <v>颜旭</v>
      </c>
      <c r="F183" s="7" t="str">
        <f>"男"</f>
        <v>男</v>
      </c>
      <c r="G183" s="7" t="str">
        <f>"1995-01-05"</f>
        <v>1995-01-05</v>
      </c>
    </row>
    <row r="184" spans="1:7" ht="13.5">
      <c r="A184" s="7">
        <v>182</v>
      </c>
      <c r="B184" s="7" t="str">
        <f>"49202023022023081915772"</f>
        <v>49202023022023081915772</v>
      </c>
      <c r="C184" s="8" t="s">
        <v>9</v>
      </c>
      <c r="D184" s="9" t="s">
        <v>10</v>
      </c>
      <c r="E184" s="7" t="str">
        <f>"王千秀"</f>
        <v>王千秀</v>
      </c>
      <c r="F184" s="7" t="str">
        <f t="shared" si="26"/>
        <v>女</v>
      </c>
      <c r="G184" s="7" t="str">
        <f>"2000-01-28"</f>
        <v>2000-01-28</v>
      </c>
    </row>
    <row r="185" spans="1:7" ht="13.5">
      <c r="A185" s="7">
        <v>183</v>
      </c>
      <c r="B185" s="7" t="str">
        <f>"49202023022023315515818"</f>
        <v>49202023022023315515818</v>
      </c>
      <c r="C185" s="8" t="s">
        <v>9</v>
      </c>
      <c r="D185" s="9" t="s">
        <v>10</v>
      </c>
      <c r="E185" s="7" t="str">
        <f>"林琳琅"</f>
        <v>林琳琅</v>
      </c>
      <c r="F185" s="7" t="str">
        <f t="shared" si="26"/>
        <v>女</v>
      </c>
      <c r="G185" s="7" t="str">
        <f>"1997-06-15"</f>
        <v>1997-06-15</v>
      </c>
    </row>
    <row r="186" spans="1:7" ht="13.5">
      <c r="A186" s="7">
        <v>184</v>
      </c>
      <c r="B186" s="7" t="str">
        <f>"49202023022100471915929"</f>
        <v>49202023022100471915929</v>
      </c>
      <c r="C186" s="8" t="s">
        <v>9</v>
      </c>
      <c r="D186" s="9" t="s">
        <v>10</v>
      </c>
      <c r="E186" s="7" t="str">
        <f>"王薇"</f>
        <v>王薇</v>
      </c>
      <c r="F186" s="7" t="str">
        <f t="shared" si="26"/>
        <v>女</v>
      </c>
      <c r="G186" s="7" t="str">
        <f>"2000-07-10"</f>
        <v>2000-07-10</v>
      </c>
    </row>
    <row r="187" spans="1:7" ht="13.5">
      <c r="A187" s="7">
        <v>185</v>
      </c>
      <c r="B187" s="7" t="str">
        <f>"49202023022101142915945"</f>
        <v>49202023022101142915945</v>
      </c>
      <c r="C187" s="8" t="s">
        <v>9</v>
      </c>
      <c r="D187" s="9" t="s">
        <v>10</v>
      </c>
      <c r="E187" s="7" t="str">
        <f>"林娇丽"</f>
        <v>林娇丽</v>
      </c>
      <c r="F187" s="7" t="str">
        <f t="shared" si="26"/>
        <v>女</v>
      </c>
      <c r="G187" s="7" t="str">
        <f>"1994-09-15"</f>
        <v>1994-09-15</v>
      </c>
    </row>
    <row r="188" spans="1:7" ht="13.5">
      <c r="A188" s="7">
        <v>186</v>
      </c>
      <c r="B188" s="7" t="str">
        <f>"49202023022108491816104"</f>
        <v>49202023022108491816104</v>
      </c>
      <c r="C188" s="8" t="s">
        <v>9</v>
      </c>
      <c r="D188" s="9" t="s">
        <v>10</v>
      </c>
      <c r="E188" s="7" t="str">
        <f>"黎桂柳"</f>
        <v>黎桂柳</v>
      </c>
      <c r="F188" s="7" t="str">
        <f t="shared" si="26"/>
        <v>女</v>
      </c>
      <c r="G188" s="7" t="str">
        <f>"1999-07-10"</f>
        <v>1999-07-10</v>
      </c>
    </row>
    <row r="189" spans="1:7" ht="13.5">
      <c r="A189" s="7">
        <v>187</v>
      </c>
      <c r="B189" s="7" t="str">
        <f>"49202023022108573816134"</f>
        <v>49202023022108573816134</v>
      </c>
      <c r="C189" s="8" t="s">
        <v>9</v>
      </c>
      <c r="D189" s="9" t="s">
        <v>10</v>
      </c>
      <c r="E189" s="7" t="str">
        <f>"叶珊珊"</f>
        <v>叶珊珊</v>
      </c>
      <c r="F189" s="7" t="str">
        <f t="shared" si="26"/>
        <v>女</v>
      </c>
      <c r="G189" s="7" t="str">
        <f>"1998-07-19"</f>
        <v>1998-07-19</v>
      </c>
    </row>
    <row r="190" spans="1:7" ht="13.5">
      <c r="A190" s="7">
        <v>188</v>
      </c>
      <c r="B190" s="7" t="str">
        <f>"49202023022109224416336"</f>
        <v>49202023022109224416336</v>
      </c>
      <c r="C190" s="8" t="s">
        <v>9</v>
      </c>
      <c r="D190" s="9" t="s">
        <v>10</v>
      </c>
      <c r="E190" s="7" t="str">
        <f>"符少帅"</f>
        <v>符少帅</v>
      </c>
      <c r="F190" s="7" t="str">
        <f>"男"</f>
        <v>男</v>
      </c>
      <c r="G190" s="7" t="str">
        <f>"1999-12-12"</f>
        <v>1999-12-12</v>
      </c>
    </row>
    <row r="191" spans="1:7" ht="13.5">
      <c r="A191" s="7">
        <v>189</v>
      </c>
      <c r="B191" s="7" t="str">
        <f>"49202023022109400016437"</f>
        <v>49202023022109400016437</v>
      </c>
      <c r="C191" s="8" t="s">
        <v>9</v>
      </c>
      <c r="D191" s="9" t="s">
        <v>10</v>
      </c>
      <c r="E191" s="7" t="str">
        <f>"王冬秀"</f>
        <v>王冬秀</v>
      </c>
      <c r="F191" s="7" t="str">
        <f aca="true" t="shared" si="27" ref="F191:F202">"女"</f>
        <v>女</v>
      </c>
      <c r="G191" s="7" t="str">
        <f>"1999-12-03"</f>
        <v>1999-12-03</v>
      </c>
    </row>
    <row r="192" spans="1:7" ht="13.5">
      <c r="A192" s="7">
        <v>190</v>
      </c>
      <c r="B192" s="7" t="str">
        <f>"49202023022109424416450"</f>
        <v>49202023022109424416450</v>
      </c>
      <c r="C192" s="8" t="s">
        <v>9</v>
      </c>
      <c r="D192" s="9" t="s">
        <v>10</v>
      </c>
      <c r="E192" s="7" t="str">
        <f>"陈武丽"</f>
        <v>陈武丽</v>
      </c>
      <c r="F192" s="7" t="str">
        <f t="shared" si="27"/>
        <v>女</v>
      </c>
      <c r="G192" s="7" t="str">
        <f>"1990-04-25"</f>
        <v>1990-04-25</v>
      </c>
    </row>
    <row r="193" spans="1:7" ht="13.5">
      <c r="A193" s="7">
        <v>191</v>
      </c>
      <c r="B193" s="7" t="str">
        <f>"49202023022109430816453"</f>
        <v>49202023022109430816453</v>
      </c>
      <c r="C193" s="8" t="s">
        <v>9</v>
      </c>
      <c r="D193" s="9" t="s">
        <v>10</v>
      </c>
      <c r="E193" s="7" t="str">
        <f>"梁宇"</f>
        <v>梁宇</v>
      </c>
      <c r="F193" s="7" t="str">
        <f t="shared" si="27"/>
        <v>女</v>
      </c>
      <c r="G193" s="7" t="str">
        <f>"1998-02-18"</f>
        <v>1998-02-18</v>
      </c>
    </row>
    <row r="194" spans="1:7" ht="13.5">
      <c r="A194" s="7">
        <v>192</v>
      </c>
      <c r="B194" s="7" t="str">
        <f>"49202023022110020016582"</f>
        <v>49202023022110020016582</v>
      </c>
      <c r="C194" s="8" t="s">
        <v>9</v>
      </c>
      <c r="D194" s="9" t="s">
        <v>10</v>
      </c>
      <c r="E194" s="7" t="str">
        <f>"赵宇"</f>
        <v>赵宇</v>
      </c>
      <c r="F194" s="7" t="str">
        <f t="shared" si="27"/>
        <v>女</v>
      </c>
      <c r="G194" s="7" t="str">
        <f>"1999-06-19"</f>
        <v>1999-06-19</v>
      </c>
    </row>
    <row r="195" spans="1:7" ht="13.5">
      <c r="A195" s="7">
        <v>193</v>
      </c>
      <c r="B195" s="7" t="str">
        <f>"49202023022110091316620"</f>
        <v>49202023022110091316620</v>
      </c>
      <c r="C195" s="8" t="s">
        <v>9</v>
      </c>
      <c r="D195" s="9" t="s">
        <v>10</v>
      </c>
      <c r="E195" s="7" t="str">
        <f>"杨越"</f>
        <v>杨越</v>
      </c>
      <c r="F195" s="7" t="str">
        <f t="shared" si="27"/>
        <v>女</v>
      </c>
      <c r="G195" s="7" t="str">
        <f>"2000-06-13"</f>
        <v>2000-06-13</v>
      </c>
    </row>
    <row r="196" spans="1:7" ht="13.5">
      <c r="A196" s="7">
        <v>194</v>
      </c>
      <c r="B196" s="7" t="str">
        <f>"49202023022110093316624"</f>
        <v>49202023022110093316624</v>
      </c>
      <c r="C196" s="8" t="s">
        <v>9</v>
      </c>
      <c r="D196" s="9" t="s">
        <v>10</v>
      </c>
      <c r="E196" s="7" t="str">
        <f>"林云蕾"</f>
        <v>林云蕾</v>
      </c>
      <c r="F196" s="7" t="str">
        <f t="shared" si="27"/>
        <v>女</v>
      </c>
      <c r="G196" s="7" t="str">
        <f>"1999-08-09"</f>
        <v>1999-08-09</v>
      </c>
    </row>
    <row r="197" spans="1:7" ht="13.5">
      <c r="A197" s="7">
        <v>195</v>
      </c>
      <c r="B197" s="7" t="str">
        <f>"49202023022110183316691"</f>
        <v>49202023022110183316691</v>
      </c>
      <c r="C197" s="8" t="s">
        <v>9</v>
      </c>
      <c r="D197" s="9" t="s">
        <v>10</v>
      </c>
      <c r="E197" s="7" t="str">
        <f>"谢有思"</f>
        <v>谢有思</v>
      </c>
      <c r="F197" s="7" t="str">
        <f t="shared" si="27"/>
        <v>女</v>
      </c>
      <c r="G197" s="7" t="str">
        <f>"1995-07-25"</f>
        <v>1995-07-25</v>
      </c>
    </row>
    <row r="198" spans="1:7" ht="13.5">
      <c r="A198" s="7">
        <v>196</v>
      </c>
      <c r="B198" s="7" t="str">
        <f>"49202023022110514916894"</f>
        <v>49202023022110514916894</v>
      </c>
      <c r="C198" s="8" t="s">
        <v>9</v>
      </c>
      <c r="D198" s="9" t="s">
        <v>10</v>
      </c>
      <c r="E198" s="7" t="str">
        <f>"吴吉娜"</f>
        <v>吴吉娜</v>
      </c>
      <c r="F198" s="7" t="str">
        <f t="shared" si="27"/>
        <v>女</v>
      </c>
      <c r="G198" s="7" t="str">
        <f>"1999-10-24"</f>
        <v>1999-10-24</v>
      </c>
    </row>
    <row r="199" spans="1:7" ht="13.5">
      <c r="A199" s="7">
        <v>197</v>
      </c>
      <c r="B199" s="7" t="str">
        <f>"49202023022111135517047"</f>
        <v>49202023022111135517047</v>
      </c>
      <c r="C199" s="8" t="s">
        <v>9</v>
      </c>
      <c r="D199" s="9" t="s">
        <v>10</v>
      </c>
      <c r="E199" s="7" t="str">
        <f>"李金兰"</f>
        <v>李金兰</v>
      </c>
      <c r="F199" s="7" t="str">
        <f t="shared" si="27"/>
        <v>女</v>
      </c>
      <c r="G199" s="7" t="str">
        <f>"1995-08-20"</f>
        <v>1995-08-20</v>
      </c>
    </row>
    <row r="200" spans="1:7" ht="13.5">
      <c r="A200" s="7">
        <v>198</v>
      </c>
      <c r="B200" s="7" t="str">
        <f>"49202023022111401917190"</f>
        <v>49202023022111401917190</v>
      </c>
      <c r="C200" s="8" t="s">
        <v>9</v>
      </c>
      <c r="D200" s="9" t="s">
        <v>10</v>
      </c>
      <c r="E200" s="7" t="str">
        <f>"裴丽玥"</f>
        <v>裴丽玥</v>
      </c>
      <c r="F200" s="7" t="str">
        <f t="shared" si="27"/>
        <v>女</v>
      </c>
      <c r="G200" s="7" t="str">
        <f>"1999-08-15"</f>
        <v>1999-08-15</v>
      </c>
    </row>
    <row r="201" spans="1:7" ht="13.5">
      <c r="A201" s="7">
        <v>199</v>
      </c>
      <c r="B201" s="7" t="str">
        <f>"49202023022111555917268"</f>
        <v>49202023022111555917268</v>
      </c>
      <c r="C201" s="8" t="s">
        <v>9</v>
      </c>
      <c r="D201" s="9" t="s">
        <v>10</v>
      </c>
      <c r="E201" s="7" t="str">
        <f>"陈永钦"</f>
        <v>陈永钦</v>
      </c>
      <c r="F201" s="7" t="str">
        <f t="shared" si="27"/>
        <v>女</v>
      </c>
      <c r="G201" s="7" t="str">
        <f>"1991-09-20"</f>
        <v>1991-09-20</v>
      </c>
    </row>
    <row r="202" spans="1:7" ht="13.5">
      <c r="A202" s="7">
        <v>200</v>
      </c>
      <c r="B202" s="7" t="str">
        <f>"49202023022112443517523"</f>
        <v>49202023022112443517523</v>
      </c>
      <c r="C202" s="8" t="s">
        <v>9</v>
      </c>
      <c r="D202" s="9" t="s">
        <v>10</v>
      </c>
      <c r="E202" s="7" t="str">
        <f>"何天琳"</f>
        <v>何天琳</v>
      </c>
      <c r="F202" s="7" t="str">
        <f t="shared" si="27"/>
        <v>女</v>
      </c>
      <c r="G202" s="7" t="str">
        <f>"1999-12-07"</f>
        <v>1999-12-07</v>
      </c>
    </row>
    <row r="203" spans="1:7" ht="13.5">
      <c r="A203" s="7">
        <v>201</v>
      </c>
      <c r="B203" s="7" t="str">
        <f>"49202023022113012617594"</f>
        <v>49202023022113012617594</v>
      </c>
      <c r="C203" s="8" t="s">
        <v>9</v>
      </c>
      <c r="D203" s="9" t="s">
        <v>10</v>
      </c>
      <c r="E203" s="7" t="str">
        <f>"陈健"</f>
        <v>陈健</v>
      </c>
      <c r="F203" s="7" t="str">
        <f>"男"</f>
        <v>男</v>
      </c>
      <c r="G203" s="7" t="str">
        <f>"1997-12-07"</f>
        <v>1997-12-07</v>
      </c>
    </row>
    <row r="204" spans="1:7" ht="13.5">
      <c r="A204" s="7">
        <v>202</v>
      </c>
      <c r="B204" s="7" t="str">
        <f>"49202023022113121117659"</f>
        <v>49202023022113121117659</v>
      </c>
      <c r="C204" s="8" t="s">
        <v>9</v>
      </c>
      <c r="D204" s="9" t="s">
        <v>10</v>
      </c>
      <c r="E204" s="7" t="str">
        <f>"何奕颖"</f>
        <v>何奕颖</v>
      </c>
      <c r="F204" s="7" t="str">
        <f aca="true" t="shared" si="28" ref="F204:F211">"女"</f>
        <v>女</v>
      </c>
      <c r="G204" s="7" t="str">
        <f>"1998-03-27"</f>
        <v>1998-03-27</v>
      </c>
    </row>
    <row r="205" spans="1:7" ht="13.5">
      <c r="A205" s="7">
        <v>203</v>
      </c>
      <c r="B205" s="7" t="str">
        <f>"49202023022113453317817"</f>
        <v>49202023022113453317817</v>
      </c>
      <c r="C205" s="8" t="s">
        <v>9</v>
      </c>
      <c r="D205" s="9" t="s">
        <v>10</v>
      </c>
      <c r="E205" s="7" t="str">
        <f>"苏娴"</f>
        <v>苏娴</v>
      </c>
      <c r="F205" s="7" t="str">
        <f t="shared" si="28"/>
        <v>女</v>
      </c>
      <c r="G205" s="7" t="str">
        <f>"1995-11-08"</f>
        <v>1995-11-08</v>
      </c>
    </row>
    <row r="206" spans="1:7" ht="13.5">
      <c r="A206" s="7">
        <v>204</v>
      </c>
      <c r="B206" s="7" t="str">
        <f>"49202023022115110218210"</f>
        <v>49202023022115110218210</v>
      </c>
      <c r="C206" s="8" t="s">
        <v>9</v>
      </c>
      <c r="D206" s="9" t="s">
        <v>10</v>
      </c>
      <c r="E206" s="7" t="str">
        <f>"梁思婷"</f>
        <v>梁思婷</v>
      </c>
      <c r="F206" s="7" t="str">
        <f t="shared" si="28"/>
        <v>女</v>
      </c>
      <c r="G206" s="7" t="str">
        <f>"1994-09-05"</f>
        <v>1994-09-05</v>
      </c>
    </row>
    <row r="207" spans="1:7" ht="13.5">
      <c r="A207" s="7">
        <v>205</v>
      </c>
      <c r="B207" s="7" t="str">
        <f>"49202023022115172118241"</f>
        <v>49202023022115172118241</v>
      </c>
      <c r="C207" s="8" t="s">
        <v>9</v>
      </c>
      <c r="D207" s="9" t="s">
        <v>10</v>
      </c>
      <c r="E207" s="7" t="str">
        <f>"周婕"</f>
        <v>周婕</v>
      </c>
      <c r="F207" s="7" t="str">
        <f t="shared" si="28"/>
        <v>女</v>
      </c>
      <c r="G207" s="7" t="str">
        <f>"1991-10-29"</f>
        <v>1991-10-29</v>
      </c>
    </row>
    <row r="208" spans="1:7" ht="13.5">
      <c r="A208" s="7">
        <v>206</v>
      </c>
      <c r="B208" s="7" t="str">
        <f>"49202023022115312418320"</f>
        <v>49202023022115312418320</v>
      </c>
      <c r="C208" s="8" t="s">
        <v>9</v>
      </c>
      <c r="D208" s="9" t="s">
        <v>10</v>
      </c>
      <c r="E208" s="7" t="str">
        <f>"陈和景"</f>
        <v>陈和景</v>
      </c>
      <c r="F208" s="7" t="str">
        <f t="shared" si="28"/>
        <v>女</v>
      </c>
      <c r="G208" s="7" t="str">
        <f>"1998-10-12"</f>
        <v>1998-10-12</v>
      </c>
    </row>
    <row r="209" spans="1:7" ht="13.5">
      <c r="A209" s="7">
        <v>207</v>
      </c>
      <c r="B209" s="7" t="str">
        <f>"49202023022116144918575"</f>
        <v>49202023022116144918575</v>
      </c>
      <c r="C209" s="8" t="s">
        <v>9</v>
      </c>
      <c r="D209" s="9" t="s">
        <v>10</v>
      </c>
      <c r="E209" s="7" t="str">
        <f>"柯乔夕"</f>
        <v>柯乔夕</v>
      </c>
      <c r="F209" s="7" t="str">
        <f t="shared" si="28"/>
        <v>女</v>
      </c>
      <c r="G209" s="7" t="str">
        <f>"2000-02-13"</f>
        <v>2000-02-13</v>
      </c>
    </row>
    <row r="210" spans="1:7" ht="13.5">
      <c r="A210" s="7">
        <v>208</v>
      </c>
      <c r="B210" s="7" t="str">
        <f>"49202023022116364018701"</f>
        <v>49202023022116364018701</v>
      </c>
      <c r="C210" s="8" t="s">
        <v>9</v>
      </c>
      <c r="D210" s="9" t="s">
        <v>10</v>
      </c>
      <c r="E210" s="7" t="str">
        <f>"李朝伦"</f>
        <v>李朝伦</v>
      </c>
      <c r="F210" s="7" t="str">
        <f t="shared" si="28"/>
        <v>女</v>
      </c>
      <c r="G210" s="7" t="str">
        <f>"2000-11-05"</f>
        <v>2000-11-05</v>
      </c>
    </row>
    <row r="211" spans="1:7" ht="13.5">
      <c r="A211" s="7">
        <v>209</v>
      </c>
      <c r="B211" s="7" t="str">
        <f>"49202023022117305318952"</f>
        <v>49202023022117305318952</v>
      </c>
      <c r="C211" s="8" t="s">
        <v>9</v>
      </c>
      <c r="D211" s="9" t="s">
        <v>10</v>
      </c>
      <c r="E211" s="7" t="str">
        <f>"熊吕昊智"</f>
        <v>熊吕昊智</v>
      </c>
      <c r="F211" s="7" t="str">
        <f t="shared" si="28"/>
        <v>女</v>
      </c>
      <c r="G211" s="7" t="str">
        <f>"1999-04-13"</f>
        <v>1999-04-13</v>
      </c>
    </row>
    <row r="212" spans="1:7" ht="13.5">
      <c r="A212" s="7">
        <v>210</v>
      </c>
      <c r="B212" s="7" t="str">
        <f>"49202023022117434718993"</f>
        <v>49202023022117434718993</v>
      </c>
      <c r="C212" s="8" t="s">
        <v>9</v>
      </c>
      <c r="D212" s="9" t="s">
        <v>10</v>
      </c>
      <c r="E212" s="7" t="str">
        <f>"梁壹铭"</f>
        <v>梁壹铭</v>
      </c>
      <c r="F212" s="7" t="str">
        <f>"男"</f>
        <v>男</v>
      </c>
      <c r="G212" s="7" t="str">
        <f>"1997-04-17"</f>
        <v>1997-04-17</v>
      </c>
    </row>
    <row r="213" spans="1:7" ht="13.5">
      <c r="A213" s="7">
        <v>211</v>
      </c>
      <c r="B213" s="7" t="str">
        <f>"49202023022117483119010"</f>
        <v>49202023022117483119010</v>
      </c>
      <c r="C213" s="8" t="s">
        <v>9</v>
      </c>
      <c r="D213" s="9" t="s">
        <v>10</v>
      </c>
      <c r="E213" s="7" t="str">
        <f>"李帅"</f>
        <v>李帅</v>
      </c>
      <c r="F213" s="7" t="str">
        <f>"男"</f>
        <v>男</v>
      </c>
      <c r="G213" s="7" t="str">
        <f>"1992-06-05"</f>
        <v>1992-06-05</v>
      </c>
    </row>
    <row r="214" spans="1:7" ht="13.5">
      <c r="A214" s="7">
        <v>212</v>
      </c>
      <c r="B214" s="7" t="str">
        <f>"49202023022118195819128"</f>
        <v>49202023022118195819128</v>
      </c>
      <c r="C214" s="8" t="s">
        <v>9</v>
      </c>
      <c r="D214" s="9" t="s">
        <v>10</v>
      </c>
      <c r="E214" s="7" t="str">
        <f>"郑传男"</f>
        <v>郑传男</v>
      </c>
      <c r="F214" s="7" t="str">
        <f aca="true" t="shared" si="29" ref="F214:F217">"女"</f>
        <v>女</v>
      </c>
      <c r="G214" s="7" t="str">
        <f>"1991-11-12"</f>
        <v>1991-11-12</v>
      </c>
    </row>
    <row r="215" spans="1:7" ht="13.5">
      <c r="A215" s="7">
        <v>213</v>
      </c>
      <c r="B215" s="7" t="str">
        <f>"49202023022119053119306"</f>
        <v>49202023022119053119306</v>
      </c>
      <c r="C215" s="8" t="s">
        <v>9</v>
      </c>
      <c r="D215" s="9" t="s">
        <v>10</v>
      </c>
      <c r="E215" s="7" t="str">
        <f>"王紫滢"</f>
        <v>王紫滢</v>
      </c>
      <c r="F215" s="7" t="str">
        <f t="shared" si="29"/>
        <v>女</v>
      </c>
      <c r="G215" s="7" t="str">
        <f>"1998-02-10"</f>
        <v>1998-02-10</v>
      </c>
    </row>
    <row r="216" spans="1:7" ht="13.5">
      <c r="A216" s="7">
        <v>214</v>
      </c>
      <c r="B216" s="7" t="str">
        <f>"49202023022119265519399"</f>
        <v>49202023022119265519399</v>
      </c>
      <c r="C216" s="8" t="s">
        <v>9</v>
      </c>
      <c r="D216" s="9" t="s">
        <v>10</v>
      </c>
      <c r="E216" s="7" t="str">
        <f>"王采奕"</f>
        <v>王采奕</v>
      </c>
      <c r="F216" s="7" t="str">
        <f t="shared" si="29"/>
        <v>女</v>
      </c>
      <c r="G216" s="7" t="str">
        <f>"1998-09-22"</f>
        <v>1998-09-22</v>
      </c>
    </row>
    <row r="217" spans="1:7" ht="13.5">
      <c r="A217" s="7">
        <v>215</v>
      </c>
      <c r="B217" s="7" t="str">
        <f>"49202023022119433819458"</f>
        <v>49202023022119433819458</v>
      </c>
      <c r="C217" s="8" t="s">
        <v>9</v>
      </c>
      <c r="D217" s="9" t="s">
        <v>10</v>
      </c>
      <c r="E217" s="7" t="str">
        <f>"董亚绿"</f>
        <v>董亚绿</v>
      </c>
      <c r="F217" s="7" t="str">
        <f t="shared" si="29"/>
        <v>女</v>
      </c>
      <c r="G217" s="7" t="str">
        <f>"1993-10-18"</f>
        <v>1993-10-18</v>
      </c>
    </row>
    <row r="218" spans="1:7" ht="13.5">
      <c r="A218" s="7">
        <v>216</v>
      </c>
      <c r="B218" s="7" t="str">
        <f>"49202023022120164719614"</f>
        <v>49202023022120164719614</v>
      </c>
      <c r="C218" s="8" t="s">
        <v>9</v>
      </c>
      <c r="D218" s="9" t="s">
        <v>10</v>
      </c>
      <c r="E218" s="7" t="str">
        <f>"盛皓然"</f>
        <v>盛皓然</v>
      </c>
      <c r="F218" s="7" t="str">
        <f>"男"</f>
        <v>男</v>
      </c>
      <c r="G218" s="7" t="str">
        <f>"1997-10-08"</f>
        <v>1997-10-08</v>
      </c>
    </row>
    <row r="219" spans="1:7" ht="13.5">
      <c r="A219" s="7">
        <v>217</v>
      </c>
      <c r="B219" s="7" t="str">
        <f>"49202023022120192119625"</f>
        <v>49202023022120192119625</v>
      </c>
      <c r="C219" s="8" t="s">
        <v>9</v>
      </c>
      <c r="D219" s="9" t="s">
        <v>10</v>
      </c>
      <c r="E219" s="7" t="str">
        <f>"李诗萱"</f>
        <v>李诗萱</v>
      </c>
      <c r="F219" s="7" t="str">
        <f aca="true" t="shared" si="30" ref="F219:F222">"女"</f>
        <v>女</v>
      </c>
      <c r="G219" s="7" t="str">
        <f>"1993-01-05"</f>
        <v>1993-01-05</v>
      </c>
    </row>
    <row r="220" spans="1:7" ht="13.5">
      <c r="A220" s="7">
        <v>218</v>
      </c>
      <c r="B220" s="7" t="str">
        <f>"49202023022121331919942"</f>
        <v>49202023022121331919942</v>
      </c>
      <c r="C220" s="8" t="s">
        <v>9</v>
      </c>
      <c r="D220" s="9" t="s">
        <v>10</v>
      </c>
      <c r="E220" s="7" t="str">
        <f>"林沁妍"</f>
        <v>林沁妍</v>
      </c>
      <c r="F220" s="7" t="str">
        <f t="shared" si="30"/>
        <v>女</v>
      </c>
      <c r="G220" s="7" t="str">
        <f>"1998-12-15"</f>
        <v>1998-12-15</v>
      </c>
    </row>
    <row r="221" spans="1:7" ht="13.5">
      <c r="A221" s="7">
        <v>219</v>
      </c>
      <c r="B221" s="7" t="str">
        <f>"49202023022121343019945"</f>
        <v>49202023022121343019945</v>
      </c>
      <c r="C221" s="8" t="s">
        <v>9</v>
      </c>
      <c r="D221" s="9" t="s">
        <v>10</v>
      </c>
      <c r="E221" s="7" t="str">
        <f>"王兴瑞"</f>
        <v>王兴瑞</v>
      </c>
      <c r="F221" s="7" t="str">
        <f t="shared" si="30"/>
        <v>女</v>
      </c>
      <c r="G221" s="7" t="str">
        <f>"1998-06-10"</f>
        <v>1998-06-10</v>
      </c>
    </row>
    <row r="222" spans="1:7" ht="13.5">
      <c r="A222" s="7">
        <v>220</v>
      </c>
      <c r="B222" s="7" t="str">
        <f>"49202023022122065420071"</f>
        <v>49202023022122065420071</v>
      </c>
      <c r="C222" s="8" t="s">
        <v>9</v>
      </c>
      <c r="D222" s="9" t="s">
        <v>10</v>
      </c>
      <c r="E222" s="7" t="str">
        <f>"陈太唯"</f>
        <v>陈太唯</v>
      </c>
      <c r="F222" s="7" t="str">
        <f t="shared" si="30"/>
        <v>女</v>
      </c>
      <c r="G222" s="7" t="str">
        <f>"2000-01-12"</f>
        <v>2000-01-12</v>
      </c>
    </row>
    <row r="223" spans="1:7" ht="13.5">
      <c r="A223" s="7">
        <v>221</v>
      </c>
      <c r="B223" s="7" t="str">
        <f>"49202023022122242720128"</f>
        <v>49202023022122242720128</v>
      </c>
      <c r="C223" s="8" t="s">
        <v>9</v>
      </c>
      <c r="D223" s="9" t="s">
        <v>10</v>
      </c>
      <c r="E223" s="7" t="str">
        <f>"谢剑超"</f>
        <v>谢剑超</v>
      </c>
      <c r="F223" s="7" t="str">
        <f>"男"</f>
        <v>男</v>
      </c>
      <c r="G223" s="7" t="str">
        <f>"1990-09-16"</f>
        <v>1990-09-16</v>
      </c>
    </row>
    <row r="224" spans="1:7" ht="13.5">
      <c r="A224" s="7">
        <v>222</v>
      </c>
      <c r="B224" s="7" t="str">
        <f>"49202023022122345920175"</f>
        <v>49202023022122345920175</v>
      </c>
      <c r="C224" s="8" t="s">
        <v>9</v>
      </c>
      <c r="D224" s="9" t="s">
        <v>10</v>
      </c>
      <c r="E224" s="7" t="str">
        <f>"黎少靖"</f>
        <v>黎少靖</v>
      </c>
      <c r="F224" s="7" t="str">
        <f aca="true" t="shared" si="31" ref="F224:F233">"女"</f>
        <v>女</v>
      </c>
      <c r="G224" s="7" t="str">
        <f>"1995-11-19"</f>
        <v>1995-11-19</v>
      </c>
    </row>
    <row r="225" spans="1:7" ht="13.5">
      <c r="A225" s="7">
        <v>223</v>
      </c>
      <c r="B225" s="7" t="str">
        <f>"49202023022200041620373"</f>
        <v>49202023022200041620373</v>
      </c>
      <c r="C225" s="8" t="s">
        <v>9</v>
      </c>
      <c r="D225" s="9" t="s">
        <v>10</v>
      </c>
      <c r="E225" s="7" t="str">
        <f>"黄东灵"</f>
        <v>黄东灵</v>
      </c>
      <c r="F225" s="7" t="str">
        <f>"男"</f>
        <v>男</v>
      </c>
      <c r="G225" s="7" t="str">
        <f>"1998-08-03"</f>
        <v>1998-08-03</v>
      </c>
    </row>
    <row r="226" spans="1:7" ht="13.5">
      <c r="A226" s="7">
        <v>224</v>
      </c>
      <c r="B226" s="7" t="str">
        <f>"49202023022200100020382"</f>
        <v>49202023022200100020382</v>
      </c>
      <c r="C226" s="8" t="s">
        <v>9</v>
      </c>
      <c r="D226" s="9" t="s">
        <v>10</v>
      </c>
      <c r="E226" s="7" t="str">
        <f>"黎洁"</f>
        <v>黎洁</v>
      </c>
      <c r="F226" s="7" t="str">
        <f t="shared" si="31"/>
        <v>女</v>
      </c>
      <c r="G226" s="7" t="str">
        <f>"1998-03-08"</f>
        <v>1998-03-08</v>
      </c>
    </row>
    <row r="227" spans="1:7" ht="13.5">
      <c r="A227" s="7">
        <v>225</v>
      </c>
      <c r="B227" s="7" t="str">
        <f>"49202023022201201420428"</f>
        <v>49202023022201201420428</v>
      </c>
      <c r="C227" s="8" t="s">
        <v>9</v>
      </c>
      <c r="D227" s="9" t="s">
        <v>10</v>
      </c>
      <c r="E227" s="7" t="str">
        <f>"龙欣莹"</f>
        <v>龙欣莹</v>
      </c>
      <c r="F227" s="7" t="str">
        <f t="shared" si="31"/>
        <v>女</v>
      </c>
      <c r="G227" s="7" t="str">
        <f>"1995-04-21"</f>
        <v>1995-04-21</v>
      </c>
    </row>
    <row r="228" spans="1:7" ht="13.5">
      <c r="A228" s="7">
        <v>226</v>
      </c>
      <c r="B228" s="7" t="str">
        <f>"49202023022208032620473"</f>
        <v>49202023022208032620473</v>
      </c>
      <c r="C228" s="8" t="s">
        <v>9</v>
      </c>
      <c r="D228" s="9" t="s">
        <v>10</v>
      </c>
      <c r="E228" s="7" t="str">
        <f>"韩杏蜜"</f>
        <v>韩杏蜜</v>
      </c>
      <c r="F228" s="7" t="str">
        <f t="shared" si="31"/>
        <v>女</v>
      </c>
      <c r="G228" s="7" t="str">
        <f>"1996-10-30"</f>
        <v>1996-10-30</v>
      </c>
    </row>
    <row r="229" spans="1:7" ht="13.5">
      <c r="A229" s="7">
        <v>227</v>
      </c>
      <c r="B229" s="7" t="str">
        <f>"49202023022209155220605"</f>
        <v>49202023022209155220605</v>
      </c>
      <c r="C229" s="8" t="s">
        <v>9</v>
      </c>
      <c r="D229" s="9" t="s">
        <v>10</v>
      </c>
      <c r="E229" s="7" t="str">
        <f>"黄华"</f>
        <v>黄华</v>
      </c>
      <c r="F229" s="7" t="str">
        <f t="shared" si="31"/>
        <v>女</v>
      </c>
      <c r="G229" s="7" t="str">
        <f>"1994-05-21"</f>
        <v>1994-05-21</v>
      </c>
    </row>
    <row r="230" spans="1:7" ht="13.5">
      <c r="A230" s="7">
        <v>228</v>
      </c>
      <c r="B230" s="7" t="str">
        <f>"49202023022209180320613"</f>
        <v>49202023022209180320613</v>
      </c>
      <c r="C230" s="8" t="s">
        <v>9</v>
      </c>
      <c r="D230" s="9" t="s">
        <v>10</v>
      </c>
      <c r="E230" s="7" t="str">
        <f>"陈丽"</f>
        <v>陈丽</v>
      </c>
      <c r="F230" s="7" t="str">
        <f t="shared" si="31"/>
        <v>女</v>
      </c>
      <c r="G230" s="7" t="str">
        <f>"1994-01-12"</f>
        <v>1994-01-12</v>
      </c>
    </row>
    <row r="231" spans="1:7" ht="13.5">
      <c r="A231" s="7">
        <v>229</v>
      </c>
      <c r="B231" s="7" t="str">
        <f>"49202023022210075420784"</f>
        <v>49202023022210075420784</v>
      </c>
      <c r="C231" s="8" t="s">
        <v>9</v>
      </c>
      <c r="D231" s="9" t="s">
        <v>10</v>
      </c>
      <c r="E231" s="7" t="str">
        <f>"杨梅"</f>
        <v>杨梅</v>
      </c>
      <c r="F231" s="7" t="str">
        <f t="shared" si="31"/>
        <v>女</v>
      </c>
      <c r="G231" s="7" t="str">
        <f>"1987-05-02"</f>
        <v>1987-05-02</v>
      </c>
    </row>
    <row r="232" spans="1:7" ht="13.5">
      <c r="A232" s="7">
        <v>230</v>
      </c>
      <c r="B232" s="7" t="str">
        <f>"49202023022210143020806"</f>
        <v>49202023022210143020806</v>
      </c>
      <c r="C232" s="8" t="s">
        <v>9</v>
      </c>
      <c r="D232" s="9" t="s">
        <v>10</v>
      </c>
      <c r="E232" s="7" t="str">
        <f>"陈善牡"</f>
        <v>陈善牡</v>
      </c>
      <c r="F232" s="7" t="str">
        <f t="shared" si="31"/>
        <v>女</v>
      </c>
      <c r="G232" s="7" t="str">
        <f>"1993-07-24"</f>
        <v>1993-07-24</v>
      </c>
    </row>
    <row r="233" spans="1:7" ht="13.5">
      <c r="A233" s="7">
        <v>231</v>
      </c>
      <c r="B233" s="7" t="str">
        <f>"49202023022210302420864"</f>
        <v>49202023022210302420864</v>
      </c>
      <c r="C233" s="8" t="s">
        <v>9</v>
      </c>
      <c r="D233" s="9" t="s">
        <v>10</v>
      </c>
      <c r="E233" s="7" t="str">
        <f>"甘一涵"</f>
        <v>甘一涵</v>
      </c>
      <c r="F233" s="7" t="str">
        <f t="shared" si="31"/>
        <v>女</v>
      </c>
      <c r="G233" s="7" t="str">
        <f>"1998-08-13"</f>
        <v>1998-08-13</v>
      </c>
    </row>
    <row r="234" spans="1:7" ht="13.5">
      <c r="A234" s="7">
        <v>232</v>
      </c>
      <c r="B234" s="7" t="str">
        <f>"49202023022210355420881"</f>
        <v>49202023022210355420881</v>
      </c>
      <c r="C234" s="8" t="s">
        <v>9</v>
      </c>
      <c r="D234" s="9" t="s">
        <v>10</v>
      </c>
      <c r="E234" s="7" t="str">
        <f>"王高鹏"</f>
        <v>王高鹏</v>
      </c>
      <c r="F234" s="7" t="str">
        <f aca="true" t="shared" si="32" ref="F234:F237">"男"</f>
        <v>男</v>
      </c>
      <c r="G234" s="7" t="str">
        <f>"1995-12-01"</f>
        <v>1995-12-01</v>
      </c>
    </row>
    <row r="235" spans="1:7" ht="13.5">
      <c r="A235" s="7">
        <v>233</v>
      </c>
      <c r="B235" s="7" t="str">
        <f>"49202023022210472920934"</f>
        <v>49202023022210472920934</v>
      </c>
      <c r="C235" s="8" t="s">
        <v>9</v>
      </c>
      <c r="D235" s="9" t="s">
        <v>10</v>
      </c>
      <c r="E235" s="7" t="str">
        <f>"吴美倩"</f>
        <v>吴美倩</v>
      </c>
      <c r="F235" s="7" t="str">
        <f>"女"</f>
        <v>女</v>
      </c>
      <c r="G235" s="7" t="str">
        <f>"1999-07-28"</f>
        <v>1999-07-28</v>
      </c>
    </row>
    <row r="236" spans="1:7" ht="13.5">
      <c r="A236" s="7">
        <v>234</v>
      </c>
      <c r="B236" s="7" t="str">
        <f>"49202023022211085521026"</f>
        <v>49202023022211085521026</v>
      </c>
      <c r="C236" s="8" t="s">
        <v>9</v>
      </c>
      <c r="D236" s="9" t="s">
        <v>10</v>
      </c>
      <c r="E236" s="7" t="str">
        <f>"张山霖"</f>
        <v>张山霖</v>
      </c>
      <c r="F236" s="7" t="str">
        <f t="shared" si="32"/>
        <v>男</v>
      </c>
      <c r="G236" s="7" t="str">
        <f>"1999-02-13"</f>
        <v>1999-02-13</v>
      </c>
    </row>
    <row r="237" spans="1:7" ht="13.5">
      <c r="A237" s="7">
        <v>235</v>
      </c>
      <c r="B237" s="7" t="str">
        <f>"49202023022211331221123"</f>
        <v>49202023022211331221123</v>
      </c>
      <c r="C237" s="8" t="s">
        <v>9</v>
      </c>
      <c r="D237" s="9" t="s">
        <v>10</v>
      </c>
      <c r="E237" s="7" t="str">
        <f>"邢维纲"</f>
        <v>邢维纲</v>
      </c>
      <c r="F237" s="7" t="str">
        <f t="shared" si="32"/>
        <v>男</v>
      </c>
      <c r="G237" s="7" t="str">
        <f>"1995-04-27"</f>
        <v>1995-04-27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WPS_1663294459</cp:lastModifiedBy>
  <dcterms:created xsi:type="dcterms:W3CDTF">2023-02-22T07:47:45Z</dcterms:created>
  <dcterms:modified xsi:type="dcterms:W3CDTF">2023-02-23T08:48:15Z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E816C510659946759ACB4F7E86F41451</vt:lpwstr>
  </property>
  <property fmtid="{D5CDD505-2E9C-101B-9397-08002B2CF9AE}" pid="4" name="KSOProductBuildV">
    <vt:lpwstr>2052-11.1.0.13703</vt:lpwstr>
  </property>
</Properties>
</file>