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'!$3:$3</definedName>
    <definedName name="_xlnm.Print_Area" localSheetId="0">'Sheet1 '!$A$1:$D$1619</definedName>
    <definedName name="_xlnm._FilterDatabase" localSheetId="0" hidden="1">'Sheet1 '!$A$3:$E$1619</definedName>
  </definedNames>
  <calcPr fullCalcOnLoad="1"/>
</workbook>
</file>

<file path=xl/sharedStrings.xml><?xml version="1.0" encoding="utf-8"?>
<sst xmlns="http://schemas.openxmlformats.org/spreadsheetml/2006/main" count="1622" uniqueCount="62">
  <si>
    <t>附件1</t>
  </si>
  <si>
    <t>2023年松滋市事业单位高层次、专业技术人才引进
资格初审合格人员名单</t>
  </si>
  <si>
    <t>序号</t>
  </si>
  <si>
    <t>岗位代码</t>
  </si>
  <si>
    <t>招聘单位</t>
  </si>
  <si>
    <t>姓  名</t>
  </si>
  <si>
    <r>
      <rPr>
        <sz val="14"/>
        <color indexed="8"/>
        <rFont val="方正仿宋_GBK"/>
        <family val="4"/>
      </rPr>
      <t>松滋经济开发区建设管护中心</t>
    </r>
  </si>
  <si>
    <r>
      <rPr>
        <sz val="14"/>
        <color indexed="8"/>
        <rFont val="方正仿宋_GBK"/>
        <family val="4"/>
      </rPr>
      <t>松滋市招商服务中心</t>
    </r>
  </si>
  <si>
    <r>
      <rPr>
        <sz val="14"/>
        <color indexed="8"/>
        <rFont val="方正仿宋_GBK"/>
        <family val="4"/>
      </rPr>
      <t>松滋市项目服务中心</t>
    </r>
  </si>
  <si>
    <r>
      <rPr>
        <sz val="14"/>
        <color indexed="8"/>
        <rFont val="方正仿宋_GBK"/>
        <family val="4"/>
      </rPr>
      <t>松滋市价格监测认证中心</t>
    </r>
  </si>
  <si>
    <r>
      <rPr>
        <sz val="14"/>
        <color indexed="8"/>
        <rFont val="方正仿宋_GBK"/>
        <family val="4"/>
      </rPr>
      <t>松滋市中小企业服务中心</t>
    </r>
  </si>
  <si>
    <r>
      <rPr>
        <sz val="14"/>
        <color indexed="8"/>
        <rFont val="方正仿宋_GBK"/>
        <family val="4"/>
      </rPr>
      <t>松滋市科技创新服务中心</t>
    </r>
  </si>
  <si>
    <r>
      <rPr>
        <sz val="14"/>
        <color indexed="8"/>
        <rFont val="方正仿宋_GBK"/>
        <family val="4"/>
      </rPr>
      <t>松滋市交通重点项目建设服务中心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</si>
  <si>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方正仿宋_GBK"/>
        <family val="4"/>
      </rPr>
      <t>松滋市客运和物流事业发展中心</t>
    </r>
  </si>
  <si>
    <r>
      <rPr>
        <sz val="14"/>
        <color indexed="8"/>
        <rFont val="方正仿宋_GBK"/>
        <family val="4"/>
      </rPr>
      <t>松滋市公路事业发展中心</t>
    </r>
  </si>
  <si>
    <r>
      <rPr>
        <sz val="14"/>
        <color indexed="8"/>
        <rFont val="方正仿宋_GBK"/>
        <family val="4"/>
      </rPr>
      <t>松滋建筑工程质量安全监督站</t>
    </r>
  </si>
  <si>
    <r>
      <rPr>
        <sz val="14"/>
        <color indexed="8"/>
        <rFont val="方正仿宋_GBK"/>
        <family val="4"/>
      </rPr>
      <t>松滋市建筑市场服务中心</t>
    </r>
  </si>
  <si>
    <r>
      <rPr>
        <sz val="14"/>
        <color indexed="8"/>
        <rFont val="方正仿宋_GBK"/>
        <family val="4"/>
      </rPr>
      <t>松滋市园林绿化建设管护中心</t>
    </r>
  </si>
  <si>
    <r>
      <rPr>
        <sz val="14"/>
        <color indexed="8"/>
        <rFont val="方正仿宋_GBK"/>
        <family val="4"/>
      </rPr>
      <t>松滋市市政设施管护中心</t>
    </r>
  </si>
  <si>
    <r>
      <rPr>
        <sz val="14"/>
        <color indexed="8"/>
        <rFont val="方正仿宋_GBK"/>
        <family val="4"/>
      </rPr>
      <t>松滋市市政工程建设服务中心</t>
    </r>
  </si>
  <si>
    <r>
      <rPr>
        <sz val="14"/>
        <color indexed="8"/>
        <rFont val="方正仿宋_GBK"/>
        <family val="4"/>
      </rPr>
      <t>松滋市水利工程质量监测站</t>
    </r>
  </si>
  <si>
    <r>
      <rPr>
        <sz val="14"/>
        <color indexed="8"/>
        <rFont val="方正仿宋_GBK"/>
        <family val="4"/>
      </rPr>
      <t>松滋市堤防管理站</t>
    </r>
  </si>
  <si>
    <r>
      <rPr>
        <sz val="14"/>
        <color indexed="8"/>
        <rFont val="方正仿宋_GBK"/>
        <family val="4"/>
      </rPr>
      <t>松滋市数字城管调度中心</t>
    </r>
  </si>
  <si>
    <r>
      <rPr>
        <sz val="14"/>
        <color indexed="8"/>
        <rFont val="方正仿宋_GBK"/>
        <family val="4"/>
      </rPr>
      <t>松滋市市政公园广场服务中心</t>
    </r>
  </si>
  <si>
    <r>
      <rPr>
        <sz val="14"/>
        <color indexed="8"/>
        <rFont val="方正仿宋_GBK"/>
        <family val="4"/>
      </rPr>
      <t>松滋市登记许可中心</t>
    </r>
  </si>
  <si>
    <r>
      <rPr>
        <sz val="14"/>
        <color indexed="8"/>
        <rFont val="方正仿宋_GBK"/>
        <family val="4"/>
      </rPr>
      <t>松滋市城市社会经济调查队</t>
    </r>
  </si>
  <si>
    <r>
      <rPr>
        <sz val="14"/>
        <color indexed="8"/>
        <rFont val="方正仿宋_GBK"/>
        <family val="4"/>
      </rPr>
      <t>松滋市普查中心</t>
    </r>
  </si>
  <si>
    <r>
      <rPr>
        <sz val="14"/>
        <color indexed="8"/>
        <rFont val="方正仿宋_GBK"/>
        <family val="4"/>
      </rPr>
      <t>松滋市经济责任审计服务中心</t>
    </r>
  </si>
  <si>
    <r>
      <rPr>
        <sz val="14"/>
        <color indexed="8"/>
        <rFont val="方正仿宋_GBK"/>
        <family val="4"/>
      </rPr>
      <t>松滋市自然资源资产审计服务中心</t>
    </r>
  </si>
  <si>
    <r>
      <rPr>
        <sz val="14"/>
        <color indexed="8"/>
        <rFont val="方正仿宋_GBK"/>
        <family val="4"/>
      </rPr>
      <t>松滋市政府非税收入汇缴中心</t>
    </r>
  </si>
  <si>
    <r>
      <rPr>
        <sz val="14"/>
        <color indexed="8"/>
        <rFont val="方正仿宋_GBK"/>
        <family val="4"/>
      </rPr>
      <t>松滋市重大建设项目资金保障中心</t>
    </r>
  </si>
  <si>
    <r>
      <rPr>
        <sz val="14"/>
        <color indexed="8"/>
        <rFont val="方正仿宋_GBK"/>
        <family val="4"/>
      </rPr>
      <t>松滋市国有资产运营服务中心</t>
    </r>
  </si>
  <si>
    <r>
      <rPr>
        <sz val="14"/>
        <color indexed="8"/>
        <rFont val="方正仿宋_GBK"/>
        <family val="4"/>
      </rPr>
      <t>松滋市会计服务中心</t>
    </r>
  </si>
  <si>
    <r>
      <rPr>
        <sz val="14"/>
        <color indexed="8"/>
        <rFont val="方正仿宋_GBK"/>
        <family val="4"/>
      </rPr>
      <t>松滋市社会保险服务中心</t>
    </r>
  </si>
  <si>
    <r>
      <rPr>
        <sz val="14"/>
        <color indexed="8"/>
        <rFont val="方正仿宋_GBK"/>
        <family val="4"/>
      </rPr>
      <t>松滋市救助管理站</t>
    </r>
  </si>
  <si>
    <r>
      <rPr>
        <sz val="14"/>
        <color indexed="8"/>
        <rFont val="方正仿宋_GBK"/>
        <family val="4"/>
      </rPr>
      <t>松滋市乡村振兴服务中心</t>
    </r>
  </si>
  <si>
    <r>
      <rPr>
        <sz val="14"/>
        <color indexed="8"/>
        <rFont val="方正仿宋_GBK"/>
        <family val="4"/>
      </rPr>
      <t>松滋市群众艺术馆</t>
    </r>
  </si>
  <si>
    <r>
      <rPr>
        <sz val="14"/>
        <color indexed="8"/>
        <rFont val="方正仿宋_GBK"/>
        <family val="4"/>
      </rPr>
      <t>松滋市公共检验检测中心</t>
    </r>
  </si>
  <si>
    <r>
      <rPr>
        <sz val="14"/>
        <color indexed="8"/>
        <rFont val="方正仿宋_GBK"/>
        <family val="4"/>
      </rPr>
      <t>松滋市融媒体中心</t>
    </r>
  </si>
  <si>
    <r>
      <rPr>
        <sz val="14"/>
        <color indexed="8"/>
        <rFont val="方正仿宋_GBK"/>
        <family val="4"/>
      </rPr>
      <t>乐乡街道党群服务中心</t>
    </r>
  </si>
  <si>
    <r>
      <rPr>
        <sz val="14"/>
        <color indexed="8"/>
        <rFont val="方正仿宋_GBK"/>
        <family val="4"/>
      </rPr>
      <t>松滋市疾病预防控制中心</t>
    </r>
  </si>
  <si>
    <r>
      <rPr>
        <sz val="14"/>
        <color indexed="8"/>
        <rFont val="方正仿宋_GBK"/>
        <family val="4"/>
      </rPr>
      <t>松滋市卫生健康信息中心</t>
    </r>
  </si>
  <si>
    <r>
      <rPr>
        <sz val="14"/>
        <color indexed="8"/>
        <rFont val="方正仿宋_GBK"/>
        <family val="4"/>
      </rPr>
      <t>松滋市医疗急救中心</t>
    </r>
  </si>
  <si>
    <r>
      <rPr>
        <sz val="14"/>
        <color indexed="8"/>
        <rFont val="方正仿宋_GBK"/>
        <family val="4"/>
      </rPr>
      <t>松滋市市直事业单位</t>
    </r>
  </si>
  <si>
    <r>
      <rPr>
        <sz val="14"/>
        <color indexed="8"/>
        <rFont val="方正仿宋_GBK"/>
        <family val="4"/>
      </rPr>
      <t>松滋市第一中学</t>
    </r>
  </si>
  <si>
    <r>
      <rPr>
        <sz val="14"/>
        <color indexed="8"/>
        <rFont val="方正仿宋_GBK"/>
        <family val="4"/>
      </rPr>
      <t>松滋市第二中学</t>
    </r>
  </si>
  <si>
    <r>
      <rPr>
        <sz val="14"/>
        <color indexed="8"/>
        <rFont val="方正仿宋_GBK"/>
        <family val="4"/>
      </rPr>
      <t>松滋市第四中学</t>
    </r>
  </si>
  <si>
    <r>
      <rPr>
        <sz val="14"/>
        <color indexed="8"/>
        <rFont val="方正仿宋_GBK"/>
        <family val="4"/>
      </rPr>
      <t>松滋市贺炳炎中学</t>
    </r>
  </si>
  <si>
    <r>
      <rPr>
        <sz val="14"/>
        <color indexed="8"/>
        <rFont val="方正仿宋_GBK"/>
        <family val="4"/>
      </rPr>
      <t>松滋市职教中心</t>
    </r>
  </si>
  <si>
    <r>
      <rPr>
        <sz val="14"/>
        <color indexed="8"/>
        <rFont val="方正仿宋_GBK"/>
        <family val="4"/>
      </rPr>
      <t>松滋市实验初级中学</t>
    </r>
  </si>
  <si>
    <r>
      <rPr>
        <sz val="14"/>
        <color indexed="8"/>
        <rFont val="方正仿宋_GBK"/>
        <family val="4"/>
      </rPr>
      <t>松滋市高成初级中学</t>
    </r>
  </si>
  <si>
    <r>
      <rPr>
        <sz val="14"/>
        <color indexed="8"/>
        <rFont val="方正仿宋_GBK"/>
        <family val="4"/>
      </rPr>
      <t>松滋市划子嘴初级中学</t>
    </r>
  </si>
  <si>
    <r>
      <rPr>
        <sz val="14"/>
        <color indexed="8"/>
        <rFont val="方正仿宋_GBK"/>
        <family val="4"/>
      </rPr>
      <t>松滋市实验小学</t>
    </r>
  </si>
  <si>
    <r>
      <rPr>
        <sz val="14"/>
        <color indexed="8"/>
        <rFont val="方正仿宋_GBK"/>
        <family val="4"/>
      </rPr>
      <t>松滋市黄杰小学</t>
    </r>
  </si>
  <si>
    <r>
      <rPr>
        <sz val="14"/>
        <color indexed="8"/>
        <rFont val="方正仿宋_GBK"/>
        <family val="4"/>
      </rPr>
      <t>松滋市昌荣小学</t>
    </r>
  </si>
  <si>
    <r>
      <rPr>
        <sz val="14"/>
        <color indexed="8"/>
        <rFont val="方正仿宋_GBK"/>
        <family val="4"/>
      </rPr>
      <t>松滋市划子嘴小学</t>
    </r>
  </si>
  <si>
    <r>
      <rPr>
        <sz val="14"/>
        <color indexed="8"/>
        <rFont val="方正仿宋_GBK"/>
        <family val="4"/>
      </rPr>
      <t>松滋市特殊教育学校</t>
    </r>
  </si>
  <si>
    <r>
      <rPr>
        <sz val="14"/>
        <color indexed="8"/>
        <rFont val="方正仿宋_GBK"/>
        <family val="4"/>
      </rPr>
      <t>松滋市人民医院</t>
    </r>
  </si>
  <si>
    <r>
      <rPr>
        <sz val="14"/>
        <color indexed="8"/>
        <rFont val="方正仿宋_GBK"/>
        <family val="4"/>
      </rPr>
      <t>松滋市第二人民医院</t>
    </r>
  </si>
  <si>
    <r>
      <rPr>
        <sz val="14"/>
        <color indexed="8"/>
        <rFont val="方正仿宋_GBK"/>
        <family val="4"/>
      </rPr>
      <t>松滋市中医医院</t>
    </r>
  </si>
  <si>
    <r>
      <rPr>
        <sz val="14"/>
        <color indexed="8"/>
        <rFont val="方正仿宋_GBK"/>
        <family val="4"/>
      </rPr>
      <t>松滋市妇幼保健院</t>
    </r>
  </si>
  <si>
    <r>
      <rPr>
        <sz val="14"/>
        <color indexed="8"/>
        <rFont val="方正仿宋_GBK"/>
        <family val="4"/>
      </rPr>
      <t>松滋市第三人民医院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</si>
</sst>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8"/>
      <name val="方正小标宋简体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19"/>
  <sheetViews>
    <sheetView tabSelected="1" zoomScaleSheetLayoutView="100" workbookViewId="0" topLeftCell="A1">
      <selection activeCell="C8" sqref="C8"/>
    </sheetView>
  </sheetViews>
  <sheetFormatPr defaultColWidth="9.00390625" defaultRowHeight="27.75" customHeight="1"/>
  <cols>
    <col min="1" max="1" width="6.125" style="0" customWidth="1"/>
    <col min="2" max="2" width="11.875" style="0" customWidth="1"/>
    <col min="3" max="3" width="42.375" style="0" customWidth="1"/>
    <col min="4" max="4" width="33.00390625" style="2" customWidth="1"/>
  </cols>
  <sheetData>
    <row r="1" spans="1:4" ht="27.75" customHeight="1">
      <c r="A1" s="3" t="s">
        <v>0</v>
      </c>
      <c r="B1" s="4"/>
      <c r="C1" s="4"/>
      <c r="D1" s="5"/>
    </row>
    <row r="2" spans="1:4" ht="51" customHeight="1">
      <c r="A2" s="6" t="s">
        <v>1</v>
      </c>
      <c r="B2" s="6"/>
      <c r="C2" s="6"/>
      <c r="D2" s="6"/>
    </row>
    <row r="3" spans="1:4" s="1" customFormat="1" ht="27.75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ht="27.75" customHeight="1">
      <c r="A4" s="9">
        <v>1</v>
      </c>
      <c r="B4" s="10" t="str">
        <f aca="true" t="shared" si="0" ref="B4:B7">"SZ23001"</f>
        <v>SZ23001</v>
      </c>
      <c r="C4" s="10" t="s">
        <v>6</v>
      </c>
      <c r="D4" s="11" t="str">
        <f>"卫沙沙"</f>
        <v>卫沙沙</v>
      </c>
    </row>
    <row r="5" spans="1:4" ht="27.75" customHeight="1">
      <c r="A5" s="9">
        <v>2</v>
      </c>
      <c r="B5" s="10" t="str">
        <f t="shared" si="0"/>
        <v>SZ23001</v>
      </c>
      <c r="C5" s="10" t="s">
        <v>6</v>
      </c>
      <c r="D5" s="11" t="str">
        <f>"成姝蓉"</f>
        <v>成姝蓉</v>
      </c>
    </row>
    <row r="6" spans="1:4" ht="27.75" customHeight="1">
      <c r="A6" s="9">
        <v>3</v>
      </c>
      <c r="B6" s="10" t="str">
        <f t="shared" si="0"/>
        <v>SZ23001</v>
      </c>
      <c r="C6" s="10" t="s">
        <v>6</v>
      </c>
      <c r="D6" s="11" t="str">
        <f>"郑懿玮"</f>
        <v>郑懿玮</v>
      </c>
    </row>
    <row r="7" spans="1:4" ht="27.75" customHeight="1">
      <c r="A7" s="9">
        <v>4</v>
      </c>
      <c r="B7" s="10" t="str">
        <f t="shared" si="0"/>
        <v>SZ23001</v>
      </c>
      <c r="C7" s="10" t="s">
        <v>6</v>
      </c>
      <c r="D7" s="11" t="str">
        <f>"李治"</f>
        <v>李治</v>
      </c>
    </row>
    <row r="8" spans="1:4" ht="27.75" customHeight="1">
      <c r="A8" s="12">
        <v>5</v>
      </c>
      <c r="B8" s="13" t="str">
        <f aca="true" t="shared" si="1" ref="B8:B14">"SZ23002"</f>
        <v>SZ23002</v>
      </c>
      <c r="C8" s="13" t="s">
        <v>6</v>
      </c>
      <c r="D8" s="14" t="str">
        <f>"李慧（身份证后四位9806）"</f>
        <v>李慧（身份证后四位9806）</v>
      </c>
    </row>
    <row r="9" spans="1:4" ht="27.75" customHeight="1">
      <c r="A9" s="15">
        <v>6</v>
      </c>
      <c r="B9" s="16" t="str">
        <f t="shared" si="1"/>
        <v>SZ23002</v>
      </c>
      <c r="C9" s="16" t="s">
        <v>6</v>
      </c>
      <c r="D9" s="17" t="str">
        <f>"孙怀宇"</f>
        <v>孙怀宇</v>
      </c>
    </row>
    <row r="10" spans="1:4" ht="27.75" customHeight="1">
      <c r="A10" s="15">
        <v>7</v>
      </c>
      <c r="B10" s="16" t="str">
        <f t="shared" si="1"/>
        <v>SZ23002</v>
      </c>
      <c r="C10" s="16" t="s">
        <v>6</v>
      </c>
      <c r="D10" s="17" t="str">
        <f>"孔书敏"</f>
        <v>孔书敏</v>
      </c>
    </row>
    <row r="11" spans="1:4" ht="27.75" customHeight="1">
      <c r="A11" s="15">
        <v>8</v>
      </c>
      <c r="B11" s="16" t="str">
        <f t="shared" si="1"/>
        <v>SZ23002</v>
      </c>
      <c r="C11" s="16" t="s">
        <v>6</v>
      </c>
      <c r="D11" s="17" t="str">
        <f>"曾四伟"</f>
        <v>曾四伟</v>
      </c>
    </row>
    <row r="12" spans="1:4" ht="27.75" customHeight="1">
      <c r="A12" s="15">
        <v>9</v>
      </c>
      <c r="B12" s="16" t="str">
        <f t="shared" si="1"/>
        <v>SZ23002</v>
      </c>
      <c r="C12" s="16" t="s">
        <v>6</v>
      </c>
      <c r="D12" s="17" t="str">
        <f>"庞仔建"</f>
        <v>庞仔建</v>
      </c>
    </row>
    <row r="13" spans="1:4" ht="27.75" customHeight="1">
      <c r="A13" s="15">
        <v>10</v>
      </c>
      <c r="B13" s="16" t="str">
        <f t="shared" si="1"/>
        <v>SZ23002</v>
      </c>
      <c r="C13" s="16" t="s">
        <v>6</v>
      </c>
      <c r="D13" s="17" t="str">
        <f>"汪军璇"</f>
        <v>汪军璇</v>
      </c>
    </row>
    <row r="14" spans="1:4" ht="27.75" customHeight="1">
      <c r="A14" s="15">
        <v>11</v>
      </c>
      <c r="B14" s="16" t="str">
        <f t="shared" si="1"/>
        <v>SZ23002</v>
      </c>
      <c r="C14" s="16" t="s">
        <v>6</v>
      </c>
      <c r="D14" s="18" t="str">
        <f>"王慧（身份证后四位2427）"</f>
        <v>王慧（身份证后四位2427）</v>
      </c>
    </row>
    <row r="15" spans="1:4" ht="27.75" customHeight="1">
      <c r="A15" s="15">
        <v>12</v>
      </c>
      <c r="B15" s="16" t="str">
        <f aca="true" t="shared" si="2" ref="B15:B20">"SZ23003"</f>
        <v>SZ23003</v>
      </c>
      <c r="C15" s="16" t="s">
        <v>6</v>
      </c>
      <c r="D15" s="17" t="str">
        <f>"程欣"</f>
        <v>程欣</v>
      </c>
    </row>
    <row r="16" spans="1:4" ht="27.75" customHeight="1">
      <c r="A16" s="15">
        <v>13</v>
      </c>
      <c r="B16" s="16" t="str">
        <f t="shared" si="2"/>
        <v>SZ23003</v>
      </c>
      <c r="C16" s="16" t="s">
        <v>6</v>
      </c>
      <c r="D16" s="17" t="str">
        <f>"朱连伟"</f>
        <v>朱连伟</v>
      </c>
    </row>
    <row r="17" spans="1:4" ht="27.75" customHeight="1">
      <c r="A17" s="15">
        <v>14</v>
      </c>
      <c r="B17" s="16" t="str">
        <f t="shared" si="2"/>
        <v>SZ23003</v>
      </c>
      <c r="C17" s="16" t="s">
        <v>6</v>
      </c>
      <c r="D17" s="17" t="str">
        <f>"熊婷婷"</f>
        <v>熊婷婷</v>
      </c>
    </row>
    <row r="18" spans="1:4" ht="27.75" customHeight="1">
      <c r="A18" s="15">
        <v>15</v>
      </c>
      <c r="B18" s="16" t="str">
        <f t="shared" si="2"/>
        <v>SZ23003</v>
      </c>
      <c r="C18" s="16" t="s">
        <v>6</v>
      </c>
      <c r="D18" s="17" t="str">
        <f>"陈斯龙"</f>
        <v>陈斯龙</v>
      </c>
    </row>
    <row r="19" spans="1:4" ht="27.75" customHeight="1">
      <c r="A19" s="15">
        <v>16</v>
      </c>
      <c r="B19" s="16" t="str">
        <f t="shared" si="2"/>
        <v>SZ23003</v>
      </c>
      <c r="C19" s="16" t="s">
        <v>6</v>
      </c>
      <c r="D19" s="17" t="str">
        <f>"张文琪"</f>
        <v>张文琪</v>
      </c>
    </row>
    <row r="20" spans="1:4" ht="27.75" customHeight="1">
      <c r="A20" s="15">
        <v>17</v>
      </c>
      <c r="B20" s="16" t="str">
        <f t="shared" si="2"/>
        <v>SZ23003</v>
      </c>
      <c r="C20" s="16" t="s">
        <v>6</v>
      </c>
      <c r="D20" s="17" t="str">
        <f>"刘媛媛"</f>
        <v>刘媛媛</v>
      </c>
    </row>
    <row r="21" spans="1:4" ht="27.75" customHeight="1">
      <c r="A21" s="15">
        <v>18</v>
      </c>
      <c r="B21" s="16" t="str">
        <f aca="true" t="shared" si="3" ref="B21:B31">"SZ23004"</f>
        <v>SZ23004</v>
      </c>
      <c r="C21" s="16" t="s">
        <v>6</v>
      </c>
      <c r="D21" s="17" t="str">
        <f>"曾春娥"</f>
        <v>曾春娥</v>
      </c>
    </row>
    <row r="22" spans="1:4" ht="27.75" customHeight="1">
      <c r="A22" s="15">
        <v>19</v>
      </c>
      <c r="B22" s="16" t="str">
        <f t="shared" si="3"/>
        <v>SZ23004</v>
      </c>
      <c r="C22" s="16" t="s">
        <v>6</v>
      </c>
      <c r="D22" s="17" t="str">
        <f>"金珂如"</f>
        <v>金珂如</v>
      </c>
    </row>
    <row r="23" spans="1:4" ht="27.75" customHeight="1">
      <c r="A23" s="15">
        <v>20</v>
      </c>
      <c r="B23" s="16" t="str">
        <f t="shared" si="3"/>
        <v>SZ23004</v>
      </c>
      <c r="C23" s="16" t="s">
        <v>6</v>
      </c>
      <c r="D23" s="17" t="str">
        <f>"吴安慧"</f>
        <v>吴安慧</v>
      </c>
    </row>
    <row r="24" spans="1:4" ht="27.75" customHeight="1">
      <c r="A24" s="15">
        <v>21</v>
      </c>
      <c r="B24" s="16" t="str">
        <f t="shared" si="3"/>
        <v>SZ23004</v>
      </c>
      <c r="C24" s="16" t="s">
        <v>6</v>
      </c>
      <c r="D24" s="17" t="str">
        <f>"谢桥"</f>
        <v>谢桥</v>
      </c>
    </row>
    <row r="25" spans="1:4" ht="27.75" customHeight="1">
      <c r="A25" s="15">
        <v>22</v>
      </c>
      <c r="B25" s="16" t="str">
        <f t="shared" si="3"/>
        <v>SZ23004</v>
      </c>
      <c r="C25" s="16" t="s">
        <v>6</v>
      </c>
      <c r="D25" s="17" t="str">
        <f>"林叶"</f>
        <v>林叶</v>
      </c>
    </row>
    <row r="26" spans="1:4" ht="27.75" customHeight="1">
      <c r="A26" s="15">
        <v>23</v>
      </c>
      <c r="B26" s="16" t="str">
        <f t="shared" si="3"/>
        <v>SZ23004</v>
      </c>
      <c r="C26" s="16" t="s">
        <v>6</v>
      </c>
      <c r="D26" s="17" t="str">
        <f>"梅婵娟"</f>
        <v>梅婵娟</v>
      </c>
    </row>
    <row r="27" spans="1:4" ht="27.75" customHeight="1">
      <c r="A27" s="15">
        <v>24</v>
      </c>
      <c r="B27" s="16" t="str">
        <f t="shared" si="3"/>
        <v>SZ23004</v>
      </c>
      <c r="C27" s="16" t="s">
        <v>6</v>
      </c>
      <c r="D27" s="17" t="str">
        <f>"施瑀"</f>
        <v>施瑀</v>
      </c>
    </row>
    <row r="28" spans="1:4" ht="27.75" customHeight="1">
      <c r="A28" s="15">
        <v>25</v>
      </c>
      <c r="B28" s="16" t="str">
        <f t="shared" si="3"/>
        <v>SZ23004</v>
      </c>
      <c r="C28" s="16" t="s">
        <v>6</v>
      </c>
      <c r="D28" s="17" t="str">
        <f>"黄士翔"</f>
        <v>黄士翔</v>
      </c>
    </row>
    <row r="29" spans="1:4" ht="27.75" customHeight="1">
      <c r="A29" s="15">
        <v>26</v>
      </c>
      <c r="B29" s="16" t="str">
        <f t="shared" si="3"/>
        <v>SZ23004</v>
      </c>
      <c r="C29" s="16" t="s">
        <v>6</v>
      </c>
      <c r="D29" s="17" t="str">
        <f>"曹梦"</f>
        <v>曹梦</v>
      </c>
    </row>
    <row r="30" spans="1:4" ht="27.75" customHeight="1">
      <c r="A30" s="15">
        <v>27</v>
      </c>
      <c r="B30" s="16" t="str">
        <f t="shared" si="3"/>
        <v>SZ23004</v>
      </c>
      <c r="C30" s="16" t="s">
        <v>6</v>
      </c>
      <c r="D30" s="18" t="str">
        <f>"张慧（身份证后四位0667）"</f>
        <v>张慧（身份证后四位0667）</v>
      </c>
    </row>
    <row r="31" spans="1:4" ht="27.75" customHeight="1">
      <c r="A31" s="15">
        <v>28</v>
      </c>
      <c r="B31" s="16" t="str">
        <f t="shared" si="3"/>
        <v>SZ23004</v>
      </c>
      <c r="C31" s="16" t="s">
        <v>6</v>
      </c>
      <c r="D31" s="18" t="str">
        <f>"张慧（身份证后四位0444）"</f>
        <v>张慧（身份证后四位0444）</v>
      </c>
    </row>
    <row r="32" spans="1:4" ht="27.75" customHeight="1">
      <c r="A32" s="15">
        <v>29</v>
      </c>
      <c r="B32" s="16" t="str">
        <f aca="true" t="shared" si="4" ref="B32:B34">"SZ23005"</f>
        <v>SZ23005</v>
      </c>
      <c r="C32" s="16" t="s">
        <v>6</v>
      </c>
      <c r="D32" s="17" t="str">
        <f>"覃晓庆"</f>
        <v>覃晓庆</v>
      </c>
    </row>
    <row r="33" spans="1:4" ht="27.75" customHeight="1">
      <c r="A33" s="15">
        <v>30</v>
      </c>
      <c r="B33" s="16" t="str">
        <f t="shared" si="4"/>
        <v>SZ23005</v>
      </c>
      <c r="C33" s="16" t="s">
        <v>6</v>
      </c>
      <c r="D33" s="17" t="str">
        <f>"唐运芳"</f>
        <v>唐运芳</v>
      </c>
    </row>
    <row r="34" spans="1:4" ht="27.75" customHeight="1">
      <c r="A34" s="15">
        <v>31</v>
      </c>
      <c r="B34" s="16" t="str">
        <f t="shared" si="4"/>
        <v>SZ23005</v>
      </c>
      <c r="C34" s="16" t="s">
        <v>6</v>
      </c>
      <c r="D34" s="17" t="str">
        <f>"黄潮"</f>
        <v>黄潮</v>
      </c>
    </row>
    <row r="35" spans="1:4" ht="27.75" customHeight="1">
      <c r="A35" s="15">
        <v>32</v>
      </c>
      <c r="B35" s="16" t="str">
        <f aca="true" t="shared" si="5" ref="B35:B39">"SZ23006"</f>
        <v>SZ23006</v>
      </c>
      <c r="C35" s="16" t="s">
        <v>7</v>
      </c>
      <c r="D35" s="17" t="str">
        <f>"徐翔"</f>
        <v>徐翔</v>
      </c>
    </row>
    <row r="36" spans="1:4" ht="27.75" customHeight="1">
      <c r="A36" s="15">
        <v>33</v>
      </c>
      <c r="B36" s="16" t="str">
        <f t="shared" si="5"/>
        <v>SZ23006</v>
      </c>
      <c r="C36" s="16" t="s">
        <v>7</v>
      </c>
      <c r="D36" s="17" t="str">
        <f>"王百川"</f>
        <v>王百川</v>
      </c>
    </row>
    <row r="37" spans="1:4" ht="27.75" customHeight="1">
      <c r="A37" s="15">
        <v>34</v>
      </c>
      <c r="B37" s="16" t="str">
        <f t="shared" si="5"/>
        <v>SZ23006</v>
      </c>
      <c r="C37" s="16" t="s">
        <v>7</v>
      </c>
      <c r="D37" s="17" t="str">
        <f>"郑洋"</f>
        <v>郑洋</v>
      </c>
    </row>
    <row r="38" spans="1:4" ht="27.75" customHeight="1">
      <c r="A38" s="15">
        <v>35</v>
      </c>
      <c r="B38" s="16" t="str">
        <f t="shared" si="5"/>
        <v>SZ23006</v>
      </c>
      <c r="C38" s="16" t="s">
        <v>7</v>
      </c>
      <c r="D38" s="17" t="str">
        <f>"张晨"</f>
        <v>张晨</v>
      </c>
    </row>
    <row r="39" spans="1:4" ht="27.75" customHeight="1">
      <c r="A39" s="15">
        <v>36</v>
      </c>
      <c r="B39" s="16" t="str">
        <f t="shared" si="5"/>
        <v>SZ23006</v>
      </c>
      <c r="C39" s="16" t="s">
        <v>7</v>
      </c>
      <c r="D39" s="17" t="str">
        <f>"刘相麟"</f>
        <v>刘相麟</v>
      </c>
    </row>
    <row r="40" spans="1:4" ht="27.75" customHeight="1">
      <c r="A40" s="15">
        <v>37</v>
      </c>
      <c r="B40" s="16" t="str">
        <f aca="true" t="shared" si="6" ref="B40:B49">"SZ23007"</f>
        <v>SZ23007</v>
      </c>
      <c r="C40" s="16" t="s">
        <v>7</v>
      </c>
      <c r="D40" s="17" t="str">
        <f>"吴锐敏"</f>
        <v>吴锐敏</v>
      </c>
    </row>
    <row r="41" spans="1:4" ht="27.75" customHeight="1">
      <c r="A41" s="15">
        <v>38</v>
      </c>
      <c r="B41" s="16" t="str">
        <f t="shared" si="6"/>
        <v>SZ23007</v>
      </c>
      <c r="C41" s="16" t="s">
        <v>7</v>
      </c>
      <c r="D41" s="17" t="str">
        <f>"汪皓"</f>
        <v>汪皓</v>
      </c>
    </row>
    <row r="42" spans="1:4" ht="27.75" customHeight="1">
      <c r="A42" s="15">
        <v>39</v>
      </c>
      <c r="B42" s="16" t="str">
        <f t="shared" si="6"/>
        <v>SZ23007</v>
      </c>
      <c r="C42" s="16" t="s">
        <v>7</v>
      </c>
      <c r="D42" s="17" t="str">
        <f>"汪光明"</f>
        <v>汪光明</v>
      </c>
    </row>
    <row r="43" spans="1:4" ht="27.75" customHeight="1">
      <c r="A43" s="15">
        <v>40</v>
      </c>
      <c r="B43" s="16" t="str">
        <f t="shared" si="6"/>
        <v>SZ23007</v>
      </c>
      <c r="C43" s="16" t="s">
        <v>7</v>
      </c>
      <c r="D43" s="17" t="str">
        <f>"李浩"</f>
        <v>李浩</v>
      </c>
    </row>
    <row r="44" spans="1:4" ht="27.75" customHeight="1">
      <c r="A44" s="15">
        <v>41</v>
      </c>
      <c r="B44" s="16" t="str">
        <f t="shared" si="6"/>
        <v>SZ23007</v>
      </c>
      <c r="C44" s="16" t="s">
        <v>7</v>
      </c>
      <c r="D44" s="17" t="str">
        <f>"刘丹"</f>
        <v>刘丹</v>
      </c>
    </row>
    <row r="45" spans="1:4" ht="27.75" customHeight="1">
      <c r="A45" s="15">
        <v>42</v>
      </c>
      <c r="B45" s="16" t="str">
        <f t="shared" si="6"/>
        <v>SZ23007</v>
      </c>
      <c r="C45" s="16" t="s">
        <v>7</v>
      </c>
      <c r="D45" s="17" t="str">
        <f>"张武"</f>
        <v>张武</v>
      </c>
    </row>
    <row r="46" spans="1:4" ht="27.75" customHeight="1">
      <c r="A46" s="15">
        <v>43</v>
      </c>
      <c r="B46" s="16" t="str">
        <f t="shared" si="6"/>
        <v>SZ23007</v>
      </c>
      <c r="C46" s="16" t="s">
        <v>7</v>
      </c>
      <c r="D46" s="17" t="str">
        <f>"罗阳"</f>
        <v>罗阳</v>
      </c>
    </row>
    <row r="47" spans="1:4" ht="27.75" customHeight="1">
      <c r="A47" s="15">
        <v>44</v>
      </c>
      <c r="B47" s="16" t="str">
        <f t="shared" si="6"/>
        <v>SZ23007</v>
      </c>
      <c r="C47" s="16" t="s">
        <v>7</v>
      </c>
      <c r="D47" s="17" t="str">
        <f>"刘佳欣"</f>
        <v>刘佳欣</v>
      </c>
    </row>
    <row r="48" spans="1:4" ht="27.75" customHeight="1">
      <c r="A48" s="15">
        <v>45</v>
      </c>
      <c r="B48" s="16" t="str">
        <f t="shared" si="6"/>
        <v>SZ23007</v>
      </c>
      <c r="C48" s="16" t="s">
        <v>7</v>
      </c>
      <c r="D48" s="17" t="str">
        <f>"肖昌"</f>
        <v>肖昌</v>
      </c>
    </row>
    <row r="49" spans="1:4" ht="27.75" customHeight="1">
      <c r="A49" s="15">
        <v>46</v>
      </c>
      <c r="B49" s="16" t="str">
        <f t="shared" si="6"/>
        <v>SZ23007</v>
      </c>
      <c r="C49" s="16" t="s">
        <v>7</v>
      </c>
      <c r="D49" s="17" t="str">
        <f>"曾建阳"</f>
        <v>曾建阳</v>
      </c>
    </row>
    <row r="50" spans="1:4" ht="27.75" customHeight="1">
      <c r="A50" s="15">
        <v>47</v>
      </c>
      <c r="B50" s="16" t="str">
        <f aca="true" t="shared" si="7" ref="B50:B53">"SZ23008"</f>
        <v>SZ23008</v>
      </c>
      <c r="C50" s="16" t="s">
        <v>7</v>
      </c>
      <c r="D50" s="17" t="str">
        <f>"胡杰"</f>
        <v>胡杰</v>
      </c>
    </row>
    <row r="51" spans="1:4" ht="27.75" customHeight="1">
      <c r="A51" s="15">
        <v>48</v>
      </c>
      <c r="B51" s="16" t="str">
        <f t="shared" si="7"/>
        <v>SZ23008</v>
      </c>
      <c r="C51" s="16" t="s">
        <v>7</v>
      </c>
      <c r="D51" s="17" t="str">
        <f>"杨利"</f>
        <v>杨利</v>
      </c>
    </row>
    <row r="52" spans="1:4" ht="27.75" customHeight="1">
      <c r="A52" s="15">
        <v>49</v>
      </c>
      <c r="B52" s="16" t="str">
        <f t="shared" si="7"/>
        <v>SZ23008</v>
      </c>
      <c r="C52" s="16" t="s">
        <v>7</v>
      </c>
      <c r="D52" s="17" t="str">
        <f>"覃志博"</f>
        <v>覃志博</v>
      </c>
    </row>
    <row r="53" spans="1:4" ht="27.75" customHeight="1">
      <c r="A53" s="15">
        <v>50</v>
      </c>
      <c r="B53" s="16" t="str">
        <f t="shared" si="7"/>
        <v>SZ23008</v>
      </c>
      <c r="C53" s="16" t="s">
        <v>7</v>
      </c>
      <c r="D53" s="17" t="str">
        <f>"黄玉萍"</f>
        <v>黄玉萍</v>
      </c>
    </row>
    <row r="54" spans="1:4" ht="27.75" customHeight="1">
      <c r="A54" s="15">
        <v>51</v>
      </c>
      <c r="B54" s="16" t="str">
        <f aca="true" t="shared" si="8" ref="B54:B57">"SZ23009"</f>
        <v>SZ23009</v>
      </c>
      <c r="C54" s="16" t="s">
        <v>7</v>
      </c>
      <c r="D54" s="17" t="str">
        <f>"范芊芊"</f>
        <v>范芊芊</v>
      </c>
    </row>
    <row r="55" spans="1:4" ht="27.75" customHeight="1">
      <c r="A55" s="15">
        <v>52</v>
      </c>
      <c r="B55" s="16" t="str">
        <f t="shared" si="8"/>
        <v>SZ23009</v>
      </c>
      <c r="C55" s="16" t="s">
        <v>7</v>
      </c>
      <c r="D55" s="17" t="str">
        <f>"乐英波"</f>
        <v>乐英波</v>
      </c>
    </row>
    <row r="56" spans="1:4" ht="27.75" customHeight="1">
      <c r="A56" s="15">
        <v>53</v>
      </c>
      <c r="B56" s="16" t="str">
        <f t="shared" si="8"/>
        <v>SZ23009</v>
      </c>
      <c r="C56" s="16" t="s">
        <v>7</v>
      </c>
      <c r="D56" s="17" t="str">
        <f>"汪琬若"</f>
        <v>汪琬若</v>
      </c>
    </row>
    <row r="57" spans="1:4" ht="27.75" customHeight="1">
      <c r="A57" s="15">
        <v>54</v>
      </c>
      <c r="B57" s="16" t="str">
        <f t="shared" si="8"/>
        <v>SZ23009</v>
      </c>
      <c r="C57" s="16" t="s">
        <v>7</v>
      </c>
      <c r="D57" s="17" t="str">
        <f>"盖志毅"</f>
        <v>盖志毅</v>
      </c>
    </row>
    <row r="58" spans="1:4" ht="27.75" customHeight="1">
      <c r="A58" s="15">
        <v>55</v>
      </c>
      <c r="B58" s="16" t="str">
        <f aca="true" t="shared" si="9" ref="B58:B62">"SZ23010"</f>
        <v>SZ23010</v>
      </c>
      <c r="C58" s="16" t="s">
        <v>8</v>
      </c>
      <c r="D58" s="17" t="str">
        <f>"韩杰"</f>
        <v>韩杰</v>
      </c>
    </row>
    <row r="59" spans="1:4" ht="27.75" customHeight="1">
      <c r="A59" s="15">
        <v>56</v>
      </c>
      <c r="B59" s="16" t="str">
        <f t="shared" si="9"/>
        <v>SZ23010</v>
      </c>
      <c r="C59" s="16" t="s">
        <v>8</v>
      </c>
      <c r="D59" s="17" t="str">
        <f>"程真"</f>
        <v>程真</v>
      </c>
    </row>
    <row r="60" spans="1:4" ht="27.75" customHeight="1">
      <c r="A60" s="15">
        <v>57</v>
      </c>
      <c r="B60" s="16" t="str">
        <f t="shared" si="9"/>
        <v>SZ23010</v>
      </c>
      <c r="C60" s="16" t="s">
        <v>8</v>
      </c>
      <c r="D60" s="17" t="str">
        <f>"鲍岩"</f>
        <v>鲍岩</v>
      </c>
    </row>
    <row r="61" spans="1:4" ht="27.75" customHeight="1">
      <c r="A61" s="15">
        <v>58</v>
      </c>
      <c r="B61" s="16" t="str">
        <f t="shared" si="9"/>
        <v>SZ23010</v>
      </c>
      <c r="C61" s="16" t="s">
        <v>8</v>
      </c>
      <c r="D61" s="17" t="str">
        <f>"张彧滔"</f>
        <v>张彧滔</v>
      </c>
    </row>
    <row r="62" spans="1:4" ht="27.75" customHeight="1">
      <c r="A62" s="15">
        <v>59</v>
      </c>
      <c r="B62" s="16" t="str">
        <f t="shared" si="9"/>
        <v>SZ23010</v>
      </c>
      <c r="C62" s="16" t="s">
        <v>8</v>
      </c>
      <c r="D62" s="17" t="str">
        <f>"张小康"</f>
        <v>张小康</v>
      </c>
    </row>
    <row r="63" spans="1:4" ht="27.75" customHeight="1">
      <c r="A63" s="15">
        <v>60</v>
      </c>
      <c r="B63" s="16" t="str">
        <f aca="true" t="shared" si="10" ref="B63:B69">"SZ23011"</f>
        <v>SZ23011</v>
      </c>
      <c r="C63" s="16" t="s">
        <v>9</v>
      </c>
      <c r="D63" s="17" t="str">
        <f>"张子康"</f>
        <v>张子康</v>
      </c>
    </row>
    <row r="64" spans="1:4" ht="27.75" customHeight="1">
      <c r="A64" s="15">
        <v>61</v>
      </c>
      <c r="B64" s="16" t="str">
        <f t="shared" si="10"/>
        <v>SZ23011</v>
      </c>
      <c r="C64" s="16" t="s">
        <v>9</v>
      </c>
      <c r="D64" s="18" t="str">
        <f>"胡雨薇（身份证后四位4728）"</f>
        <v>胡雨薇（身份证后四位4728）</v>
      </c>
    </row>
    <row r="65" spans="1:4" ht="27.75" customHeight="1">
      <c r="A65" s="15">
        <v>62</v>
      </c>
      <c r="B65" s="16" t="str">
        <f t="shared" si="10"/>
        <v>SZ23011</v>
      </c>
      <c r="C65" s="16" t="s">
        <v>9</v>
      </c>
      <c r="D65" s="17" t="str">
        <f>"谢宇鑫"</f>
        <v>谢宇鑫</v>
      </c>
    </row>
    <row r="66" spans="1:4" ht="27.75" customHeight="1">
      <c r="A66" s="15">
        <v>63</v>
      </c>
      <c r="B66" s="16" t="str">
        <f t="shared" si="10"/>
        <v>SZ23011</v>
      </c>
      <c r="C66" s="16" t="s">
        <v>9</v>
      </c>
      <c r="D66" s="17" t="str">
        <f>"关娇娇"</f>
        <v>关娇娇</v>
      </c>
    </row>
    <row r="67" spans="1:4" ht="27.75" customHeight="1">
      <c r="A67" s="15">
        <v>64</v>
      </c>
      <c r="B67" s="16" t="str">
        <f t="shared" si="10"/>
        <v>SZ23011</v>
      </c>
      <c r="C67" s="16" t="s">
        <v>9</v>
      </c>
      <c r="D67" s="17" t="str">
        <f>"茹存县"</f>
        <v>茹存县</v>
      </c>
    </row>
    <row r="68" spans="1:4" ht="27.75" customHeight="1">
      <c r="A68" s="15">
        <v>65</v>
      </c>
      <c r="B68" s="16" t="str">
        <f t="shared" si="10"/>
        <v>SZ23011</v>
      </c>
      <c r="C68" s="16" t="s">
        <v>9</v>
      </c>
      <c r="D68" s="17" t="str">
        <f>"钱城"</f>
        <v>钱城</v>
      </c>
    </row>
    <row r="69" spans="1:4" ht="27.75" customHeight="1">
      <c r="A69" s="15">
        <v>66</v>
      </c>
      <c r="B69" s="16" t="str">
        <f t="shared" si="10"/>
        <v>SZ23011</v>
      </c>
      <c r="C69" s="16" t="s">
        <v>9</v>
      </c>
      <c r="D69" s="17" t="str">
        <f>"周容娇"</f>
        <v>周容娇</v>
      </c>
    </row>
    <row r="70" spans="1:4" ht="27.75" customHeight="1">
      <c r="A70" s="15">
        <v>67</v>
      </c>
      <c r="B70" s="16" t="str">
        <f aca="true" t="shared" si="11" ref="B70:B108">"SZ23012"</f>
        <v>SZ23012</v>
      </c>
      <c r="C70" s="16" t="s">
        <v>10</v>
      </c>
      <c r="D70" s="17" t="str">
        <f>"雷万璋"</f>
        <v>雷万璋</v>
      </c>
    </row>
    <row r="71" spans="1:4" ht="27.75" customHeight="1">
      <c r="A71" s="15">
        <v>68</v>
      </c>
      <c r="B71" s="16" t="str">
        <f t="shared" si="11"/>
        <v>SZ23012</v>
      </c>
      <c r="C71" s="16" t="s">
        <v>10</v>
      </c>
      <c r="D71" s="17" t="str">
        <f>"王德兰"</f>
        <v>王德兰</v>
      </c>
    </row>
    <row r="72" spans="1:4" ht="27.75" customHeight="1">
      <c r="A72" s="15">
        <v>69</v>
      </c>
      <c r="B72" s="16" t="str">
        <f t="shared" si="11"/>
        <v>SZ23012</v>
      </c>
      <c r="C72" s="16" t="s">
        <v>10</v>
      </c>
      <c r="D72" s="17" t="str">
        <f>"王梓岩"</f>
        <v>王梓岩</v>
      </c>
    </row>
    <row r="73" spans="1:4" ht="27.75" customHeight="1">
      <c r="A73" s="15">
        <v>70</v>
      </c>
      <c r="B73" s="16" t="str">
        <f t="shared" si="11"/>
        <v>SZ23012</v>
      </c>
      <c r="C73" s="16" t="s">
        <v>10</v>
      </c>
      <c r="D73" s="17" t="str">
        <f>"胡启利"</f>
        <v>胡启利</v>
      </c>
    </row>
    <row r="74" spans="1:4" ht="27.75" customHeight="1">
      <c r="A74" s="15">
        <v>71</v>
      </c>
      <c r="B74" s="16" t="str">
        <f t="shared" si="11"/>
        <v>SZ23012</v>
      </c>
      <c r="C74" s="16" t="s">
        <v>10</v>
      </c>
      <c r="D74" s="17" t="str">
        <f>"胡远航"</f>
        <v>胡远航</v>
      </c>
    </row>
    <row r="75" spans="1:4" ht="27.75" customHeight="1">
      <c r="A75" s="15">
        <v>72</v>
      </c>
      <c r="B75" s="16" t="str">
        <f t="shared" si="11"/>
        <v>SZ23012</v>
      </c>
      <c r="C75" s="16" t="s">
        <v>10</v>
      </c>
      <c r="D75" s="17" t="str">
        <f>"杜凡"</f>
        <v>杜凡</v>
      </c>
    </row>
    <row r="76" spans="1:4" ht="27.75" customHeight="1">
      <c r="A76" s="15">
        <v>73</v>
      </c>
      <c r="B76" s="16" t="str">
        <f t="shared" si="11"/>
        <v>SZ23012</v>
      </c>
      <c r="C76" s="16" t="s">
        <v>10</v>
      </c>
      <c r="D76" s="17" t="str">
        <f>"杜铭岩"</f>
        <v>杜铭岩</v>
      </c>
    </row>
    <row r="77" spans="1:4" ht="27.75" customHeight="1">
      <c r="A77" s="15">
        <v>74</v>
      </c>
      <c r="B77" s="16" t="str">
        <f t="shared" si="11"/>
        <v>SZ23012</v>
      </c>
      <c r="C77" s="16" t="s">
        <v>10</v>
      </c>
      <c r="D77" s="17" t="str">
        <f>"骆龙敏"</f>
        <v>骆龙敏</v>
      </c>
    </row>
    <row r="78" spans="1:4" ht="27.75" customHeight="1">
      <c r="A78" s="15">
        <v>75</v>
      </c>
      <c r="B78" s="16" t="str">
        <f t="shared" si="11"/>
        <v>SZ23012</v>
      </c>
      <c r="C78" s="16" t="s">
        <v>10</v>
      </c>
      <c r="D78" s="17" t="str">
        <f>"严婷婷"</f>
        <v>严婷婷</v>
      </c>
    </row>
    <row r="79" spans="1:4" ht="27.75" customHeight="1">
      <c r="A79" s="15">
        <v>76</v>
      </c>
      <c r="B79" s="16" t="str">
        <f t="shared" si="11"/>
        <v>SZ23012</v>
      </c>
      <c r="C79" s="16" t="s">
        <v>10</v>
      </c>
      <c r="D79" s="17" t="str">
        <f>"肖启明"</f>
        <v>肖启明</v>
      </c>
    </row>
    <row r="80" spans="1:4" ht="27.75" customHeight="1">
      <c r="A80" s="15">
        <v>77</v>
      </c>
      <c r="B80" s="16" t="str">
        <f t="shared" si="11"/>
        <v>SZ23012</v>
      </c>
      <c r="C80" s="16" t="s">
        <v>10</v>
      </c>
      <c r="D80" s="17" t="str">
        <f>"张立江"</f>
        <v>张立江</v>
      </c>
    </row>
    <row r="81" spans="1:4" ht="27.75" customHeight="1">
      <c r="A81" s="15">
        <v>78</v>
      </c>
      <c r="B81" s="16" t="str">
        <f t="shared" si="11"/>
        <v>SZ23012</v>
      </c>
      <c r="C81" s="16" t="s">
        <v>10</v>
      </c>
      <c r="D81" s="17" t="str">
        <f>"闫贵"</f>
        <v>闫贵</v>
      </c>
    </row>
    <row r="82" spans="1:4" ht="27.75" customHeight="1">
      <c r="A82" s="15">
        <v>79</v>
      </c>
      <c r="B82" s="16" t="str">
        <f t="shared" si="11"/>
        <v>SZ23012</v>
      </c>
      <c r="C82" s="16" t="s">
        <v>10</v>
      </c>
      <c r="D82" s="17" t="str">
        <f>"胡远海"</f>
        <v>胡远海</v>
      </c>
    </row>
    <row r="83" spans="1:4" ht="27.75" customHeight="1">
      <c r="A83" s="15">
        <v>80</v>
      </c>
      <c r="B83" s="16" t="str">
        <f t="shared" si="11"/>
        <v>SZ23012</v>
      </c>
      <c r="C83" s="16" t="s">
        <v>10</v>
      </c>
      <c r="D83" s="17" t="str">
        <f>"刘际雄"</f>
        <v>刘际雄</v>
      </c>
    </row>
    <row r="84" spans="1:4" ht="27.75" customHeight="1">
      <c r="A84" s="15">
        <v>81</v>
      </c>
      <c r="B84" s="16" t="str">
        <f t="shared" si="11"/>
        <v>SZ23012</v>
      </c>
      <c r="C84" s="16" t="s">
        <v>10</v>
      </c>
      <c r="D84" s="17" t="str">
        <f>"马鑫鑫"</f>
        <v>马鑫鑫</v>
      </c>
    </row>
    <row r="85" spans="1:4" ht="27.75" customHeight="1">
      <c r="A85" s="15">
        <v>82</v>
      </c>
      <c r="B85" s="16" t="str">
        <f t="shared" si="11"/>
        <v>SZ23012</v>
      </c>
      <c r="C85" s="16" t="s">
        <v>10</v>
      </c>
      <c r="D85" s="17" t="str">
        <f>"袁攀亮"</f>
        <v>袁攀亮</v>
      </c>
    </row>
    <row r="86" spans="1:4" ht="27.75" customHeight="1">
      <c r="A86" s="15">
        <v>83</v>
      </c>
      <c r="B86" s="16" t="str">
        <f t="shared" si="11"/>
        <v>SZ23012</v>
      </c>
      <c r="C86" s="16" t="s">
        <v>10</v>
      </c>
      <c r="D86" s="17" t="str">
        <f>"鄂源"</f>
        <v>鄂源</v>
      </c>
    </row>
    <row r="87" spans="1:4" ht="27.75" customHeight="1">
      <c r="A87" s="15">
        <v>84</v>
      </c>
      <c r="B87" s="16" t="str">
        <f t="shared" si="11"/>
        <v>SZ23012</v>
      </c>
      <c r="C87" s="16" t="s">
        <v>10</v>
      </c>
      <c r="D87" s="17" t="str">
        <f>"杨增强"</f>
        <v>杨增强</v>
      </c>
    </row>
    <row r="88" spans="1:4" ht="27.75" customHeight="1">
      <c r="A88" s="15">
        <v>85</v>
      </c>
      <c r="B88" s="16" t="str">
        <f t="shared" si="11"/>
        <v>SZ23012</v>
      </c>
      <c r="C88" s="16" t="s">
        <v>10</v>
      </c>
      <c r="D88" s="17" t="str">
        <f>"李雪芹"</f>
        <v>李雪芹</v>
      </c>
    </row>
    <row r="89" spans="1:4" ht="27.75" customHeight="1">
      <c r="A89" s="15">
        <v>86</v>
      </c>
      <c r="B89" s="16" t="str">
        <f t="shared" si="11"/>
        <v>SZ23012</v>
      </c>
      <c r="C89" s="16" t="s">
        <v>10</v>
      </c>
      <c r="D89" s="17" t="str">
        <f>"覃泰龙 "</f>
        <v>覃泰龙 </v>
      </c>
    </row>
    <row r="90" spans="1:4" ht="27.75" customHeight="1">
      <c r="A90" s="15">
        <v>87</v>
      </c>
      <c r="B90" s="16" t="str">
        <f t="shared" si="11"/>
        <v>SZ23012</v>
      </c>
      <c r="C90" s="16" t="s">
        <v>10</v>
      </c>
      <c r="D90" s="17" t="str">
        <f>"王宁"</f>
        <v>王宁</v>
      </c>
    </row>
    <row r="91" spans="1:4" ht="27.75" customHeight="1">
      <c r="A91" s="15">
        <v>88</v>
      </c>
      <c r="B91" s="16" t="str">
        <f t="shared" si="11"/>
        <v>SZ23012</v>
      </c>
      <c r="C91" s="16" t="s">
        <v>10</v>
      </c>
      <c r="D91" s="17" t="str">
        <f>"李硕"</f>
        <v>李硕</v>
      </c>
    </row>
    <row r="92" spans="1:4" ht="27.75" customHeight="1">
      <c r="A92" s="15">
        <v>89</v>
      </c>
      <c r="B92" s="16" t="str">
        <f t="shared" si="11"/>
        <v>SZ23012</v>
      </c>
      <c r="C92" s="16" t="s">
        <v>10</v>
      </c>
      <c r="D92" s="17" t="str">
        <f>"刘琮琪"</f>
        <v>刘琮琪</v>
      </c>
    </row>
    <row r="93" spans="1:4" ht="27.75" customHeight="1">
      <c r="A93" s="15">
        <v>90</v>
      </c>
      <c r="B93" s="16" t="str">
        <f t="shared" si="11"/>
        <v>SZ23012</v>
      </c>
      <c r="C93" s="16" t="s">
        <v>10</v>
      </c>
      <c r="D93" s="17" t="str">
        <f>"刘长鑫"</f>
        <v>刘长鑫</v>
      </c>
    </row>
    <row r="94" spans="1:4" ht="27.75" customHeight="1">
      <c r="A94" s="15">
        <v>91</v>
      </c>
      <c r="B94" s="16" t="str">
        <f t="shared" si="11"/>
        <v>SZ23012</v>
      </c>
      <c r="C94" s="16" t="s">
        <v>10</v>
      </c>
      <c r="D94" s="17" t="str">
        <f>"易呙林"</f>
        <v>易呙林</v>
      </c>
    </row>
    <row r="95" spans="1:4" ht="27.75" customHeight="1">
      <c r="A95" s="15">
        <v>92</v>
      </c>
      <c r="B95" s="16" t="str">
        <f t="shared" si="11"/>
        <v>SZ23012</v>
      </c>
      <c r="C95" s="16" t="s">
        <v>10</v>
      </c>
      <c r="D95" s="17" t="str">
        <f>"王云龙"</f>
        <v>王云龙</v>
      </c>
    </row>
    <row r="96" spans="1:4" ht="27.75" customHeight="1">
      <c r="A96" s="15">
        <v>93</v>
      </c>
      <c r="B96" s="16" t="str">
        <f t="shared" si="11"/>
        <v>SZ23012</v>
      </c>
      <c r="C96" s="16" t="s">
        <v>10</v>
      </c>
      <c r="D96" s="17" t="str">
        <f>"郑璐"</f>
        <v>郑璐</v>
      </c>
    </row>
    <row r="97" spans="1:4" ht="27.75" customHeight="1">
      <c r="A97" s="15">
        <v>94</v>
      </c>
      <c r="B97" s="16" t="str">
        <f t="shared" si="11"/>
        <v>SZ23012</v>
      </c>
      <c r="C97" s="16" t="s">
        <v>10</v>
      </c>
      <c r="D97" s="17" t="str">
        <f>"赵雅茹"</f>
        <v>赵雅茹</v>
      </c>
    </row>
    <row r="98" spans="1:4" ht="27.75" customHeight="1">
      <c r="A98" s="15">
        <v>95</v>
      </c>
      <c r="B98" s="16" t="str">
        <f t="shared" si="11"/>
        <v>SZ23012</v>
      </c>
      <c r="C98" s="16" t="s">
        <v>10</v>
      </c>
      <c r="D98" s="17" t="str">
        <f>"邓飞"</f>
        <v>邓飞</v>
      </c>
    </row>
    <row r="99" spans="1:4" ht="27.75" customHeight="1">
      <c r="A99" s="15">
        <v>96</v>
      </c>
      <c r="B99" s="16" t="str">
        <f t="shared" si="11"/>
        <v>SZ23012</v>
      </c>
      <c r="C99" s="16" t="s">
        <v>10</v>
      </c>
      <c r="D99" s="17" t="str">
        <f>"李敏"</f>
        <v>李敏</v>
      </c>
    </row>
    <row r="100" spans="1:4" ht="27.75" customHeight="1">
      <c r="A100" s="15">
        <v>97</v>
      </c>
      <c r="B100" s="16" t="str">
        <f t="shared" si="11"/>
        <v>SZ23012</v>
      </c>
      <c r="C100" s="16" t="s">
        <v>10</v>
      </c>
      <c r="D100" s="17" t="str">
        <f>"江迎迎"</f>
        <v>江迎迎</v>
      </c>
    </row>
    <row r="101" spans="1:4" ht="27.75" customHeight="1">
      <c r="A101" s="15">
        <v>98</v>
      </c>
      <c r="B101" s="16" t="str">
        <f t="shared" si="11"/>
        <v>SZ23012</v>
      </c>
      <c r="C101" s="16" t="s">
        <v>10</v>
      </c>
      <c r="D101" s="17" t="str">
        <f>"周江涌"</f>
        <v>周江涌</v>
      </c>
    </row>
    <row r="102" spans="1:4" ht="27.75" customHeight="1">
      <c r="A102" s="15">
        <v>99</v>
      </c>
      <c r="B102" s="16" t="str">
        <f t="shared" si="11"/>
        <v>SZ23012</v>
      </c>
      <c r="C102" s="16" t="s">
        <v>10</v>
      </c>
      <c r="D102" s="17" t="str">
        <f>"刘利生"</f>
        <v>刘利生</v>
      </c>
    </row>
    <row r="103" spans="1:4" ht="27.75" customHeight="1">
      <c r="A103" s="15">
        <v>100</v>
      </c>
      <c r="B103" s="16" t="str">
        <f t="shared" si="11"/>
        <v>SZ23012</v>
      </c>
      <c r="C103" s="16" t="s">
        <v>10</v>
      </c>
      <c r="D103" s="17" t="str">
        <f>"阳聪"</f>
        <v>阳聪</v>
      </c>
    </row>
    <row r="104" spans="1:4" ht="27.75" customHeight="1">
      <c r="A104" s="15">
        <v>101</v>
      </c>
      <c r="B104" s="16" t="str">
        <f t="shared" si="11"/>
        <v>SZ23012</v>
      </c>
      <c r="C104" s="16" t="s">
        <v>10</v>
      </c>
      <c r="D104" s="17" t="str">
        <f>"李雅婧"</f>
        <v>李雅婧</v>
      </c>
    </row>
    <row r="105" spans="1:4" ht="27.75" customHeight="1">
      <c r="A105" s="15">
        <v>102</v>
      </c>
      <c r="B105" s="16" t="str">
        <f t="shared" si="11"/>
        <v>SZ23012</v>
      </c>
      <c r="C105" s="16" t="s">
        <v>10</v>
      </c>
      <c r="D105" s="17" t="str">
        <f>"龙瑾"</f>
        <v>龙瑾</v>
      </c>
    </row>
    <row r="106" spans="1:4" ht="27.75" customHeight="1">
      <c r="A106" s="15">
        <v>103</v>
      </c>
      <c r="B106" s="16" t="str">
        <f t="shared" si="11"/>
        <v>SZ23012</v>
      </c>
      <c r="C106" s="16" t="s">
        <v>10</v>
      </c>
      <c r="D106" s="17" t="str">
        <f>"安宁"</f>
        <v>安宁</v>
      </c>
    </row>
    <row r="107" spans="1:4" ht="27.75" customHeight="1">
      <c r="A107" s="15">
        <v>104</v>
      </c>
      <c r="B107" s="16" t="str">
        <f t="shared" si="11"/>
        <v>SZ23012</v>
      </c>
      <c r="C107" s="16" t="s">
        <v>10</v>
      </c>
      <c r="D107" s="17" t="str">
        <f>"龚才新"</f>
        <v>龚才新</v>
      </c>
    </row>
    <row r="108" spans="1:4" ht="27.75" customHeight="1">
      <c r="A108" s="15">
        <v>105</v>
      </c>
      <c r="B108" s="16" t="str">
        <f t="shared" si="11"/>
        <v>SZ23012</v>
      </c>
      <c r="C108" s="16" t="s">
        <v>10</v>
      </c>
      <c r="D108" s="17" t="str">
        <f>"李依晗"</f>
        <v>李依晗</v>
      </c>
    </row>
    <row r="109" spans="1:4" ht="27.75" customHeight="1">
      <c r="A109" s="15">
        <v>106</v>
      </c>
      <c r="B109" s="16" t="str">
        <f aca="true" t="shared" si="12" ref="B109:B140">"SZ23013"</f>
        <v>SZ23013</v>
      </c>
      <c r="C109" s="16" t="s">
        <v>11</v>
      </c>
      <c r="D109" s="17" t="str">
        <f>"沈宇锋"</f>
        <v>沈宇锋</v>
      </c>
    </row>
    <row r="110" spans="1:4" ht="27.75" customHeight="1">
      <c r="A110" s="15">
        <v>107</v>
      </c>
      <c r="B110" s="16" t="str">
        <f t="shared" si="12"/>
        <v>SZ23013</v>
      </c>
      <c r="C110" s="16" t="s">
        <v>11</v>
      </c>
      <c r="D110" s="17" t="str">
        <f>"赵宇辉"</f>
        <v>赵宇辉</v>
      </c>
    </row>
    <row r="111" spans="1:4" ht="27.75" customHeight="1">
      <c r="A111" s="15">
        <v>108</v>
      </c>
      <c r="B111" s="16" t="str">
        <f t="shared" si="12"/>
        <v>SZ23013</v>
      </c>
      <c r="C111" s="16" t="s">
        <v>11</v>
      </c>
      <c r="D111" s="17" t="str">
        <f>"魏新宇"</f>
        <v>魏新宇</v>
      </c>
    </row>
    <row r="112" spans="1:4" ht="27.75" customHeight="1">
      <c r="A112" s="15">
        <v>109</v>
      </c>
      <c r="B112" s="16" t="str">
        <f t="shared" si="12"/>
        <v>SZ23013</v>
      </c>
      <c r="C112" s="16" t="s">
        <v>11</v>
      </c>
      <c r="D112" s="17" t="str">
        <f>"刘东升"</f>
        <v>刘东升</v>
      </c>
    </row>
    <row r="113" spans="1:4" ht="27.75" customHeight="1">
      <c r="A113" s="15">
        <v>110</v>
      </c>
      <c r="B113" s="16" t="str">
        <f t="shared" si="12"/>
        <v>SZ23013</v>
      </c>
      <c r="C113" s="16" t="s">
        <v>11</v>
      </c>
      <c r="D113" s="17" t="str">
        <f>"许吴飞"</f>
        <v>许吴飞</v>
      </c>
    </row>
    <row r="114" spans="1:4" ht="27.75" customHeight="1">
      <c r="A114" s="15">
        <v>111</v>
      </c>
      <c r="B114" s="16" t="str">
        <f t="shared" si="12"/>
        <v>SZ23013</v>
      </c>
      <c r="C114" s="16" t="s">
        <v>11</v>
      </c>
      <c r="D114" s="17" t="str">
        <f>"曹宜发"</f>
        <v>曹宜发</v>
      </c>
    </row>
    <row r="115" spans="1:4" ht="27.75" customHeight="1">
      <c r="A115" s="15">
        <v>112</v>
      </c>
      <c r="B115" s="16" t="str">
        <f t="shared" si="12"/>
        <v>SZ23013</v>
      </c>
      <c r="C115" s="16" t="s">
        <v>11</v>
      </c>
      <c r="D115" s="17" t="str">
        <f>"邵思瑾"</f>
        <v>邵思瑾</v>
      </c>
    </row>
    <row r="116" spans="1:4" ht="27.75" customHeight="1">
      <c r="A116" s="15">
        <v>113</v>
      </c>
      <c r="B116" s="16" t="str">
        <f t="shared" si="12"/>
        <v>SZ23013</v>
      </c>
      <c r="C116" s="16" t="s">
        <v>11</v>
      </c>
      <c r="D116" s="17" t="str">
        <f>"冯辰辰"</f>
        <v>冯辰辰</v>
      </c>
    </row>
    <row r="117" spans="1:4" ht="27.75" customHeight="1">
      <c r="A117" s="15">
        <v>114</v>
      </c>
      <c r="B117" s="16" t="str">
        <f t="shared" si="12"/>
        <v>SZ23013</v>
      </c>
      <c r="C117" s="16" t="s">
        <v>11</v>
      </c>
      <c r="D117" s="18" t="str">
        <f>"李卓（身份证后四位0086）"</f>
        <v>李卓（身份证后四位0086）</v>
      </c>
    </row>
    <row r="118" spans="1:4" ht="27.75" customHeight="1">
      <c r="A118" s="15">
        <v>115</v>
      </c>
      <c r="B118" s="16" t="str">
        <f t="shared" si="12"/>
        <v>SZ23013</v>
      </c>
      <c r="C118" s="16" t="s">
        <v>11</v>
      </c>
      <c r="D118" s="17" t="str">
        <f>"田赛"</f>
        <v>田赛</v>
      </c>
    </row>
    <row r="119" spans="1:4" ht="27.75" customHeight="1">
      <c r="A119" s="15">
        <v>116</v>
      </c>
      <c r="B119" s="16" t="str">
        <f t="shared" si="12"/>
        <v>SZ23013</v>
      </c>
      <c r="C119" s="16" t="s">
        <v>11</v>
      </c>
      <c r="D119" s="17" t="str">
        <f>"郑芃"</f>
        <v>郑芃</v>
      </c>
    </row>
    <row r="120" spans="1:4" ht="27.75" customHeight="1">
      <c r="A120" s="15">
        <v>117</v>
      </c>
      <c r="B120" s="16" t="str">
        <f t="shared" si="12"/>
        <v>SZ23013</v>
      </c>
      <c r="C120" s="16" t="s">
        <v>11</v>
      </c>
      <c r="D120" s="17" t="str">
        <f>"邹博安"</f>
        <v>邹博安</v>
      </c>
    </row>
    <row r="121" spans="1:4" ht="27.75" customHeight="1">
      <c r="A121" s="15">
        <v>118</v>
      </c>
      <c r="B121" s="16" t="str">
        <f t="shared" si="12"/>
        <v>SZ23013</v>
      </c>
      <c r="C121" s="16" t="s">
        <v>11</v>
      </c>
      <c r="D121" s="17" t="str">
        <f>"许蒙金"</f>
        <v>许蒙金</v>
      </c>
    </row>
    <row r="122" spans="1:4" ht="27.75" customHeight="1">
      <c r="A122" s="15">
        <v>119</v>
      </c>
      <c r="B122" s="16" t="str">
        <f t="shared" si="12"/>
        <v>SZ23013</v>
      </c>
      <c r="C122" s="16" t="s">
        <v>11</v>
      </c>
      <c r="D122" s="17" t="str">
        <f>"王振中"</f>
        <v>王振中</v>
      </c>
    </row>
    <row r="123" spans="1:4" ht="27.75" customHeight="1">
      <c r="A123" s="15">
        <v>120</v>
      </c>
      <c r="B123" s="16" t="str">
        <f t="shared" si="12"/>
        <v>SZ23013</v>
      </c>
      <c r="C123" s="16" t="s">
        <v>11</v>
      </c>
      <c r="D123" s="17" t="str">
        <f>"袁梦遥"</f>
        <v>袁梦遥</v>
      </c>
    </row>
    <row r="124" spans="1:4" ht="27.75" customHeight="1">
      <c r="A124" s="15">
        <v>121</v>
      </c>
      <c r="B124" s="16" t="str">
        <f t="shared" si="12"/>
        <v>SZ23013</v>
      </c>
      <c r="C124" s="16" t="s">
        <v>11</v>
      </c>
      <c r="D124" s="17" t="str">
        <f>"罗强胜"</f>
        <v>罗强胜</v>
      </c>
    </row>
    <row r="125" spans="1:4" ht="27.75" customHeight="1">
      <c r="A125" s="15">
        <v>122</v>
      </c>
      <c r="B125" s="16" t="str">
        <f t="shared" si="12"/>
        <v>SZ23013</v>
      </c>
      <c r="C125" s="16" t="s">
        <v>11</v>
      </c>
      <c r="D125" s="17" t="str">
        <f>"翦影"</f>
        <v>翦影</v>
      </c>
    </row>
    <row r="126" spans="1:4" ht="27.75" customHeight="1">
      <c r="A126" s="15">
        <v>123</v>
      </c>
      <c r="B126" s="16" t="str">
        <f t="shared" si="12"/>
        <v>SZ23013</v>
      </c>
      <c r="C126" s="16" t="s">
        <v>11</v>
      </c>
      <c r="D126" s="17" t="str">
        <f>"喻雯璠"</f>
        <v>喻雯璠</v>
      </c>
    </row>
    <row r="127" spans="1:4" ht="27.75" customHeight="1">
      <c r="A127" s="15">
        <v>124</v>
      </c>
      <c r="B127" s="16" t="str">
        <f t="shared" si="12"/>
        <v>SZ23013</v>
      </c>
      <c r="C127" s="16" t="s">
        <v>11</v>
      </c>
      <c r="D127" s="17" t="str">
        <f>"樊章加"</f>
        <v>樊章加</v>
      </c>
    </row>
    <row r="128" spans="1:4" ht="27.75" customHeight="1">
      <c r="A128" s="15">
        <v>125</v>
      </c>
      <c r="B128" s="16" t="str">
        <f t="shared" si="12"/>
        <v>SZ23013</v>
      </c>
      <c r="C128" s="16" t="s">
        <v>11</v>
      </c>
      <c r="D128" s="17" t="str">
        <f>"杨海"</f>
        <v>杨海</v>
      </c>
    </row>
    <row r="129" spans="1:4" ht="27.75" customHeight="1">
      <c r="A129" s="15">
        <v>126</v>
      </c>
      <c r="B129" s="16" t="str">
        <f t="shared" si="12"/>
        <v>SZ23013</v>
      </c>
      <c r="C129" s="16" t="s">
        <v>11</v>
      </c>
      <c r="D129" s="17" t="str">
        <f>"张帅"</f>
        <v>张帅</v>
      </c>
    </row>
    <row r="130" spans="1:4" ht="27.75" customHeight="1">
      <c r="A130" s="15">
        <v>127</v>
      </c>
      <c r="B130" s="16" t="str">
        <f t="shared" si="12"/>
        <v>SZ23013</v>
      </c>
      <c r="C130" s="16" t="s">
        <v>11</v>
      </c>
      <c r="D130" s="17" t="str">
        <f>"朱道朋"</f>
        <v>朱道朋</v>
      </c>
    </row>
    <row r="131" spans="1:4" ht="27.75" customHeight="1">
      <c r="A131" s="15">
        <v>128</v>
      </c>
      <c r="B131" s="16" t="str">
        <f t="shared" si="12"/>
        <v>SZ23013</v>
      </c>
      <c r="C131" s="16" t="s">
        <v>11</v>
      </c>
      <c r="D131" s="17" t="str">
        <f>"邹晓红"</f>
        <v>邹晓红</v>
      </c>
    </row>
    <row r="132" spans="1:4" ht="27.75" customHeight="1">
      <c r="A132" s="15">
        <v>129</v>
      </c>
      <c r="B132" s="16" t="str">
        <f t="shared" si="12"/>
        <v>SZ23013</v>
      </c>
      <c r="C132" s="16" t="s">
        <v>11</v>
      </c>
      <c r="D132" s="17" t="str">
        <f>"杨芳"</f>
        <v>杨芳</v>
      </c>
    </row>
    <row r="133" spans="1:4" ht="27.75" customHeight="1">
      <c r="A133" s="15">
        <v>130</v>
      </c>
      <c r="B133" s="16" t="str">
        <f t="shared" si="12"/>
        <v>SZ23013</v>
      </c>
      <c r="C133" s="16" t="s">
        <v>11</v>
      </c>
      <c r="D133" s="17" t="str">
        <f>"梁转转"</f>
        <v>梁转转</v>
      </c>
    </row>
    <row r="134" spans="1:4" ht="27.75" customHeight="1">
      <c r="A134" s="15">
        <v>131</v>
      </c>
      <c r="B134" s="16" t="str">
        <f t="shared" si="12"/>
        <v>SZ23013</v>
      </c>
      <c r="C134" s="16" t="s">
        <v>11</v>
      </c>
      <c r="D134" s="17" t="str">
        <f>"黄发旺"</f>
        <v>黄发旺</v>
      </c>
    </row>
    <row r="135" spans="1:4" ht="27.75" customHeight="1">
      <c r="A135" s="15">
        <v>132</v>
      </c>
      <c r="B135" s="16" t="str">
        <f t="shared" si="12"/>
        <v>SZ23013</v>
      </c>
      <c r="C135" s="16" t="s">
        <v>11</v>
      </c>
      <c r="D135" s="17" t="str">
        <f>"徐国雄"</f>
        <v>徐国雄</v>
      </c>
    </row>
    <row r="136" spans="1:4" ht="27.75" customHeight="1">
      <c r="A136" s="15">
        <v>133</v>
      </c>
      <c r="B136" s="16" t="str">
        <f t="shared" si="12"/>
        <v>SZ23013</v>
      </c>
      <c r="C136" s="16" t="s">
        <v>11</v>
      </c>
      <c r="D136" s="17" t="str">
        <f>"邓梅霜"</f>
        <v>邓梅霜</v>
      </c>
    </row>
    <row r="137" spans="1:4" ht="27.75" customHeight="1">
      <c r="A137" s="15">
        <v>134</v>
      </c>
      <c r="B137" s="16" t="str">
        <f t="shared" si="12"/>
        <v>SZ23013</v>
      </c>
      <c r="C137" s="16" t="s">
        <v>11</v>
      </c>
      <c r="D137" s="17" t="str">
        <f>"易书霞"</f>
        <v>易书霞</v>
      </c>
    </row>
    <row r="138" spans="1:4" ht="27.75" customHeight="1">
      <c r="A138" s="15">
        <v>135</v>
      </c>
      <c r="B138" s="16" t="str">
        <f t="shared" si="12"/>
        <v>SZ23013</v>
      </c>
      <c r="C138" s="16" t="s">
        <v>11</v>
      </c>
      <c r="D138" s="17" t="str">
        <f>"张士凯"</f>
        <v>张士凯</v>
      </c>
    </row>
    <row r="139" spans="1:4" ht="27.75" customHeight="1">
      <c r="A139" s="15">
        <v>136</v>
      </c>
      <c r="B139" s="16" t="str">
        <f t="shared" si="12"/>
        <v>SZ23013</v>
      </c>
      <c r="C139" s="16" t="s">
        <v>11</v>
      </c>
      <c r="D139" s="17" t="str">
        <f>"李毅然"</f>
        <v>李毅然</v>
      </c>
    </row>
    <row r="140" spans="1:4" ht="27.75" customHeight="1">
      <c r="A140" s="15">
        <v>137</v>
      </c>
      <c r="B140" s="16" t="str">
        <f t="shared" si="12"/>
        <v>SZ23013</v>
      </c>
      <c r="C140" s="16" t="s">
        <v>11</v>
      </c>
      <c r="D140" s="17" t="str">
        <f>"许汉兵"</f>
        <v>许汉兵</v>
      </c>
    </row>
    <row r="141" spans="1:4" ht="27.75" customHeight="1">
      <c r="A141" s="15">
        <v>138</v>
      </c>
      <c r="B141" s="16" t="str">
        <f aca="true" t="shared" si="13" ref="B141:B150">"SZ23014"</f>
        <v>SZ23014</v>
      </c>
      <c r="C141" s="16" t="s">
        <v>12</v>
      </c>
      <c r="D141" s="17" t="str">
        <f>"陈震"</f>
        <v>陈震</v>
      </c>
    </row>
    <row r="142" spans="1:4" ht="27.75" customHeight="1">
      <c r="A142" s="15">
        <v>139</v>
      </c>
      <c r="B142" s="16" t="str">
        <f t="shared" si="13"/>
        <v>SZ23014</v>
      </c>
      <c r="C142" s="16" t="s">
        <v>12</v>
      </c>
      <c r="D142" s="18" t="str">
        <f>"张政（身份证后四位0670）"</f>
        <v>张政（身份证后四位0670）</v>
      </c>
    </row>
    <row r="143" spans="1:4" ht="27.75" customHeight="1">
      <c r="A143" s="15">
        <v>140</v>
      </c>
      <c r="B143" s="16" t="str">
        <f t="shared" si="13"/>
        <v>SZ23014</v>
      </c>
      <c r="C143" s="16" t="s">
        <v>12</v>
      </c>
      <c r="D143" s="17" t="str">
        <f>"李晨铭"</f>
        <v>李晨铭</v>
      </c>
    </row>
    <row r="144" spans="1:4" ht="27.75" customHeight="1">
      <c r="A144" s="15">
        <v>141</v>
      </c>
      <c r="B144" s="16" t="str">
        <f t="shared" si="13"/>
        <v>SZ23014</v>
      </c>
      <c r="C144" s="16" t="s">
        <v>12</v>
      </c>
      <c r="D144" s="17" t="str">
        <f>"田洲"</f>
        <v>田洲</v>
      </c>
    </row>
    <row r="145" spans="1:4" ht="27.75" customHeight="1">
      <c r="A145" s="15">
        <v>142</v>
      </c>
      <c r="B145" s="16" t="str">
        <f t="shared" si="13"/>
        <v>SZ23014</v>
      </c>
      <c r="C145" s="16" t="s">
        <v>12</v>
      </c>
      <c r="D145" s="18" t="str">
        <f>"田进（身份证后四位7291）"</f>
        <v>田进（身份证后四位7291）</v>
      </c>
    </row>
    <row r="146" spans="1:4" ht="27.75" customHeight="1">
      <c r="A146" s="15">
        <v>143</v>
      </c>
      <c r="B146" s="16" t="str">
        <f t="shared" si="13"/>
        <v>SZ23014</v>
      </c>
      <c r="C146" s="16" t="s">
        <v>12</v>
      </c>
      <c r="D146" s="17" t="str">
        <f>"胡红"</f>
        <v>胡红</v>
      </c>
    </row>
    <row r="147" spans="1:4" ht="27.75" customHeight="1">
      <c r="A147" s="15">
        <v>144</v>
      </c>
      <c r="B147" s="16" t="str">
        <f t="shared" si="13"/>
        <v>SZ23014</v>
      </c>
      <c r="C147" s="16" t="s">
        <v>12</v>
      </c>
      <c r="D147" s="17" t="str">
        <f>"陈宏"</f>
        <v>陈宏</v>
      </c>
    </row>
    <row r="148" spans="1:4" ht="27.75" customHeight="1">
      <c r="A148" s="15">
        <v>145</v>
      </c>
      <c r="B148" s="16" t="str">
        <f t="shared" si="13"/>
        <v>SZ23014</v>
      </c>
      <c r="C148" s="16" t="s">
        <v>12</v>
      </c>
      <c r="D148" s="17" t="str">
        <f>"李钧"</f>
        <v>李钧</v>
      </c>
    </row>
    <row r="149" spans="1:4" ht="27.75" customHeight="1">
      <c r="A149" s="15">
        <v>146</v>
      </c>
      <c r="B149" s="16" t="str">
        <f t="shared" si="13"/>
        <v>SZ23014</v>
      </c>
      <c r="C149" s="16" t="s">
        <v>12</v>
      </c>
      <c r="D149" s="17" t="str">
        <f>"吴永康"</f>
        <v>吴永康</v>
      </c>
    </row>
    <row r="150" spans="1:4" ht="27.75" customHeight="1">
      <c r="A150" s="15">
        <v>147</v>
      </c>
      <c r="B150" s="16" t="str">
        <f t="shared" si="13"/>
        <v>SZ23014</v>
      </c>
      <c r="C150" s="16" t="s">
        <v>12</v>
      </c>
      <c r="D150" s="17" t="str">
        <f>"赵世豪"</f>
        <v>赵世豪</v>
      </c>
    </row>
    <row r="151" spans="1:4" ht="27.75" customHeight="1">
      <c r="A151" s="15">
        <v>148</v>
      </c>
      <c r="B151" s="16" t="str">
        <f aca="true" t="shared" si="14" ref="B151:B154">"SZ23015"</f>
        <v>SZ23015</v>
      </c>
      <c r="C151" s="16" t="s">
        <v>13</v>
      </c>
      <c r="D151" s="17" t="str">
        <f>"雷闯"</f>
        <v>雷闯</v>
      </c>
    </row>
    <row r="152" spans="1:4" ht="27.75" customHeight="1">
      <c r="A152" s="15">
        <v>149</v>
      </c>
      <c r="B152" s="16" t="str">
        <f t="shared" si="14"/>
        <v>SZ23015</v>
      </c>
      <c r="C152" s="16" t="s">
        <v>13</v>
      </c>
      <c r="D152" s="17" t="str">
        <f>"汤肖"</f>
        <v>汤肖</v>
      </c>
    </row>
    <row r="153" spans="1:4" ht="27.75" customHeight="1">
      <c r="A153" s="15">
        <v>150</v>
      </c>
      <c r="B153" s="16" t="str">
        <f t="shared" si="14"/>
        <v>SZ23015</v>
      </c>
      <c r="C153" s="16" t="s">
        <v>13</v>
      </c>
      <c r="D153" s="17" t="str">
        <f>"张朝阳"</f>
        <v>张朝阳</v>
      </c>
    </row>
    <row r="154" spans="1:4" ht="27.75" customHeight="1">
      <c r="A154" s="15">
        <v>151</v>
      </c>
      <c r="B154" s="16" t="str">
        <f t="shared" si="14"/>
        <v>SZ23015</v>
      </c>
      <c r="C154" s="16" t="s">
        <v>13</v>
      </c>
      <c r="D154" s="17" t="str">
        <f>"朱玉玲"</f>
        <v>朱玉玲</v>
      </c>
    </row>
    <row r="155" spans="1:4" ht="27.75" customHeight="1">
      <c r="A155" s="15">
        <v>152</v>
      </c>
      <c r="B155" s="16" t="str">
        <f aca="true" t="shared" si="15" ref="B155:B182">"SZ23016"</f>
        <v>SZ23016</v>
      </c>
      <c r="C155" s="16" t="s">
        <v>14</v>
      </c>
      <c r="D155" s="17" t="str">
        <f>"刘喆栋"</f>
        <v>刘喆栋</v>
      </c>
    </row>
    <row r="156" spans="1:4" ht="27.75" customHeight="1">
      <c r="A156" s="15">
        <v>153</v>
      </c>
      <c r="B156" s="16" t="str">
        <f t="shared" si="15"/>
        <v>SZ23016</v>
      </c>
      <c r="C156" s="16" t="s">
        <v>14</v>
      </c>
      <c r="D156" s="17" t="str">
        <f>"伍秋红"</f>
        <v>伍秋红</v>
      </c>
    </row>
    <row r="157" spans="1:4" ht="27.75" customHeight="1">
      <c r="A157" s="15">
        <v>154</v>
      </c>
      <c r="B157" s="16" t="str">
        <f t="shared" si="15"/>
        <v>SZ23016</v>
      </c>
      <c r="C157" s="16" t="s">
        <v>14</v>
      </c>
      <c r="D157" s="17" t="str">
        <f>"王琪琪"</f>
        <v>王琪琪</v>
      </c>
    </row>
    <row r="158" spans="1:4" ht="27.75" customHeight="1">
      <c r="A158" s="15">
        <v>155</v>
      </c>
      <c r="B158" s="16" t="str">
        <f t="shared" si="15"/>
        <v>SZ23016</v>
      </c>
      <c r="C158" s="16" t="s">
        <v>14</v>
      </c>
      <c r="D158" s="17" t="str">
        <f>"高捷"</f>
        <v>高捷</v>
      </c>
    </row>
    <row r="159" spans="1:4" ht="27.75" customHeight="1">
      <c r="A159" s="15">
        <v>156</v>
      </c>
      <c r="B159" s="16" t="str">
        <f t="shared" si="15"/>
        <v>SZ23016</v>
      </c>
      <c r="C159" s="16" t="s">
        <v>14</v>
      </c>
      <c r="D159" s="17" t="str">
        <f>"陈诚"</f>
        <v>陈诚</v>
      </c>
    </row>
    <row r="160" spans="1:4" ht="27.75" customHeight="1">
      <c r="A160" s="15">
        <v>157</v>
      </c>
      <c r="B160" s="16" t="str">
        <f t="shared" si="15"/>
        <v>SZ23016</v>
      </c>
      <c r="C160" s="16" t="s">
        <v>14</v>
      </c>
      <c r="D160" s="17" t="str">
        <f>"许涛"</f>
        <v>许涛</v>
      </c>
    </row>
    <row r="161" spans="1:4" ht="27.75" customHeight="1">
      <c r="A161" s="15">
        <v>158</v>
      </c>
      <c r="B161" s="16" t="str">
        <f t="shared" si="15"/>
        <v>SZ23016</v>
      </c>
      <c r="C161" s="16" t="s">
        <v>14</v>
      </c>
      <c r="D161" s="17" t="str">
        <f>"梅超"</f>
        <v>梅超</v>
      </c>
    </row>
    <row r="162" spans="1:4" ht="27.75" customHeight="1">
      <c r="A162" s="15">
        <v>159</v>
      </c>
      <c r="B162" s="16" t="str">
        <f t="shared" si="15"/>
        <v>SZ23016</v>
      </c>
      <c r="C162" s="16" t="s">
        <v>14</v>
      </c>
      <c r="D162" s="17" t="str">
        <f>"苏顺"</f>
        <v>苏顺</v>
      </c>
    </row>
    <row r="163" spans="1:4" ht="27.75" customHeight="1">
      <c r="A163" s="15">
        <v>160</v>
      </c>
      <c r="B163" s="16" t="str">
        <f t="shared" si="15"/>
        <v>SZ23016</v>
      </c>
      <c r="C163" s="16" t="s">
        <v>14</v>
      </c>
      <c r="D163" s="17" t="str">
        <f>"田晨"</f>
        <v>田晨</v>
      </c>
    </row>
    <row r="164" spans="1:4" ht="27.75" customHeight="1">
      <c r="A164" s="15">
        <v>161</v>
      </c>
      <c r="B164" s="16" t="str">
        <f t="shared" si="15"/>
        <v>SZ23016</v>
      </c>
      <c r="C164" s="16" t="s">
        <v>14</v>
      </c>
      <c r="D164" s="17" t="str">
        <f>"黄园"</f>
        <v>黄园</v>
      </c>
    </row>
    <row r="165" spans="1:4" ht="27.75" customHeight="1">
      <c r="A165" s="15">
        <v>162</v>
      </c>
      <c r="B165" s="16" t="str">
        <f t="shared" si="15"/>
        <v>SZ23016</v>
      </c>
      <c r="C165" s="16" t="s">
        <v>14</v>
      </c>
      <c r="D165" s="17" t="str">
        <f>"张柯洋"</f>
        <v>张柯洋</v>
      </c>
    </row>
    <row r="166" spans="1:4" ht="27.75" customHeight="1">
      <c r="A166" s="15">
        <v>163</v>
      </c>
      <c r="B166" s="16" t="str">
        <f t="shared" si="15"/>
        <v>SZ23016</v>
      </c>
      <c r="C166" s="16" t="s">
        <v>14</v>
      </c>
      <c r="D166" s="17" t="str">
        <f>"邹远锐"</f>
        <v>邹远锐</v>
      </c>
    </row>
    <row r="167" spans="1:4" ht="27.75" customHeight="1">
      <c r="A167" s="15">
        <v>164</v>
      </c>
      <c r="B167" s="16" t="str">
        <f t="shared" si="15"/>
        <v>SZ23016</v>
      </c>
      <c r="C167" s="16" t="s">
        <v>14</v>
      </c>
      <c r="D167" s="17" t="str">
        <f>"韩东"</f>
        <v>韩东</v>
      </c>
    </row>
    <row r="168" spans="1:4" ht="27.75" customHeight="1">
      <c r="A168" s="15">
        <v>165</v>
      </c>
      <c r="B168" s="16" t="str">
        <f t="shared" si="15"/>
        <v>SZ23016</v>
      </c>
      <c r="C168" s="16" t="s">
        <v>14</v>
      </c>
      <c r="D168" s="17" t="str">
        <f>"苏惠岸"</f>
        <v>苏惠岸</v>
      </c>
    </row>
    <row r="169" spans="1:4" ht="27.75" customHeight="1">
      <c r="A169" s="15">
        <v>166</v>
      </c>
      <c r="B169" s="16" t="str">
        <f t="shared" si="15"/>
        <v>SZ23016</v>
      </c>
      <c r="C169" s="16" t="s">
        <v>14</v>
      </c>
      <c r="D169" s="17" t="str">
        <f>"杨刚"</f>
        <v>杨刚</v>
      </c>
    </row>
    <row r="170" spans="1:4" ht="27.75" customHeight="1">
      <c r="A170" s="15">
        <v>167</v>
      </c>
      <c r="B170" s="16" t="str">
        <f t="shared" si="15"/>
        <v>SZ23016</v>
      </c>
      <c r="C170" s="16" t="s">
        <v>14</v>
      </c>
      <c r="D170" s="17" t="str">
        <f>"王聪"</f>
        <v>王聪</v>
      </c>
    </row>
    <row r="171" spans="1:4" ht="27.75" customHeight="1">
      <c r="A171" s="15">
        <v>168</v>
      </c>
      <c r="B171" s="16" t="str">
        <f t="shared" si="15"/>
        <v>SZ23016</v>
      </c>
      <c r="C171" s="16" t="s">
        <v>14</v>
      </c>
      <c r="D171" s="17" t="str">
        <f>"马少陈"</f>
        <v>马少陈</v>
      </c>
    </row>
    <row r="172" spans="1:4" ht="27.75" customHeight="1">
      <c r="A172" s="15">
        <v>169</v>
      </c>
      <c r="B172" s="16" t="str">
        <f t="shared" si="15"/>
        <v>SZ23016</v>
      </c>
      <c r="C172" s="16" t="s">
        <v>14</v>
      </c>
      <c r="D172" s="17" t="str">
        <f>"高艺榕"</f>
        <v>高艺榕</v>
      </c>
    </row>
    <row r="173" spans="1:4" ht="27.75" customHeight="1">
      <c r="A173" s="15">
        <v>170</v>
      </c>
      <c r="B173" s="16" t="str">
        <f t="shared" si="15"/>
        <v>SZ23016</v>
      </c>
      <c r="C173" s="16" t="s">
        <v>14</v>
      </c>
      <c r="D173" s="17" t="str">
        <f>"黎彦"</f>
        <v>黎彦</v>
      </c>
    </row>
    <row r="174" spans="1:4" ht="27.75" customHeight="1">
      <c r="A174" s="15">
        <v>171</v>
      </c>
      <c r="B174" s="16" t="str">
        <f t="shared" si="15"/>
        <v>SZ23016</v>
      </c>
      <c r="C174" s="16" t="s">
        <v>14</v>
      </c>
      <c r="D174" s="17" t="str">
        <f>"曹沛"</f>
        <v>曹沛</v>
      </c>
    </row>
    <row r="175" spans="1:4" ht="27.75" customHeight="1">
      <c r="A175" s="15">
        <v>172</v>
      </c>
      <c r="B175" s="16" t="str">
        <f t="shared" si="15"/>
        <v>SZ23016</v>
      </c>
      <c r="C175" s="16" t="s">
        <v>14</v>
      </c>
      <c r="D175" s="17" t="str">
        <f>"程晓琦"</f>
        <v>程晓琦</v>
      </c>
    </row>
    <row r="176" spans="1:4" ht="27.75" customHeight="1">
      <c r="A176" s="15">
        <v>173</v>
      </c>
      <c r="B176" s="16" t="str">
        <f t="shared" si="15"/>
        <v>SZ23016</v>
      </c>
      <c r="C176" s="16" t="s">
        <v>14</v>
      </c>
      <c r="D176" s="17" t="str">
        <f>"陈浩然"</f>
        <v>陈浩然</v>
      </c>
    </row>
    <row r="177" spans="1:4" ht="27.75" customHeight="1">
      <c r="A177" s="15">
        <v>174</v>
      </c>
      <c r="B177" s="16" t="str">
        <f t="shared" si="15"/>
        <v>SZ23016</v>
      </c>
      <c r="C177" s="16" t="s">
        <v>14</v>
      </c>
      <c r="D177" s="17" t="str">
        <f>"薄亚丽"</f>
        <v>薄亚丽</v>
      </c>
    </row>
    <row r="178" spans="1:4" ht="27.75" customHeight="1">
      <c r="A178" s="15">
        <v>175</v>
      </c>
      <c r="B178" s="16" t="str">
        <f t="shared" si="15"/>
        <v>SZ23016</v>
      </c>
      <c r="C178" s="16" t="s">
        <v>14</v>
      </c>
      <c r="D178" s="17" t="str">
        <f>"王雪"</f>
        <v>王雪</v>
      </c>
    </row>
    <row r="179" spans="1:4" ht="27.75" customHeight="1">
      <c r="A179" s="15">
        <v>176</v>
      </c>
      <c r="B179" s="16" t="str">
        <f t="shared" si="15"/>
        <v>SZ23016</v>
      </c>
      <c r="C179" s="16" t="s">
        <v>14</v>
      </c>
      <c r="D179" s="17" t="str">
        <f>"龚朝"</f>
        <v>龚朝</v>
      </c>
    </row>
    <row r="180" spans="1:4" ht="27.75" customHeight="1">
      <c r="A180" s="15">
        <v>177</v>
      </c>
      <c r="B180" s="16" t="str">
        <f t="shared" si="15"/>
        <v>SZ23016</v>
      </c>
      <c r="C180" s="16" t="s">
        <v>14</v>
      </c>
      <c r="D180" s="17" t="str">
        <f>"成先阳"</f>
        <v>成先阳</v>
      </c>
    </row>
    <row r="181" spans="1:4" ht="27.75" customHeight="1">
      <c r="A181" s="15">
        <v>178</v>
      </c>
      <c r="B181" s="16" t="str">
        <f t="shared" si="15"/>
        <v>SZ23016</v>
      </c>
      <c r="C181" s="16" t="s">
        <v>14</v>
      </c>
      <c r="D181" s="17" t="str">
        <f>"周凯"</f>
        <v>周凯</v>
      </c>
    </row>
    <row r="182" spans="1:4" ht="27.75" customHeight="1">
      <c r="A182" s="15">
        <v>179</v>
      </c>
      <c r="B182" s="16" t="str">
        <f aca="true" t="shared" si="16" ref="B182:B198">"SZ23017"</f>
        <v>SZ23017</v>
      </c>
      <c r="C182" s="16" t="s">
        <v>15</v>
      </c>
      <c r="D182" s="17" t="str">
        <f>"魏静俭"</f>
        <v>魏静俭</v>
      </c>
    </row>
    <row r="183" spans="1:4" ht="27.75" customHeight="1">
      <c r="A183" s="15">
        <v>180</v>
      </c>
      <c r="B183" s="16" t="str">
        <f t="shared" si="16"/>
        <v>SZ23017</v>
      </c>
      <c r="C183" s="16" t="s">
        <v>15</v>
      </c>
      <c r="D183" s="17" t="str">
        <f>"刘凌杰"</f>
        <v>刘凌杰</v>
      </c>
    </row>
    <row r="184" spans="1:4" ht="27.75" customHeight="1">
      <c r="A184" s="15">
        <v>181</v>
      </c>
      <c r="B184" s="16" t="str">
        <f t="shared" si="16"/>
        <v>SZ23017</v>
      </c>
      <c r="C184" s="16" t="s">
        <v>15</v>
      </c>
      <c r="D184" s="17" t="str">
        <f>"马倩"</f>
        <v>马倩</v>
      </c>
    </row>
    <row r="185" spans="1:4" ht="27.75" customHeight="1">
      <c r="A185" s="15">
        <v>182</v>
      </c>
      <c r="B185" s="16" t="str">
        <f t="shared" si="16"/>
        <v>SZ23017</v>
      </c>
      <c r="C185" s="16" t="s">
        <v>15</v>
      </c>
      <c r="D185" s="17" t="str">
        <f>"时恒"</f>
        <v>时恒</v>
      </c>
    </row>
    <row r="186" spans="1:4" ht="27.75" customHeight="1">
      <c r="A186" s="15">
        <v>183</v>
      </c>
      <c r="B186" s="16" t="str">
        <f t="shared" si="16"/>
        <v>SZ23017</v>
      </c>
      <c r="C186" s="16" t="s">
        <v>15</v>
      </c>
      <c r="D186" s="17" t="str">
        <f>"范家宾"</f>
        <v>范家宾</v>
      </c>
    </row>
    <row r="187" spans="1:4" ht="27.75" customHeight="1">
      <c r="A187" s="15">
        <v>184</v>
      </c>
      <c r="B187" s="16" t="str">
        <f t="shared" si="16"/>
        <v>SZ23017</v>
      </c>
      <c r="C187" s="16" t="s">
        <v>15</v>
      </c>
      <c r="D187" s="17" t="str">
        <f>"苏阳"</f>
        <v>苏阳</v>
      </c>
    </row>
    <row r="188" spans="1:4" ht="27.75" customHeight="1">
      <c r="A188" s="15">
        <v>185</v>
      </c>
      <c r="B188" s="16" t="str">
        <f t="shared" si="16"/>
        <v>SZ23017</v>
      </c>
      <c r="C188" s="16" t="s">
        <v>15</v>
      </c>
      <c r="D188" s="17" t="str">
        <f>"张亚旗"</f>
        <v>张亚旗</v>
      </c>
    </row>
    <row r="189" spans="1:4" ht="27.75" customHeight="1">
      <c r="A189" s="15">
        <v>186</v>
      </c>
      <c r="B189" s="16" t="str">
        <f t="shared" si="16"/>
        <v>SZ23017</v>
      </c>
      <c r="C189" s="16" t="s">
        <v>15</v>
      </c>
      <c r="D189" s="17" t="str">
        <f>"别思汗"</f>
        <v>别思汗</v>
      </c>
    </row>
    <row r="190" spans="1:4" ht="27.75" customHeight="1">
      <c r="A190" s="15">
        <v>187</v>
      </c>
      <c r="B190" s="16" t="str">
        <f t="shared" si="16"/>
        <v>SZ23017</v>
      </c>
      <c r="C190" s="16" t="s">
        <v>15</v>
      </c>
      <c r="D190" s="17" t="str">
        <f>"夏贇"</f>
        <v>夏贇</v>
      </c>
    </row>
    <row r="191" spans="1:4" ht="27.75" customHeight="1">
      <c r="A191" s="15">
        <v>188</v>
      </c>
      <c r="B191" s="16" t="str">
        <f t="shared" si="16"/>
        <v>SZ23017</v>
      </c>
      <c r="C191" s="16" t="s">
        <v>15</v>
      </c>
      <c r="D191" s="17" t="str">
        <f>"明臣"</f>
        <v>明臣</v>
      </c>
    </row>
    <row r="192" spans="1:4" ht="27.75" customHeight="1">
      <c r="A192" s="15">
        <v>189</v>
      </c>
      <c r="B192" s="16" t="str">
        <f t="shared" si="16"/>
        <v>SZ23017</v>
      </c>
      <c r="C192" s="16" t="s">
        <v>15</v>
      </c>
      <c r="D192" s="17" t="str">
        <f>"付鹏"</f>
        <v>付鹏</v>
      </c>
    </row>
    <row r="193" spans="1:4" ht="27.75" customHeight="1">
      <c r="A193" s="15">
        <v>190</v>
      </c>
      <c r="B193" s="16" t="str">
        <f t="shared" si="16"/>
        <v>SZ23017</v>
      </c>
      <c r="C193" s="16" t="s">
        <v>15</v>
      </c>
      <c r="D193" s="17" t="str">
        <f>"覃冬"</f>
        <v>覃冬</v>
      </c>
    </row>
    <row r="194" spans="1:4" ht="27.75" customHeight="1">
      <c r="A194" s="15">
        <v>191</v>
      </c>
      <c r="B194" s="16" t="str">
        <f t="shared" si="16"/>
        <v>SZ23017</v>
      </c>
      <c r="C194" s="16" t="s">
        <v>15</v>
      </c>
      <c r="D194" s="17" t="str">
        <f>"宋紫阳"</f>
        <v>宋紫阳</v>
      </c>
    </row>
    <row r="195" spans="1:4" ht="27.75" customHeight="1">
      <c r="A195" s="15">
        <v>192</v>
      </c>
      <c r="B195" s="16" t="str">
        <f t="shared" si="16"/>
        <v>SZ23017</v>
      </c>
      <c r="C195" s="16" t="s">
        <v>15</v>
      </c>
      <c r="D195" s="17" t="str">
        <f>"史锡靖"</f>
        <v>史锡靖</v>
      </c>
    </row>
    <row r="196" spans="1:4" ht="27.75" customHeight="1">
      <c r="A196" s="15">
        <v>193</v>
      </c>
      <c r="B196" s="16" t="str">
        <f t="shared" si="16"/>
        <v>SZ23017</v>
      </c>
      <c r="C196" s="16" t="s">
        <v>15</v>
      </c>
      <c r="D196" s="17" t="str">
        <f>"李兆淞"</f>
        <v>李兆淞</v>
      </c>
    </row>
    <row r="197" spans="1:4" ht="27.75" customHeight="1">
      <c r="A197" s="15">
        <v>194</v>
      </c>
      <c r="B197" s="16" t="str">
        <f t="shared" si="16"/>
        <v>SZ23017</v>
      </c>
      <c r="C197" s="16" t="s">
        <v>15</v>
      </c>
      <c r="D197" s="17" t="str">
        <f>"陈友伦"</f>
        <v>陈友伦</v>
      </c>
    </row>
    <row r="198" spans="1:4" ht="27.75" customHeight="1">
      <c r="A198" s="15">
        <v>195</v>
      </c>
      <c r="B198" s="16" t="str">
        <f t="shared" si="16"/>
        <v>SZ23017</v>
      </c>
      <c r="C198" s="16" t="s">
        <v>15</v>
      </c>
      <c r="D198" s="17" t="str">
        <f>"吴卫"</f>
        <v>吴卫</v>
      </c>
    </row>
    <row r="199" spans="1:4" ht="27.75" customHeight="1">
      <c r="A199" s="15">
        <v>196</v>
      </c>
      <c r="B199" s="16" t="str">
        <f aca="true" t="shared" si="17" ref="B199:B201">"SZ23018"</f>
        <v>SZ23018</v>
      </c>
      <c r="C199" s="16" t="s">
        <v>16</v>
      </c>
      <c r="D199" s="17" t="str">
        <f>"孟旭颜"</f>
        <v>孟旭颜</v>
      </c>
    </row>
    <row r="200" spans="1:4" ht="27.75" customHeight="1">
      <c r="A200" s="15">
        <v>197</v>
      </c>
      <c r="B200" s="16" t="str">
        <f t="shared" si="17"/>
        <v>SZ23018</v>
      </c>
      <c r="C200" s="16" t="s">
        <v>16</v>
      </c>
      <c r="D200" s="17" t="str">
        <f>"刘小蔓"</f>
        <v>刘小蔓</v>
      </c>
    </row>
    <row r="201" spans="1:4" ht="27.75" customHeight="1">
      <c r="A201" s="15">
        <v>198</v>
      </c>
      <c r="B201" s="16" t="str">
        <f t="shared" si="17"/>
        <v>SZ23018</v>
      </c>
      <c r="C201" s="16" t="s">
        <v>16</v>
      </c>
      <c r="D201" s="17" t="str">
        <f>"陈龙焰"</f>
        <v>陈龙焰</v>
      </c>
    </row>
    <row r="202" spans="1:4" ht="27.75" customHeight="1">
      <c r="A202" s="15">
        <v>199</v>
      </c>
      <c r="B202" s="16" t="str">
        <f aca="true" t="shared" si="18" ref="B202:B210">"SZ23019"</f>
        <v>SZ23019</v>
      </c>
      <c r="C202" s="16" t="s">
        <v>17</v>
      </c>
      <c r="D202" s="17" t="str">
        <f>"郭伟岸"</f>
        <v>郭伟岸</v>
      </c>
    </row>
    <row r="203" spans="1:4" ht="27.75" customHeight="1">
      <c r="A203" s="15">
        <v>200</v>
      </c>
      <c r="B203" s="16" t="str">
        <f t="shared" si="18"/>
        <v>SZ23019</v>
      </c>
      <c r="C203" s="16" t="s">
        <v>17</v>
      </c>
      <c r="D203" s="17" t="str">
        <f>"李倩倩"</f>
        <v>李倩倩</v>
      </c>
    </row>
    <row r="204" spans="1:4" ht="27.75" customHeight="1">
      <c r="A204" s="15">
        <v>201</v>
      </c>
      <c r="B204" s="16" t="str">
        <f t="shared" si="18"/>
        <v>SZ23019</v>
      </c>
      <c r="C204" s="16" t="s">
        <v>17</v>
      </c>
      <c r="D204" s="17" t="str">
        <f>"李洁"</f>
        <v>李洁</v>
      </c>
    </row>
    <row r="205" spans="1:4" ht="27.75" customHeight="1">
      <c r="A205" s="15">
        <v>202</v>
      </c>
      <c r="B205" s="16" t="str">
        <f t="shared" si="18"/>
        <v>SZ23019</v>
      </c>
      <c r="C205" s="16" t="s">
        <v>17</v>
      </c>
      <c r="D205" s="17" t="str">
        <f>"秦想"</f>
        <v>秦想</v>
      </c>
    </row>
    <row r="206" spans="1:4" ht="27.75" customHeight="1">
      <c r="A206" s="15">
        <v>203</v>
      </c>
      <c r="B206" s="16" t="str">
        <f t="shared" si="18"/>
        <v>SZ23019</v>
      </c>
      <c r="C206" s="16" t="s">
        <v>17</v>
      </c>
      <c r="D206" s="17" t="str">
        <f>"涂浩"</f>
        <v>涂浩</v>
      </c>
    </row>
    <row r="207" spans="1:4" ht="27.75" customHeight="1">
      <c r="A207" s="15">
        <v>204</v>
      </c>
      <c r="B207" s="16" t="str">
        <f t="shared" si="18"/>
        <v>SZ23019</v>
      </c>
      <c r="C207" s="16" t="s">
        <v>17</v>
      </c>
      <c r="D207" s="17" t="str">
        <f>"江冲"</f>
        <v>江冲</v>
      </c>
    </row>
    <row r="208" spans="1:4" ht="27.75" customHeight="1">
      <c r="A208" s="15">
        <v>205</v>
      </c>
      <c r="B208" s="16" t="str">
        <f t="shared" si="18"/>
        <v>SZ23019</v>
      </c>
      <c r="C208" s="16" t="s">
        <v>17</v>
      </c>
      <c r="D208" s="17" t="str">
        <f>"罗雅蕴"</f>
        <v>罗雅蕴</v>
      </c>
    </row>
    <row r="209" spans="1:4" ht="27.75" customHeight="1">
      <c r="A209" s="15">
        <v>206</v>
      </c>
      <c r="B209" s="16" t="str">
        <f t="shared" si="18"/>
        <v>SZ23019</v>
      </c>
      <c r="C209" s="16" t="s">
        <v>17</v>
      </c>
      <c r="D209" s="17" t="str">
        <f>"谭小艳"</f>
        <v>谭小艳</v>
      </c>
    </row>
    <row r="210" spans="1:4" ht="27.75" customHeight="1">
      <c r="A210" s="15">
        <v>207</v>
      </c>
      <c r="B210" s="16" t="str">
        <f t="shared" si="18"/>
        <v>SZ23019</v>
      </c>
      <c r="C210" s="16" t="s">
        <v>17</v>
      </c>
      <c r="D210" s="17" t="str">
        <f>"覃芳"</f>
        <v>覃芳</v>
      </c>
    </row>
    <row r="211" spans="1:4" ht="27.75" customHeight="1">
      <c r="A211" s="15">
        <v>208</v>
      </c>
      <c r="B211" s="16" t="str">
        <f>"SZ23020"</f>
        <v>SZ23020</v>
      </c>
      <c r="C211" s="16" t="s">
        <v>18</v>
      </c>
      <c r="D211" s="17" t="str">
        <f>"刘松"</f>
        <v>刘松</v>
      </c>
    </row>
    <row r="212" spans="1:4" ht="27.75" customHeight="1">
      <c r="A212" s="15">
        <v>209</v>
      </c>
      <c r="B212" s="16" t="str">
        <f>"SZ23020"</f>
        <v>SZ23020</v>
      </c>
      <c r="C212" s="16" t="s">
        <v>18</v>
      </c>
      <c r="D212" s="17" t="str">
        <f>"刘壮壮"</f>
        <v>刘壮壮</v>
      </c>
    </row>
    <row r="213" spans="1:4" ht="27.75" customHeight="1">
      <c r="A213" s="15">
        <v>210</v>
      </c>
      <c r="B213" s="16" t="str">
        <f aca="true" t="shared" si="19" ref="B213:B225">"SZ23021"</f>
        <v>SZ23021</v>
      </c>
      <c r="C213" s="16" t="s">
        <v>18</v>
      </c>
      <c r="D213" s="17" t="str">
        <f>"鲍国玉"</f>
        <v>鲍国玉</v>
      </c>
    </row>
    <row r="214" spans="1:4" ht="27.75" customHeight="1">
      <c r="A214" s="15">
        <v>211</v>
      </c>
      <c r="B214" s="16" t="str">
        <f t="shared" si="19"/>
        <v>SZ23021</v>
      </c>
      <c r="C214" s="16" t="s">
        <v>18</v>
      </c>
      <c r="D214" s="17" t="str">
        <f>"向晓月"</f>
        <v>向晓月</v>
      </c>
    </row>
    <row r="215" spans="1:4" ht="27.75" customHeight="1">
      <c r="A215" s="15">
        <v>212</v>
      </c>
      <c r="B215" s="16" t="str">
        <f t="shared" si="19"/>
        <v>SZ23021</v>
      </c>
      <c r="C215" s="16" t="s">
        <v>18</v>
      </c>
      <c r="D215" s="17" t="str">
        <f>"唐愿"</f>
        <v>唐愿</v>
      </c>
    </row>
    <row r="216" spans="1:4" ht="27.75" customHeight="1">
      <c r="A216" s="15">
        <v>213</v>
      </c>
      <c r="B216" s="16" t="str">
        <f t="shared" si="19"/>
        <v>SZ23021</v>
      </c>
      <c r="C216" s="16" t="s">
        <v>18</v>
      </c>
      <c r="D216" s="17" t="str">
        <f>"黄梦玲"</f>
        <v>黄梦玲</v>
      </c>
    </row>
    <row r="217" spans="1:4" ht="27.75" customHeight="1">
      <c r="A217" s="15">
        <v>214</v>
      </c>
      <c r="B217" s="16" t="str">
        <f t="shared" si="19"/>
        <v>SZ23021</v>
      </c>
      <c r="C217" s="16" t="s">
        <v>18</v>
      </c>
      <c r="D217" s="17" t="str">
        <f>"吕成安"</f>
        <v>吕成安</v>
      </c>
    </row>
    <row r="218" spans="1:4" ht="27.75" customHeight="1">
      <c r="A218" s="15">
        <v>215</v>
      </c>
      <c r="B218" s="16" t="str">
        <f t="shared" si="19"/>
        <v>SZ23021</v>
      </c>
      <c r="C218" s="16" t="s">
        <v>18</v>
      </c>
      <c r="D218" s="17" t="str">
        <f>"高亚丽"</f>
        <v>高亚丽</v>
      </c>
    </row>
    <row r="219" spans="1:4" ht="27.75" customHeight="1">
      <c r="A219" s="15">
        <v>216</v>
      </c>
      <c r="B219" s="16" t="str">
        <f t="shared" si="19"/>
        <v>SZ23021</v>
      </c>
      <c r="C219" s="16" t="s">
        <v>18</v>
      </c>
      <c r="D219" s="17" t="str">
        <f>"杨非"</f>
        <v>杨非</v>
      </c>
    </row>
    <row r="220" spans="1:4" ht="27.75" customHeight="1">
      <c r="A220" s="15">
        <v>217</v>
      </c>
      <c r="B220" s="16" t="str">
        <f t="shared" si="19"/>
        <v>SZ23021</v>
      </c>
      <c r="C220" s="16" t="s">
        <v>18</v>
      </c>
      <c r="D220" s="17" t="str">
        <f>"杨小"</f>
        <v>杨小</v>
      </c>
    </row>
    <row r="221" spans="1:4" ht="27.75" customHeight="1">
      <c r="A221" s="15">
        <v>218</v>
      </c>
      <c r="B221" s="16" t="str">
        <f t="shared" si="19"/>
        <v>SZ23021</v>
      </c>
      <c r="C221" s="16" t="s">
        <v>18</v>
      </c>
      <c r="D221" s="17" t="str">
        <f>"张成超"</f>
        <v>张成超</v>
      </c>
    </row>
    <row r="222" spans="1:4" ht="27.75" customHeight="1">
      <c r="A222" s="15">
        <v>219</v>
      </c>
      <c r="B222" s="16" t="str">
        <f t="shared" si="19"/>
        <v>SZ23021</v>
      </c>
      <c r="C222" s="16" t="s">
        <v>18</v>
      </c>
      <c r="D222" s="17" t="str">
        <f>"朱吕茂"</f>
        <v>朱吕茂</v>
      </c>
    </row>
    <row r="223" spans="1:4" ht="27.75" customHeight="1">
      <c r="A223" s="15">
        <v>220</v>
      </c>
      <c r="B223" s="16" t="str">
        <f t="shared" si="19"/>
        <v>SZ23021</v>
      </c>
      <c r="C223" s="16" t="s">
        <v>18</v>
      </c>
      <c r="D223" s="17" t="str">
        <f>"王博雅"</f>
        <v>王博雅</v>
      </c>
    </row>
    <row r="224" spans="1:4" ht="27.75" customHeight="1">
      <c r="A224" s="15">
        <v>221</v>
      </c>
      <c r="B224" s="16" t="str">
        <f t="shared" si="19"/>
        <v>SZ23021</v>
      </c>
      <c r="C224" s="16" t="s">
        <v>18</v>
      </c>
      <c r="D224" s="17" t="str">
        <f>"代育菡"</f>
        <v>代育菡</v>
      </c>
    </row>
    <row r="225" spans="1:4" ht="27.75" customHeight="1">
      <c r="A225" s="15">
        <v>222</v>
      </c>
      <c r="B225" s="16" t="str">
        <f t="shared" si="19"/>
        <v>SZ23021</v>
      </c>
      <c r="C225" s="16" t="s">
        <v>18</v>
      </c>
      <c r="D225" s="17" t="str">
        <f>"霍临"</f>
        <v>霍临</v>
      </c>
    </row>
    <row r="226" spans="1:4" ht="27.75" customHeight="1">
      <c r="A226" s="15">
        <v>223</v>
      </c>
      <c r="B226" s="16" t="str">
        <f>"SZ23022"</f>
        <v>SZ23022</v>
      </c>
      <c r="C226" s="16" t="s">
        <v>19</v>
      </c>
      <c r="D226" s="17" t="str">
        <f>"余磊"</f>
        <v>余磊</v>
      </c>
    </row>
    <row r="227" spans="1:4" ht="27.75" customHeight="1">
      <c r="A227" s="15">
        <v>224</v>
      </c>
      <c r="B227" s="16" t="str">
        <f>"SZ23022"</f>
        <v>SZ23022</v>
      </c>
      <c r="C227" s="16" t="s">
        <v>19</v>
      </c>
      <c r="D227" s="17" t="str">
        <f>"陈伟"</f>
        <v>陈伟</v>
      </c>
    </row>
    <row r="228" spans="1:4" ht="27.75" customHeight="1">
      <c r="A228" s="15">
        <v>225</v>
      </c>
      <c r="B228" s="16" t="str">
        <f aca="true" t="shared" si="20" ref="B228:B244">"SZ23023"</f>
        <v>SZ23023</v>
      </c>
      <c r="C228" s="16" t="s">
        <v>19</v>
      </c>
      <c r="D228" s="17" t="str">
        <f>"马泽宇"</f>
        <v>马泽宇</v>
      </c>
    </row>
    <row r="229" spans="1:4" ht="27.75" customHeight="1">
      <c r="A229" s="15">
        <v>226</v>
      </c>
      <c r="B229" s="16" t="str">
        <f t="shared" si="20"/>
        <v>SZ23023</v>
      </c>
      <c r="C229" s="16" t="s">
        <v>19</v>
      </c>
      <c r="D229" s="17" t="str">
        <f>"胡正新"</f>
        <v>胡正新</v>
      </c>
    </row>
    <row r="230" spans="1:4" ht="27.75" customHeight="1">
      <c r="A230" s="15">
        <v>227</v>
      </c>
      <c r="B230" s="16" t="str">
        <f t="shared" si="20"/>
        <v>SZ23023</v>
      </c>
      <c r="C230" s="16" t="s">
        <v>19</v>
      </c>
      <c r="D230" s="17" t="str">
        <f>"刘成成"</f>
        <v>刘成成</v>
      </c>
    </row>
    <row r="231" spans="1:4" ht="27.75" customHeight="1">
      <c r="A231" s="15">
        <v>228</v>
      </c>
      <c r="B231" s="16" t="str">
        <f t="shared" si="20"/>
        <v>SZ23023</v>
      </c>
      <c r="C231" s="16" t="s">
        <v>19</v>
      </c>
      <c r="D231" s="17" t="str">
        <f>"陈曦"</f>
        <v>陈曦</v>
      </c>
    </row>
    <row r="232" spans="1:4" ht="27.75" customHeight="1">
      <c r="A232" s="15">
        <v>229</v>
      </c>
      <c r="B232" s="16" t="str">
        <f t="shared" si="20"/>
        <v>SZ23023</v>
      </c>
      <c r="C232" s="16" t="s">
        <v>19</v>
      </c>
      <c r="D232" s="17" t="str">
        <f>"黄喻"</f>
        <v>黄喻</v>
      </c>
    </row>
    <row r="233" spans="1:4" ht="27.75" customHeight="1">
      <c r="A233" s="15">
        <v>230</v>
      </c>
      <c r="B233" s="16" t="str">
        <f t="shared" si="20"/>
        <v>SZ23023</v>
      </c>
      <c r="C233" s="16" t="s">
        <v>19</v>
      </c>
      <c r="D233" s="17" t="str">
        <f>"王在野"</f>
        <v>王在野</v>
      </c>
    </row>
    <row r="234" spans="1:4" ht="27.75" customHeight="1">
      <c r="A234" s="15">
        <v>231</v>
      </c>
      <c r="B234" s="16" t="str">
        <f t="shared" si="20"/>
        <v>SZ23023</v>
      </c>
      <c r="C234" s="16" t="s">
        <v>19</v>
      </c>
      <c r="D234" s="17" t="str">
        <f>"刘品红"</f>
        <v>刘品红</v>
      </c>
    </row>
    <row r="235" spans="1:4" ht="27.75" customHeight="1">
      <c r="A235" s="15">
        <v>232</v>
      </c>
      <c r="B235" s="16" t="str">
        <f t="shared" si="20"/>
        <v>SZ23023</v>
      </c>
      <c r="C235" s="16" t="s">
        <v>19</v>
      </c>
      <c r="D235" s="17" t="str">
        <f>"邓高锐"</f>
        <v>邓高锐</v>
      </c>
    </row>
    <row r="236" spans="1:4" ht="27.75" customHeight="1">
      <c r="A236" s="15">
        <v>233</v>
      </c>
      <c r="B236" s="16" t="str">
        <f t="shared" si="20"/>
        <v>SZ23023</v>
      </c>
      <c r="C236" s="16" t="s">
        <v>19</v>
      </c>
      <c r="D236" s="17" t="str">
        <f>"徐耀文"</f>
        <v>徐耀文</v>
      </c>
    </row>
    <row r="237" spans="1:4" ht="27.75" customHeight="1">
      <c r="A237" s="15">
        <v>234</v>
      </c>
      <c r="B237" s="16" t="str">
        <f t="shared" si="20"/>
        <v>SZ23023</v>
      </c>
      <c r="C237" s="16" t="s">
        <v>19</v>
      </c>
      <c r="D237" s="17" t="str">
        <f>"刘溢"</f>
        <v>刘溢</v>
      </c>
    </row>
    <row r="238" spans="1:4" ht="27.75" customHeight="1">
      <c r="A238" s="15">
        <v>235</v>
      </c>
      <c r="B238" s="16" t="str">
        <f t="shared" si="20"/>
        <v>SZ23023</v>
      </c>
      <c r="C238" s="16" t="s">
        <v>19</v>
      </c>
      <c r="D238" s="17" t="str">
        <f>"王梁飞"</f>
        <v>王梁飞</v>
      </c>
    </row>
    <row r="239" spans="1:4" ht="27.75" customHeight="1">
      <c r="A239" s="15">
        <v>236</v>
      </c>
      <c r="B239" s="16" t="str">
        <f t="shared" si="20"/>
        <v>SZ23023</v>
      </c>
      <c r="C239" s="16" t="s">
        <v>19</v>
      </c>
      <c r="D239" s="17" t="str">
        <f>"阮航"</f>
        <v>阮航</v>
      </c>
    </row>
    <row r="240" spans="1:4" ht="27.75" customHeight="1">
      <c r="A240" s="15">
        <v>237</v>
      </c>
      <c r="B240" s="16" t="str">
        <f t="shared" si="20"/>
        <v>SZ23023</v>
      </c>
      <c r="C240" s="16" t="s">
        <v>19</v>
      </c>
      <c r="D240" s="17" t="str">
        <f>"王健"</f>
        <v>王健</v>
      </c>
    </row>
    <row r="241" spans="1:4" ht="27.75" customHeight="1">
      <c r="A241" s="15">
        <v>238</v>
      </c>
      <c r="B241" s="16" t="str">
        <f t="shared" si="20"/>
        <v>SZ23023</v>
      </c>
      <c r="C241" s="16" t="s">
        <v>19</v>
      </c>
      <c r="D241" s="17" t="str">
        <f>"张健锋"</f>
        <v>张健锋</v>
      </c>
    </row>
    <row r="242" spans="1:4" ht="27.75" customHeight="1">
      <c r="A242" s="15">
        <v>239</v>
      </c>
      <c r="B242" s="16" t="str">
        <f t="shared" si="20"/>
        <v>SZ23023</v>
      </c>
      <c r="C242" s="16" t="s">
        <v>19</v>
      </c>
      <c r="D242" s="17" t="str">
        <f>"孙明星"</f>
        <v>孙明星</v>
      </c>
    </row>
    <row r="243" spans="1:4" ht="27.75" customHeight="1">
      <c r="A243" s="15">
        <v>240</v>
      </c>
      <c r="B243" s="16" t="str">
        <f t="shared" si="20"/>
        <v>SZ23023</v>
      </c>
      <c r="C243" s="16" t="s">
        <v>19</v>
      </c>
      <c r="D243" s="17" t="str">
        <f>"汤汉腾"</f>
        <v>汤汉腾</v>
      </c>
    </row>
    <row r="244" spans="1:4" ht="27.75" customHeight="1">
      <c r="A244" s="15">
        <v>241</v>
      </c>
      <c r="B244" s="16" t="str">
        <f t="shared" si="20"/>
        <v>SZ23023</v>
      </c>
      <c r="C244" s="16" t="s">
        <v>19</v>
      </c>
      <c r="D244" s="17" t="str">
        <f>"王君煜"</f>
        <v>王君煜</v>
      </c>
    </row>
    <row r="245" spans="1:4" ht="27.75" customHeight="1">
      <c r="A245" s="15">
        <v>242</v>
      </c>
      <c r="B245" s="16" t="str">
        <f aca="true" t="shared" si="21" ref="B245:B248">"SZ23024"</f>
        <v>SZ23024</v>
      </c>
      <c r="C245" s="16" t="s">
        <v>20</v>
      </c>
      <c r="D245" s="17" t="str">
        <f>"解文婧"</f>
        <v>解文婧</v>
      </c>
    </row>
    <row r="246" spans="1:4" ht="27.75" customHeight="1">
      <c r="A246" s="15">
        <v>243</v>
      </c>
      <c r="B246" s="16" t="str">
        <f t="shared" si="21"/>
        <v>SZ23024</v>
      </c>
      <c r="C246" s="16" t="s">
        <v>20</v>
      </c>
      <c r="D246" s="17" t="str">
        <f>"姜智杰"</f>
        <v>姜智杰</v>
      </c>
    </row>
    <row r="247" spans="1:4" ht="27.75" customHeight="1">
      <c r="A247" s="15">
        <v>244</v>
      </c>
      <c r="B247" s="16" t="str">
        <f t="shared" si="21"/>
        <v>SZ23024</v>
      </c>
      <c r="C247" s="16" t="s">
        <v>20</v>
      </c>
      <c r="D247" s="18" t="str">
        <f>"周露（身份证后四位3266）"</f>
        <v>周露（身份证后四位3266）</v>
      </c>
    </row>
    <row r="248" spans="1:4" ht="27.75" customHeight="1">
      <c r="A248" s="15">
        <v>245</v>
      </c>
      <c r="B248" s="16" t="str">
        <f t="shared" si="21"/>
        <v>SZ23024</v>
      </c>
      <c r="C248" s="16" t="s">
        <v>20</v>
      </c>
      <c r="D248" s="17" t="str">
        <f>"孟凡星"</f>
        <v>孟凡星</v>
      </c>
    </row>
    <row r="249" spans="1:4" ht="27.75" customHeight="1">
      <c r="A249" s="15">
        <v>246</v>
      </c>
      <c r="B249" s="16" t="str">
        <f>"SZ23025"</f>
        <v>SZ23025</v>
      </c>
      <c r="C249" s="16" t="s">
        <v>21</v>
      </c>
      <c r="D249" s="17" t="str">
        <f>"龙开义"</f>
        <v>龙开义</v>
      </c>
    </row>
    <row r="250" spans="1:4" ht="27.75" customHeight="1">
      <c r="A250" s="15">
        <v>247</v>
      </c>
      <c r="B250" s="16" t="str">
        <f>"SZ23025"</f>
        <v>SZ23025</v>
      </c>
      <c r="C250" s="16" t="s">
        <v>21</v>
      </c>
      <c r="D250" s="17" t="str">
        <f>"胡彦高"</f>
        <v>胡彦高</v>
      </c>
    </row>
    <row r="251" spans="1:4" ht="27.75" customHeight="1">
      <c r="A251" s="15">
        <v>248</v>
      </c>
      <c r="B251" s="16" t="str">
        <f aca="true" t="shared" si="22" ref="B251:B256">"SZ23026"</f>
        <v>SZ23026</v>
      </c>
      <c r="C251" s="16" t="s">
        <v>22</v>
      </c>
      <c r="D251" s="17" t="str">
        <f>"李哲"</f>
        <v>李哲</v>
      </c>
    </row>
    <row r="252" spans="1:4" ht="27.75" customHeight="1">
      <c r="A252" s="15">
        <v>249</v>
      </c>
      <c r="B252" s="16" t="str">
        <f t="shared" si="22"/>
        <v>SZ23026</v>
      </c>
      <c r="C252" s="16" t="s">
        <v>22</v>
      </c>
      <c r="D252" s="17" t="str">
        <f>"沈瑞"</f>
        <v>沈瑞</v>
      </c>
    </row>
    <row r="253" spans="1:4" ht="27.75" customHeight="1">
      <c r="A253" s="15">
        <v>250</v>
      </c>
      <c r="B253" s="16" t="str">
        <f t="shared" si="22"/>
        <v>SZ23026</v>
      </c>
      <c r="C253" s="16" t="s">
        <v>22</v>
      </c>
      <c r="D253" s="17" t="str">
        <f>"陈宇"</f>
        <v>陈宇</v>
      </c>
    </row>
    <row r="254" spans="1:4" ht="27.75" customHeight="1">
      <c r="A254" s="15">
        <v>251</v>
      </c>
      <c r="B254" s="16" t="str">
        <f t="shared" si="22"/>
        <v>SZ23026</v>
      </c>
      <c r="C254" s="16" t="s">
        <v>22</v>
      </c>
      <c r="D254" s="17" t="str">
        <f>"李璐"</f>
        <v>李璐</v>
      </c>
    </row>
    <row r="255" spans="1:4" ht="27.75" customHeight="1">
      <c r="A255" s="15">
        <v>252</v>
      </c>
      <c r="B255" s="16" t="str">
        <f t="shared" si="22"/>
        <v>SZ23026</v>
      </c>
      <c r="C255" s="16" t="s">
        <v>22</v>
      </c>
      <c r="D255" s="17" t="str">
        <f>"王岩松"</f>
        <v>王岩松</v>
      </c>
    </row>
    <row r="256" spans="1:4" ht="27.75" customHeight="1">
      <c r="A256" s="15">
        <v>253</v>
      </c>
      <c r="B256" s="16" t="str">
        <f t="shared" si="22"/>
        <v>SZ23026</v>
      </c>
      <c r="C256" s="16" t="s">
        <v>22</v>
      </c>
      <c r="D256" s="17" t="str">
        <f>"瞿子夜"</f>
        <v>瞿子夜</v>
      </c>
    </row>
    <row r="257" spans="1:4" ht="27.75" customHeight="1">
      <c r="A257" s="15">
        <v>254</v>
      </c>
      <c r="B257" s="16" t="str">
        <f aca="true" t="shared" si="23" ref="B257:B268">"SZ23027"</f>
        <v>SZ23027</v>
      </c>
      <c r="C257" s="16" t="s">
        <v>23</v>
      </c>
      <c r="D257" s="17" t="str">
        <f>"罗曼"</f>
        <v>罗曼</v>
      </c>
    </row>
    <row r="258" spans="1:4" ht="27.75" customHeight="1">
      <c r="A258" s="15">
        <v>255</v>
      </c>
      <c r="B258" s="16" t="str">
        <f t="shared" si="23"/>
        <v>SZ23027</v>
      </c>
      <c r="C258" s="16" t="s">
        <v>23</v>
      </c>
      <c r="D258" s="17" t="str">
        <f>"闫鹏"</f>
        <v>闫鹏</v>
      </c>
    </row>
    <row r="259" spans="1:4" ht="27.75" customHeight="1">
      <c r="A259" s="15">
        <v>256</v>
      </c>
      <c r="B259" s="16" t="str">
        <f t="shared" si="23"/>
        <v>SZ23027</v>
      </c>
      <c r="C259" s="16" t="s">
        <v>23</v>
      </c>
      <c r="D259" s="17" t="str">
        <f>"朱政昊"</f>
        <v>朱政昊</v>
      </c>
    </row>
    <row r="260" spans="1:4" ht="27.75" customHeight="1">
      <c r="A260" s="15">
        <v>257</v>
      </c>
      <c r="B260" s="16" t="str">
        <f t="shared" si="23"/>
        <v>SZ23027</v>
      </c>
      <c r="C260" s="16" t="s">
        <v>23</v>
      </c>
      <c r="D260" s="17" t="str">
        <f>"黎雨娜"</f>
        <v>黎雨娜</v>
      </c>
    </row>
    <row r="261" spans="1:4" ht="27.75" customHeight="1">
      <c r="A261" s="15">
        <v>258</v>
      </c>
      <c r="B261" s="16" t="str">
        <f t="shared" si="23"/>
        <v>SZ23027</v>
      </c>
      <c r="C261" s="16" t="s">
        <v>23</v>
      </c>
      <c r="D261" s="17" t="str">
        <f>"夏杭"</f>
        <v>夏杭</v>
      </c>
    </row>
    <row r="262" spans="1:4" ht="27.75" customHeight="1">
      <c r="A262" s="15">
        <v>259</v>
      </c>
      <c r="B262" s="16" t="str">
        <f t="shared" si="23"/>
        <v>SZ23027</v>
      </c>
      <c r="C262" s="16" t="s">
        <v>23</v>
      </c>
      <c r="D262" s="17" t="str">
        <f>"刘潇杰"</f>
        <v>刘潇杰</v>
      </c>
    </row>
    <row r="263" spans="1:4" ht="27.75" customHeight="1">
      <c r="A263" s="15">
        <v>260</v>
      </c>
      <c r="B263" s="16" t="str">
        <f t="shared" si="23"/>
        <v>SZ23027</v>
      </c>
      <c r="C263" s="16" t="s">
        <v>23</v>
      </c>
      <c r="D263" s="17" t="str">
        <f>"赵威威"</f>
        <v>赵威威</v>
      </c>
    </row>
    <row r="264" spans="1:4" ht="27.75" customHeight="1">
      <c r="A264" s="15">
        <v>261</v>
      </c>
      <c r="B264" s="16" t="str">
        <f t="shared" si="23"/>
        <v>SZ23027</v>
      </c>
      <c r="C264" s="16" t="s">
        <v>23</v>
      </c>
      <c r="D264" s="17" t="str">
        <f>"彭政淋"</f>
        <v>彭政淋</v>
      </c>
    </row>
    <row r="265" spans="1:4" ht="27.75" customHeight="1">
      <c r="A265" s="15">
        <v>262</v>
      </c>
      <c r="B265" s="16" t="str">
        <f t="shared" si="23"/>
        <v>SZ23027</v>
      </c>
      <c r="C265" s="16" t="s">
        <v>23</v>
      </c>
      <c r="D265" s="17" t="str">
        <f>"梁运"</f>
        <v>梁运</v>
      </c>
    </row>
    <row r="266" spans="1:4" ht="27.75" customHeight="1">
      <c r="A266" s="15">
        <v>263</v>
      </c>
      <c r="B266" s="16" t="str">
        <f t="shared" si="23"/>
        <v>SZ23027</v>
      </c>
      <c r="C266" s="16" t="s">
        <v>23</v>
      </c>
      <c r="D266" s="17" t="str">
        <f>"靳维"</f>
        <v>靳维</v>
      </c>
    </row>
    <row r="267" spans="1:4" ht="27.75" customHeight="1">
      <c r="A267" s="15">
        <v>264</v>
      </c>
      <c r="B267" s="16" t="str">
        <f t="shared" si="23"/>
        <v>SZ23027</v>
      </c>
      <c r="C267" s="16" t="s">
        <v>23</v>
      </c>
      <c r="D267" s="17" t="str">
        <f>"陈艳清"</f>
        <v>陈艳清</v>
      </c>
    </row>
    <row r="268" spans="1:4" ht="27.75" customHeight="1">
      <c r="A268" s="15">
        <v>265</v>
      </c>
      <c r="B268" s="16" t="str">
        <f t="shared" si="23"/>
        <v>SZ23027</v>
      </c>
      <c r="C268" s="16" t="s">
        <v>23</v>
      </c>
      <c r="D268" s="18" t="str">
        <f>"周丹（身份证后四位1527）"</f>
        <v>周丹（身份证后四位1527）</v>
      </c>
    </row>
    <row r="269" spans="1:4" ht="27.75" customHeight="1">
      <c r="A269" s="15">
        <v>266</v>
      </c>
      <c r="B269" s="16" t="str">
        <f aca="true" t="shared" si="24" ref="B269:B288">"SZ23028"</f>
        <v>SZ23028</v>
      </c>
      <c r="C269" s="16" t="s">
        <v>23</v>
      </c>
      <c r="D269" s="17" t="str">
        <f>"陈立恒"</f>
        <v>陈立恒</v>
      </c>
    </row>
    <row r="270" spans="1:4" ht="27.75" customHeight="1">
      <c r="A270" s="15">
        <v>267</v>
      </c>
      <c r="B270" s="16" t="str">
        <f t="shared" si="24"/>
        <v>SZ23028</v>
      </c>
      <c r="C270" s="16" t="s">
        <v>23</v>
      </c>
      <c r="D270" s="18" t="str">
        <f>"刘阳（身份证后四位2422）"</f>
        <v>刘阳（身份证后四位2422）</v>
      </c>
    </row>
    <row r="271" spans="1:4" ht="27.75" customHeight="1">
      <c r="A271" s="15">
        <v>268</v>
      </c>
      <c r="B271" s="16" t="str">
        <f t="shared" si="24"/>
        <v>SZ23028</v>
      </c>
      <c r="C271" s="16" t="s">
        <v>23</v>
      </c>
      <c r="D271" s="17" t="str">
        <f>"陈宇达"</f>
        <v>陈宇达</v>
      </c>
    </row>
    <row r="272" spans="1:4" ht="27.75" customHeight="1">
      <c r="A272" s="15">
        <v>269</v>
      </c>
      <c r="B272" s="16" t="str">
        <f t="shared" si="24"/>
        <v>SZ23028</v>
      </c>
      <c r="C272" s="16" t="s">
        <v>23</v>
      </c>
      <c r="D272" s="17" t="str">
        <f>"范声龙"</f>
        <v>范声龙</v>
      </c>
    </row>
    <row r="273" spans="1:4" ht="27.75" customHeight="1">
      <c r="A273" s="15">
        <v>270</v>
      </c>
      <c r="B273" s="16" t="str">
        <f t="shared" si="24"/>
        <v>SZ23028</v>
      </c>
      <c r="C273" s="16" t="s">
        <v>23</v>
      </c>
      <c r="D273" s="17" t="str">
        <f>"舒永前"</f>
        <v>舒永前</v>
      </c>
    </row>
    <row r="274" spans="1:4" ht="27.75" customHeight="1">
      <c r="A274" s="15">
        <v>271</v>
      </c>
      <c r="B274" s="16" t="str">
        <f t="shared" si="24"/>
        <v>SZ23028</v>
      </c>
      <c r="C274" s="16" t="s">
        <v>23</v>
      </c>
      <c r="D274" s="17" t="str">
        <f>"张光义"</f>
        <v>张光义</v>
      </c>
    </row>
    <row r="275" spans="1:4" ht="27.75" customHeight="1">
      <c r="A275" s="15">
        <v>272</v>
      </c>
      <c r="B275" s="16" t="str">
        <f t="shared" si="24"/>
        <v>SZ23028</v>
      </c>
      <c r="C275" s="16" t="s">
        <v>23</v>
      </c>
      <c r="D275" s="17" t="str">
        <f>"胡恒"</f>
        <v>胡恒</v>
      </c>
    </row>
    <row r="276" spans="1:4" ht="27.75" customHeight="1">
      <c r="A276" s="15">
        <v>273</v>
      </c>
      <c r="B276" s="16" t="str">
        <f t="shared" si="24"/>
        <v>SZ23028</v>
      </c>
      <c r="C276" s="16" t="s">
        <v>23</v>
      </c>
      <c r="D276" s="17" t="str">
        <f>"刘万超"</f>
        <v>刘万超</v>
      </c>
    </row>
    <row r="277" spans="1:4" ht="27.75" customHeight="1">
      <c r="A277" s="15">
        <v>274</v>
      </c>
      <c r="B277" s="16" t="str">
        <f t="shared" si="24"/>
        <v>SZ23028</v>
      </c>
      <c r="C277" s="16" t="s">
        <v>23</v>
      </c>
      <c r="D277" s="17" t="str">
        <f>"吴武娟"</f>
        <v>吴武娟</v>
      </c>
    </row>
    <row r="278" spans="1:4" ht="27.75" customHeight="1">
      <c r="A278" s="15">
        <v>275</v>
      </c>
      <c r="B278" s="16" t="str">
        <f t="shared" si="24"/>
        <v>SZ23028</v>
      </c>
      <c r="C278" s="16" t="s">
        <v>23</v>
      </c>
      <c r="D278" s="17" t="str">
        <f>"范若星"</f>
        <v>范若星</v>
      </c>
    </row>
    <row r="279" spans="1:4" ht="27.75" customHeight="1">
      <c r="A279" s="15">
        <v>276</v>
      </c>
      <c r="B279" s="16" t="str">
        <f t="shared" si="24"/>
        <v>SZ23028</v>
      </c>
      <c r="C279" s="16" t="s">
        <v>23</v>
      </c>
      <c r="D279" s="17" t="str">
        <f>"万紫千荟"</f>
        <v>万紫千荟</v>
      </c>
    </row>
    <row r="280" spans="1:4" ht="27.75" customHeight="1">
      <c r="A280" s="15">
        <v>277</v>
      </c>
      <c r="B280" s="16" t="str">
        <f t="shared" si="24"/>
        <v>SZ23028</v>
      </c>
      <c r="C280" s="16" t="s">
        <v>23</v>
      </c>
      <c r="D280" s="17" t="str">
        <f>"葛啸天"</f>
        <v>葛啸天</v>
      </c>
    </row>
    <row r="281" spans="1:4" ht="27.75" customHeight="1">
      <c r="A281" s="15">
        <v>278</v>
      </c>
      <c r="B281" s="16" t="str">
        <f t="shared" si="24"/>
        <v>SZ23028</v>
      </c>
      <c r="C281" s="16" t="s">
        <v>23</v>
      </c>
      <c r="D281" s="17" t="str">
        <f>"白雨墨"</f>
        <v>白雨墨</v>
      </c>
    </row>
    <row r="282" spans="1:4" ht="27.75" customHeight="1">
      <c r="A282" s="15">
        <v>279</v>
      </c>
      <c r="B282" s="16" t="str">
        <f t="shared" si="24"/>
        <v>SZ23028</v>
      </c>
      <c r="C282" s="16" t="s">
        <v>23</v>
      </c>
      <c r="D282" s="17" t="str">
        <f>"林婉琴"</f>
        <v>林婉琴</v>
      </c>
    </row>
    <row r="283" spans="1:4" ht="27.75" customHeight="1">
      <c r="A283" s="15">
        <v>280</v>
      </c>
      <c r="B283" s="16" t="str">
        <f t="shared" si="24"/>
        <v>SZ23028</v>
      </c>
      <c r="C283" s="16" t="s">
        <v>23</v>
      </c>
      <c r="D283" s="17" t="str">
        <f>"雷蕾"</f>
        <v>雷蕾</v>
      </c>
    </row>
    <row r="284" spans="1:4" ht="27.75" customHeight="1">
      <c r="A284" s="15">
        <v>281</v>
      </c>
      <c r="B284" s="16" t="str">
        <f t="shared" si="24"/>
        <v>SZ23028</v>
      </c>
      <c r="C284" s="16" t="s">
        <v>23</v>
      </c>
      <c r="D284" s="17" t="str">
        <f>"毕沛"</f>
        <v>毕沛</v>
      </c>
    </row>
    <row r="285" spans="1:4" ht="27.75" customHeight="1">
      <c r="A285" s="15">
        <v>282</v>
      </c>
      <c r="B285" s="16" t="str">
        <f t="shared" si="24"/>
        <v>SZ23028</v>
      </c>
      <c r="C285" s="16" t="s">
        <v>23</v>
      </c>
      <c r="D285" s="17" t="str">
        <f>"文航"</f>
        <v>文航</v>
      </c>
    </row>
    <row r="286" spans="1:4" ht="27.75" customHeight="1">
      <c r="A286" s="15">
        <v>283</v>
      </c>
      <c r="B286" s="16" t="str">
        <f t="shared" si="24"/>
        <v>SZ23028</v>
      </c>
      <c r="C286" s="16" t="s">
        <v>23</v>
      </c>
      <c r="D286" s="17" t="str">
        <f>"周媛"</f>
        <v>周媛</v>
      </c>
    </row>
    <row r="287" spans="1:4" ht="27.75" customHeight="1">
      <c r="A287" s="15">
        <v>284</v>
      </c>
      <c r="B287" s="16" t="str">
        <f t="shared" si="24"/>
        <v>SZ23028</v>
      </c>
      <c r="C287" s="16" t="s">
        <v>23</v>
      </c>
      <c r="D287" s="17" t="str">
        <f>"刘明宇"</f>
        <v>刘明宇</v>
      </c>
    </row>
    <row r="288" spans="1:4" ht="27.75" customHeight="1">
      <c r="A288" s="15">
        <v>285</v>
      </c>
      <c r="B288" s="16" t="str">
        <f t="shared" si="24"/>
        <v>SZ23028</v>
      </c>
      <c r="C288" s="16" t="s">
        <v>23</v>
      </c>
      <c r="D288" s="17" t="str">
        <f>"陈海优"</f>
        <v>陈海优</v>
      </c>
    </row>
    <row r="289" spans="1:4" ht="27.75" customHeight="1">
      <c r="A289" s="15">
        <v>286</v>
      </c>
      <c r="B289" s="16" t="str">
        <f aca="true" t="shared" si="25" ref="B289:B295">"SZ23029"</f>
        <v>SZ23029</v>
      </c>
      <c r="C289" s="16" t="s">
        <v>24</v>
      </c>
      <c r="D289" s="17" t="str">
        <f>"胡桃"</f>
        <v>胡桃</v>
      </c>
    </row>
    <row r="290" spans="1:4" ht="27.75" customHeight="1">
      <c r="A290" s="15">
        <v>287</v>
      </c>
      <c r="B290" s="16" t="str">
        <f t="shared" si="25"/>
        <v>SZ23029</v>
      </c>
      <c r="C290" s="16" t="s">
        <v>24</v>
      </c>
      <c r="D290" s="17" t="str">
        <f>"李欣然"</f>
        <v>李欣然</v>
      </c>
    </row>
    <row r="291" spans="1:4" ht="27.75" customHeight="1">
      <c r="A291" s="15">
        <v>288</v>
      </c>
      <c r="B291" s="16" t="str">
        <f t="shared" si="25"/>
        <v>SZ23029</v>
      </c>
      <c r="C291" s="16" t="s">
        <v>24</v>
      </c>
      <c r="D291" s="17" t="str">
        <f>"任佳仪"</f>
        <v>任佳仪</v>
      </c>
    </row>
    <row r="292" spans="1:4" ht="27.75" customHeight="1">
      <c r="A292" s="15">
        <v>289</v>
      </c>
      <c r="B292" s="16" t="str">
        <f t="shared" si="25"/>
        <v>SZ23029</v>
      </c>
      <c r="C292" s="16" t="s">
        <v>24</v>
      </c>
      <c r="D292" s="17" t="str">
        <f>"朱亦凡"</f>
        <v>朱亦凡</v>
      </c>
    </row>
    <row r="293" spans="1:4" ht="27.75" customHeight="1">
      <c r="A293" s="15">
        <v>290</v>
      </c>
      <c r="B293" s="16" t="str">
        <f t="shared" si="25"/>
        <v>SZ23029</v>
      </c>
      <c r="C293" s="16" t="s">
        <v>24</v>
      </c>
      <c r="D293" s="17" t="str">
        <f>"史想红"</f>
        <v>史想红</v>
      </c>
    </row>
    <row r="294" spans="1:4" ht="27.75" customHeight="1">
      <c r="A294" s="15">
        <v>291</v>
      </c>
      <c r="B294" s="16" t="str">
        <f t="shared" si="25"/>
        <v>SZ23029</v>
      </c>
      <c r="C294" s="16" t="s">
        <v>24</v>
      </c>
      <c r="D294" s="17" t="str">
        <f>"何俊"</f>
        <v>何俊</v>
      </c>
    </row>
    <row r="295" spans="1:4" ht="27.75" customHeight="1">
      <c r="A295" s="15">
        <v>292</v>
      </c>
      <c r="B295" s="16" t="str">
        <f t="shared" si="25"/>
        <v>SZ23029</v>
      </c>
      <c r="C295" s="16" t="s">
        <v>24</v>
      </c>
      <c r="D295" s="17" t="str">
        <f>"庹莉娜"</f>
        <v>庹莉娜</v>
      </c>
    </row>
    <row r="296" spans="1:4" ht="27.75" customHeight="1">
      <c r="A296" s="15">
        <v>293</v>
      </c>
      <c r="B296" s="16" t="str">
        <f aca="true" t="shared" si="26" ref="B296:B300">"SZ23030"</f>
        <v>SZ23030</v>
      </c>
      <c r="C296" s="16" t="s">
        <v>25</v>
      </c>
      <c r="D296" s="17" t="str">
        <f>"邹子涵"</f>
        <v>邹子涵</v>
      </c>
    </row>
    <row r="297" spans="1:4" ht="27.75" customHeight="1">
      <c r="A297" s="15">
        <v>294</v>
      </c>
      <c r="B297" s="16" t="str">
        <f t="shared" si="26"/>
        <v>SZ23030</v>
      </c>
      <c r="C297" s="16" t="s">
        <v>25</v>
      </c>
      <c r="D297" s="17" t="str">
        <f>"田远"</f>
        <v>田远</v>
      </c>
    </row>
    <row r="298" spans="1:4" ht="27.75" customHeight="1">
      <c r="A298" s="15">
        <v>295</v>
      </c>
      <c r="B298" s="16" t="str">
        <f t="shared" si="26"/>
        <v>SZ23030</v>
      </c>
      <c r="C298" s="16" t="s">
        <v>25</v>
      </c>
      <c r="D298" s="17" t="str">
        <f>"徐阳"</f>
        <v>徐阳</v>
      </c>
    </row>
    <row r="299" spans="1:4" ht="27.75" customHeight="1">
      <c r="A299" s="15">
        <v>296</v>
      </c>
      <c r="B299" s="16" t="str">
        <f t="shared" si="26"/>
        <v>SZ23030</v>
      </c>
      <c r="C299" s="16" t="s">
        <v>25</v>
      </c>
      <c r="D299" s="17" t="str">
        <f>"吴聪"</f>
        <v>吴聪</v>
      </c>
    </row>
    <row r="300" spans="1:4" ht="27.75" customHeight="1">
      <c r="A300" s="15">
        <v>297</v>
      </c>
      <c r="B300" s="16" t="str">
        <f t="shared" si="26"/>
        <v>SZ23030</v>
      </c>
      <c r="C300" s="16" t="s">
        <v>25</v>
      </c>
      <c r="D300" s="17" t="str">
        <f>"胡敬亚"</f>
        <v>胡敬亚</v>
      </c>
    </row>
    <row r="301" spans="1:4" ht="27.75" customHeight="1">
      <c r="A301" s="15">
        <v>298</v>
      </c>
      <c r="B301" s="16" t="str">
        <f aca="true" t="shared" si="27" ref="B301:B304">"SZ23031"</f>
        <v>SZ23031</v>
      </c>
      <c r="C301" s="16" t="s">
        <v>26</v>
      </c>
      <c r="D301" s="17" t="str">
        <f>"邹乐旺"</f>
        <v>邹乐旺</v>
      </c>
    </row>
    <row r="302" spans="1:4" ht="27.75" customHeight="1">
      <c r="A302" s="15">
        <v>299</v>
      </c>
      <c r="B302" s="16" t="str">
        <f t="shared" si="27"/>
        <v>SZ23031</v>
      </c>
      <c r="C302" s="16" t="s">
        <v>26</v>
      </c>
      <c r="D302" s="17" t="str">
        <f>"陈靖"</f>
        <v>陈靖</v>
      </c>
    </row>
    <row r="303" spans="1:4" ht="27.75" customHeight="1">
      <c r="A303" s="15">
        <v>300</v>
      </c>
      <c r="B303" s="16" t="str">
        <f t="shared" si="27"/>
        <v>SZ23031</v>
      </c>
      <c r="C303" s="16" t="s">
        <v>26</v>
      </c>
      <c r="D303" s="17" t="str">
        <f>"谭昌磊"</f>
        <v>谭昌磊</v>
      </c>
    </row>
    <row r="304" spans="1:4" ht="27.75" customHeight="1">
      <c r="A304" s="15">
        <v>301</v>
      </c>
      <c r="B304" s="16" t="str">
        <f t="shared" si="27"/>
        <v>SZ23031</v>
      </c>
      <c r="C304" s="16" t="s">
        <v>26</v>
      </c>
      <c r="D304" s="17" t="str">
        <f>"任仪"</f>
        <v>任仪</v>
      </c>
    </row>
    <row r="305" spans="1:4" ht="27.75" customHeight="1">
      <c r="A305" s="15">
        <v>302</v>
      </c>
      <c r="B305" s="16" t="str">
        <f aca="true" t="shared" si="28" ref="B305:B310">"SZ23032"</f>
        <v>SZ23032</v>
      </c>
      <c r="C305" s="16" t="s">
        <v>27</v>
      </c>
      <c r="D305" s="18" t="str">
        <f>"王丹丹（身份证后四位762X）"</f>
        <v>王丹丹（身份证后四位762X）</v>
      </c>
    </row>
    <row r="306" spans="1:4" ht="27.75" customHeight="1">
      <c r="A306" s="15">
        <v>303</v>
      </c>
      <c r="B306" s="16" t="str">
        <f t="shared" si="28"/>
        <v>SZ23032</v>
      </c>
      <c r="C306" s="16" t="s">
        <v>27</v>
      </c>
      <c r="D306" s="17" t="str">
        <f>"赵文捷"</f>
        <v>赵文捷</v>
      </c>
    </row>
    <row r="307" spans="1:4" ht="27.75" customHeight="1">
      <c r="A307" s="15">
        <v>304</v>
      </c>
      <c r="B307" s="16" t="str">
        <f t="shared" si="28"/>
        <v>SZ23032</v>
      </c>
      <c r="C307" s="16" t="s">
        <v>27</v>
      </c>
      <c r="D307" s="17" t="str">
        <f>"李梦莲"</f>
        <v>李梦莲</v>
      </c>
    </row>
    <row r="308" spans="1:4" ht="27.75" customHeight="1">
      <c r="A308" s="15">
        <v>305</v>
      </c>
      <c r="B308" s="16" t="str">
        <f t="shared" si="28"/>
        <v>SZ23032</v>
      </c>
      <c r="C308" s="16" t="s">
        <v>27</v>
      </c>
      <c r="D308" s="17" t="str">
        <f>"郭寒傲"</f>
        <v>郭寒傲</v>
      </c>
    </row>
    <row r="309" spans="1:4" ht="27.75" customHeight="1">
      <c r="A309" s="15">
        <v>306</v>
      </c>
      <c r="B309" s="16" t="str">
        <f t="shared" si="28"/>
        <v>SZ23032</v>
      </c>
      <c r="C309" s="16" t="s">
        <v>27</v>
      </c>
      <c r="D309" s="17" t="str">
        <f>"吴可鑫"</f>
        <v>吴可鑫</v>
      </c>
    </row>
    <row r="310" spans="1:4" ht="27.75" customHeight="1">
      <c r="A310" s="15">
        <v>307</v>
      </c>
      <c r="B310" s="16" t="str">
        <f t="shared" si="28"/>
        <v>SZ23032</v>
      </c>
      <c r="C310" s="16" t="s">
        <v>27</v>
      </c>
      <c r="D310" s="17" t="str">
        <f>"姚文丹"</f>
        <v>姚文丹</v>
      </c>
    </row>
    <row r="311" spans="1:4" ht="27.75" customHeight="1">
      <c r="A311" s="15">
        <v>308</v>
      </c>
      <c r="B311" s="16" t="str">
        <f>"SZ23033"</f>
        <v>SZ23033</v>
      </c>
      <c r="C311" s="16" t="s">
        <v>28</v>
      </c>
      <c r="D311" s="17" t="str">
        <f>"陈财"</f>
        <v>陈财</v>
      </c>
    </row>
    <row r="312" spans="1:4" ht="27.75" customHeight="1">
      <c r="A312" s="15">
        <v>309</v>
      </c>
      <c r="B312" s="16" t="str">
        <f>"SZ23033"</f>
        <v>SZ23033</v>
      </c>
      <c r="C312" s="16" t="s">
        <v>28</v>
      </c>
      <c r="D312" s="18" t="str">
        <f>"周露（身份证后四位6722）"</f>
        <v>周露（身份证后四位6722）</v>
      </c>
    </row>
    <row r="313" spans="1:4" ht="27.75" customHeight="1">
      <c r="A313" s="15">
        <v>310</v>
      </c>
      <c r="B313" s="16" t="str">
        <f aca="true" t="shared" si="29" ref="B313:B324">"SZ23034"</f>
        <v>SZ23034</v>
      </c>
      <c r="C313" s="16" t="s">
        <v>29</v>
      </c>
      <c r="D313" s="17" t="str">
        <f>"葛小敏"</f>
        <v>葛小敏</v>
      </c>
    </row>
    <row r="314" spans="1:4" ht="27.75" customHeight="1">
      <c r="A314" s="15">
        <v>311</v>
      </c>
      <c r="B314" s="16" t="str">
        <f t="shared" si="29"/>
        <v>SZ23034</v>
      </c>
      <c r="C314" s="16" t="s">
        <v>29</v>
      </c>
      <c r="D314" s="17" t="str">
        <f>"吴思娴"</f>
        <v>吴思娴</v>
      </c>
    </row>
    <row r="315" spans="1:4" ht="27.75" customHeight="1">
      <c r="A315" s="15">
        <v>312</v>
      </c>
      <c r="B315" s="16" t="str">
        <f t="shared" si="29"/>
        <v>SZ23034</v>
      </c>
      <c r="C315" s="16" t="s">
        <v>29</v>
      </c>
      <c r="D315" s="17" t="str">
        <f>"李威林"</f>
        <v>李威林</v>
      </c>
    </row>
    <row r="316" spans="1:4" ht="27.75" customHeight="1">
      <c r="A316" s="15">
        <v>313</v>
      </c>
      <c r="B316" s="16" t="str">
        <f t="shared" si="29"/>
        <v>SZ23034</v>
      </c>
      <c r="C316" s="16" t="s">
        <v>29</v>
      </c>
      <c r="D316" s="17" t="str">
        <f>"林明锦"</f>
        <v>林明锦</v>
      </c>
    </row>
    <row r="317" spans="1:4" ht="27.75" customHeight="1">
      <c r="A317" s="15">
        <v>314</v>
      </c>
      <c r="B317" s="16" t="str">
        <f t="shared" si="29"/>
        <v>SZ23034</v>
      </c>
      <c r="C317" s="16" t="s">
        <v>29</v>
      </c>
      <c r="D317" s="17" t="str">
        <f>"赵春敏"</f>
        <v>赵春敏</v>
      </c>
    </row>
    <row r="318" spans="1:4" ht="27.75" customHeight="1">
      <c r="A318" s="15">
        <v>315</v>
      </c>
      <c r="B318" s="16" t="str">
        <f t="shared" si="29"/>
        <v>SZ23034</v>
      </c>
      <c r="C318" s="16" t="s">
        <v>29</v>
      </c>
      <c r="D318" s="17" t="str">
        <f>"彭闯"</f>
        <v>彭闯</v>
      </c>
    </row>
    <row r="319" spans="1:4" ht="27.75" customHeight="1">
      <c r="A319" s="15">
        <v>316</v>
      </c>
      <c r="B319" s="16" t="str">
        <f t="shared" si="29"/>
        <v>SZ23034</v>
      </c>
      <c r="C319" s="16" t="s">
        <v>29</v>
      </c>
      <c r="D319" s="17" t="str">
        <f>"李辉辉"</f>
        <v>李辉辉</v>
      </c>
    </row>
    <row r="320" spans="1:4" ht="27.75" customHeight="1">
      <c r="A320" s="15">
        <v>317</v>
      </c>
      <c r="B320" s="16" t="str">
        <f t="shared" si="29"/>
        <v>SZ23034</v>
      </c>
      <c r="C320" s="16" t="s">
        <v>29</v>
      </c>
      <c r="D320" s="17" t="str">
        <f>"李梦洁"</f>
        <v>李梦洁</v>
      </c>
    </row>
    <row r="321" spans="1:4" ht="27.75" customHeight="1">
      <c r="A321" s="15">
        <v>318</v>
      </c>
      <c r="B321" s="16" t="str">
        <f t="shared" si="29"/>
        <v>SZ23034</v>
      </c>
      <c r="C321" s="16" t="s">
        <v>29</v>
      </c>
      <c r="D321" s="17" t="str">
        <f>"孟颖"</f>
        <v>孟颖</v>
      </c>
    </row>
    <row r="322" spans="1:4" ht="27.75" customHeight="1">
      <c r="A322" s="15">
        <v>319</v>
      </c>
      <c r="B322" s="16" t="str">
        <f t="shared" si="29"/>
        <v>SZ23034</v>
      </c>
      <c r="C322" s="16" t="s">
        <v>29</v>
      </c>
      <c r="D322" s="17" t="str">
        <f>"黄咏"</f>
        <v>黄咏</v>
      </c>
    </row>
    <row r="323" spans="1:4" ht="27.75" customHeight="1">
      <c r="A323" s="15">
        <v>320</v>
      </c>
      <c r="B323" s="16" t="str">
        <f t="shared" si="29"/>
        <v>SZ23034</v>
      </c>
      <c r="C323" s="16" t="s">
        <v>29</v>
      </c>
      <c r="D323" s="17" t="str">
        <f>"张圣宇"</f>
        <v>张圣宇</v>
      </c>
    </row>
    <row r="324" spans="1:4" ht="27.75" customHeight="1">
      <c r="A324" s="15">
        <v>321</v>
      </c>
      <c r="B324" s="16" t="str">
        <f t="shared" si="29"/>
        <v>SZ23034</v>
      </c>
      <c r="C324" s="16" t="s">
        <v>29</v>
      </c>
      <c r="D324" s="17" t="str">
        <f>"兰培培"</f>
        <v>兰培培</v>
      </c>
    </row>
    <row r="325" spans="1:4" ht="27.75" customHeight="1">
      <c r="A325" s="15">
        <v>322</v>
      </c>
      <c r="B325" s="16" t="str">
        <f aca="true" t="shared" si="30" ref="B325:B329">"SZ23035"</f>
        <v>SZ23035</v>
      </c>
      <c r="C325" s="16" t="s">
        <v>30</v>
      </c>
      <c r="D325" s="17" t="str">
        <f>"金霄"</f>
        <v>金霄</v>
      </c>
    </row>
    <row r="326" spans="1:4" ht="27.75" customHeight="1">
      <c r="A326" s="15">
        <v>323</v>
      </c>
      <c r="B326" s="16" t="str">
        <f t="shared" si="30"/>
        <v>SZ23035</v>
      </c>
      <c r="C326" s="16" t="s">
        <v>30</v>
      </c>
      <c r="D326" s="17" t="str">
        <f>"夏政"</f>
        <v>夏政</v>
      </c>
    </row>
    <row r="327" spans="1:4" ht="27.75" customHeight="1">
      <c r="A327" s="15">
        <v>324</v>
      </c>
      <c r="B327" s="16" t="str">
        <f t="shared" si="30"/>
        <v>SZ23035</v>
      </c>
      <c r="C327" s="16" t="s">
        <v>30</v>
      </c>
      <c r="D327" s="17" t="str">
        <f>"左郅婧"</f>
        <v>左郅婧</v>
      </c>
    </row>
    <row r="328" spans="1:4" ht="27.75" customHeight="1">
      <c r="A328" s="15">
        <v>325</v>
      </c>
      <c r="B328" s="16" t="str">
        <f t="shared" si="30"/>
        <v>SZ23035</v>
      </c>
      <c r="C328" s="16" t="s">
        <v>30</v>
      </c>
      <c r="D328" s="17" t="str">
        <f>"卜令轩"</f>
        <v>卜令轩</v>
      </c>
    </row>
    <row r="329" spans="1:4" ht="27.75" customHeight="1">
      <c r="A329" s="15">
        <v>326</v>
      </c>
      <c r="B329" s="16" t="str">
        <f t="shared" si="30"/>
        <v>SZ23035</v>
      </c>
      <c r="C329" s="16" t="s">
        <v>30</v>
      </c>
      <c r="D329" s="17" t="str">
        <f>"何欢"</f>
        <v>何欢</v>
      </c>
    </row>
    <row r="330" spans="1:4" ht="27.75" customHeight="1">
      <c r="A330" s="15">
        <v>327</v>
      </c>
      <c r="B330" s="16" t="str">
        <f aca="true" t="shared" si="31" ref="B330:B341">"SZ23036"</f>
        <v>SZ23036</v>
      </c>
      <c r="C330" s="16" t="s">
        <v>31</v>
      </c>
      <c r="D330" s="17" t="str">
        <f>"宋文博"</f>
        <v>宋文博</v>
      </c>
    </row>
    <row r="331" spans="1:4" ht="27.75" customHeight="1">
      <c r="A331" s="15">
        <v>328</v>
      </c>
      <c r="B331" s="16" t="str">
        <f t="shared" si="31"/>
        <v>SZ23036</v>
      </c>
      <c r="C331" s="16" t="s">
        <v>31</v>
      </c>
      <c r="D331" s="17" t="str">
        <f>"郑佳佳"</f>
        <v>郑佳佳</v>
      </c>
    </row>
    <row r="332" spans="1:4" ht="27.75" customHeight="1">
      <c r="A332" s="15">
        <v>329</v>
      </c>
      <c r="B332" s="16" t="str">
        <f t="shared" si="31"/>
        <v>SZ23036</v>
      </c>
      <c r="C332" s="16" t="s">
        <v>31</v>
      </c>
      <c r="D332" s="18" t="str">
        <f>"向婷（身份证后四位1028）"</f>
        <v>向婷（身份证后四位1028）</v>
      </c>
    </row>
    <row r="333" spans="1:4" ht="27.75" customHeight="1">
      <c r="A333" s="15">
        <v>330</v>
      </c>
      <c r="B333" s="16" t="str">
        <f t="shared" si="31"/>
        <v>SZ23036</v>
      </c>
      <c r="C333" s="16" t="s">
        <v>31</v>
      </c>
      <c r="D333" s="17" t="str">
        <f>"曹雪艳"</f>
        <v>曹雪艳</v>
      </c>
    </row>
    <row r="334" spans="1:4" ht="27.75" customHeight="1">
      <c r="A334" s="15">
        <v>331</v>
      </c>
      <c r="B334" s="16" t="str">
        <f t="shared" si="31"/>
        <v>SZ23036</v>
      </c>
      <c r="C334" s="16" t="s">
        <v>31</v>
      </c>
      <c r="D334" s="17" t="str">
        <f>"方珊"</f>
        <v>方珊</v>
      </c>
    </row>
    <row r="335" spans="1:4" ht="27.75" customHeight="1">
      <c r="A335" s="15">
        <v>332</v>
      </c>
      <c r="B335" s="16" t="str">
        <f t="shared" si="31"/>
        <v>SZ23036</v>
      </c>
      <c r="C335" s="16" t="s">
        <v>31</v>
      </c>
      <c r="D335" s="18" t="str">
        <f>"向婷（身份证后四位1226）"</f>
        <v>向婷（身份证后四位1226）</v>
      </c>
    </row>
    <row r="336" spans="1:4" ht="27.75" customHeight="1">
      <c r="A336" s="15">
        <v>333</v>
      </c>
      <c r="B336" s="16" t="str">
        <f t="shared" si="31"/>
        <v>SZ23036</v>
      </c>
      <c r="C336" s="16" t="s">
        <v>31</v>
      </c>
      <c r="D336" s="17" t="str">
        <f>"胡云英"</f>
        <v>胡云英</v>
      </c>
    </row>
    <row r="337" spans="1:4" ht="27.75" customHeight="1">
      <c r="A337" s="15">
        <v>334</v>
      </c>
      <c r="B337" s="16" t="str">
        <f t="shared" si="31"/>
        <v>SZ23036</v>
      </c>
      <c r="C337" s="16" t="s">
        <v>31</v>
      </c>
      <c r="D337" s="17" t="str">
        <f>"李承容"</f>
        <v>李承容</v>
      </c>
    </row>
    <row r="338" spans="1:4" ht="27.75" customHeight="1">
      <c r="A338" s="15">
        <v>335</v>
      </c>
      <c r="B338" s="16" t="str">
        <f t="shared" si="31"/>
        <v>SZ23036</v>
      </c>
      <c r="C338" s="16" t="s">
        <v>31</v>
      </c>
      <c r="D338" s="17" t="str">
        <f>"白露"</f>
        <v>白露</v>
      </c>
    </row>
    <row r="339" spans="1:4" ht="27.75" customHeight="1">
      <c r="A339" s="15">
        <v>336</v>
      </c>
      <c r="B339" s="16" t="str">
        <f t="shared" si="31"/>
        <v>SZ23036</v>
      </c>
      <c r="C339" s="16" t="s">
        <v>31</v>
      </c>
      <c r="D339" s="17" t="str">
        <f>"叶晗"</f>
        <v>叶晗</v>
      </c>
    </row>
    <row r="340" spans="1:4" ht="27.75" customHeight="1">
      <c r="A340" s="15">
        <v>337</v>
      </c>
      <c r="B340" s="16" t="str">
        <f t="shared" si="31"/>
        <v>SZ23036</v>
      </c>
      <c r="C340" s="16" t="s">
        <v>31</v>
      </c>
      <c r="D340" s="17" t="str">
        <f>"黄雯雯"</f>
        <v>黄雯雯</v>
      </c>
    </row>
    <row r="341" spans="1:4" ht="27.75" customHeight="1">
      <c r="A341" s="15">
        <v>338</v>
      </c>
      <c r="B341" s="16" t="str">
        <f t="shared" si="31"/>
        <v>SZ23036</v>
      </c>
      <c r="C341" s="16" t="s">
        <v>31</v>
      </c>
      <c r="D341" s="17" t="str">
        <f>"孙光皓"</f>
        <v>孙光皓</v>
      </c>
    </row>
    <row r="342" spans="1:4" ht="27.75" customHeight="1">
      <c r="A342" s="15">
        <v>339</v>
      </c>
      <c r="B342" s="16" t="str">
        <f aca="true" t="shared" si="32" ref="B342:B353">"SZ23037"</f>
        <v>SZ23037</v>
      </c>
      <c r="C342" s="16" t="s">
        <v>32</v>
      </c>
      <c r="D342" s="17" t="str">
        <f>"吕伟"</f>
        <v>吕伟</v>
      </c>
    </row>
    <row r="343" spans="1:4" ht="27.75" customHeight="1">
      <c r="A343" s="15">
        <v>340</v>
      </c>
      <c r="B343" s="16" t="str">
        <f t="shared" si="32"/>
        <v>SZ23037</v>
      </c>
      <c r="C343" s="16" t="s">
        <v>32</v>
      </c>
      <c r="D343" s="17" t="str">
        <f>"刘学渊"</f>
        <v>刘学渊</v>
      </c>
    </row>
    <row r="344" spans="1:4" ht="27.75" customHeight="1">
      <c r="A344" s="15">
        <v>341</v>
      </c>
      <c r="B344" s="16" t="str">
        <f t="shared" si="32"/>
        <v>SZ23037</v>
      </c>
      <c r="C344" s="16" t="s">
        <v>32</v>
      </c>
      <c r="D344" s="17" t="str">
        <f>"蔡珊珊"</f>
        <v>蔡珊珊</v>
      </c>
    </row>
    <row r="345" spans="1:4" ht="27.75" customHeight="1">
      <c r="A345" s="15">
        <v>342</v>
      </c>
      <c r="B345" s="16" t="str">
        <f t="shared" si="32"/>
        <v>SZ23037</v>
      </c>
      <c r="C345" s="16" t="s">
        <v>32</v>
      </c>
      <c r="D345" s="17" t="str">
        <f>"王乔伟"</f>
        <v>王乔伟</v>
      </c>
    </row>
    <row r="346" spans="1:4" ht="27.75" customHeight="1">
      <c r="A346" s="15">
        <v>343</v>
      </c>
      <c r="B346" s="16" t="str">
        <f t="shared" si="32"/>
        <v>SZ23037</v>
      </c>
      <c r="C346" s="16" t="s">
        <v>32</v>
      </c>
      <c r="D346" s="17" t="str">
        <f>"李迎春"</f>
        <v>李迎春</v>
      </c>
    </row>
    <row r="347" spans="1:4" ht="27.75" customHeight="1">
      <c r="A347" s="15">
        <v>344</v>
      </c>
      <c r="B347" s="16" t="str">
        <f t="shared" si="32"/>
        <v>SZ23037</v>
      </c>
      <c r="C347" s="16" t="s">
        <v>32</v>
      </c>
      <c r="D347" s="17" t="str">
        <f>"张舒凡"</f>
        <v>张舒凡</v>
      </c>
    </row>
    <row r="348" spans="1:4" ht="27.75" customHeight="1">
      <c r="A348" s="15">
        <v>345</v>
      </c>
      <c r="B348" s="16" t="str">
        <f t="shared" si="32"/>
        <v>SZ23037</v>
      </c>
      <c r="C348" s="16" t="s">
        <v>32</v>
      </c>
      <c r="D348" s="17" t="str">
        <f>"裴文珠"</f>
        <v>裴文珠</v>
      </c>
    </row>
    <row r="349" spans="1:4" ht="27.75" customHeight="1">
      <c r="A349" s="15">
        <v>346</v>
      </c>
      <c r="B349" s="16" t="str">
        <f t="shared" si="32"/>
        <v>SZ23037</v>
      </c>
      <c r="C349" s="16" t="s">
        <v>32</v>
      </c>
      <c r="D349" s="17" t="str">
        <f>"杨宇芹"</f>
        <v>杨宇芹</v>
      </c>
    </row>
    <row r="350" spans="1:4" ht="27.75" customHeight="1">
      <c r="A350" s="15">
        <v>347</v>
      </c>
      <c r="B350" s="16" t="str">
        <f t="shared" si="32"/>
        <v>SZ23037</v>
      </c>
      <c r="C350" s="16" t="s">
        <v>32</v>
      </c>
      <c r="D350" s="17" t="str">
        <f>"丁宇鹏"</f>
        <v>丁宇鹏</v>
      </c>
    </row>
    <row r="351" spans="1:4" ht="27.75" customHeight="1">
      <c r="A351" s="15">
        <v>348</v>
      </c>
      <c r="B351" s="16" t="str">
        <f t="shared" si="32"/>
        <v>SZ23037</v>
      </c>
      <c r="C351" s="16" t="s">
        <v>32</v>
      </c>
      <c r="D351" s="17" t="str">
        <f>"张艳玲"</f>
        <v>张艳玲</v>
      </c>
    </row>
    <row r="352" spans="1:4" ht="27.75" customHeight="1">
      <c r="A352" s="15">
        <v>349</v>
      </c>
      <c r="B352" s="16" t="str">
        <f t="shared" si="32"/>
        <v>SZ23037</v>
      </c>
      <c r="C352" s="16" t="s">
        <v>32</v>
      </c>
      <c r="D352" s="17" t="str">
        <f>"陈林"</f>
        <v>陈林</v>
      </c>
    </row>
    <row r="353" spans="1:4" ht="27.75" customHeight="1">
      <c r="A353" s="15">
        <v>350</v>
      </c>
      <c r="B353" s="16" t="str">
        <f t="shared" si="32"/>
        <v>SZ23037</v>
      </c>
      <c r="C353" s="16" t="s">
        <v>32</v>
      </c>
      <c r="D353" s="17" t="str">
        <f>"蒋秀华"</f>
        <v>蒋秀华</v>
      </c>
    </row>
    <row r="354" spans="1:4" ht="27.75" customHeight="1">
      <c r="A354" s="15">
        <v>351</v>
      </c>
      <c r="B354" s="16" t="str">
        <f aca="true" t="shared" si="33" ref="B354:B370">"SZ23038"</f>
        <v>SZ23038</v>
      </c>
      <c r="C354" s="16" t="s">
        <v>33</v>
      </c>
      <c r="D354" s="17" t="str">
        <f>"窦欣欣"</f>
        <v>窦欣欣</v>
      </c>
    </row>
    <row r="355" spans="1:4" ht="27.75" customHeight="1">
      <c r="A355" s="15">
        <v>352</v>
      </c>
      <c r="B355" s="16" t="str">
        <f t="shared" si="33"/>
        <v>SZ23038</v>
      </c>
      <c r="C355" s="16" t="s">
        <v>33</v>
      </c>
      <c r="D355" s="17" t="str">
        <f>"王广艺"</f>
        <v>王广艺</v>
      </c>
    </row>
    <row r="356" spans="1:4" ht="27.75" customHeight="1">
      <c r="A356" s="15">
        <v>353</v>
      </c>
      <c r="B356" s="16" t="str">
        <f t="shared" si="33"/>
        <v>SZ23038</v>
      </c>
      <c r="C356" s="16" t="s">
        <v>33</v>
      </c>
      <c r="D356" s="17" t="str">
        <f>"郑子蒙"</f>
        <v>郑子蒙</v>
      </c>
    </row>
    <row r="357" spans="1:4" ht="27.75" customHeight="1">
      <c r="A357" s="15">
        <v>354</v>
      </c>
      <c r="B357" s="16" t="str">
        <f t="shared" si="33"/>
        <v>SZ23038</v>
      </c>
      <c r="C357" s="16" t="s">
        <v>33</v>
      </c>
      <c r="D357" s="17" t="str">
        <f>"金友程"</f>
        <v>金友程</v>
      </c>
    </row>
    <row r="358" spans="1:4" ht="27.75" customHeight="1">
      <c r="A358" s="15">
        <v>355</v>
      </c>
      <c r="B358" s="16" t="str">
        <f t="shared" si="33"/>
        <v>SZ23038</v>
      </c>
      <c r="C358" s="16" t="s">
        <v>33</v>
      </c>
      <c r="D358" s="17" t="str">
        <f>"张梦迪"</f>
        <v>张梦迪</v>
      </c>
    </row>
    <row r="359" spans="1:4" ht="27.75" customHeight="1">
      <c r="A359" s="15">
        <v>356</v>
      </c>
      <c r="B359" s="16" t="str">
        <f t="shared" si="33"/>
        <v>SZ23038</v>
      </c>
      <c r="C359" s="16" t="s">
        <v>33</v>
      </c>
      <c r="D359" s="17" t="str">
        <f>"刘吉会"</f>
        <v>刘吉会</v>
      </c>
    </row>
    <row r="360" spans="1:4" ht="27.75" customHeight="1">
      <c r="A360" s="15">
        <v>357</v>
      </c>
      <c r="B360" s="16" t="str">
        <f t="shared" si="33"/>
        <v>SZ23038</v>
      </c>
      <c r="C360" s="16" t="s">
        <v>33</v>
      </c>
      <c r="D360" s="17" t="str">
        <f>"贾付文"</f>
        <v>贾付文</v>
      </c>
    </row>
    <row r="361" spans="1:4" ht="27.75" customHeight="1">
      <c r="A361" s="15">
        <v>358</v>
      </c>
      <c r="B361" s="16" t="str">
        <f t="shared" si="33"/>
        <v>SZ23038</v>
      </c>
      <c r="C361" s="16" t="s">
        <v>33</v>
      </c>
      <c r="D361" s="17" t="str">
        <f>"熊玉仙"</f>
        <v>熊玉仙</v>
      </c>
    </row>
    <row r="362" spans="1:4" ht="27.75" customHeight="1">
      <c r="A362" s="15">
        <v>359</v>
      </c>
      <c r="B362" s="16" t="str">
        <f t="shared" si="33"/>
        <v>SZ23038</v>
      </c>
      <c r="C362" s="16" t="s">
        <v>33</v>
      </c>
      <c r="D362" s="17" t="str">
        <f>"张毅"</f>
        <v>张毅</v>
      </c>
    </row>
    <row r="363" spans="1:4" ht="27.75" customHeight="1">
      <c r="A363" s="15">
        <v>360</v>
      </c>
      <c r="B363" s="16" t="str">
        <f t="shared" si="33"/>
        <v>SZ23038</v>
      </c>
      <c r="C363" s="16" t="s">
        <v>33</v>
      </c>
      <c r="D363" s="17" t="str">
        <f>"彭博"</f>
        <v>彭博</v>
      </c>
    </row>
    <row r="364" spans="1:4" ht="27.75" customHeight="1">
      <c r="A364" s="15">
        <v>361</v>
      </c>
      <c r="B364" s="16" t="str">
        <f t="shared" si="33"/>
        <v>SZ23038</v>
      </c>
      <c r="C364" s="16" t="s">
        <v>33</v>
      </c>
      <c r="D364" s="17" t="str">
        <f>"赵忠强"</f>
        <v>赵忠强</v>
      </c>
    </row>
    <row r="365" spans="1:4" ht="27.75" customHeight="1">
      <c r="A365" s="15">
        <v>362</v>
      </c>
      <c r="B365" s="16" t="str">
        <f t="shared" si="33"/>
        <v>SZ23038</v>
      </c>
      <c r="C365" s="16" t="s">
        <v>33</v>
      </c>
      <c r="D365" s="17" t="str">
        <f>"黄河"</f>
        <v>黄河</v>
      </c>
    </row>
    <row r="366" spans="1:4" ht="27.75" customHeight="1">
      <c r="A366" s="15">
        <v>363</v>
      </c>
      <c r="B366" s="16" t="str">
        <f t="shared" si="33"/>
        <v>SZ23038</v>
      </c>
      <c r="C366" s="16" t="s">
        <v>33</v>
      </c>
      <c r="D366" s="17" t="str">
        <f>"廖奥林"</f>
        <v>廖奥林</v>
      </c>
    </row>
    <row r="367" spans="1:4" ht="27.75" customHeight="1">
      <c r="A367" s="15">
        <v>364</v>
      </c>
      <c r="B367" s="16" t="str">
        <f t="shared" si="33"/>
        <v>SZ23038</v>
      </c>
      <c r="C367" s="16" t="s">
        <v>33</v>
      </c>
      <c r="D367" s="17" t="str">
        <f>"陈江川"</f>
        <v>陈江川</v>
      </c>
    </row>
    <row r="368" spans="1:4" ht="27.75" customHeight="1">
      <c r="A368" s="15">
        <v>365</v>
      </c>
      <c r="B368" s="16" t="str">
        <f t="shared" si="33"/>
        <v>SZ23038</v>
      </c>
      <c r="C368" s="16" t="s">
        <v>33</v>
      </c>
      <c r="D368" s="17" t="str">
        <f>"熊伟淇"</f>
        <v>熊伟淇</v>
      </c>
    </row>
    <row r="369" spans="1:4" ht="27.75" customHeight="1">
      <c r="A369" s="15">
        <v>366</v>
      </c>
      <c r="B369" s="16" t="str">
        <f t="shared" si="33"/>
        <v>SZ23038</v>
      </c>
      <c r="C369" s="16" t="s">
        <v>33</v>
      </c>
      <c r="D369" s="17" t="str">
        <f>"杨文婷"</f>
        <v>杨文婷</v>
      </c>
    </row>
    <row r="370" spans="1:4" ht="27.75" customHeight="1">
      <c r="A370" s="15">
        <v>367</v>
      </c>
      <c r="B370" s="16" t="str">
        <f t="shared" si="33"/>
        <v>SZ23038</v>
      </c>
      <c r="C370" s="16" t="s">
        <v>33</v>
      </c>
      <c r="D370" s="17" t="str">
        <f>"麻凯文"</f>
        <v>麻凯文</v>
      </c>
    </row>
    <row r="371" spans="1:4" ht="27.75" customHeight="1">
      <c r="A371" s="15">
        <v>368</v>
      </c>
      <c r="B371" s="16" t="str">
        <f aca="true" t="shared" si="34" ref="B371:B393">"SZ23039"</f>
        <v>SZ23039</v>
      </c>
      <c r="C371" s="16" t="s">
        <v>33</v>
      </c>
      <c r="D371" s="17" t="str">
        <f>"魏智勇"</f>
        <v>魏智勇</v>
      </c>
    </row>
    <row r="372" spans="1:4" ht="27.75" customHeight="1">
      <c r="A372" s="15">
        <v>369</v>
      </c>
      <c r="B372" s="16" t="str">
        <f t="shared" si="34"/>
        <v>SZ23039</v>
      </c>
      <c r="C372" s="16" t="s">
        <v>33</v>
      </c>
      <c r="D372" s="17" t="str">
        <f>"杜鹏飞"</f>
        <v>杜鹏飞</v>
      </c>
    </row>
    <row r="373" spans="1:4" ht="27.75" customHeight="1">
      <c r="A373" s="15">
        <v>370</v>
      </c>
      <c r="B373" s="16" t="str">
        <f t="shared" si="34"/>
        <v>SZ23039</v>
      </c>
      <c r="C373" s="16" t="s">
        <v>33</v>
      </c>
      <c r="D373" s="17" t="str">
        <f>"孙阳"</f>
        <v>孙阳</v>
      </c>
    </row>
    <row r="374" spans="1:4" ht="27.75" customHeight="1">
      <c r="A374" s="15">
        <v>371</v>
      </c>
      <c r="B374" s="16" t="str">
        <f t="shared" si="34"/>
        <v>SZ23039</v>
      </c>
      <c r="C374" s="16" t="s">
        <v>33</v>
      </c>
      <c r="D374" s="17" t="str">
        <f>"陈志祥"</f>
        <v>陈志祥</v>
      </c>
    </row>
    <row r="375" spans="1:4" ht="27.75" customHeight="1">
      <c r="A375" s="15">
        <v>372</v>
      </c>
      <c r="B375" s="16" t="str">
        <f t="shared" si="34"/>
        <v>SZ23039</v>
      </c>
      <c r="C375" s="16" t="s">
        <v>33</v>
      </c>
      <c r="D375" s="17" t="str">
        <f>"唐倩"</f>
        <v>唐倩</v>
      </c>
    </row>
    <row r="376" spans="1:4" ht="27.75" customHeight="1">
      <c r="A376" s="15">
        <v>373</v>
      </c>
      <c r="B376" s="16" t="str">
        <f t="shared" si="34"/>
        <v>SZ23039</v>
      </c>
      <c r="C376" s="16" t="s">
        <v>33</v>
      </c>
      <c r="D376" s="17" t="str">
        <f>"覃愉"</f>
        <v>覃愉</v>
      </c>
    </row>
    <row r="377" spans="1:4" ht="27.75" customHeight="1">
      <c r="A377" s="15">
        <v>374</v>
      </c>
      <c r="B377" s="16" t="str">
        <f t="shared" si="34"/>
        <v>SZ23039</v>
      </c>
      <c r="C377" s="16" t="s">
        <v>33</v>
      </c>
      <c r="D377" s="17" t="str">
        <f>"张睿"</f>
        <v>张睿</v>
      </c>
    </row>
    <row r="378" spans="1:4" ht="27.75" customHeight="1">
      <c r="A378" s="15">
        <v>375</v>
      </c>
      <c r="B378" s="16" t="str">
        <f t="shared" si="34"/>
        <v>SZ23039</v>
      </c>
      <c r="C378" s="16" t="s">
        <v>33</v>
      </c>
      <c r="D378" s="17" t="str">
        <f>"王潇"</f>
        <v>王潇</v>
      </c>
    </row>
    <row r="379" spans="1:4" ht="27.75" customHeight="1">
      <c r="A379" s="15">
        <v>376</v>
      </c>
      <c r="B379" s="16" t="str">
        <f t="shared" si="34"/>
        <v>SZ23039</v>
      </c>
      <c r="C379" s="16" t="s">
        <v>33</v>
      </c>
      <c r="D379" s="17" t="str">
        <f>"程莉莉"</f>
        <v>程莉莉</v>
      </c>
    </row>
    <row r="380" spans="1:4" ht="27.75" customHeight="1">
      <c r="A380" s="15">
        <v>377</v>
      </c>
      <c r="B380" s="16" t="str">
        <f t="shared" si="34"/>
        <v>SZ23039</v>
      </c>
      <c r="C380" s="16" t="s">
        <v>33</v>
      </c>
      <c r="D380" s="17" t="str">
        <f>"程肖"</f>
        <v>程肖</v>
      </c>
    </row>
    <row r="381" spans="1:4" ht="27.75" customHeight="1">
      <c r="A381" s="15">
        <v>378</v>
      </c>
      <c r="B381" s="16" t="str">
        <f t="shared" si="34"/>
        <v>SZ23039</v>
      </c>
      <c r="C381" s="16" t="s">
        <v>33</v>
      </c>
      <c r="D381" s="17" t="str">
        <f>"李玉芳"</f>
        <v>李玉芳</v>
      </c>
    </row>
    <row r="382" spans="1:4" ht="27.75" customHeight="1">
      <c r="A382" s="15">
        <v>379</v>
      </c>
      <c r="B382" s="16" t="str">
        <f t="shared" si="34"/>
        <v>SZ23039</v>
      </c>
      <c r="C382" s="16" t="s">
        <v>33</v>
      </c>
      <c r="D382" s="17" t="str">
        <f>"王祥"</f>
        <v>王祥</v>
      </c>
    </row>
    <row r="383" spans="1:4" ht="27.75" customHeight="1">
      <c r="A383" s="15">
        <v>380</v>
      </c>
      <c r="B383" s="16" t="str">
        <f t="shared" si="34"/>
        <v>SZ23039</v>
      </c>
      <c r="C383" s="16" t="s">
        <v>33</v>
      </c>
      <c r="D383" s="17" t="str">
        <f>"邓益娟"</f>
        <v>邓益娟</v>
      </c>
    </row>
    <row r="384" spans="1:4" ht="27.75" customHeight="1">
      <c r="A384" s="15">
        <v>381</v>
      </c>
      <c r="B384" s="16" t="str">
        <f t="shared" si="34"/>
        <v>SZ23039</v>
      </c>
      <c r="C384" s="16" t="s">
        <v>33</v>
      </c>
      <c r="D384" s="17" t="str">
        <f>"王冰"</f>
        <v>王冰</v>
      </c>
    </row>
    <row r="385" spans="1:4" ht="27.75" customHeight="1">
      <c r="A385" s="15">
        <v>382</v>
      </c>
      <c r="B385" s="16" t="str">
        <f t="shared" si="34"/>
        <v>SZ23039</v>
      </c>
      <c r="C385" s="16" t="s">
        <v>33</v>
      </c>
      <c r="D385" s="17" t="str">
        <f>"王小倩"</f>
        <v>王小倩</v>
      </c>
    </row>
    <row r="386" spans="1:4" ht="27.75" customHeight="1">
      <c r="A386" s="15">
        <v>383</v>
      </c>
      <c r="B386" s="16" t="str">
        <f t="shared" si="34"/>
        <v>SZ23039</v>
      </c>
      <c r="C386" s="16" t="s">
        <v>33</v>
      </c>
      <c r="D386" s="18" t="str">
        <f>"王丹丹（身份证后四位1225）"</f>
        <v>王丹丹（身份证后四位1225）</v>
      </c>
    </row>
    <row r="387" spans="1:4" ht="27.75" customHeight="1">
      <c r="A387" s="15">
        <v>384</v>
      </c>
      <c r="B387" s="16" t="str">
        <f t="shared" si="34"/>
        <v>SZ23039</v>
      </c>
      <c r="C387" s="16" t="s">
        <v>33</v>
      </c>
      <c r="D387" s="17" t="str">
        <f>"罗林枋"</f>
        <v>罗林枋</v>
      </c>
    </row>
    <row r="388" spans="1:4" ht="27.75" customHeight="1">
      <c r="A388" s="15">
        <v>385</v>
      </c>
      <c r="B388" s="16" t="str">
        <f t="shared" si="34"/>
        <v>SZ23039</v>
      </c>
      <c r="C388" s="16" t="s">
        <v>33</v>
      </c>
      <c r="D388" s="17" t="str">
        <f>"夏楠"</f>
        <v>夏楠</v>
      </c>
    </row>
    <row r="389" spans="1:4" ht="27.75" customHeight="1">
      <c r="A389" s="15">
        <v>386</v>
      </c>
      <c r="B389" s="16" t="str">
        <f t="shared" si="34"/>
        <v>SZ23039</v>
      </c>
      <c r="C389" s="16" t="s">
        <v>33</v>
      </c>
      <c r="D389" s="17" t="str">
        <f>"冉斯遥"</f>
        <v>冉斯遥</v>
      </c>
    </row>
    <row r="390" spans="1:4" ht="27.75" customHeight="1">
      <c r="A390" s="15">
        <v>387</v>
      </c>
      <c r="B390" s="16" t="str">
        <f t="shared" si="34"/>
        <v>SZ23039</v>
      </c>
      <c r="C390" s="16" t="s">
        <v>33</v>
      </c>
      <c r="D390" s="17" t="str">
        <f>"孙振杰"</f>
        <v>孙振杰</v>
      </c>
    </row>
    <row r="391" spans="1:4" ht="27.75" customHeight="1">
      <c r="A391" s="15">
        <v>388</v>
      </c>
      <c r="B391" s="16" t="str">
        <f t="shared" si="34"/>
        <v>SZ23039</v>
      </c>
      <c r="C391" s="16" t="s">
        <v>33</v>
      </c>
      <c r="D391" s="17" t="str">
        <f>"苏伟"</f>
        <v>苏伟</v>
      </c>
    </row>
    <row r="392" spans="1:4" ht="27.75" customHeight="1">
      <c r="A392" s="15">
        <v>389</v>
      </c>
      <c r="B392" s="16" t="str">
        <f t="shared" si="34"/>
        <v>SZ23039</v>
      </c>
      <c r="C392" s="16" t="s">
        <v>33</v>
      </c>
      <c r="D392" s="17" t="str">
        <f>"高梦雅"</f>
        <v>高梦雅</v>
      </c>
    </row>
    <row r="393" spans="1:4" ht="27.75" customHeight="1">
      <c r="A393" s="15">
        <v>390</v>
      </c>
      <c r="B393" s="16" t="str">
        <f t="shared" si="34"/>
        <v>SZ23039</v>
      </c>
      <c r="C393" s="16" t="s">
        <v>33</v>
      </c>
      <c r="D393" s="17" t="str">
        <f>"赵叶子"</f>
        <v>赵叶子</v>
      </c>
    </row>
    <row r="394" spans="1:4" ht="27.75" customHeight="1">
      <c r="A394" s="15">
        <v>391</v>
      </c>
      <c r="B394" s="16" t="str">
        <f aca="true" t="shared" si="35" ref="B394:B406">"SZ23040"</f>
        <v>SZ23040</v>
      </c>
      <c r="C394" s="16" t="s">
        <v>34</v>
      </c>
      <c r="D394" s="17" t="str">
        <f>"余姗姗"</f>
        <v>余姗姗</v>
      </c>
    </row>
    <row r="395" spans="1:4" ht="27.75" customHeight="1">
      <c r="A395" s="15">
        <v>392</v>
      </c>
      <c r="B395" s="16" t="str">
        <f t="shared" si="35"/>
        <v>SZ23040</v>
      </c>
      <c r="C395" s="16" t="s">
        <v>34</v>
      </c>
      <c r="D395" s="17" t="str">
        <f>"周佳敏"</f>
        <v>周佳敏</v>
      </c>
    </row>
    <row r="396" spans="1:4" ht="27.75" customHeight="1">
      <c r="A396" s="15">
        <v>393</v>
      </c>
      <c r="B396" s="16" t="str">
        <f t="shared" si="35"/>
        <v>SZ23040</v>
      </c>
      <c r="C396" s="16" t="s">
        <v>34</v>
      </c>
      <c r="D396" s="17" t="str">
        <f>"马蕊"</f>
        <v>马蕊</v>
      </c>
    </row>
    <row r="397" spans="1:4" ht="27.75" customHeight="1">
      <c r="A397" s="15">
        <v>394</v>
      </c>
      <c r="B397" s="16" t="str">
        <f t="shared" si="35"/>
        <v>SZ23040</v>
      </c>
      <c r="C397" s="16" t="s">
        <v>34</v>
      </c>
      <c r="D397" s="17" t="str">
        <f>"余荣幸"</f>
        <v>余荣幸</v>
      </c>
    </row>
    <row r="398" spans="1:4" ht="27.75" customHeight="1">
      <c r="A398" s="15">
        <v>395</v>
      </c>
      <c r="B398" s="16" t="str">
        <f t="shared" si="35"/>
        <v>SZ23040</v>
      </c>
      <c r="C398" s="16" t="s">
        <v>34</v>
      </c>
      <c r="D398" s="17" t="str">
        <f>"汪沈皓"</f>
        <v>汪沈皓</v>
      </c>
    </row>
    <row r="399" spans="1:4" ht="27.75" customHeight="1">
      <c r="A399" s="15">
        <v>396</v>
      </c>
      <c r="B399" s="16" t="str">
        <f t="shared" si="35"/>
        <v>SZ23040</v>
      </c>
      <c r="C399" s="16" t="s">
        <v>34</v>
      </c>
      <c r="D399" s="17" t="str">
        <f>"阳丽"</f>
        <v>阳丽</v>
      </c>
    </row>
    <row r="400" spans="1:4" ht="27.75" customHeight="1">
      <c r="A400" s="15">
        <v>397</v>
      </c>
      <c r="B400" s="16" t="str">
        <f t="shared" si="35"/>
        <v>SZ23040</v>
      </c>
      <c r="C400" s="16" t="s">
        <v>34</v>
      </c>
      <c r="D400" s="17" t="str">
        <f>"李平"</f>
        <v>李平</v>
      </c>
    </row>
    <row r="401" spans="1:4" ht="27.75" customHeight="1">
      <c r="A401" s="15">
        <v>398</v>
      </c>
      <c r="B401" s="16" t="str">
        <f t="shared" si="35"/>
        <v>SZ23040</v>
      </c>
      <c r="C401" s="16" t="s">
        <v>34</v>
      </c>
      <c r="D401" s="17" t="str">
        <f>"车俊龙"</f>
        <v>车俊龙</v>
      </c>
    </row>
    <row r="402" spans="1:4" ht="27.75" customHeight="1">
      <c r="A402" s="15">
        <v>399</v>
      </c>
      <c r="B402" s="16" t="str">
        <f t="shared" si="35"/>
        <v>SZ23040</v>
      </c>
      <c r="C402" s="16" t="s">
        <v>34</v>
      </c>
      <c r="D402" s="17" t="str">
        <f>"刘鑫悦"</f>
        <v>刘鑫悦</v>
      </c>
    </row>
    <row r="403" spans="1:4" ht="27.75" customHeight="1">
      <c r="A403" s="15">
        <v>400</v>
      </c>
      <c r="B403" s="16" t="str">
        <f t="shared" si="35"/>
        <v>SZ23040</v>
      </c>
      <c r="C403" s="16" t="s">
        <v>34</v>
      </c>
      <c r="D403" s="17" t="str">
        <f>"黄莉子"</f>
        <v>黄莉子</v>
      </c>
    </row>
    <row r="404" spans="1:4" ht="27.75" customHeight="1">
      <c r="A404" s="15">
        <v>401</v>
      </c>
      <c r="B404" s="16" t="str">
        <f t="shared" si="35"/>
        <v>SZ23040</v>
      </c>
      <c r="C404" s="16" t="s">
        <v>34</v>
      </c>
      <c r="D404" s="17" t="str">
        <f>"谭余清"</f>
        <v>谭余清</v>
      </c>
    </row>
    <row r="405" spans="1:4" ht="27.75" customHeight="1">
      <c r="A405" s="15">
        <v>402</v>
      </c>
      <c r="B405" s="16" t="str">
        <f t="shared" si="35"/>
        <v>SZ23040</v>
      </c>
      <c r="C405" s="16" t="s">
        <v>34</v>
      </c>
      <c r="D405" s="17" t="str">
        <f>"陈俊杰"</f>
        <v>陈俊杰</v>
      </c>
    </row>
    <row r="406" spans="1:4" ht="27.75" customHeight="1">
      <c r="A406" s="15">
        <v>403</v>
      </c>
      <c r="B406" s="16" t="str">
        <f t="shared" si="35"/>
        <v>SZ23040</v>
      </c>
      <c r="C406" s="16" t="s">
        <v>34</v>
      </c>
      <c r="D406" s="17" t="str">
        <f>"朱梦"</f>
        <v>朱梦</v>
      </c>
    </row>
    <row r="407" spans="1:4" ht="27.75" customHeight="1">
      <c r="A407" s="15">
        <v>404</v>
      </c>
      <c r="B407" s="16" t="str">
        <f aca="true" t="shared" si="36" ref="B407:B411">"SZ23041"</f>
        <v>SZ23041</v>
      </c>
      <c r="C407" s="16" t="s">
        <v>35</v>
      </c>
      <c r="D407" s="17" t="str">
        <f>"徐忠丽"</f>
        <v>徐忠丽</v>
      </c>
    </row>
    <row r="408" spans="1:4" ht="27.75" customHeight="1">
      <c r="A408" s="15">
        <v>405</v>
      </c>
      <c r="B408" s="16" t="str">
        <f t="shared" si="36"/>
        <v>SZ23041</v>
      </c>
      <c r="C408" s="16" t="s">
        <v>35</v>
      </c>
      <c r="D408" s="17" t="str">
        <f>"刘梦杰"</f>
        <v>刘梦杰</v>
      </c>
    </row>
    <row r="409" spans="1:4" ht="27.75" customHeight="1">
      <c r="A409" s="15">
        <v>406</v>
      </c>
      <c r="B409" s="16" t="str">
        <f t="shared" si="36"/>
        <v>SZ23041</v>
      </c>
      <c r="C409" s="16" t="s">
        <v>35</v>
      </c>
      <c r="D409" s="17" t="str">
        <f>"李彬"</f>
        <v>李彬</v>
      </c>
    </row>
    <row r="410" spans="1:4" ht="27.75" customHeight="1">
      <c r="A410" s="15">
        <v>407</v>
      </c>
      <c r="B410" s="16" t="str">
        <f t="shared" si="36"/>
        <v>SZ23041</v>
      </c>
      <c r="C410" s="16" t="s">
        <v>35</v>
      </c>
      <c r="D410" s="17" t="str">
        <f>"戴霞飞"</f>
        <v>戴霞飞</v>
      </c>
    </row>
    <row r="411" spans="1:4" ht="27.75" customHeight="1">
      <c r="A411" s="15">
        <v>408</v>
      </c>
      <c r="B411" s="16" t="str">
        <f t="shared" si="36"/>
        <v>SZ23041</v>
      </c>
      <c r="C411" s="16" t="s">
        <v>35</v>
      </c>
      <c r="D411" s="17" t="str">
        <f>"高宁"</f>
        <v>高宁</v>
      </c>
    </row>
    <row r="412" spans="1:4" ht="27.75" customHeight="1">
      <c r="A412" s="15">
        <v>409</v>
      </c>
      <c r="B412" s="16" t="str">
        <f aca="true" t="shared" si="37" ref="B412:B419">"SZ23042"</f>
        <v>SZ23042</v>
      </c>
      <c r="C412" s="16" t="s">
        <v>35</v>
      </c>
      <c r="D412" s="17" t="str">
        <f>"黎强"</f>
        <v>黎强</v>
      </c>
    </row>
    <row r="413" spans="1:4" ht="27.75" customHeight="1">
      <c r="A413" s="15">
        <v>410</v>
      </c>
      <c r="B413" s="16" t="str">
        <f t="shared" si="37"/>
        <v>SZ23042</v>
      </c>
      <c r="C413" s="16" t="s">
        <v>35</v>
      </c>
      <c r="D413" s="17" t="str">
        <f>"于文一"</f>
        <v>于文一</v>
      </c>
    </row>
    <row r="414" spans="1:4" ht="27.75" customHeight="1">
      <c r="A414" s="15">
        <v>411</v>
      </c>
      <c r="B414" s="16" t="str">
        <f t="shared" si="37"/>
        <v>SZ23042</v>
      </c>
      <c r="C414" s="16" t="s">
        <v>35</v>
      </c>
      <c r="D414" s="17" t="str">
        <f>"杨春宇"</f>
        <v>杨春宇</v>
      </c>
    </row>
    <row r="415" spans="1:4" ht="27.75" customHeight="1">
      <c r="A415" s="15">
        <v>412</v>
      </c>
      <c r="B415" s="16" t="str">
        <f t="shared" si="37"/>
        <v>SZ23042</v>
      </c>
      <c r="C415" s="16" t="s">
        <v>35</v>
      </c>
      <c r="D415" s="17" t="str">
        <f>"孙煜晗"</f>
        <v>孙煜晗</v>
      </c>
    </row>
    <row r="416" spans="1:4" ht="27.75" customHeight="1">
      <c r="A416" s="15">
        <v>413</v>
      </c>
      <c r="B416" s="16" t="str">
        <f t="shared" si="37"/>
        <v>SZ23042</v>
      </c>
      <c r="C416" s="16" t="s">
        <v>35</v>
      </c>
      <c r="D416" s="17" t="str">
        <f>"段朝晖"</f>
        <v>段朝晖</v>
      </c>
    </row>
    <row r="417" spans="1:4" ht="27.75" customHeight="1">
      <c r="A417" s="15">
        <v>414</v>
      </c>
      <c r="B417" s="16" t="str">
        <f t="shared" si="37"/>
        <v>SZ23042</v>
      </c>
      <c r="C417" s="16" t="s">
        <v>35</v>
      </c>
      <c r="D417" s="17" t="str">
        <f>"石逸泽"</f>
        <v>石逸泽</v>
      </c>
    </row>
    <row r="418" spans="1:4" ht="27.75" customHeight="1">
      <c r="A418" s="15">
        <v>415</v>
      </c>
      <c r="B418" s="16" t="str">
        <f t="shared" si="37"/>
        <v>SZ23042</v>
      </c>
      <c r="C418" s="16" t="s">
        <v>35</v>
      </c>
      <c r="D418" s="18" t="str">
        <f>"李卓（身份证后四位3812）"</f>
        <v>李卓（身份证后四位3812）</v>
      </c>
    </row>
    <row r="419" spans="1:4" ht="27.75" customHeight="1">
      <c r="A419" s="15">
        <v>416</v>
      </c>
      <c r="B419" s="16" t="str">
        <f t="shared" si="37"/>
        <v>SZ23042</v>
      </c>
      <c r="C419" s="16" t="s">
        <v>35</v>
      </c>
      <c r="D419" s="17" t="str">
        <f>"陈超明"</f>
        <v>陈超明</v>
      </c>
    </row>
    <row r="420" spans="1:4" ht="27.75" customHeight="1">
      <c r="A420" s="15">
        <v>417</v>
      </c>
      <c r="B420" s="16" t="str">
        <f aca="true" t="shared" si="38" ref="B420:B424">"SZ23043"</f>
        <v>SZ23043</v>
      </c>
      <c r="C420" s="16" t="s">
        <v>36</v>
      </c>
      <c r="D420" s="17" t="str">
        <f>"乔晓倩"</f>
        <v>乔晓倩</v>
      </c>
    </row>
    <row r="421" spans="1:4" ht="27.75" customHeight="1">
      <c r="A421" s="15">
        <v>418</v>
      </c>
      <c r="B421" s="16" t="str">
        <f t="shared" si="38"/>
        <v>SZ23043</v>
      </c>
      <c r="C421" s="16" t="s">
        <v>36</v>
      </c>
      <c r="D421" s="17" t="str">
        <f>"汪战战"</f>
        <v>汪战战</v>
      </c>
    </row>
    <row r="422" spans="1:4" ht="27.75" customHeight="1">
      <c r="A422" s="15">
        <v>419</v>
      </c>
      <c r="B422" s="16" t="str">
        <f t="shared" si="38"/>
        <v>SZ23043</v>
      </c>
      <c r="C422" s="16" t="s">
        <v>36</v>
      </c>
      <c r="D422" s="17" t="str">
        <f>"杜谦"</f>
        <v>杜谦</v>
      </c>
    </row>
    <row r="423" spans="1:4" ht="27.75" customHeight="1">
      <c r="A423" s="15">
        <v>420</v>
      </c>
      <c r="B423" s="16" t="str">
        <f t="shared" si="38"/>
        <v>SZ23043</v>
      </c>
      <c r="C423" s="16" t="s">
        <v>36</v>
      </c>
      <c r="D423" s="17" t="str">
        <f>"彭基广"</f>
        <v>彭基广</v>
      </c>
    </row>
    <row r="424" spans="1:4" ht="27.75" customHeight="1">
      <c r="A424" s="15">
        <v>421</v>
      </c>
      <c r="B424" s="16" t="str">
        <f t="shared" si="38"/>
        <v>SZ23043</v>
      </c>
      <c r="C424" s="16" t="s">
        <v>36</v>
      </c>
      <c r="D424" s="17" t="str">
        <f>"熊嘉雯"</f>
        <v>熊嘉雯</v>
      </c>
    </row>
    <row r="425" spans="1:4" ht="27.75" customHeight="1">
      <c r="A425" s="15">
        <v>422</v>
      </c>
      <c r="B425" s="16" t="str">
        <f aca="true" t="shared" si="39" ref="B425:B428">"SZ23044"</f>
        <v>SZ23044</v>
      </c>
      <c r="C425" s="16" t="s">
        <v>36</v>
      </c>
      <c r="D425" s="17" t="str">
        <f>"黄婉清"</f>
        <v>黄婉清</v>
      </c>
    </row>
    <row r="426" spans="1:4" ht="27.75" customHeight="1">
      <c r="A426" s="15">
        <v>423</v>
      </c>
      <c r="B426" s="16" t="str">
        <f t="shared" si="39"/>
        <v>SZ23044</v>
      </c>
      <c r="C426" s="16" t="s">
        <v>36</v>
      </c>
      <c r="D426" s="17" t="str">
        <f>"杨丹丹"</f>
        <v>杨丹丹</v>
      </c>
    </row>
    <row r="427" spans="1:4" ht="27.75" customHeight="1">
      <c r="A427" s="15">
        <v>424</v>
      </c>
      <c r="B427" s="16" t="str">
        <f t="shared" si="39"/>
        <v>SZ23044</v>
      </c>
      <c r="C427" s="16" t="s">
        <v>36</v>
      </c>
      <c r="D427" s="17" t="str">
        <f>"李唯一"</f>
        <v>李唯一</v>
      </c>
    </row>
    <row r="428" spans="1:4" ht="27.75" customHeight="1">
      <c r="A428" s="15">
        <v>425</v>
      </c>
      <c r="B428" s="16" t="str">
        <f t="shared" si="39"/>
        <v>SZ23044</v>
      </c>
      <c r="C428" s="16" t="s">
        <v>36</v>
      </c>
      <c r="D428" s="17" t="str">
        <f>"陈猛"</f>
        <v>陈猛</v>
      </c>
    </row>
    <row r="429" spans="1:4" ht="27.75" customHeight="1">
      <c r="A429" s="15">
        <v>426</v>
      </c>
      <c r="B429" s="16" t="str">
        <f aca="true" t="shared" si="40" ref="B429:B450">"SZ23045"</f>
        <v>SZ23045</v>
      </c>
      <c r="C429" s="16" t="s">
        <v>37</v>
      </c>
      <c r="D429" s="17" t="str">
        <f>"黄文婷"</f>
        <v>黄文婷</v>
      </c>
    </row>
    <row r="430" spans="1:4" ht="27.75" customHeight="1">
      <c r="A430" s="15">
        <v>427</v>
      </c>
      <c r="B430" s="16" t="str">
        <f t="shared" si="40"/>
        <v>SZ23045</v>
      </c>
      <c r="C430" s="16" t="s">
        <v>37</v>
      </c>
      <c r="D430" s="17" t="str">
        <f>"王慧方"</f>
        <v>王慧方</v>
      </c>
    </row>
    <row r="431" spans="1:4" ht="27.75" customHeight="1">
      <c r="A431" s="15">
        <v>428</v>
      </c>
      <c r="B431" s="16" t="str">
        <f t="shared" si="40"/>
        <v>SZ23045</v>
      </c>
      <c r="C431" s="16" t="s">
        <v>37</v>
      </c>
      <c r="D431" s="17" t="str">
        <f>"张鑫"</f>
        <v>张鑫</v>
      </c>
    </row>
    <row r="432" spans="1:4" ht="27.75" customHeight="1">
      <c r="A432" s="15">
        <v>429</v>
      </c>
      <c r="B432" s="16" t="str">
        <f t="shared" si="40"/>
        <v>SZ23045</v>
      </c>
      <c r="C432" s="16" t="s">
        <v>37</v>
      </c>
      <c r="D432" s="17" t="str">
        <f>"李俊丽"</f>
        <v>李俊丽</v>
      </c>
    </row>
    <row r="433" spans="1:4" ht="27.75" customHeight="1">
      <c r="A433" s="15">
        <v>430</v>
      </c>
      <c r="B433" s="16" t="str">
        <f t="shared" si="40"/>
        <v>SZ23045</v>
      </c>
      <c r="C433" s="16" t="s">
        <v>37</v>
      </c>
      <c r="D433" s="17" t="str">
        <f>"周天"</f>
        <v>周天</v>
      </c>
    </row>
    <row r="434" spans="1:4" ht="27.75" customHeight="1">
      <c r="A434" s="15">
        <v>431</v>
      </c>
      <c r="B434" s="16" t="str">
        <f t="shared" si="40"/>
        <v>SZ23045</v>
      </c>
      <c r="C434" s="16" t="s">
        <v>37</v>
      </c>
      <c r="D434" s="17" t="str">
        <f>"刘天雨"</f>
        <v>刘天雨</v>
      </c>
    </row>
    <row r="435" spans="1:4" ht="27.75" customHeight="1">
      <c r="A435" s="15">
        <v>432</v>
      </c>
      <c r="B435" s="16" t="str">
        <f t="shared" si="40"/>
        <v>SZ23045</v>
      </c>
      <c r="C435" s="16" t="s">
        <v>37</v>
      </c>
      <c r="D435" s="17" t="str">
        <f>"李直"</f>
        <v>李直</v>
      </c>
    </row>
    <row r="436" spans="1:4" ht="27.75" customHeight="1">
      <c r="A436" s="15">
        <v>433</v>
      </c>
      <c r="B436" s="16" t="str">
        <f t="shared" si="40"/>
        <v>SZ23045</v>
      </c>
      <c r="C436" s="16" t="s">
        <v>37</v>
      </c>
      <c r="D436" s="17" t="str">
        <f>"赵一鸣"</f>
        <v>赵一鸣</v>
      </c>
    </row>
    <row r="437" spans="1:4" ht="27.75" customHeight="1">
      <c r="A437" s="15">
        <v>434</v>
      </c>
      <c r="B437" s="16" t="str">
        <f t="shared" si="40"/>
        <v>SZ23045</v>
      </c>
      <c r="C437" s="16" t="s">
        <v>37</v>
      </c>
      <c r="D437" s="17" t="str">
        <f>"钟倩"</f>
        <v>钟倩</v>
      </c>
    </row>
    <row r="438" spans="1:4" ht="27.75" customHeight="1">
      <c r="A438" s="15">
        <v>435</v>
      </c>
      <c r="B438" s="16" t="str">
        <f t="shared" si="40"/>
        <v>SZ23045</v>
      </c>
      <c r="C438" s="16" t="s">
        <v>37</v>
      </c>
      <c r="D438" s="17" t="str">
        <f>"宋歌谣"</f>
        <v>宋歌谣</v>
      </c>
    </row>
    <row r="439" spans="1:4" ht="27.75" customHeight="1">
      <c r="A439" s="15">
        <v>436</v>
      </c>
      <c r="B439" s="16" t="str">
        <f t="shared" si="40"/>
        <v>SZ23045</v>
      </c>
      <c r="C439" s="16" t="s">
        <v>37</v>
      </c>
      <c r="D439" s="17" t="str">
        <f>"陈琪"</f>
        <v>陈琪</v>
      </c>
    </row>
    <row r="440" spans="1:4" ht="27.75" customHeight="1">
      <c r="A440" s="15">
        <v>437</v>
      </c>
      <c r="B440" s="16" t="str">
        <f t="shared" si="40"/>
        <v>SZ23045</v>
      </c>
      <c r="C440" s="16" t="s">
        <v>37</v>
      </c>
      <c r="D440" s="17" t="str">
        <f>"易玖琦"</f>
        <v>易玖琦</v>
      </c>
    </row>
    <row r="441" spans="1:4" ht="27.75" customHeight="1">
      <c r="A441" s="15">
        <v>438</v>
      </c>
      <c r="B441" s="16" t="str">
        <f t="shared" si="40"/>
        <v>SZ23045</v>
      </c>
      <c r="C441" s="16" t="s">
        <v>37</v>
      </c>
      <c r="D441" s="17" t="str">
        <f>"黄梅颖"</f>
        <v>黄梅颖</v>
      </c>
    </row>
    <row r="442" spans="1:4" ht="27.75" customHeight="1">
      <c r="A442" s="15">
        <v>439</v>
      </c>
      <c r="B442" s="16" t="str">
        <f t="shared" si="40"/>
        <v>SZ23045</v>
      </c>
      <c r="C442" s="16" t="s">
        <v>37</v>
      </c>
      <c r="D442" s="17" t="str">
        <f>"刘蕊一"</f>
        <v>刘蕊一</v>
      </c>
    </row>
    <row r="443" spans="1:4" ht="27.75" customHeight="1">
      <c r="A443" s="15">
        <v>440</v>
      </c>
      <c r="B443" s="16" t="str">
        <f t="shared" si="40"/>
        <v>SZ23045</v>
      </c>
      <c r="C443" s="16" t="s">
        <v>37</v>
      </c>
      <c r="D443" s="17" t="str">
        <f>"彭雨婷"</f>
        <v>彭雨婷</v>
      </c>
    </row>
    <row r="444" spans="1:4" ht="27.75" customHeight="1">
      <c r="A444" s="15">
        <v>441</v>
      </c>
      <c r="B444" s="16" t="str">
        <f t="shared" si="40"/>
        <v>SZ23045</v>
      </c>
      <c r="C444" s="16" t="s">
        <v>37</v>
      </c>
      <c r="D444" s="17" t="str">
        <f>"彭东升"</f>
        <v>彭东升</v>
      </c>
    </row>
    <row r="445" spans="1:4" ht="27.75" customHeight="1">
      <c r="A445" s="15">
        <v>442</v>
      </c>
      <c r="B445" s="16" t="str">
        <f t="shared" si="40"/>
        <v>SZ23045</v>
      </c>
      <c r="C445" s="16" t="s">
        <v>37</v>
      </c>
      <c r="D445" s="17" t="str">
        <f>"刘张霞"</f>
        <v>刘张霞</v>
      </c>
    </row>
    <row r="446" spans="1:4" ht="27.75" customHeight="1">
      <c r="A446" s="15">
        <v>443</v>
      </c>
      <c r="B446" s="16" t="str">
        <f t="shared" si="40"/>
        <v>SZ23045</v>
      </c>
      <c r="C446" s="16" t="s">
        <v>37</v>
      </c>
      <c r="D446" s="17" t="str">
        <f>"宋再滨"</f>
        <v>宋再滨</v>
      </c>
    </row>
    <row r="447" spans="1:4" ht="27.75" customHeight="1">
      <c r="A447" s="15">
        <v>444</v>
      </c>
      <c r="B447" s="16" t="str">
        <f t="shared" si="40"/>
        <v>SZ23045</v>
      </c>
      <c r="C447" s="16" t="s">
        <v>37</v>
      </c>
      <c r="D447" s="17" t="str">
        <f>"易书晓"</f>
        <v>易书晓</v>
      </c>
    </row>
    <row r="448" spans="1:4" ht="27.75" customHeight="1">
      <c r="A448" s="15">
        <v>445</v>
      </c>
      <c r="B448" s="16" t="str">
        <f t="shared" si="40"/>
        <v>SZ23045</v>
      </c>
      <c r="C448" s="16" t="s">
        <v>37</v>
      </c>
      <c r="D448" s="17" t="str">
        <f>"姜璎珊"</f>
        <v>姜璎珊</v>
      </c>
    </row>
    <row r="449" spans="1:4" ht="27.75" customHeight="1">
      <c r="A449" s="15">
        <v>446</v>
      </c>
      <c r="B449" s="16" t="str">
        <f t="shared" si="40"/>
        <v>SZ23045</v>
      </c>
      <c r="C449" s="16" t="s">
        <v>37</v>
      </c>
      <c r="D449" s="17" t="str">
        <f>"帅晓艳"</f>
        <v>帅晓艳</v>
      </c>
    </row>
    <row r="450" spans="1:4" ht="27.75" customHeight="1">
      <c r="A450" s="15">
        <v>447</v>
      </c>
      <c r="B450" s="16" t="str">
        <f t="shared" si="40"/>
        <v>SZ23045</v>
      </c>
      <c r="C450" s="16" t="s">
        <v>37</v>
      </c>
      <c r="D450" s="17" t="str">
        <f>"胡佳琪"</f>
        <v>胡佳琪</v>
      </c>
    </row>
    <row r="451" spans="1:4" ht="27.75" customHeight="1">
      <c r="A451" s="15">
        <v>448</v>
      </c>
      <c r="B451" s="16" t="str">
        <f aca="true" t="shared" si="41" ref="B451:B474">"SZ23046"</f>
        <v>SZ23046</v>
      </c>
      <c r="C451" s="16" t="s">
        <v>38</v>
      </c>
      <c r="D451" s="17" t="str">
        <f>"邓乐"</f>
        <v>邓乐</v>
      </c>
    </row>
    <row r="452" spans="1:4" ht="27.75" customHeight="1">
      <c r="A452" s="15">
        <v>449</v>
      </c>
      <c r="B452" s="16" t="str">
        <f t="shared" si="41"/>
        <v>SZ23046</v>
      </c>
      <c r="C452" s="16" t="s">
        <v>38</v>
      </c>
      <c r="D452" s="17" t="str">
        <f>"王子璇"</f>
        <v>王子璇</v>
      </c>
    </row>
    <row r="453" spans="1:4" ht="27.75" customHeight="1">
      <c r="A453" s="15">
        <v>450</v>
      </c>
      <c r="B453" s="16" t="str">
        <f t="shared" si="41"/>
        <v>SZ23046</v>
      </c>
      <c r="C453" s="16" t="s">
        <v>38</v>
      </c>
      <c r="D453" s="17" t="str">
        <f>"舒捷"</f>
        <v>舒捷</v>
      </c>
    </row>
    <row r="454" spans="1:4" ht="27.75" customHeight="1">
      <c r="A454" s="15">
        <v>451</v>
      </c>
      <c r="B454" s="16" t="str">
        <f t="shared" si="41"/>
        <v>SZ23046</v>
      </c>
      <c r="C454" s="16" t="s">
        <v>38</v>
      </c>
      <c r="D454" s="17" t="str">
        <f>"郭慧"</f>
        <v>郭慧</v>
      </c>
    </row>
    <row r="455" spans="1:4" ht="27.75" customHeight="1">
      <c r="A455" s="15">
        <v>452</v>
      </c>
      <c r="B455" s="16" t="str">
        <f t="shared" si="41"/>
        <v>SZ23046</v>
      </c>
      <c r="C455" s="16" t="s">
        <v>38</v>
      </c>
      <c r="D455" s="17" t="str">
        <f>"雷丹妮"</f>
        <v>雷丹妮</v>
      </c>
    </row>
    <row r="456" spans="1:4" ht="27.75" customHeight="1">
      <c r="A456" s="15">
        <v>453</v>
      </c>
      <c r="B456" s="16" t="str">
        <f t="shared" si="41"/>
        <v>SZ23046</v>
      </c>
      <c r="C456" s="16" t="s">
        <v>38</v>
      </c>
      <c r="D456" s="17" t="str">
        <f>"雷怡慧"</f>
        <v>雷怡慧</v>
      </c>
    </row>
    <row r="457" spans="1:4" ht="27.75" customHeight="1">
      <c r="A457" s="15">
        <v>454</v>
      </c>
      <c r="B457" s="16" t="str">
        <f t="shared" si="41"/>
        <v>SZ23046</v>
      </c>
      <c r="C457" s="16" t="s">
        <v>38</v>
      </c>
      <c r="D457" s="17" t="str">
        <f>"胡虹羽"</f>
        <v>胡虹羽</v>
      </c>
    </row>
    <row r="458" spans="1:4" ht="27.75" customHeight="1">
      <c r="A458" s="15">
        <v>455</v>
      </c>
      <c r="B458" s="16" t="str">
        <f t="shared" si="41"/>
        <v>SZ23046</v>
      </c>
      <c r="C458" s="16" t="s">
        <v>38</v>
      </c>
      <c r="D458" s="17" t="str">
        <f>"熊奎"</f>
        <v>熊奎</v>
      </c>
    </row>
    <row r="459" spans="1:4" ht="27.75" customHeight="1">
      <c r="A459" s="15">
        <v>456</v>
      </c>
      <c r="B459" s="16" t="str">
        <f t="shared" si="41"/>
        <v>SZ23046</v>
      </c>
      <c r="C459" s="16" t="s">
        <v>38</v>
      </c>
      <c r="D459" s="17" t="str">
        <f>"易雯"</f>
        <v>易雯</v>
      </c>
    </row>
    <row r="460" spans="1:4" ht="27.75" customHeight="1">
      <c r="A460" s="15">
        <v>457</v>
      </c>
      <c r="B460" s="16" t="str">
        <f t="shared" si="41"/>
        <v>SZ23046</v>
      </c>
      <c r="C460" s="16" t="s">
        <v>38</v>
      </c>
      <c r="D460" s="17" t="str">
        <f>"郑琬琪"</f>
        <v>郑琬琪</v>
      </c>
    </row>
    <row r="461" spans="1:4" ht="27.75" customHeight="1">
      <c r="A461" s="15">
        <v>458</v>
      </c>
      <c r="B461" s="16" t="str">
        <f t="shared" si="41"/>
        <v>SZ23046</v>
      </c>
      <c r="C461" s="16" t="s">
        <v>38</v>
      </c>
      <c r="D461" s="17" t="str">
        <f>"毛玥"</f>
        <v>毛玥</v>
      </c>
    </row>
    <row r="462" spans="1:4" ht="27.75" customHeight="1">
      <c r="A462" s="15">
        <v>459</v>
      </c>
      <c r="B462" s="16" t="str">
        <f t="shared" si="41"/>
        <v>SZ23046</v>
      </c>
      <c r="C462" s="16" t="s">
        <v>38</v>
      </c>
      <c r="D462" s="17" t="str">
        <f>"冉李灿"</f>
        <v>冉李灿</v>
      </c>
    </row>
    <row r="463" spans="1:4" ht="27.75" customHeight="1">
      <c r="A463" s="15">
        <v>460</v>
      </c>
      <c r="B463" s="16" t="str">
        <f t="shared" si="41"/>
        <v>SZ23046</v>
      </c>
      <c r="C463" s="16" t="s">
        <v>38</v>
      </c>
      <c r="D463" s="17" t="str">
        <f>"王霜怡"</f>
        <v>王霜怡</v>
      </c>
    </row>
    <row r="464" spans="1:4" ht="27.75" customHeight="1">
      <c r="A464" s="15">
        <v>461</v>
      </c>
      <c r="B464" s="16" t="str">
        <f t="shared" si="41"/>
        <v>SZ23046</v>
      </c>
      <c r="C464" s="16" t="s">
        <v>38</v>
      </c>
      <c r="D464" s="17" t="str">
        <f>"陈慧"</f>
        <v>陈慧</v>
      </c>
    </row>
    <row r="465" spans="1:4" ht="27.75" customHeight="1">
      <c r="A465" s="15">
        <v>462</v>
      </c>
      <c r="B465" s="16" t="str">
        <f t="shared" si="41"/>
        <v>SZ23046</v>
      </c>
      <c r="C465" s="16" t="s">
        <v>38</v>
      </c>
      <c r="D465" s="17" t="str">
        <f>"周振宇"</f>
        <v>周振宇</v>
      </c>
    </row>
    <row r="466" spans="1:4" ht="27.75" customHeight="1">
      <c r="A466" s="15">
        <v>463</v>
      </c>
      <c r="B466" s="16" t="str">
        <f t="shared" si="41"/>
        <v>SZ23046</v>
      </c>
      <c r="C466" s="16" t="s">
        <v>38</v>
      </c>
      <c r="D466" s="17" t="str">
        <f>"邹书影"</f>
        <v>邹书影</v>
      </c>
    </row>
    <row r="467" spans="1:4" ht="27.75" customHeight="1">
      <c r="A467" s="15">
        <v>464</v>
      </c>
      <c r="B467" s="16" t="str">
        <f t="shared" si="41"/>
        <v>SZ23046</v>
      </c>
      <c r="C467" s="16" t="s">
        <v>38</v>
      </c>
      <c r="D467" s="17" t="str">
        <f>"吕小凤"</f>
        <v>吕小凤</v>
      </c>
    </row>
    <row r="468" spans="1:4" ht="27.75" customHeight="1">
      <c r="A468" s="15">
        <v>465</v>
      </c>
      <c r="B468" s="16" t="str">
        <f t="shared" si="41"/>
        <v>SZ23046</v>
      </c>
      <c r="C468" s="16" t="s">
        <v>38</v>
      </c>
      <c r="D468" s="17" t="str">
        <f>"谢艳然"</f>
        <v>谢艳然</v>
      </c>
    </row>
    <row r="469" spans="1:4" ht="27.75" customHeight="1">
      <c r="A469" s="15">
        <v>466</v>
      </c>
      <c r="B469" s="16" t="str">
        <f t="shared" si="41"/>
        <v>SZ23046</v>
      </c>
      <c r="C469" s="16" t="s">
        <v>38</v>
      </c>
      <c r="D469" s="17" t="str">
        <f>"覃倩"</f>
        <v>覃倩</v>
      </c>
    </row>
    <row r="470" spans="1:4" ht="27.75" customHeight="1">
      <c r="A470" s="15">
        <v>467</v>
      </c>
      <c r="B470" s="16" t="str">
        <f t="shared" si="41"/>
        <v>SZ23046</v>
      </c>
      <c r="C470" s="16" t="s">
        <v>38</v>
      </c>
      <c r="D470" s="17" t="str">
        <f>"曹狄"</f>
        <v>曹狄</v>
      </c>
    </row>
    <row r="471" spans="1:4" ht="27.75" customHeight="1">
      <c r="A471" s="15">
        <v>468</v>
      </c>
      <c r="B471" s="16" t="str">
        <f t="shared" si="41"/>
        <v>SZ23046</v>
      </c>
      <c r="C471" s="16" t="s">
        <v>38</v>
      </c>
      <c r="D471" s="17" t="str">
        <f>"易佩"</f>
        <v>易佩</v>
      </c>
    </row>
    <row r="472" spans="1:4" ht="27.75" customHeight="1">
      <c r="A472" s="15">
        <v>469</v>
      </c>
      <c r="B472" s="16" t="str">
        <f t="shared" si="41"/>
        <v>SZ23046</v>
      </c>
      <c r="C472" s="16" t="s">
        <v>38</v>
      </c>
      <c r="D472" s="17" t="str">
        <f>"张陈慧"</f>
        <v>张陈慧</v>
      </c>
    </row>
    <row r="473" spans="1:4" ht="27.75" customHeight="1">
      <c r="A473" s="15">
        <v>470</v>
      </c>
      <c r="B473" s="16" t="str">
        <f t="shared" si="41"/>
        <v>SZ23046</v>
      </c>
      <c r="C473" s="16" t="s">
        <v>38</v>
      </c>
      <c r="D473" s="17" t="str">
        <f>"石胜连"</f>
        <v>石胜连</v>
      </c>
    </row>
    <row r="474" spans="1:4" ht="27.75" customHeight="1">
      <c r="A474" s="15">
        <v>471</v>
      </c>
      <c r="B474" s="16" t="str">
        <f t="shared" si="41"/>
        <v>SZ23046</v>
      </c>
      <c r="C474" s="16" t="s">
        <v>38</v>
      </c>
      <c r="D474" s="17" t="str">
        <f>"谭芳艳"</f>
        <v>谭芳艳</v>
      </c>
    </row>
    <row r="475" spans="1:4" ht="27.75" customHeight="1">
      <c r="A475" s="15">
        <v>472</v>
      </c>
      <c r="B475" s="16" t="str">
        <f>"SZ23047"</f>
        <v>SZ23047</v>
      </c>
      <c r="C475" s="16" t="s">
        <v>39</v>
      </c>
      <c r="D475" s="17" t="str">
        <f>"赵子敬"</f>
        <v>赵子敬</v>
      </c>
    </row>
    <row r="476" spans="1:4" ht="27.75" customHeight="1">
      <c r="A476" s="15">
        <v>473</v>
      </c>
      <c r="B476" s="16" t="str">
        <f>"SZ23047"</f>
        <v>SZ23047</v>
      </c>
      <c r="C476" s="16" t="s">
        <v>39</v>
      </c>
      <c r="D476" s="17" t="str">
        <f>"李双益"</f>
        <v>李双益</v>
      </c>
    </row>
    <row r="477" spans="1:4" ht="27.75" customHeight="1">
      <c r="A477" s="15">
        <v>474</v>
      </c>
      <c r="B477" s="16" t="str">
        <f aca="true" t="shared" si="42" ref="B477:B485">"SZ23048"</f>
        <v>SZ23048</v>
      </c>
      <c r="C477" s="16" t="s">
        <v>40</v>
      </c>
      <c r="D477" s="17" t="str">
        <f>"杨白彬"</f>
        <v>杨白彬</v>
      </c>
    </row>
    <row r="478" spans="1:4" ht="27.75" customHeight="1">
      <c r="A478" s="15">
        <v>475</v>
      </c>
      <c r="B478" s="16" t="str">
        <f t="shared" si="42"/>
        <v>SZ23048</v>
      </c>
      <c r="C478" s="16" t="s">
        <v>40</v>
      </c>
      <c r="D478" s="17" t="str">
        <f>"谢璐"</f>
        <v>谢璐</v>
      </c>
    </row>
    <row r="479" spans="1:4" ht="27.75" customHeight="1">
      <c r="A479" s="15">
        <v>476</v>
      </c>
      <c r="B479" s="16" t="str">
        <f t="shared" si="42"/>
        <v>SZ23048</v>
      </c>
      <c r="C479" s="16" t="s">
        <v>40</v>
      </c>
      <c r="D479" s="17" t="str">
        <f>"王艳"</f>
        <v>王艳</v>
      </c>
    </row>
    <row r="480" spans="1:4" ht="27.75" customHeight="1">
      <c r="A480" s="15">
        <v>477</v>
      </c>
      <c r="B480" s="16" t="str">
        <f t="shared" si="42"/>
        <v>SZ23048</v>
      </c>
      <c r="C480" s="16" t="s">
        <v>40</v>
      </c>
      <c r="D480" s="17" t="str">
        <f>"林如意"</f>
        <v>林如意</v>
      </c>
    </row>
    <row r="481" spans="1:4" ht="27.75" customHeight="1">
      <c r="A481" s="15">
        <v>478</v>
      </c>
      <c r="B481" s="16" t="str">
        <f t="shared" si="42"/>
        <v>SZ23048</v>
      </c>
      <c r="C481" s="16" t="s">
        <v>40</v>
      </c>
      <c r="D481" s="17" t="str">
        <f>"李浚苇"</f>
        <v>李浚苇</v>
      </c>
    </row>
    <row r="482" spans="1:4" ht="27.75" customHeight="1">
      <c r="A482" s="15">
        <v>479</v>
      </c>
      <c r="B482" s="16" t="str">
        <f t="shared" si="42"/>
        <v>SZ23048</v>
      </c>
      <c r="C482" s="16" t="s">
        <v>40</v>
      </c>
      <c r="D482" s="17" t="str">
        <f>"王月霞"</f>
        <v>王月霞</v>
      </c>
    </row>
    <row r="483" spans="1:4" ht="27.75" customHeight="1">
      <c r="A483" s="15">
        <v>480</v>
      </c>
      <c r="B483" s="16" t="str">
        <f t="shared" si="42"/>
        <v>SZ23048</v>
      </c>
      <c r="C483" s="16" t="s">
        <v>40</v>
      </c>
      <c r="D483" s="17" t="str">
        <f>"任艳丽"</f>
        <v>任艳丽</v>
      </c>
    </row>
    <row r="484" spans="1:4" ht="27.75" customHeight="1">
      <c r="A484" s="15">
        <v>481</v>
      </c>
      <c r="B484" s="16" t="str">
        <f t="shared" si="42"/>
        <v>SZ23048</v>
      </c>
      <c r="C484" s="16" t="s">
        <v>40</v>
      </c>
      <c r="D484" s="17" t="str">
        <f>"梁齐美"</f>
        <v>梁齐美</v>
      </c>
    </row>
    <row r="485" spans="1:4" ht="27.75" customHeight="1">
      <c r="A485" s="15">
        <v>482</v>
      </c>
      <c r="B485" s="16" t="str">
        <f t="shared" si="42"/>
        <v>SZ23048</v>
      </c>
      <c r="C485" s="16" t="s">
        <v>40</v>
      </c>
      <c r="D485" s="17" t="str">
        <f>"周航"</f>
        <v>周航</v>
      </c>
    </row>
    <row r="486" spans="1:4" ht="27.75" customHeight="1">
      <c r="A486" s="15">
        <v>483</v>
      </c>
      <c r="B486" s="16" t="str">
        <f>"SZ23049"</f>
        <v>SZ23049</v>
      </c>
      <c r="C486" s="16" t="s">
        <v>40</v>
      </c>
      <c r="D486" s="17" t="str">
        <f>"雷欲华"</f>
        <v>雷欲华</v>
      </c>
    </row>
    <row r="487" spans="1:4" ht="27.75" customHeight="1">
      <c r="A487" s="15">
        <v>484</v>
      </c>
      <c r="B487" s="16" t="str">
        <f>"SZ23049"</f>
        <v>SZ23049</v>
      </c>
      <c r="C487" s="16" t="s">
        <v>40</v>
      </c>
      <c r="D487" s="17" t="str">
        <f>"涂梦晗"</f>
        <v>涂梦晗</v>
      </c>
    </row>
    <row r="488" spans="1:4" ht="27.75" customHeight="1">
      <c r="A488" s="15">
        <v>485</v>
      </c>
      <c r="B488" s="16" t="str">
        <f aca="true" t="shared" si="43" ref="B488:B492">"SZ23050"</f>
        <v>SZ23050</v>
      </c>
      <c r="C488" s="16" t="s">
        <v>40</v>
      </c>
      <c r="D488" s="17" t="str">
        <f>"佘雨欣"</f>
        <v>佘雨欣</v>
      </c>
    </row>
    <row r="489" spans="1:4" ht="27.75" customHeight="1">
      <c r="A489" s="15">
        <v>486</v>
      </c>
      <c r="B489" s="16" t="str">
        <f t="shared" si="43"/>
        <v>SZ23050</v>
      </c>
      <c r="C489" s="16" t="s">
        <v>40</v>
      </c>
      <c r="D489" s="17" t="str">
        <f>"刘星月"</f>
        <v>刘星月</v>
      </c>
    </row>
    <row r="490" spans="1:4" ht="27.75" customHeight="1">
      <c r="A490" s="15">
        <v>487</v>
      </c>
      <c r="B490" s="16" t="str">
        <f t="shared" si="43"/>
        <v>SZ23050</v>
      </c>
      <c r="C490" s="16" t="s">
        <v>40</v>
      </c>
      <c r="D490" s="17" t="str">
        <f>"毛萍"</f>
        <v>毛萍</v>
      </c>
    </row>
    <row r="491" spans="1:4" ht="27.75" customHeight="1">
      <c r="A491" s="15">
        <v>488</v>
      </c>
      <c r="B491" s="16" t="str">
        <f t="shared" si="43"/>
        <v>SZ23050</v>
      </c>
      <c r="C491" s="16" t="s">
        <v>40</v>
      </c>
      <c r="D491" s="17" t="str">
        <f>"陈宇扬"</f>
        <v>陈宇扬</v>
      </c>
    </row>
    <row r="492" spans="1:4" ht="27.75" customHeight="1">
      <c r="A492" s="15">
        <v>489</v>
      </c>
      <c r="B492" s="16" t="str">
        <f t="shared" si="43"/>
        <v>SZ23050</v>
      </c>
      <c r="C492" s="16" t="s">
        <v>40</v>
      </c>
      <c r="D492" s="17" t="str">
        <f>"杨真志"</f>
        <v>杨真志</v>
      </c>
    </row>
    <row r="493" spans="1:4" ht="27.75" customHeight="1">
      <c r="A493" s="15">
        <v>490</v>
      </c>
      <c r="B493" s="16" t="str">
        <f aca="true" t="shared" si="44" ref="B493:B511">"SZ23051"</f>
        <v>SZ23051</v>
      </c>
      <c r="C493" s="16" t="s">
        <v>40</v>
      </c>
      <c r="D493" s="17" t="str">
        <f>"芦钰琳"</f>
        <v>芦钰琳</v>
      </c>
    </row>
    <row r="494" spans="1:4" ht="27.75" customHeight="1">
      <c r="A494" s="15">
        <v>491</v>
      </c>
      <c r="B494" s="16" t="str">
        <f t="shared" si="44"/>
        <v>SZ23051</v>
      </c>
      <c r="C494" s="16" t="s">
        <v>40</v>
      </c>
      <c r="D494" s="17" t="str">
        <f>"冯若兰"</f>
        <v>冯若兰</v>
      </c>
    </row>
    <row r="495" spans="1:4" ht="27.75" customHeight="1">
      <c r="A495" s="15">
        <v>492</v>
      </c>
      <c r="B495" s="16" t="str">
        <f t="shared" si="44"/>
        <v>SZ23051</v>
      </c>
      <c r="C495" s="16" t="s">
        <v>40</v>
      </c>
      <c r="D495" s="17" t="str">
        <f>"陈鸿阳"</f>
        <v>陈鸿阳</v>
      </c>
    </row>
    <row r="496" spans="1:4" ht="27.75" customHeight="1">
      <c r="A496" s="15">
        <v>493</v>
      </c>
      <c r="B496" s="16" t="str">
        <f t="shared" si="44"/>
        <v>SZ23051</v>
      </c>
      <c r="C496" s="16" t="s">
        <v>40</v>
      </c>
      <c r="D496" s="17" t="str">
        <f>"郭淑佳"</f>
        <v>郭淑佳</v>
      </c>
    </row>
    <row r="497" spans="1:4" ht="27.75" customHeight="1">
      <c r="A497" s="15">
        <v>494</v>
      </c>
      <c r="B497" s="16" t="str">
        <f t="shared" si="44"/>
        <v>SZ23051</v>
      </c>
      <c r="C497" s="16" t="s">
        <v>40</v>
      </c>
      <c r="D497" s="17" t="str">
        <f>"谭学勇"</f>
        <v>谭学勇</v>
      </c>
    </row>
    <row r="498" spans="1:4" ht="27.75" customHeight="1">
      <c r="A498" s="15">
        <v>495</v>
      </c>
      <c r="B498" s="16" t="str">
        <f t="shared" si="44"/>
        <v>SZ23051</v>
      </c>
      <c r="C498" s="16" t="s">
        <v>40</v>
      </c>
      <c r="D498" s="17" t="str">
        <f>"刘映东"</f>
        <v>刘映东</v>
      </c>
    </row>
    <row r="499" spans="1:4" ht="27.75" customHeight="1">
      <c r="A499" s="15">
        <v>496</v>
      </c>
      <c r="B499" s="16" t="str">
        <f t="shared" si="44"/>
        <v>SZ23051</v>
      </c>
      <c r="C499" s="16" t="s">
        <v>40</v>
      </c>
      <c r="D499" s="17" t="str">
        <f>"曹逸菲"</f>
        <v>曹逸菲</v>
      </c>
    </row>
    <row r="500" spans="1:4" ht="27.75" customHeight="1">
      <c r="A500" s="15">
        <v>497</v>
      </c>
      <c r="B500" s="16" t="str">
        <f t="shared" si="44"/>
        <v>SZ23051</v>
      </c>
      <c r="C500" s="16" t="s">
        <v>40</v>
      </c>
      <c r="D500" s="17" t="str">
        <f>"赵佳萌"</f>
        <v>赵佳萌</v>
      </c>
    </row>
    <row r="501" spans="1:4" ht="27.75" customHeight="1">
      <c r="A501" s="15">
        <v>498</v>
      </c>
      <c r="B501" s="16" t="str">
        <f t="shared" si="44"/>
        <v>SZ23051</v>
      </c>
      <c r="C501" s="16" t="s">
        <v>40</v>
      </c>
      <c r="D501" s="17" t="str">
        <f>"万木春"</f>
        <v>万木春</v>
      </c>
    </row>
    <row r="502" spans="1:4" ht="27.75" customHeight="1">
      <c r="A502" s="15">
        <v>499</v>
      </c>
      <c r="B502" s="16" t="str">
        <f t="shared" si="44"/>
        <v>SZ23051</v>
      </c>
      <c r="C502" s="16" t="s">
        <v>40</v>
      </c>
      <c r="D502" s="17" t="str">
        <f>"王紫蝶"</f>
        <v>王紫蝶</v>
      </c>
    </row>
    <row r="503" spans="1:4" ht="27.75" customHeight="1">
      <c r="A503" s="15">
        <v>500</v>
      </c>
      <c r="B503" s="16" t="str">
        <f t="shared" si="44"/>
        <v>SZ23051</v>
      </c>
      <c r="C503" s="16" t="s">
        <v>40</v>
      </c>
      <c r="D503" s="17" t="str">
        <f>"张秋怡"</f>
        <v>张秋怡</v>
      </c>
    </row>
    <row r="504" spans="1:4" ht="27.75" customHeight="1">
      <c r="A504" s="15">
        <v>501</v>
      </c>
      <c r="B504" s="16" t="str">
        <f t="shared" si="44"/>
        <v>SZ23051</v>
      </c>
      <c r="C504" s="16" t="s">
        <v>40</v>
      </c>
      <c r="D504" s="17" t="str">
        <f>"景刚强"</f>
        <v>景刚强</v>
      </c>
    </row>
    <row r="505" spans="1:4" ht="27.75" customHeight="1">
      <c r="A505" s="15">
        <v>502</v>
      </c>
      <c r="B505" s="16" t="str">
        <f t="shared" si="44"/>
        <v>SZ23051</v>
      </c>
      <c r="C505" s="16" t="s">
        <v>40</v>
      </c>
      <c r="D505" s="17" t="str">
        <f>"雷宇"</f>
        <v>雷宇</v>
      </c>
    </row>
    <row r="506" spans="1:4" ht="27.75" customHeight="1">
      <c r="A506" s="15">
        <v>503</v>
      </c>
      <c r="B506" s="16" t="str">
        <f t="shared" si="44"/>
        <v>SZ23051</v>
      </c>
      <c r="C506" s="16" t="s">
        <v>40</v>
      </c>
      <c r="D506" s="17" t="str">
        <f>"陈清卉"</f>
        <v>陈清卉</v>
      </c>
    </row>
    <row r="507" spans="1:4" ht="27.75" customHeight="1">
      <c r="A507" s="15">
        <v>504</v>
      </c>
      <c r="B507" s="16" t="str">
        <f t="shared" si="44"/>
        <v>SZ23051</v>
      </c>
      <c r="C507" s="16" t="s">
        <v>40</v>
      </c>
      <c r="D507" s="17" t="str">
        <f>"胡芳林"</f>
        <v>胡芳林</v>
      </c>
    </row>
    <row r="508" spans="1:4" ht="27.75" customHeight="1">
      <c r="A508" s="15">
        <v>505</v>
      </c>
      <c r="B508" s="16" t="str">
        <f t="shared" si="44"/>
        <v>SZ23051</v>
      </c>
      <c r="C508" s="16" t="s">
        <v>40</v>
      </c>
      <c r="D508" s="17" t="str">
        <f>"张梦怡"</f>
        <v>张梦怡</v>
      </c>
    </row>
    <row r="509" spans="1:4" ht="27.75" customHeight="1">
      <c r="A509" s="15">
        <v>506</v>
      </c>
      <c r="B509" s="16" t="str">
        <f t="shared" si="44"/>
        <v>SZ23051</v>
      </c>
      <c r="C509" s="16" t="s">
        <v>40</v>
      </c>
      <c r="D509" s="17" t="str">
        <f>"任书东"</f>
        <v>任书东</v>
      </c>
    </row>
    <row r="510" spans="1:4" ht="27.75" customHeight="1">
      <c r="A510" s="15">
        <v>507</v>
      </c>
      <c r="B510" s="16" t="str">
        <f t="shared" si="44"/>
        <v>SZ23051</v>
      </c>
      <c r="C510" s="16" t="s">
        <v>40</v>
      </c>
      <c r="D510" s="17" t="str">
        <f>"袁龙怡"</f>
        <v>袁龙怡</v>
      </c>
    </row>
    <row r="511" spans="1:4" ht="27.75" customHeight="1">
      <c r="A511" s="15">
        <v>508</v>
      </c>
      <c r="B511" s="16" t="str">
        <f t="shared" si="44"/>
        <v>SZ23051</v>
      </c>
      <c r="C511" s="16" t="s">
        <v>40</v>
      </c>
      <c r="D511" s="17" t="str">
        <f>"唐彬发"</f>
        <v>唐彬发</v>
      </c>
    </row>
    <row r="512" spans="1:4" ht="27.75" customHeight="1">
      <c r="A512" s="15">
        <v>509</v>
      </c>
      <c r="B512" s="16" t="str">
        <f aca="true" t="shared" si="45" ref="B512:B518">"SZ23052"</f>
        <v>SZ23052</v>
      </c>
      <c r="C512" s="16" t="s">
        <v>40</v>
      </c>
      <c r="D512" s="17" t="str">
        <f>"万李"</f>
        <v>万李</v>
      </c>
    </row>
    <row r="513" spans="1:4" ht="27.75" customHeight="1">
      <c r="A513" s="15">
        <v>510</v>
      </c>
      <c r="B513" s="16" t="str">
        <f t="shared" si="45"/>
        <v>SZ23052</v>
      </c>
      <c r="C513" s="16" t="s">
        <v>40</v>
      </c>
      <c r="D513" s="17" t="str">
        <f>"赵月云"</f>
        <v>赵月云</v>
      </c>
    </row>
    <row r="514" spans="1:4" ht="27.75" customHeight="1">
      <c r="A514" s="15">
        <v>511</v>
      </c>
      <c r="B514" s="16" t="str">
        <f t="shared" si="45"/>
        <v>SZ23052</v>
      </c>
      <c r="C514" s="16" t="s">
        <v>40</v>
      </c>
      <c r="D514" s="17" t="str">
        <f>"谢攻小山"</f>
        <v>谢攻小山</v>
      </c>
    </row>
    <row r="515" spans="1:4" ht="27.75" customHeight="1">
      <c r="A515" s="15">
        <v>512</v>
      </c>
      <c r="B515" s="16" t="str">
        <f t="shared" si="45"/>
        <v>SZ23052</v>
      </c>
      <c r="C515" s="16" t="s">
        <v>40</v>
      </c>
      <c r="D515" s="17" t="str">
        <f>"杨金艳"</f>
        <v>杨金艳</v>
      </c>
    </row>
    <row r="516" spans="1:4" ht="27.75" customHeight="1">
      <c r="A516" s="15">
        <v>513</v>
      </c>
      <c r="B516" s="16" t="str">
        <f t="shared" si="45"/>
        <v>SZ23052</v>
      </c>
      <c r="C516" s="16" t="s">
        <v>40</v>
      </c>
      <c r="D516" s="17" t="str">
        <f>"吴翰林"</f>
        <v>吴翰林</v>
      </c>
    </row>
    <row r="517" spans="1:4" ht="27.75" customHeight="1">
      <c r="A517" s="15">
        <v>514</v>
      </c>
      <c r="B517" s="16" t="str">
        <f t="shared" si="45"/>
        <v>SZ23052</v>
      </c>
      <c r="C517" s="16" t="s">
        <v>40</v>
      </c>
      <c r="D517" s="17" t="str">
        <f>"王琳蕾"</f>
        <v>王琳蕾</v>
      </c>
    </row>
    <row r="518" spans="1:4" ht="27.75" customHeight="1">
      <c r="A518" s="15">
        <v>515</v>
      </c>
      <c r="B518" s="16" t="str">
        <f t="shared" si="45"/>
        <v>SZ23052</v>
      </c>
      <c r="C518" s="16" t="s">
        <v>40</v>
      </c>
      <c r="D518" s="17" t="str">
        <f>"蒲薪宇"</f>
        <v>蒲薪宇</v>
      </c>
    </row>
    <row r="519" spans="1:4" ht="27.75" customHeight="1">
      <c r="A519" s="15">
        <v>516</v>
      </c>
      <c r="B519" s="16" t="str">
        <f aca="true" t="shared" si="46" ref="B519:B524">"SZ23053"</f>
        <v>SZ23053</v>
      </c>
      <c r="C519" s="16" t="s">
        <v>40</v>
      </c>
      <c r="D519" s="17" t="str">
        <f>"卢泉宇"</f>
        <v>卢泉宇</v>
      </c>
    </row>
    <row r="520" spans="1:4" ht="27.75" customHeight="1">
      <c r="A520" s="15">
        <v>517</v>
      </c>
      <c r="B520" s="16" t="str">
        <f t="shared" si="46"/>
        <v>SZ23053</v>
      </c>
      <c r="C520" s="16" t="s">
        <v>40</v>
      </c>
      <c r="D520" s="17" t="str">
        <f>"程栎梓"</f>
        <v>程栎梓</v>
      </c>
    </row>
    <row r="521" spans="1:4" ht="27.75" customHeight="1">
      <c r="A521" s="15">
        <v>518</v>
      </c>
      <c r="B521" s="16" t="str">
        <f t="shared" si="46"/>
        <v>SZ23053</v>
      </c>
      <c r="C521" s="16" t="s">
        <v>40</v>
      </c>
      <c r="D521" s="17" t="str">
        <f>"郭娅茜"</f>
        <v>郭娅茜</v>
      </c>
    </row>
    <row r="522" spans="1:4" ht="27.75" customHeight="1">
      <c r="A522" s="15">
        <v>519</v>
      </c>
      <c r="B522" s="16" t="str">
        <f t="shared" si="46"/>
        <v>SZ23053</v>
      </c>
      <c r="C522" s="16" t="s">
        <v>40</v>
      </c>
      <c r="D522" s="17" t="str">
        <f>"张勇杰"</f>
        <v>张勇杰</v>
      </c>
    </row>
    <row r="523" spans="1:4" ht="27.75" customHeight="1">
      <c r="A523" s="15">
        <v>520</v>
      </c>
      <c r="B523" s="16" t="str">
        <f t="shared" si="46"/>
        <v>SZ23053</v>
      </c>
      <c r="C523" s="16" t="s">
        <v>40</v>
      </c>
      <c r="D523" s="17" t="str">
        <f>"王家茂"</f>
        <v>王家茂</v>
      </c>
    </row>
    <row r="524" spans="1:4" ht="27.75" customHeight="1">
      <c r="A524" s="15">
        <v>521</v>
      </c>
      <c r="B524" s="16" t="str">
        <f t="shared" si="46"/>
        <v>SZ23053</v>
      </c>
      <c r="C524" s="16" t="s">
        <v>40</v>
      </c>
      <c r="D524" s="17" t="str">
        <f>"吴超"</f>
        <v>吴超</v>
      </c>
    </row>
    <row r="525" spans="1:4" ht="27.75" customHeight="1">
      <c r="A525" s="15">
        <v>522</v>
      </c>
      <c r="B525" s="16" t="str">
        <f aca="true" t="shared" si="47" ref="B525:B529">"SZ23054"</f>
        <v>SZ23054</v>
      </c>
      <c r="C525" s="16" t="s">
        <v>40</v>
      </c>
      <c r="D525" s="17" t="str">
        <f>"周鹏飞"</f>
        <v>周鹏飞</v>
      </c>
    </row>
    <row r="526" spans="1:4" ht="27.75" customHeight="1">
      <c r="A526" s="15">
        <v>523</v>
      </c>
      <c r="B526" s="16" t="str">
        <f t="shared" si="47"/>
        <v>SZ23054</v>
      </c>
      <c r="C526" s="16" t="s">
        <v>40</v>
      </c>
      <c r="D526" s="17" t="str">
        <f>"张强男"</f>
        <v>张强男</v>
      </c>
    </row>
    <row r="527" spans="1:4" ht="27.75" customHeight="1">
      <c r="A527" s="15">
        <v>524</v>
      </c>
      <c r="B527" s="16" t="str">
        <f t="shared" si="47"/>
        <v>SZ23054</v>
      </c>
      <c r="C527" s="16" t="s">
        <v>40</v>
      </c>
      <c r="D527" s="17" t="str">
        <f>"沈欣芸"</f>
        <v>沈欣芸</v>
      </c>
    </row>
    <row r="528" spans="1:4" ht="27.75" customHeight="1">
      <c r="A528" s="15">
        <v>525</v>
      </c>
      <c r="B528" s="16" t="str">
        <f t="shared" si="47"/>
        <v>SZ23054</v>
      </c>
      <c r="C528" s="16" t="s">
        <v>40</v>
      </c>
      <c r="D528" s="17" t="str">
        <f>"李慧芳"</f>
        <v>李慧芳</v>
      </c>
    </row>
    <row r="529" spans="1:4" ht="27.75" customHeight="1">
      <c r="A529" s="15">
        <v>526</v>
      </c>
      <c r="B529" s="16" t="str">
        <f t="shared" si="47"/>
        <v>SZ23054</v>
      </c>
      <c r="C529" s="16" t="s">
        <v>40</v>
      </c>
      <c r="D529" s="17" t="str">
        <f>"左梦雨"</f>
        <v>左梦雨</v>
      </c>
    </row>
    <row r="530" spans="1:4" ht="27.75" customHeight="1">
      <c r="A530" s="15">
        <v>527</v>
      </c>
      <c r="B530" s="16" t="str">
        <f aca="true" t="shared" si="48" ref="B530:B536">"SZ23055"</f>
        <v>SZ23055</v>
      </c>
      <c r="C530" s="16" t="s">
        <v>40</v>
      </c>
      <c r="D530" s="17" t="str">
        <f>"张玉丽"</f>
        <v>张玉丽</v>
      </c>
    </row>
    <row r="531" spans="1:4" ht="27.75" customHeight="1">
      <c r="A531" s="15">
        <v>528</v>
      </c>
      <c r="B531" s="16" t="str">
        <f t="shared" si="48"/>
        <v>SZ23055</v>
      </c>
      <c r="C531" s="16" t="s">
        <v>40</v>
      </c>
      <c r="D531" s="17" t="str">
        <f>"曾莉"</f>
        <v>曾莉</v>
      </c>
    </row>
    <row r="532" spans="1:4" ht="27.75" customHeight="1">
      <c r="A532" s="15">
        <v>529</v>
      </c>
      <c r="B532" s="16" t="str">
        <f t="shared" si="48"/>
        <v>SZ23055</v>
      </c>
      <c r="C532" s="16" t="s">
        <v>40</v>
      </c>
      <c r="D532" s="17" t="str">
        <f>"程晶晶"</f>
        <v>程晶晶</v>
      </c>
    </row>
    <row r="533" spans="1:4" ht="27.75" customHeight="1">
      <c r="A533" s="15">
        <v>530</v>
      </c>
      <c r="B533" s="16" t="str">
        <f t="shared" si="48"/>
        <v>SZ23055</v>
      </c>
      <c r="C533" s="16" t="s">
        <v>40</v>
      </c>
      <c r="D533" s="17" t="str">
        <f>"桂诗奇"</f>
        <v>桂诗奇</v>
      </c>
    </row>
    <row r="534" spans="1:4" ht="27.75" customHeight="1">
      <c r="A534" s="15">
        <v>531</v>
      </c>
      <c r="B534" s="16" t="str">
        <f t="shared" si="48"/>
        <v>SZ23055</v>
      </c>
      <c r="C534" s="16" t="s">
        <v>40</v>
      </c>
      <c r="D534" s="17" t="str">
        <f>"蔡月"</f>
        <v>蔡月</v>
      </c>
    </row>
    <row r="535" spans="1:4" ht="27.75" customHeight="1">
      <c r="A535" s="15">
        <v>532</v>
      </c>
      <c r="B535" s="16" t="str">
        <f t="shared" si="48"/>
        <v>SZ23055</v>
      </c>
      <c r="C535" s="16" t="s">
        <v>40</v>
      </c>
      <c r="D535" s="17" t="str">
        <f>"李冰雪"</f>
        <v>李冰雪</v>
      </c>
    </row>
    <row r="536" spans="1:4" ht="27.75" customHeight="1">
      <c r="A536" s="15">
        <v>533</v>
      </c>
      <c r="B536" s="16" t="str">
        <f t="shared" si="48"/>
        <v>SZ23055</v>
      </c>
      <c r="C536" s="16" t="s">
        <v>40</v>
      </c>
      <c r="D536" s="17" t="str">
        <f>"许航玮"</f>
        <v>许航玮</v>
      </c>
    </row>
    <row r="537" spans="1:4" ht="27.75" customHeight="1">
      <c r="A537" s="15">
        <v>534</v>
      </c>
      <c r="B537" s="16" t="str">
        <f aca="true" t="shared" si="49" ref="B537:B548">"SZ23056"</f>
        <v>SZ23056</v>
      </c>
      <c r="C537" s="16" t="s">
        <v>41</v>
      </c>
      <c r="D537" s="17" t="str">
        <f>"金天"</f>
        <v>金天</v>
      </c>
    </row>
    <row r="538" spans="1:4" ht="27.75" customHeight="1">
      <c r="A538" s="15">
        <v>535</v>
      </c>
      <c r="B538" s="16" t="str">
        <f t="shared" si="49"/>
        <v>SZ23056</v>
      </c>
      <c r="C538" s="16" t="s">
        <v>41</v>
      </c>
      <c r="D538" s="17" t="str">
        <f>"李恬"</f>
        <v>李恬</v>
      </c>
    </row>
    <row r="539" spans="1:4" ht="27.75" customHeight="1">
      <c r="A539" s="15">
        <v>536</v>
      </c>
      <c r="B539" s="16" t="str">
        <f t="shared" si="49"/>
        <v>SZ23056</v>
      </c>
      <c r="C539" s="16" t="s">
        <v>41</v>
      </c>
      <c r="D539" s="17" t="str">
        <f>"钟生斌"</f>
        <v>钟生斌</v>
      </c>
    </row>
    <row r="540" spans="1:4" ht="27.75" customHeight="1">
      <c r="A540" s="15">
        <v>537</v>
      </c>
      <c r="B540" s="16" t="str">
        <f t="shared" si="49"/>
        <v>SZ23056</v>
      </c>
      <c r="C540" s="16" t="s">
        <v>41</v>
      </c>
      <c r="D540" s="17" t="str">
        <f>"韩志奇"</f>
        <v>韩志奇</v>
      </c>
    </row>
    <row r="541" spans="1:4" ht="27.75" customHeight="1">
      <c r="A541" s="15">
        <v>538</v>
      </c>
      <c r="B541" s="16" t="str">
        <f t="shared" si="49"/>
        <v>SZ23056</v>
      </c>
      <c r="C541" s="16" t="s">
        <v>41</v>
      </c>
      <c r="D541" s="17" t="str">
        <f>"朱欣悦"</f>
        <v>朱欣悦</v>
      </c>
    </row>
    <row r="542" spans="1:4" ht="27.75" customHeight="1">
      <c r="A542" s="15">
        <v>539</v>
      </c>
      <c r="B542" s="16" t="str">
        <f t="shared" si="49"/>
        <v>SZ23056</v>
      </c>
      <c r="C542" s="16" t="s">
        <v>41</v>
      </c>
      <c r="D542" s="17" t="str">
        <f>"郑向前"</f>
        <v>郑向前</v>
      </c>
    </row>
    <row r="543" spans="1:4" ht="27.75" customHeight="1">
      <c r="A543" s="15">
        <v>540</v>
      </c>
      <c r="B543" s="16" t="str">
        <f t="shared" si="49"/>
        <v>SZ23056</v>
      </c>
      <c r="C543" s="16" t="s">
        <v>41</v>
      </c>
      <c r="D543" s="17" t="str">
        <f>"郭坦"</f>
        <v>郭坦</v>
      </c>
    </row>
    <row r="544" spans="1:4" ht="27.75" customHeight="1">
      <c r="A544" s="15">
        <v>541</v>
      </c>
      <c r="B544" s="16" t="str">
        <f t="shared" si="49"/>
        <v>SZ23056</v>
      </c>
      <c r="C544" s="16" t="s">
        <v>41</v>
      </c>
      <c r="D544" s="17" t="str">
        <f>"万子峰"</f>
        <v>万子峰</v>
      </c>
    </row>
    <row r="545" spans="1:4" ht="27.75" customHeight="1">
      <c r="A545" s="15">
        <v>542</v>
      </c>
      <c r="B545" s="16" t="str">
        <f t="shared" si="49"/>
        <v>SZ23056</v>
      </c>
      <c r="C545" s="16" t="s">
        <v>41</v>
      </c>
      <c r="D545" s="17" t="str">
        <f>"王凤呈"</f>
        <v>王凤呈</v>
      </c>
    </row>
    <row r="546" spans="1:4" ht="27.75" customHeight="1">
      <c r="A546" s="15">
        <v>543</v>
      </c>
      <c r="B546" s="16" t="str">
        <f t="shared" si="49"/>
        <v>SZ23056</v>
      </c>
      <c r="C546" s="16" t="s">
        <v>41</v>
      </c>
      <c r="D546" s="17" t="str">
        <f>"孙文辉"</f>
        <v>孙文辉</v>
      </c>
    </row>
    <row r="547" spans="1:4" ht="27.75" customHeight="1">
      <c r="A547" s="15">
        <v>544</v>
      </c>
      <c r="B547" s="16" t="str">
        <f t="shared" si="49"/>
        <v>SZ23056</v>
      </c>
      <c r="C547" s="16" t="s">
        <v>41</v>
      </c>
      <c r="D547" s="17" t="str">
        <f>"韩思宇"</f>
        <v>韩思宇</v>
      </c>
    </row>
    <row r="548" spans="1:4" ht="27.75" customHeight="1">
      <c r="A548" s="15">
        <v>545</v>
      </c>
      <c r="B548" s="16" t="str">
        <f t="shared" si="49"/>
        <v>SZ23056</v>
      </c>
      <c r="C548" s="16" t="s">
        <v>41</v>
      </c>
      <c r="D548" s="17" t="str">
        <f>"李寿长"</f>
        <v>李寿长</v>
      </c>
    </row>
    <row r="549" spans="1:4" ht="27.75" customHeight="1">
      <c r="A549" s="15">
        <v>546</v>
      </c>
      <c r="B549" s="16" t="str">
        <f>"SZ23057"</f>
        <v>SZ23057</v>
      </c>
      <c r="C549" s="16" t="s">
        <v>42</v>
      </c>
      <c r="D549" s="17" t="str">
        <f>"唐向宇"</f>
        <v>唐向宇</v>
      </c>
    </row>
    <row r="550" spans="1:4" ht="27.75" customHeight="1">
      <c r="A550" s="15">
        <v>547</v>
      </c>
      <c r="B550" s="16" t="str">
        <f aca="true" t="shared" si="50" ref="B550:B554">"SZ23058"</f>
        <v>SZ23058</v>
      </c>
      <c r="C550" s="16" t="s">
        <v>43</v>
      </c>
      <c r="D550" s="17" t="str">
        <f>"周贵华"</f>
        <v>周贵华</v>
      </c>
    </row>
    <row r="551" spans="1:4" ht="27.75" customHeight="1">
      <c r="A551" s="15">
        <v>548</v>
      </c>
      <c r="B551" s="16" t="str">
        <f t="shared" si="50"/>
        <v>SZ23058</v>
      </c>
      <c r="C551" s="16" t="s">
        <v>43</v>
      </c>
      <c r="D551" s="17" t="str">
        <f>"张佳丽"</f>
        <v>张佳丽</v>
      </c>
    </row>
    <row r="552" spans="1:4" ht="27.75" customHeight="1">
      <c r="A552" s="15">
        <v>549</v>
      </c>
      <c r="B552" s="16" t="str">
        <f t="shared" si="50"/>
        <v>SZ23058</v>
      </c>
      <c r="C552" s="16" t="s">
        <v>43</v>
      </c>
      <c r="D552" s="18" t="str">
        <f>"刘阳（身份证后四位0016）"</f>
        <v>刘阳（身份证后四位0016）</v>
      </c>
    </row>
    <row r="553" spans="1:4" ht="27.75" customHeight="1">
      <c r="A553" s="15">
        <v>550</v>
      </c>
      <c r="B553" s="16" t="str">
        <f t="shared" si="50"/>
        <v>SZ23058</v>
      </c>
      <c r="C553" s="16" t="s">
        <v>43</v>
      </c>
      <c r="D553" s="17" t="str">
        <f>"黄紫衡"</f>
        <v>黄紫衡</v>
      </c>
    </row>
    <row r="554" spans="1:4" ht="27.75" customHeight="1">
      <c r="A554" s="15">
        <v>551</v>
      </c>
      <c r="B554" s="16" t="str">
        <f t="shared" si="50"/>
        <v>SZ23058</v>
      </c>
      <c r="C554" s="16" t="s">
        <v>43</v>
      </c>
      <c r="D554" s="17" t="str">
        <f>"宗世超"</f>
        <v>宗世超</v>
      </c>
    </row>
    <row r="555" spans="1:4" ht="27.75" customHeight="1">
      <c r="A555" s="15">
        <v>552</v>
      </c>
      <c r="B555" s="16" t="str">
        <f aca="true" t="shared" si="51" ref="B555:B567">"SZ23059"</f>
        <v>SZ23059</v>
      </c>
      <c r="C555" s="16" t="s">
        <v>43</v>
      </c>
      <c r="D555" s="17" t="str">
        <f>"张闯"</f>
        <v>张闯</v>
      </c>
    </row>
    <row r="556" spans="1:4" ht="27.75" customHeight="1">
      <c r="A556" s="15">
        <v>553</v>
      </c>
      <c r="B556" s="16" t="str">
        <f t="shared" si="51"/>
        <v>SZ23059</v>
      </c>
      <c r="C556" s="16" t="s">
        <v>43</v>
      </c>
      <c r="D556" s="17" t="str">
        <f>"江磊"</f>
        <v>江磊</v>
      </c>
    </row>
    <row r="557" spans="1:4" ht="27.75" customHeight="1">
      <c r="A557" s="15">
        <v>554</v>
      </c>
      <c r="B557" s="16" t="str">
        <f t="shared" si="51"/>
        <v>SZ23059</v>
      </c>
      <c r="C557" s="16" t="s">
        <v>43</v>
      </c>
      <c r="D557" s="17" t="str">
        <f>"蒋文雅"</f>
        <v>蒋文雅</v>
      </c>
    </row>
    <row r="558" spans="1:4" ht="27.75" customHeight="1">
      <c r="A558" s="15">
        <v>555</v>
      </c>
      <c r="B558" s="16" t="str">
        <f t="shared" si="51"/>
        <v>SZ23059</v>
      </c>
      <c r="C558" s="16" t="s">
        <v>43</v>
      </c>
      <c r="D558" s="17" t="str">
        <f>"黄春晓"</f>
        <v>黄春晓</v>
      </c>
    </row>
    <row r="559" spans="1:4" ht="27.75" customHeight="1">
      <c r="A559" s="15">
        <v>556</v>
      </c>
      <c r="B559" s="16" t="str">
        <f t="shared" si="51"/>
        <v>SZ23059</v>
      </c>
      <c r="C559" s="16" t="s">
        <v>43</v>
      </c>
      <c r="D559" s="17" t="str">
        <f>"肖佳豪"</f>
        <v>肖佳豪</v>
      </c>
    </row>
    <row r="560" spans="1:4" ht="27.75" customHeight="1">
      <c r="A560" s="15">
        <v>557</v>
      </c>
      <c r="B560" s="16" t="str">
        <f t="shared" si="51"/>
        <v>SZ23059</v>
      </c>
      <c r="C560" s="16" t="s">
        <v>43</v>
      </c>
      <c r="D560" s="17" t="str">
        <f>"罗林"</f>
        <v>罗林</v>
      </c>
    </row>
    <row r="561" spans="1:4" ht="27.75" customHeight="1">
      <c r="A561" s="15">
        <v>558</v>
      </c>
      <c r="B561" s="16" t="str">
        <f t="shared" si="51"/>
        <v>SZ23059</v>
      </c>
      <c r="C561" s="16" t="s">
        <v>43</v>
      </c>
      <c r="D561" s="17" t="str">
        <f>"杜晨阳"</f>
        <v>杜晨阳</v>
      </c>
    </row>
    <row r="562" spans="1:4" ht="27.75" customHeight="1">
      <c r="A562" s="15">
        <v>559</v>
      </c>
      <c r="B562" s="16" t="str">
        <f t="shared" si="51"/>
        <v>SZ23059</v>
      </c>
      <c r="C562" s="16" t="s">
        <v>43</v>
      </c>
      <c r="D562" s="17" t="str">
        <f>"刘平平"</f>
        <v>刘平平</v>
      </c>
    </row>
    <row r="563" spans="1:4" ht="27.75" customHeight="1">
      <c r="A563" s="15">
        <v>560</v>
      </c>
      <c r="B563" s="16" t="str">
        <f t="shared" si="51"/>
        <v>SZ23059</v>
      </c>
      <c r="C563" s="16" t="s">
        <v>43</v>
      </c>
      <c r="D563" s="17" t="str">
        <f>"胡树宝"</f>
        <v>胡树宝</v>
      </c>
    </row>
    <row r="564" spans="1:4" ht="27.75" customHeight="1">
      <c r="A564" s="15">
        <v>561</v>
      </c>
      <c r="B564" s="16" t="str">
        <f t="shared" si="51"/>
        <v>SZ23059</v>
      </c>
      <c r="C564" s="16" t="s">
        <v>43</v>
      </c>
      <c r="D564" s="17" t="str">
        <f>"周鹏"</f>
        <v>周鹏</v>
      </c>
    </row>
    <row r="565" spans="1:4" ht="27.75" customHeight="1">
      <c r="A565" s="15">
        <v>562</v>
      </c>
      <c r="B565" s="16" t="str">
        <f t="shared" si="51"/>
        <v>SZ23059</v>
      </c>
      <c r="C565" s="16" t="s">
        <v>43</v>
      </c>
      <c r="D565" s="17" t="str">
        <f>"刘委娇"</f>
        <v>刘委娇</v>
      </c>
    </row>
    <row r="566" spans="1:4" ht="27.75" customHeight="1">
      <c r="A566" s="15">
        <v>563</v>
      </c>
      <c r="B566" s="16" t="str">
        <f t="shared" si="51"/>
        <v>SZ23059</v>
      </c>
      <c r="C566" s="16" t="s">
        <v>43</v>
      </c>
      <c r="D566" s="17" t="str">
        <f>"赵文"</f>
        <v>赵文</v>
      </c>
    </row>
    <row r="567" spans="1:4" ht="27.75" customHeight="1">
      <c r="A567" s="15">
        <v>564</v>
      </c>
      <c r="B567" s="16" t="str">
        <f t="shared" si="51"/>
        <v>SZ23059</v>
      </c>
      <c r="C567" s="16" t="s">
        <v>43</v>
      </c>
      <c r="D567" s="17" t="str">
        <f>"胡箫"</f>
        <v>胡箫</v>
      </c>
    </row>
    <row r="568" spans="1:4" ht="27.75" customHeight="1">
      <c r="A568" s="15">
        <v>565</v>
      </c>
      <c r="B568" s="16" t="str">
        <f aca="true" t="shared" si="52" ref="B568:B578">"SZ23060"</f>
        <v>SZ23060</v>
      </c>
      <c r="C568" s="16" t="s">
        <v>43</v>
      </c>
      <c r="D568" s="17" t="str">
        <f>"熊博"</f>
        <v>熊博</v>
      </c>
    </row>
    <row r="569" spans="1:4" ht="27.75" customHeight="1">
      <c r="A569" s="15">
        <v>566</v>
      </c>
      <c r="B569" s="16" t="str">
        <f t="shared" si="52"/>
        <v>SZ23060</v>
      </c>
      <c r="C569" s="16" t="s">
        <v>43</v>
      </c>
      <c r="D569" s="17" t="str">
        <f>"邹践"</f>
        <v>邹践</v>
      </c>
    </row>
    <row r="570" spans="1:4" ht="27.75" customHeight="1">
      <c r="A570" s="15">
        <v>567</v>
      </c>
      <c r="B570" s="16" t="str">
        <f t="shared" si="52"/>
        <v>SZ23060</v>
      </c>
      <c r="C570" s="16" t="s">
        <v>43</v>
      </c>
      <c r="D570" s="17" t="str">
        <f>"黄琦"</f>
        <v>黄琦</v>
      </c>
    </row>
    <row r="571" spans="1:4" ht="27.75" customHeight="1">
      <c r="A571" s="15">
        <v>568</v>
      </c>
      <c r="B571" s="16" t="str">
        <f t="shared" si="52"/>
        <v>SZ23060</v>
      </c>
      <c r="C571" s="16" t="s">
        <v>43</v>
      </c>
      <c r="D571" s="17" t="str">
        <f>"万平阳"</f>
        <v>万平阳</v>
      </c>
    </row>
    <row r="572" spans="1:4" ht="27.75" customHeight="1">
      <c r="A572" s="15">
        <v>569</v>
      </c>
      <c r="B572" s="16" t="str">
        <f t="shared" si="52"/>
        <v>SZ23060</v>
      </c>
      <c r="C572" s="16" t="s">
        <v>43</v>
      </c>
      <c r="D572" s="17" t="str">
        <f>"田钧涵"</f>
        <v>田钧涵</v>
      </c>
    </row>
    <row r="573" spans="1:4" ht="27.75" customHeight="1">
      <c r="A573" s="15">
        <v>570</v>
      </c>
      <c r="B573" s="16" t="str">
        <f t="shared" si="52"/>
        <v>SZ23060</v>
      </c>
      <c r="C573" s="16" t="s">
        <v>43</v>
      </c>
      <c r="D573" s="17" t="str">
        <f>"夏欢"</f>
        <v>夏欢</v>
      </c>
    </row>
    <row r="574" spans="1:4" ht="27.75" customHeight="1">
      <c r="A574" s="15">
        <v>571</v>
      </c>
      <c r="B574" s="16" t="str">
        <f t="shared" si="52"/>
        <v>SZ23060</v>
      </c>
      <c r="C574" s="16" t="s">
        <v>43</v>
      </c>
      <c r="D574" s="17" t="str">
        <f>"代维宇"</f>
        <v>代维宇</v>
      </c>
    </row>
    <row r="575" spans="1:4" ht="27.75" customHeight="1">
      <c r="A575" s="15">
        <v>572</v>
      </c>
      <c r="B575" s="16" t="str">
        <f t="shared" si="52"/>
        <v>SZ23060</v>
      </c>
      <c r="C575" s="16" t="s">
        <v>43</v>
      </c>
      <c r="D575" s="17" t="str">
        <f>"刘岩"</f>
        <v>刘岩</v>
      </c>
    </row>
    <row r="576" spans="1:4" ht="27.75" customHeight="1">
      <c r="A576" s="15">
        <v>573</v>
      </c>
      <c r="B576" s="16" t="str">
        <f t="shared" si="52"/>
        <v>SZ23060</v>
      </c>
      <c r="C576" s="16" t="s">
        <v>43</v>
      </c>
      <c r="D576" s="17" t="str">
        <f>"毕乐"</f>
        <v>毕乐</v>
      </c>
    </row>
    <row r="577" spans="1:4" ht="27.75" customHeight="1">
      <c r="A577" s="15">
        <v>574</v>
      </c>
      <c r="B577" s="16" t="str">
        <f t="shared" si="52"/>
        <v>SZ23060</v>
      </c>
      <c r="C577" s="16" t="s">
        <v>43</v>
      </c>
      <c r="D577" s="17" t="str">
        <f>"唐佳伟"</f>
        <v>唐佳伟</v>
      </c>
    </row>
    <row r="578" spans="1:4" ht="27.75" customHeight="1">
      <c r="A578" s="15">
        <v>575</v>
      </c>
      <c r="B578" s="16" t="str">
        <f t="shared" si="52"/>
        <v>SZ23060</v>
      </c>
      <c r="C578" s="16" t="s">
        <v>43</v>
      </c>
      <c r="D578" s="17" t="str">
        <f>"田雅郡"</f>
        <v>田雅郡</v>
      </c>
    </row>
    <row r="579" spans="1:4" ht="27.75" customHeight="1">
      <c r="A579" s="15">
        <v>576</v>
      </c>
      <c r="B579" s="16" t="str">
        <f aca="true" t="shared" si="53" ref="B579:B604">"SZ23061"</f>
        <v>SZ23061</v>
      </c>
      <c r="C579" s="16" t="s">
        <v>43</v>
      </c>
      <c r="D579" s="17" t="str">
        <f>"杨凯军"</f>
        <v>杨凯军</v>
      </c>
    </row>
    <row r="580" spans="1:4" ht="27.75" customHeight="1">
      <c r="A580" s="15">
        <v>577</v>
      </c>
      <c r="B580" s="16" t="str">
        <f t="shared" si="53"/>
        <v>SZ23061</v>
      </c>
      <c r="C580" s="16" t="s">
        <v>43</v>
      </c>
      <c r="D580" s="17" t="str">
        <f>"付曼君"</f>
        <v>付曼君</v>
      </c>
    </row>
    <row r="581" spans="1:4" ht="27.75" customHeight="1">
      <c r="A581" s="15">
        <v>578</v>
      </c>
      <c r="B581" s="16" t="str">
        <f t="shared" si="53"/>
        <v>SZ23061</v>
      </c>
      <c r="C581" s="16" t="s">
        <v>43</v>
      </c>
      <c r="D581" s="17" t="str">
        <f>"王丹阳"</f>
        <v>王丹阳</v>
      </c>
    </row>
    <row r="582" spans="1:4" ht="27.75" customHeight="1">
      <c r="A582" s="15">
        <v>579</v>
      </c>
      <c r="B582" s="16" t="str">
        <f t="shared" si="53"/>
        <v>SZ23061</v>
      </c>
      <c r="C582" s="16" t="s">
        <v>43</v>
      </c>
      <c r="D582" s="17" t="str">
        <f>"程璋"</f>
        <v>程璋</v>
      </c>
    </row>
    <row r="583" spans="1:4" ht="27.75" customHeight="1">
      <c r="A583" s="15">
        <v>580</v>
      </c>
      <c r="B583" s="16" t="str">
        <f t="shared" si="53"/>
        <v>SZ23061</v>
      </c>
      <c r="C583" s="16" t="s">
        <v>43</v>
      </c>
      <c r="D583" s="17" t="str">
        <f>"胡春霞"</f>
        <v>胡春霞</v>
      </c>
    </row>
    <row r="584" spans="1:4" ht="27.75" customHeight="1">
      <c r="A584" s="15">
        <v>581</v>
      </c>
      <c r="B584" s="16" t="str">
        <f t="shared" si="53"/>
        <v>SZ23061</v>
      </c>
      <c r="C584" s="16" t="s">
        <v>43</v>
      </c>
      <c r="D584" s="17" t="str">
        <f>"张杨洋"</f>
        <v>张杨洋</v>
      </c>
    </row>
    <row r="585" spans="1:4" ht="27.75" customHeight="1">
      <c r="A585" s="15">
        <v>582</v>
      </c>
      <c r="B585" s="16" t="str">
        <f t="shared" si="53"/>
        <v>SZ23061</v>
      </c>
      <c r="C585" s="16" t="s">
        <v>43</v>
      </c>
      <c r="D585" s="17" t="str">
        <f>"朱海艳"</f>
        <v>朱海艳</v>
      </c>
    </row>
    <row r="586" spans="1:4" ht="27.75" customHeight="1">
      <c r="A586" s="15">
        <v>583</v>
      </c>
      <c r="B586" s="16" t="str">
        <f t="shared" si="53"/>
        <v>SZ23061</v>
      </c>
      <c r="C586" s="16" t="s">
        <v>43</v>
      </c>
      <c r="D586" s="17" t="str">
        <f>"李文恒"</f>
        <v>李文恒</v>
      </c>
    </row>
    <row r="587" spans="1:4" ht="27.75" customHeight="1">
      <c r="A587" s="15">
        <v>584</v>
      </c>
      <c r="B587" s="16" t="str">
        <f t="shared" si="53"/>
        <v>SZ23061</v>
      </c>
      <c r="C587" s="16" t="s">
        <v>43</v>
      </c>
      <c r="D587" s="17" t="str">
        <f>"刘以银"</f>
        <v>刘以银</v>
      </c>
    </row>
    <row r="588" spans="1:4" ht="27.75" customHeight="1">
      <c r="A588" s="15">
        <v>585</v>
      </c>
      <c r="B588" s="16" t="str">
        <f t="shared" si="53"/>
        <v>SZ23061</v>
      </c>
      <c r="C588" s="16" t="s">
        <v>43</v>
      </c>
      <c r="D588" s="17" t="str">
        <f>"胡琦"</f>
        <v>胡琦</v>
      </c>
    </row>
    <row r="589" spans="1:4" ht="27.75" customHeight="1">
      <c r="A589" s="15">
        <v>586</v>
      </c>
      <c r="B589" s="16" t="str">
        <f t="shared" si="53"/>
        <v>SZ23061</v>
      </c>
      <c r="C589" s="16" t="s">
        <v>43</v>
      </c>
      <c r="D589" s="17" t="str">
        <f>"王致明"</f>
        <v>王致明</v>
      </c>
    </row>
    <row r="590" spans="1:4" ht="27.75" customHeight="1">
      <c r="A590" s="15">
        <v>587</v>
      </c>
      <c r="B590" s="16" t="str">
        <f t="shared" si="53"/>
        <v>SZ23061</v>
      </c>
      <c r="C590" s="16" t="s">
        <v>43</v>
      </c>
      <c r="D590" s="17" t="str">
        <f>"覃杨谊"</f>
        <v>覃杨谊</v>
      </c>
    </row>
    <row r="591" spans="1:4" ht="27.75" customHeight="1">
      <c r="A591" s="15">
        <v>588</v>
      </c>
      <c r="B591" s="16" t="str">
        <f t="shared" si="53"/>
        <v>SZ23061</v>
      </c>
      <c r="C591" s="16" t="s">
        <v>43</v>
      </c>
      <c r="D591" s="17" t="str">
        <f>"严伯承"</f>
        <v>严伯承</v>
      </c>
    </row>
    <row r="592" spans="1:4" ht="27.75" customHeight="1">
      <c r="A592" s="15">
        <v>589</v>
      </c>
      <c r="B592" s="16" t="str">
        <f t="shared" si="53"/>
        <v>SZ23061</v>
      </c>
      <c r="C592" s="16" t="s">
        <v>43</v>
      </c>
      <c r="D592" s="17" t="str">
        <f>"贾长鑫"</f>
        <v>贾长鑫</v>
      </c>
    </row>
    <row r="593" spans="1:4" ht="27.75" customHeight="1">
      <c r="A593" s="15">
        <v>590</v>
      </c>
      <c r="B593" s="16" t="str">
        <f t="shared" si="53"/>
        <v>SZ23061</v>
      </c>
      <c r="C593" s="16" t="s">
        <v>43</v>
      </c>
      <c r="D593" s="17" t="str">
        <f>"鲁鑫"</f>
        <v>鲁鑫</v>
      </c>
    </row>
    <row r="594" spans="1:4" ht="27.75" customHeight="1">
      <c r="A594" s="15">
        <v>591</v>
      </c>
      <c r="B594" s="16" t="str">
        <f t="shared" si="53"/>
        <v>SZ23061</v>
      </c>
      <c r="C594" s="16" t="s">
        <v>43</v>
      </c>
      <c r="D594" s="17" t="str">
        <f>"朱劲"</f>
        <v>朱劲</v>
      </c>
    </row>
    <row r="595" spans="1:4" ht="27.75" customHeight="1">
      <c r="A595" s="15">
        <v>592</v>
      </c>
      <c r="B595" s="16" t="str">
        <f t="shared" si="53"/>
        <v>SZ23061</v>
      </c>
      <c r="C595" s="16" t="s">
        <v>43</v>
      </c>
      <c r="D595" s="17" t="str">
        <f>"陈思衡"</f>
        <v>陈思衡</v>
      </c>
    </row>
    <row r="596" spans="1:4" ht="27.75" customHeight="1">
      <c r="A596" s="15">
        <v>593</v>
      </c>
      <c r="B596" s="16" t="str">
        <f t="shared" si="53"/>
        <v>SZ23061</v>
      </c>
      <c r="C596" s="16" t="s">
        <v>43</v>
      </c>
      <c r="D596" s="17" t="str">
        <f>"李诺楠"</f>
        <v>李诺楠</v>
      </c>
    </row>
    <row r="597" spans="1:4" ht="27.75" customHeight="1">
      <c r="A597" s="15">
        <v>594</v>
      </c>
      <c r="B597" s="16" t="str">
        <f t="shared" si="53"/>
        <v>SZ23061</v>
      </c>
      <c r="C597" s="16" t="s">
        <v>43</v>
      </c>
      <c r="D597" s="17" t="str">
        <f>"余典武"</f>
        <v>余典武</v>
      </c>
    </row>
    <row r="598" spans="1:4" ht="27.75" customHeight="1">
      <c r="A598" s="15">
        <v>595</v>
      </c>
      <c r="B598" s="16" t="str">
        <f t="shared" si="53"/>
        <v>SZ23061</v>
      </c>
      <c r="C598" s="16" t="s">
        <v>43</v>
      </c>
      <c r="D598" s="17" t="str">
        <f>"陈孟"</f>
        <v>陈孟</v>
      </c>
    </row>
    <row r="599" spans="1:4" ht="27.75" customHeight="1">
      <c r="A599" s="15">
        <v>596</v>
      </c>
      <c r="B599" s="16" t="str">
        <f t="shared" si="53"/>
        <v>SZ23061</v>
      </c>
      <c r="C599" s="16" t="s">
        <v>43</v>
      </c>
      <c r="D599" s="17" t="str">
        <f>"陈静"</f>
        <v>陈静</v>
      </c>
    </row>
    <row r="600" spans="1:4" ht="27.75" customHeight="1">
      <c r="A600" s="15">
        <v>597</v>
      </c>
      <c r="B600" s="16" t="str">
        <f t="shared" si="53"/>
        <v>SZ23061</v>
      </c>
      <c r="C600" s="16" t="s">
        <v>43</v>
      </c>
      <c r="D600" s="17" t="str">
        <f>"刘腾"</f>
        <v>刘腾</v>
      </c>
    </row>
    <row r="601" spans="1:4" ht="27.75" customHeight="1">
      <c r="A601" s="15">
        <v>598</v>
      </c>
      <c r="B601" s="16" t="str">
        <f t="shared" si="53"/>
        <v>SZ23061</v>
      </c>
      <c r="C601" s="16" t="s">
        <v>43</v>
      </c>
      <c r="D601" s="17" t="str">
        <f>"向国维"</f>
        <v>向国维</v>
      </c>
    </row>
    <row r="602" spans="1:4" ht="27.75" customHeight="1">
      <c r="A602" s="15">
        <v>599</v>
      </c>
      <c r="B602" s="16" t="str">
        <f t="shared" si="53"/>
        <v>SZ23061</v>
      </c>
      <c r="C602" s="16" t="s">
        <v>43</v>
      </c>
      <c r="D602" s="17" t="str">
        <f>"杨月"</f>
        <v>杨月</v>
      </c>
    </row>
    <row r="603" spans="1:4" ht="27.75" customHeight="1">
      <c r="A603" s="15">
        <v>600</v>
      </c>
      <c r="B603" s="16" t="str">
        <f t="shared" si="53"/>
        <v>SZ23061</v>
      </c>
      <c r="C603" s="16" t="s">
        <v>43</v>
      </c>
      <c r="D603" s="17" t="str">
        <f>"陈润平"</f>
        <v>陈润平</v>
      </c>
    </row>
    <row r="604" spans="1:4" ht="27.75" customHeight="1">
      <c r="A604" s="15">
        <v>601</v>
      </c>
      <c r="B604" s="16" t="str">
        <f t="shared" si="53"/>
        <v>SZ23061</v>
      </c>
      <c r="C604" s="16" t="s">
        <v>43</v>
      </c>
      <c r="D604" s="18" t="str">
        <f>"梅杰（身份证后四位6515）"</f>
        <v>梅杰（身份证后四位6515）</v>
      </c>
    </row>
    <row r="605" spans="1:4" ht="27.75" customHeight="1">
      <c r="A605" s="15">
        <v>602</v>
      </c>
      <c r="B605" s="16" t="str">
        <f aca="true" t="shared" si="54" ref="B605:B608">"SZ23062"</f>
        <v>SZ23062</v>
      </c>
      <c r="C605" s="16" t="s">
        <v>43</v>
      </c>
      <c r="D605" s="17" t="str">
        <f>"孔正浩"</f>
        <v>孔正浩</v>
      </c>
    </row>
    <row r="606" spans="1:4" ht="27.75" customHeight="1">
      <c r="A606" s="15">
        <v>603</v>
      </c>
      <c r="B606" s="16" t="str">
        <f t="shared" si="54"/>
        <v>SZ23062</v>
      </c>
      <c r="C606" s="16" t="s">
        <v>43</v>
      </c>
      <c r="D606" s="17" t="str">
        <f>"张志宇"</f>
        <v>张志宇</v>
      </c>
    </row>
    <row r="607" spans="1:4" ht="27.75" customHeight="1">
      <c r="A607" s="15">
        <v>604</v>
      </c>
      <c r="B607" s="16" t="str">
        <f t="shared" si="54"/>
        <v>SZ23062</v>
      </c>
      <c r="C607" s="16" t="s">
        <v>43</v>
      </c>
      <c r="D607" s="17" t="str">
        <f>"许凯雯"</f>
        <v>许凯雯</v>
      </c>
    </row>
    <row r="608" spans="1:4" ht="27.75" customHeight="1">
      <c r="A608" s="15">
        <v>605</v>
      </c>
      <c r="B608" s="16" t="str">
        <f t="shared" si="54"/>
        <v>SZ23062</v>
      </c>
      <c r="C608" s="16" t="s">
        <v>43</v>
      </c>
      <c r="D608" s="17" t="str">
        <f>"汪迁"</f>
        <v>汪迁</v>
      </c>
    </row>
    <row r="609" spans="1:4" ht="27.75" customHeight="1">
      <c r="A609" s="15">
        <v>606</v>
      </c>
      <c r="B609" s="16" t="str">
        <f aca="true" t="shared" si="55" ref="B609:B629">"SZ23063"</f>
        <v>SZ23063</v>
      </c>
      <c r="C609" s="16" t="s">
        <v>43</v>
      </c>
      <c r="D609" s="17" t="str">
        <f>"朱珊珊"</f>
        <v>朱珊珊</v>
      </c>
    </row>
    <row r="610" spans="1:4" ht="27.75" customHeight="1">
      <c r="A610" s="15">
        <v>607</v>
      </c>
      <c r="B610" s="16" t="str">
        <f t="shared" si="55"/>
        <v>SZ23063</v>
      </c>
      <c r="C610" s="16" t="s">
        <v>43</v>
      </c>
      <c r="D610" s="17" t="str">
        <f>"许小东"</f>
        <v>许小东</v>
      </c>
    </row>
    <row r="611" spans="1:4" ht="27.75" customHeight="1">
      <c r="A611" s="15">
        <v>608</v>
      </c>
      <c r="B611" s="16" t="str">
        <f t="shared" si="55"/>
        <v>SZ23063</v>
      </c>
      <c r="C611" s="16" t="s">
        <v>43</v>
      </c>
      <c r="D611" s="17" t="str">
        <f>"李雪原"</f>
        <v>李雪原</v>
      </c>
    </row>
    <row r="612" spans="1:4" ht="27.75" customHeight="1">
      <c r="A612" s="15">
        <v>609</v>
      </c>
      <c r="B612" s="16" t="str">
        <f t="shared" si="55"/>
        <v>SZ23063</v>
      </c>
      <c r="C612" s="16" t="s">
        <v>43</v>
      </c>
      <c r="D612" s="17" t="str">
        <f>"张卫"</f>
        <v>张卫</v>
      </c>
    </row>
    <row r="613" spans="1:4" ht="27.75" customHeight="1">
      <c r="A613" s="15">
        <v>610</v>
      </c>
      <c r="B613" s="16" t="str">
        <f t="shared" si="55"/>
        <v>SZ23063</v>
      </c>
      <c r="C613" s="16" t="s">
        <v>43</v>
      </c>
      <c r="D613" s="17" t="str">
        <f>"陈美华"</f>
        <v>陈美华</v>
      </c>
    </row>
    <row r="614" spans="1:4" ht="27.75" customHeight="1">
      <c r="A614" s="15">
        <v>611</v>
      </c>
      <c r="B614" s="16" t="str">
        <f t="shared" si="55"/>
        <v>SZ23063</v>
      </c>
      <c r="C614" s="16" t="s">
        <v>43</v>
      </c>
      <c r="D614" s="17" t="str">
        <f>"任子帆"</f>
        <v>任子帆</v>
      </c>
    </row>
    <row r="615" spans="1:4" ht="27.75" customHeight="1">
      <c r="A615" s="15">
        <v>612</v>
      </c>
      <c r="B615" s="16" t="str">
        <f t="shared" si="55"/>
        <v>SZ23063</v>
      </c>
      <c r="C615" s="16" t="s">
        <v>43</v>
      </c>
      <c r="D615" s="17" t="str">
        <f>"张如意"</f>
        <v>张如意</v>
      </c>
    </row>
    <row r="616" spans="1:4" ht="27.75" customHeight="1">
      <c r="A616" s="15">
        <v>613</v>
      </c>
      <c r="B616" s="16" t="str">
        <f t="shared" si="55"/>
        <v>SZ23063</v>
      </c>
      <c r="C616" s="16" t="s">
        <v>43</v>
      </c>
      <c r="D616" s="17" t="str">
        <f>"彭阳明"</f>
        <v>彭阳明</v>
      </c>
    </row>
    <row r="617" spans="1:4" ht="27.75" customHeight="1">
      <c r="A617" s="15">
        <v>614</v>
      </c>
      <c r="B617" s="16" t="str">
        <f t="shared" si="55"/>
        <v>SZ23063</v>
      </c>
      <c r="C617" s="16" t="s">
        <v>43</v>
      </c>
      <c r="D617" s="17" t="str">
        <f>"宋勋"</f>
        <v>宋勋</v>
      </c>
    </row>
    <row r="618" spans="1:4" ht="27.75" customHeight="1">
      <c r="A618" s="15">
        <v>615</v>
      </c>
      <c r="B618" s="16" t="str">
        <f t="shared" si="55"/>
        <v>SZ23063</v>
      </c>
      <c r="C618" s="16" t="s">
        <v>43</v>
      </c>
      <c r="D618" s="17" t="str">
        <f>"陈笛"</f>
        <v>陈笛</v>
      </c>
    </row>
    <row r="619" spans="1:4" ht="27.75" customHeight="1">
      <c r="A619" s="15">
        <v>616</v>
      </c>
      <c r="B619" s="16" t="str">
        <f t="shared" si="55"/>
        <v>SZ23063</v>
      </c>
      <c r="C619" s="16" t="s">
        <v>43</v>
      </c>
      <c r="D619" s="17" t="str">
        <f>"陈平"</f>
        <v>陈平</v>
      </c>
    </row>
    <row r="620" spans="1:4" ht="27.75" customHeight="1">
      <c r="A620" s="15">
        <v>617</v>
      </c>
      <c r="B620" s="16" t="str">
        <f t="shared" si="55"/>
        <v>SZ23063</v>
      </c>
      <c r="C620" s="16" t="s">
        <v>43</v>
      </c>
      <c r="D620" s="17" t="str">
        <f>"王生旗"</f>
        <v>王生旗</v>
      </c>
    </row>
    <row r="621" spans="1:4" ht="27.75" customHeight="1">
      <c r="A621" s="15">
        <v>618</v>
      </c>
      <c r="B621" s="16" t="str">
        <f t="shared" si="55"/>
        <v>SZ23063</v>
      </c>
      <c r="C621" s="16" t="s">
        <v>43</v>
      </c>
      <c r="D621" s="17" t="str">
        <f>"徐鹏翔"</f>
        <v>徐鹏翔</v>
      </c>
    </row>
    <row r="622" spans="1:4" ht="27.75" customHeight="1">
      <c r="A622" s="15">
        <v>619</v>
      </c>
      <c r="B622" s="16" t="str">
        <f t="shared" si="55"/>
        <v>SZ23063</v>
      </c>
      <c r="C622" s="16" t="s">
        <v>43</v>
      </c>
      <c r="D622" s="17" t="str">
        <f>"吴海军"</f>
        <v>吴海军</v>
      </c>
    </row>
    <row r="623" spans="1:4" ht="27.75" customHeight="1">
      <c r="A623" s="15">
        <v>620</v>
      </c>
      <c r="B623" s="16" t="str">
        <f t="shared" si="55"/>
        <v>SZ23063</v>
      </c>
      <c r="C623" s="16" t="s">
        <v>43</v>
      </c>
      <c r="D623" s="17" t="str">
        <f>"刘桂芳"</f>
        <v>刘桂芳</v>
      </c>
    </row>
    <row r="624" spans="1:4" ht="27.75" customHeight="1">
      <c r="A624" s="15">
        <v>621</v>
      </c>
      <c r="B624" s="16" t="str">
        <f t="shared" si="55"/>
        <v>SZ23063</v>
      </c>
      <c r="C624" s="16" t="s">
        <v>43</v>
      </c>
      <c r="D624" s="17" t="str">
        <f>"赵心雨"</f>
        <v>赵心雨</v>
      </c>
    </row>
    <row r="625" spans="1:4" ht="27.75" customHeight="1">
      <c r="A625" s="15">
        <v>622</v>
      </c>
      <c r="B625" s="16" t="str">
        <f t="shared" si="55"/>
        <v>SZ23063</v>
      </c>
      <c r="C625" s="16" t="s">
        <v>43</v>
      </c>
      <c r="D625" s="17" t="str">
        <f>"刘念"</f>
        <v>刘念</v>
      </c>
    </row>
    <row r="626" spans="1:4" ht="27.75" customHeight="1">
      <c r="A626" s="15">
        <v>623</v>
      </c>
      <c r="B626" s="16" t="str">
        <f t="shared" si="55"/>
        <v>SZ23063</v>
      </c>
      <c r="C626" s="16" t="s">
        <v>43</v>
      </c>
      <c r="D626" s="17" t="str">
        <f>"陈雨龙"</f>
        <v>陈雨龙</v>
      </c>
    </row>
    <row r="627" spans="1:4" ht="27.75" customHeight="1">
      <c r="A627" s="15">
        <v>624</v>
      </c>
      <c r="B627" s="16" t="str">
        <f t="shared" si="55"/>
        <v>SZ23063</v>
      </c>
      <c r="C627" s="16" t="s">
        <v>43</v>
      </c>
      <c r="D627" s="17" t="str">
        <f>"侯银艳"</f>
        <v>侯银艳</v>
      </c>
    </row>
    <row r="628" spans="1:4" ht="27.75" customHeight="1">
      <c r="A628" s="15">
        <v>625</v>
      </c>
      <c r="B628" s="16" t="str">
        <f t="shared" si="55"/>
        <v>SZ23063</v>
      </c>
      <c r="C628" s="16" t="s">
        <v>43</v>
      </c>
      <c r="D628" s="17" t="str">
        <f>"郭银春"</f>
        <v>郭银春</v>
      </c>
    </row>
    <row r="629" spans="1:4" ht="27.75" customHeight="1">
      <c r="A629" s="15">
        <v>626</v>
      </c>
      <c r="B629" s="16" t="str">
        <f t="shared" si="55"/>
        <v>SZ23063</v>
      </c>
      <c r="C629" s="16" t="s">
        <v>43</v>
      </c>
      <c r="D629" s="17" t="str">
        <f>"李林沛"</f>
        <v>李林沛</v>
      </c>
    </row>
    <row r="630" spans="1:4" ht="27.75" customHeight="1">
      <c r="A630" s="15">
        <v>627</v>
      </c>
      <c r="B630" s="16" t="str">
        <f aca="true" t="shared" si="56" ref="B630:B646">"SZ23064"</f>
        <v>SZ23064</v>
      </c>
      <c r="C630" s="16" t="s">
        <v>43</v>
      </c>
      <c r="D630" s="17" t="str">
        <f>"韩雨国"</f>
        <v>韩雨国</v>
      </c>
    </row>
    <row r="631" spans="1:4" ht="27.75" customHeight="1">
      <c r="A631" s="15">
        <v>628</v>
      </c>
      <c r="B631" s="16" t="str">
        <f t="shared" si="56"/>
        <v>SZ23064</v>
      </c>
      <c r="C631" s="16" t="s">
        <v>43</v>
      </c>
      <c r="D631" s="17" t="str">
        <f>"陈哲"</f>
        <v>陈哲</v>
      </c>
    </row>
    <row r="632" spans="1:4" ht="27.75" customHeight="1">
      <c r="A632" s="15">
        <v>629</v>
      </c>
      <c r="B632" s="16" t="str">
        <f t="shared" si="56"/>
        <v>SZ23064</v>
      </c>
      <c r="C632" s="16" t="s">
        <v>43</v>
      </c>
      <c r="D632" s="17" t="str">
        <f>"江澜"</f>
        <v>江澜</v>
      </c>
    </row>
    <row r="633" spans="1:4" ht="27.75" customHeight="1">
      <c r="A633" s="15">
        <v>630</v>
      </c>
      <c r="B633" s="16" t="str">
        <f t="shared" si="56"/>
        <v>SZ23064</v>
      </c>
      <c r="C633" s="16" t="s">
        <v>43</v>
      </c>
      <c r="D633" s="17" t="str">
        <f>"方婷"</f>
        <v>方婷</v>
      </c>
    </row>
    <row r="634" spans="1:4" ht="27.75" customHeight="1">
      <c r="A634" s="15">
        <v>631</v>
      </c>
      <c r="B634" s="16" t="str">
        <f t="shared" si="56"/>
        <v>SZ23064</v>
      </c>
      <c r="C634" s="16" t="s">
        <v>43</v>
      </c>
      <c r="D634" s="17" t="str">
        <f>"刘文婷"</f>
        <v>刘文婷</v>
      </c>
    </row>
    <row r="635" spans="1:4" ht="27.75" customHeight="1">
      <c r="A635" s="15">
        <v>632</v>
      </c>
      <c r="B635" s="16" t="str">
        <f t="shared" si="56"/>
        <v>SZ23064</v>
      </c>
      <c r="C635" s="16" t="s">
        <v>43</v>
      </c>
      <c r="D635" s="17" t="str">
        <f>"李白涛"</f>
        <v>李白涛</v>
      </c>
    </row>
    <row r="636" spans="1:4" ht="27.75" customHeight="1">
      <c r="A636" s="15">
        <v>633</v>
      </c>
      <c r="B636" s="16" t="str">
        <f t="shared" si="56"/>
        <v>SZ23064</v>
      </c>
      <c r="C636" s="16" t="s">
        <v>43</v>
      </c>
      <c r="D636" s="17" t="str">
        <f>"康振"</f>
        <v>康振</v>
      </c>
    </row>
    <row r="637" spans="1:4" ht="27.75" customHeight="1">
      <c r="A637" s="15">
        <v>634</v>
      </c>
      <c r="B637" s="16" t="str">
        <f t="shared" si="56"/>
        <v>SZ23064</v>
      </c>
      <c r="C637" s="16" t="s">
        <v>43</v>
      </c>
      <c r="D637" s="17" t="str">
        <f>"桂杰"</f>
        <v>桂杰</v>
      </c>
    </row>
    <row r="638" spans="1:4" ht="27.75" customHeight="1">
      <c r="A638" s="15">
        <v>635</v>
      </c>
      <c r="B638" s="16" t="str">
        <f t="shared" si="56"/>
        <v>SZ23064</v>
      </c>
      <c r="C638" s="16" t="s">
        <v>43</v>
      </c>
      <c r="D638" s="17" t="str">
        <f>"景文轩"</f>
        <v>景文轩</v>
      </c>
    </row>
    <row r="639" spans="1:4" ht="27.75" customHeight="1">
      <c r="A639" s="15">
        <v>636</v>
      </c>
      <c r="B639" s="16" t="str">
        <f t="shared" si="56"/>
        <v>SZ23064</v>
      </c>
      <c r="C639" s="16" t="s">
        <v>43</v>
      </c>
      <c r="D639" s="17" t="str">
        <f>"向珧僮"</f>
        <v>向珧僮</v>
      </c>
    </row>
    <row r="640" spans="1:4" ht="27.75" customHeight="1">
      <c r="A640" s="15">
        <v>637</v>
      </c>
      <c r="B640" s="16" t="str">
        <f t="shared" si="56"/>
        <v>SZ23064</v>
      </c>
      <c r="C640" s="16" t="s">
        <v>43</v>
      </c>
      <c r="D640" s="17" t="str">
        <f>"李爱新"</f>
        <v>李爱新</v>
      </c>
    </row>
    <row r="641" spans="1:4" ht="27.75" customHeight="1">
      <c r="A641" s="15">
        <v>638</v>
      </c>
      <c r="B641" s="16" t="str">
        <f t="shared" si="56"/>
        <v>SZ23064</v>
      </c>
      <c r="C641" s="16" t="s">
        <v>43</v>
      </c>
      <c r="D641" s="17" t="str">
        <f>"余纯顺"</f>
        <v>余纯顺</v>
      </c>
    </row>
    <row r="642" spans="1:4" ht="27.75" customHeight="1">
      <c r="A642" s="15">
        <v>639</v>
      </c>
      <c r="B642" s="16" t="str">
        <f t="shared" si="56"/>
        <v>SZ23064</v>
      </c>
      <c r="C642" s="16" t="s">
        <v>43</v>
      </c>
      <c r="D642" s="17" t="str">
        <f>"杨秋凤"</f>
        <v>杨秋凤</v>
      </c>
    </row>
    <row r="643" spans="1:4" ht="27.75" customHeight="1">
      <c r="A643" s="15">
        <v>640</v>
      </c>
      <c r="B643" s="16" t="str">
        <f t="shared" si="56"/>
        <v>SZ23064</v>
      </c>
      <c r="C643" s="16" t="s">
        <v>43</v>
      </c>
      <c r="D643" s="17" t="str">
        <f>"常汪洋"</f>
        <v>常汪洋</v>
      </c>
    </row>
    <row r="644" spans="1:4" ht="27.75" customHeight="1">
      <c r="A644" s="15">
        <v>641</v>
      </c>
      <c r="B644" s="16" t="str">
        <f t="shared" si="56"/>
        <v>SZ23064</v>
      </c>
      <c r="C644" s="16" t="s">
        <v>43</v>
      </c>
      <c r="D644" s="17" t="str">
        <f>"米虹桥"</f>
        <v>米虹桥</v>
      </c>
    </row>
    <row r="645" spans="1:4" ht="27.75" customHeight="1">
      <c r="A645" s="15">
        <v>642</v>
      </c>
      <c r="B645" s="16" t="str">
        <f t="shared" si="56"/>
        <v>SZ23064</v>
      </c>
      <c r="C645" s="16" t="s">
        <v>43</v>
      </c>
      <c r="D645" s="17" t="str">
        <f>"刘冉"</f>
        <v>刘冉</v>
      </c>
    </row>
    <row r="646" spans="1:4" ht="27.75" customHeight="1">
      <c r="A646" s="15">
        <v>643</v>
      </c>
      <c r="B646" s="16" t="str">
        <f t="shared" si="56"/>
        <v>SZ23064</v>
      </c>
      <c r="C646" s="16" t="s">
        <v>43</v>
      </c>
      <c r="D646" s="17" t="str">
        <f>"林乔"</f>
        <v>林乔</v>
      </c>
    </row>
    <row r="647" spans="1:4" ht="27.75" customHeight="1">
      <c r="A647" s="15">
        <v>644</v>
      </c>
      <c r="B647" s="16" t="str">
        <f aca="true" t="shared" si="57" ref="B647:B689">"SZ23065"</f>
        <v>SZ23065</v>
      </c>
      <c r="C647" s="16" t="s">
        <v>43</v>
      </c>
      <c r="D647" s="17" t="str">
        <f>"张承科"</f>
        <v>张承科</v>
      </c>
    </row>
    <row r="648" spans="1:4" ht="27.75" customHeight="1">
      <c r="A648" s="15">
        <v>645</v>
      </c>
      <c r="B648" s="16" t="str">
        <f t="shared" si="57"/>
        <v>SZ23065</v>
      </c>
      <c r="C648" s="16" t="s">
        <v>43</v>
      </c>
      <c r="D648" s="17" t="str">
        <f>"吴正官"</f>
        <v>吴正官</v>
      </c>
    </row>
    <row r="649" spans="1:4" ht="27.75" customHeight="1">
      <c r="A649" s="15">
        <v>646</v>
      </c>
      <c r="B649" s="16" t="str">
        <f t="shared" si="57"/>
        <v>SZ23065</v>
      </c>
      <c r="C649" s="16" t="s">
        <v>43</v>
      </c>
      <c r="D649" s="17" t="str">
        <f>"张雪纯"</f>
        <v>张雪纯</v>
      </c>
    </row>
    <row r="650" spans="1:4" ht="27.75" customHeight="1">
      <c r="A650" s="15">
        <v>647</v>
      </c>
      <c r="B650" s="16" t="str">
        <f t="shared" si="57"/>
        <v>SZ23065</v>
      </c>
      <c r="C650" s="16" t="s">
        <v>43</v>
      </c>
      <c r="D650" s="17" t="str">
        <f>"安韵"</f>
        <v>安韵</v>
      </c>
    </row>
    <row r="651" spans="1:4" ht="27.75" customHeight="1">
      <c r="A651" s="15">
        <v>648</v>
      </c>
      <c r="B651" s="16" t="str">
        <f t="shared" si="57"/>
        <v>SZ23065</v>
      </c>
      <c r="C651" s="16" t="s">
        <v>43</v>
      </c>
      <c r="D651" s="17" t="str">
        <f>"牛犇"</f>
        <v>牛犇</v>
      </c>
    </row>
    <row r="652" spans="1:4" ht="27.75" customHeight="1">
      <c r="A652" s="15">
        <v>649</v>
      </c>
      <c r="B652" s="16" t="str">
        <f t="shared" si="57"/>
        <v>SZ23065</v>
      </c>
      <c r="C652" s="16" t="s">
        <v>43</v>
      </c>
      <c r="D652" s="17" t="str">
        <f>"余舒慧"</f>
        <v>余舒慧</v>
      </c>
    </row>
    <row r="653" spans="1:4" ht="27.75" customHeight="1">
      <c r="A653" s="15">
        <v>650</v>
      </c>
      <c r="B653" s="16" t="str">
        <f t="shared" si="57"/>
        <v>SZ23065</v>
      </c>
      <c r="C653" s="16" t="s">
        <v>43</v>
      </c>
      <c r="D653" s="17" t="str">
        <f>"张海杨"</f>
        <v>张海杨</v>
      </c>
    </row>
    <row r="654" spans="1:4" ht="27.75" customHeight="1">
      <c r="A654" s="15">
        <v>651</v>
      </c>
      <c r="B654" s="16" t="str">
        <f t="shared" si="57"/>
        <v>SZ23065</v>
      </c>
      <c r="C654" s="16" t="s">
        <v>43</v>
      </c>
      <c r="D654" s="17" t="str">
        <f>"刘雅萍"</f>
        <v>刘雅萍</v>
      </c>
    </row>
    <row r="655" spans="1:4" ht="27.75" customHeight="1">
      <c r="A655" s="15">
        <v>652</v>
      </c>
      <c r="B655" s="16" t="str">
        <f t="shared" si="57"/>
        <v>SZ23065</v>
      </c>
      <c r="C655" s="16" t="s">
        <v>43</v>
      </c>
      <c r="D655" s="17" t="str">
        <f>"朱玲"</f>
        <v>朱玲</v>
      </c>
    </row>
    <row r="656" spans="1:4" ht="27.75" customHeight="1">
      <c r="A656" s="15">
        <v>653</v>
      </c>
      <c r="B656" s="16" t="str">
        <f t="shared" si="57"/>
        <v>SZ23065</v>
      </c>
      <c r="C656" s="16" t="s">
        <v>43</v>
      </c>
      <c r="D656" s="17" t="str">
        <f>"袁玉青"</f>
        <v>袁玉青</v>
      </c>
    </row>
    <row r="657" spans="1:4" ht="27.75" customHeight="1">
      <c r="A657" s="15">
        <v>654</v>
      </c>
      <c r="B657" s="16" t="str">
        <f t="shared" si="57"/>
        <v>SZ23065</v>
      </c>
      <c r="C657" s="16" t="s">
        <v>43</v>
      </c>
      <c r="D657" s="17" t="str">
        <f>"孙云飞"</f>
        <v>孙云飞</v>
      </c>
    </row>
    <row r="658" spans="1:4" ht="27.75" customHeight="1">
      <c r="A658" s="15">
        <v>655</v>
      </c>
      <c r="B658" s="16" t="str">
        <f t="shared" si="57"/>
        <v>SZ23065</v>
      </c>
      <c r="C658" s="16" t="s">
        <v>43</v>
      </c>
      <c r="D658" s="17" t="str">
        <f>"鲁苓"</f>
        <v>鲁苓</v>
      </c>
    </row>
    <row r="659" spans="1:4" ht="27.75" customHeight="1">
      <c r="A659" s="15">
        <v>656</v>
      </c>
      <c r="B659" s="16" t="str">
        <f t="shared" si="57"/>
        <v>SZ23065</v>
      </c>
      <c r="C659" s="16" t="s">
        <v>43</v>
      </c>
      <c r="D659" s="17" t="str">
        <f>"花威"</f>
        <v>花威</v>
      </c>
    </row>
    <row r="660" spans="1:4" ht="27.75" customHeight="1">
      <c r="A660" s="15">
        <v>657</v>
      </c>
      <c r="B660" s="16" t="str">
        <f t="shared" si="57"/>
        <v>SZ23065</v>
      </c>
      <c r="C660" s="16" t="s">
        <v>43</v>
      </c>
      <c r="D660" s="17" t="str">
        <f>"周晓彤"</f>
        <v>周晓彤</v>
      </c>
    </row>
    <row r="661" spans="1:4" ht="27.75" customHeight="1">
      <c r="A661" s="15">
        <v>658</v>
      </c>
      <c r="B661" s="16" t="str">
        <f t="shared" si="57"/>
        <v>SZ23065</v>
      </c>
      <c r="C661" s="16" t="s">
        <v>43</v>
      </c>
      <c r="D661" s="17" t="str">
        <f>"魏子云"</f>
        <v>魏子云</v>
      </c>
    </row>
    <row r="662" spans="1:4" ht="27.75" customHeight="1">
      <c r="A662" s="15">
        <v>659</v>
      </c>
      <c r="B662" s="16" t="str">
        <f t="shared" si="57"/>
        <v>SZ23065</v>
      </c>
      <c r="C662" s="16" t="s">
        <v>43</v>
      </c>
      <c r="D662" s="17" t="str">
        <f>"刘梦宇"</f>
        <v>刘梦宇</v>
      </c>
    </row>
    <row r="663" spans="1:4" ht="27.75" customHeight="1">
      <c r="A663" s="15">
        <v>660</v>
      </c>
      <c r="B663" s="16" t="str">
        <f t="shared" si="57"/>
        <v>SZ23065</v>
      </c>
      <c r="C663" s="16" t="s">
        <v>43</v>
      </c>
      <c r="D663" s="17" t="str">
        <f>"邢宇"</f>
        <v>邢宇</v>
      </c>
    </row>
    <row r="664" spans="1:4" ht="27.75" customHeight="1">
      <c r="A664" s="15">
        <v>661</v>
      </c>
      <c r="B664" s="16" t="str">
        <f t="shared" si="57"/>
        <v>SZ23065</v>
      </c>
      <c r="C664" s="16" t="s">
        <v>43</v>
      </c>
      <c r="D664" s="17" t="str">
        <f>"黄博雄"</f>
        <v>黄博雄</v>
      </c>
    </row>
    <row r="665" spans="1:4" ht="27.75" customHeight="1">
      <c r="A665" s="15">
        <v>662</v>
      </c>
      <c r="B665" s="16" t="str">
        <f t="shared" si="57"/>
        <v>SZ23065</v>
      </c>
      <c r="C665" s="16" t="s">
        <v>43</v>
      </c>
      <c r="D665" s="17" t="str">
        <f>"龚亚红"</f>
        <v>龚亚红</v>
      </c>
    </row>
    <row r="666" spans="1:4" ht="27.75" customHeight="1">
      <c r="A666" s="15">
        <v>663</v>
      </c>
      <c r="B666" s="16" t="str">
        <f t="shared" si="57"/>
        <v>SZ23065</v>
      </c>
      <c r="C666" s="16" t="s">
        <v>43</v>
      </c>
      <c r="D666" s="17" t="str">
        <f>"吴启运"</f>
        <v>吴启运</v>
      </c>
    </row>
    <row r="667" spans="1:4" ht="27.75" customHeight="1">
      <c r="A667" s="15">
        <v>664</v>
      </c>
      <c r="B667" s="16" t="str">
        <f t="shared" si="57"/>
        <v>SZ23065</v>
      </c>
      <c r="C667" s="16" t="s">
        <v>43</v>
      </c>
      <c r="D667" s="17" t="str">
        <f>"郭飞龙"</f>
        <v>郭飞龙</v>
      </c>
    </row>
    <row r="668" spans="1:4" ht="27.75" customHeight="1">
      <c r="A668" s="15">
        <v>665</v>
      </c>
      <c r="B668" s="16" t="str">
        <f t="shared" si="57"/>
        <v>SZ23065</v>
      </c>
      <c r="C668" s="16" t="s">
        <v>43</v>
      </c>
      <c r="D668" s="17" t="str">
        <f>"吴华敏"</f>
        <v>吴华敏</v>
      </c>
    </row>
    <row r="669" spans="1:4" ht="27.75" customHeight="1">
      <c r="A669" s="15">
        <v>666</v>
      </c>
      <c r="B669" s="16" t="str">
        <f t="shared" si="57"/>
        <v>SZ23065</v>
      </c>
      <c r="C669" s="16" t="s">
        <v>43</v>
      </c>
      <c r="D669" s="17" t="str">
        <f>"王贺广"</f>
        <v>王贺广</v>
      </c>
    </row>
    <row r="670" spans="1:4" ht="27.75" customHeight="1">
      <c r="A670" s="15">
        <v>667</v>
      </c>
      <c r="B670" s="16" t="str">
        <f t="shared" si="57"/>
        <v>SZ23065</v>
      </c>
      <c r="C670" s="16" t="s">
        <v>43</v>
      </c>
      <c r="D670" s="17" t="str">
        <f>"刘洋"</f>
        <v>刘洋</v>
      </c>
    </row>
    <row r="671" spans="1:4" ht="27.75" customHeight="1">
      <c r="A671" s="15">
        <v>668</v>
      </c>
      <c r="B671" s="16" t="str">
        <f t="shared" si="57"/>
        <v>SZ23065</v>
      </c>
      <c r="C671" s="16" t="s">
        <v>43</v>
      </c>
      <c r="D671" s="17" t="str">
        <f>"蔡彬彬"</f>
        <v>蔡彬彬</v>
      </c>
    </row>
    <row r="672" spans="1:4" ht="27.75" customHeight="1">
      <c r="A672" s="15">
        <v>669</v>
      </c>
      <c r="B672" s="16" t="str">
        <f t="shared" si="57"/>
        <v>SZ23065</v>
      </c>
      <c r="C672" s="16" t="s">
        <v>43</v>
      </c>
      <c r="D672" s="17" t="str">
        <f>"陈心怡"</f>
        <v>陈心怡</v>
      </c>
    </row>
    <row r="673" spans="1:4" ht="27.75" customHeight="1">
      <c r="A673" s="15">
        <v>670</v>
      </c>
      <c r="B673" s="16" t="str">
        <f t="shared" si="57"/>
        <v>SZ23065</v>
      </c>
      <c r="C673" s="16" t="s">
        <v>43</v>
      </c>
      <c r="D673" s="17" t="str">
        <f>"万运鑫"</f>
        <v>万运鑫</v>
      </c>
    </row>
    <row r="674" spans="1:4" ht="27.75" customHeight="1">
      <c r="A674" s="15">
        <v>671</v>
      </c>
      <c r="B674" s="16" t="str">
        <f t="shared" si="57"/>
        <v>SZ23065</v>
      </c>
      <c r="C674" s="16" t="s">
        <v>43</v>
      </c>
      <c r="D674" s="17" t="str">
        <f>"黄亚威"</f>
        <v>黄亚威</v>
      </c>
    </row>
    <row r="675" spans="1:4" ht="27.75" customHeight="1">
      <c r="A675" s="15">
        <v>672</v>
      </c>
      <c r="B675" s="16" t="str">
        <f t="shared" si="57"/>
        <v>SZ23065</v>
      </c>
      <c r="C675" s="16" t="s">
        <v>43</v>
      </c>
      <c r="D675" s="17" t="str">
        <f>"曹贞艳"</f>
        <v>曹贞艳</v>
      </c>
    </row>
    <row r="676" spans="1:4" ht="27.75" customHeight="1">
      <c r="A676" s="15">
        <v>673</v>
      </c>
      <c r="B676" s="16" t="str">
        <f t="shared" si="57"/>
        <v>SZ23065</v>
      </c>
      <c r="C676" s="16" t="s">
        <v>43</v>
      </c>
      <c r="D676" s="17" t="str">
        <f>"杨慧"</f>
        <v>杨慧</v>
      </c>
    </row>
    <row r="677" spans="1:4" ht="27.75" customHeight="1">
      <c r="A677" s="15">
        <v>674</v>
      </c>
      <c r="B677" s="16" t="str">
        <f t="shared" si="57"/>
        <v>SZ23065</v>
      </c>
      <c r="C677" s="16" t="s">
        <v>43</v>
      </c>
      <c r="D677" s="17" t="str">
        <f>"黄磊"</f>
        <v>黄磊</v>
      </c>
    </row>
    <row r="678" spans="1:4" ht="27.75" customHeight="1">
      <c r="A678" s="15">
        <v>675</v>
      </c>
      <c r="B678" s="16" t="str">
        <f t="shared" si="57"/>
        <v>SZ23065</v>
      </c>
      <c r="C678" s="16" t="s">
        <v>43</v>
      </c>
      <c r="D678" s="17" t="str">
        <f>"李芳琳"</f>
        <v>李芳琳</v>
      </c>
    </row>
    <row r="679" spans="1:4" ht="27.75" customHeight="1">
      <c r="A679" s="15">
        <v>676</v>
      </c>
      <c r="B679" s="16" t="str">
        <f t="shared" si="57"/>
        <v>SZ23065</v>
      </c>
      <c r="C679" s="16" t="s">
        <v>43</v>
      </c>
      <c r="D679" s="17" t="str">
        <f>"刘旖旎"</f>
        <v>刘旖旎</v>
      </c>
    </row>
    <row r="680" spans="1:4" ht="27.75" customHeight="1">
      <c r="A680" s="15">
        <v>677</v>
      </c>
      <c r="B680" s="16" t="str">
        <f t="shared" si="57"/>
        <v>SZ23065</v>
      </c>
      <c r="C680" s="16" t="s">
        <v>43</v>
      </c>
      <c r="D680" s="17" t="str">
        <f>"黄李萍"</f>
        <v>黄李萍</v>
      </c>
    </row>
    <row r="681" spans="1:4" ht="27.75" customHeight="1">
      <c r="A681" s="15">
        <v>678</v>
      </c>
      <c r="B681" s="16" t="str">
        <f t="shared" si="57"/>
        <v>SZ23065</v>
      </c>
      <c r="C681" s="16" t="s">
        <v>43</v>
      </c>
      <c r="D681" s="17" t="str">
        <f>"刘龙威"</f>
        <v>刘龙威</v>
      </c>
    </row>
    <row r="682" spans="1:4" ht="27.75" customHeight="1">
      <c r="A682" s="15">
        <v>679</v>
      </c>
      <c r="B682" s="16" t="str">
        <f t="shared" si="57"/>
        <v>SZ23065</v>
      </c>
      <c r="C682" s="16" t="s">
        <v>43</v>
      </c>
      <c r="D682" s="17" t="str">
        <f>"范煜婕"</f>
        <v>范煜婕</v>
      </c>
    </row>
    <row r="683" spans="1:4" ht="27.75" customHeight="1">
      <c r="A683" s="15">
        <v>680</v>
      </c>
      <c r="B683" s="16" t="str">
        <f t="shared" si="57"/>
        <v>SZ23065</v>
      </c>
      <c r="C683" s="16" t="s">
        <v>43</v>
      </c>
      <c r="D683" s="17" t="str">
        <f>"熊忠山"</f>
        <v>熊忠山</v>
      </c>
    </row>
    <row r="684" spans="1:4" ht="27.75" customHeight="1">
      <c r="A684" s="15">
        <v>681</v>
      </c>
      <c r="B684" s="16" t="str">
        <f t="shared" si="57"/>
        <v>SZ23065</v>
      </c>
      <c r="C684" s="16" t="s">
        <v>43</v>
      </c>
      <c r="D684" s="17" t="str">
        <f>"王培"</f>
        <v>王培</v>
      </c>
    </row>
    <row r="685" spans="1:4" ht="27.75" customHeight="1">
      <c r="A685" s="15">
        <v>682</v>
      </c>
      <c r="B685" s="16" t="str">
        <f t="shared" si="57"/>
        <v>SZ23065</v>
      </c>
      <c r="C685" s="16" t="s">
        <v>43</v>
      </c>
      <c r="D685" s="17" t="str">
        <f>"张洋涛"</f>
        <v>张洋涛</v>
      </c>
    </row>
    <row r="686" spans="1:4" ht="27.75" customHeight="1">
      <c r="A686" s="15">
        <v>683</v>
      </c>
      <c r="B686" s="16" t="str">
        <f t="shared" si="57"/>
        <v>SZ23065</v>
      </c>
      <c r="C686" s="16" t="s">
        <v>43</v>
      </c>
      <c r="D686" s="17" t="str">
        <f>"张莹娜"</f>
        <v>张莹娜</v>
      </c>
    </row>
    <row r="687" spans="1:4" ht="27.75" customHeight="1">
      <c r="A687" s="15">
        <v>684</v>
      </c>
      <c r="B687" s="16" t="str">
        <f t="shared" si="57"/>
        <v>SZ23065</v>
      </c>
      <c r="C687" s="16" t="s">
        <v>43</v>
      </c>
      <c r="D687" s="17" t="str">
        <f>"邵振华"</f>
        <v>邵振华</v>
      </c>
    </row>
    <row r="688" spans="1:4" ht="27.75" customHeight="1">
      <c r="A688" s="15">
        <v>685</v>
      </c>
      <c r="B688" s="16" t="str">
        <f t="shared" si="57"/>
        <v>SZ23065</v>
      </c>
      <c r="C688" s="16" t="s">
        <v>43</v>
      </c>
      <c r="D688" s="17" t="str">
        <f>"李志鸿"</f>
        <v>李志鸿</v>
      </c>
    </row>
    <row r="689" spans="1:4" ht="27.75" customHeight="1">
      <c r="A689" s="15">
        <v>686</v>
      </c>
      <c r="B689" s="16" t="str">
        <f t="shared" si="57"/>
        <v>SZ23065</v>
      </c>
      <c r="C689" s="16" t="s">
        <v>43</v>
      </c>
      <c r="D689" s="17" t="str">
        <f>"李亚朋"</f>
        <v>李亚朋</v>
      </c>
    </row>
    <row r="690" spans="1:4" ht="27.75" customHeight="1">
      <c r="A690" s="15">
        <v>687</v>
      </c>
      <c r="B690" s="16" t="str">
        <f aca="true" t="shared" si="58" ref="B690:B716">"SZ23066"</f>
        <v>SZ23066</v>
      </c>
      <c r="C690" s="16" t="s">
        <v>43</v>
      </c>
      <c r="D690" s="17" t="str">
        <f>"王子康"</f>
        <v>王子康</v>
      </c>
    </row>
    <row r="691" spans="1:4" ht="27.75" customHeight="1">
      <c r="A691" s="15">
        <v>688</v>
      </c>
      <c r="B691" s="16" t="str">
        <f t="shared" si="58"/>
        <v>SZ23066</v>
      </c>
      <c r="C691" s="16" t="s">
        <v>43</v>
      </c>
      <c r="D691" s="17" t="str">
        <f>"王航辉"</f>
        <v>王航辉</v>
      </c>
    </row>
    <row r="692" spans="1:4" ht="27.75" customHeight="1">
      <c r="A692" s="15">
        <v>689</v>
      </c>
      <c r="B692" s="16" t="str">
        <f t="shared" si="58"/>
        <v>SZ23066</v>
      </c>
      <c r="C692" s="16" t="s">
        <v>43</v>
      </c>
      <c r="D692" s="17" t="str">
        <f>"梁秋芳"</f>
        <v>梁秋芳</v>
      </c>
    </row>
    <row r="693" spans="1:4" ht="27.75" customHeight="1">
      <c r="A693" s="15">
        <v>690</v>
      </c>
      <c r="B693" s="16" t="str">
        <f t="shared" si="58"/>
        <v>SZ23066</v>
      </c>
      <c r="C693" s="16" t="s">
        <v>43</v>
      </c>
      <c r="D693" s="17" t="str">
        <f>"裴扳"</f>
        <v>裴扳</v>
      </c>
    </row>
    <row r="694" spans="1:4" ht="27.75" customHeight="1">
      <c r="A694" s="15">
        <v>691</v>
      </c>
      <c r="B694" s="16" t="str">
        <f t="shared" si="58"/>
        <v>SZ23066</v>
      </c>
      <c r="C694" s="16" t="s">
        <v>43</v>
      </c>
      <c r="D694" s="17" t="str">
        <f>"吴俊"</f>
        <v>吴俊</v>
      </c>
    </row>
    <row r="695" spans="1:4" ht="27.75" customHeight="1">
      <c r="A695" s="15">
        <v>692</v>
      </c>
      <c r="B695" s="16" t="str">
        <f t="shared" si="58"/>
        <v>SZ23066</v>
      </c>
      <c r="C695" s="16" t="s">
        <v>43</v>
      </c>
      <c r="D695" s="17" t="str">
        <f>"胡倩"</f>
        <v>胡倩</v>
      </c>
    </row>
    <row r="696" spans="1:4" ht="27.75" customHeight="1">
      <c r="A696" s="15">
        <v>693</v>
      </c>
      <c r="B696" s="16" t="str">
        <f t="shared" si="58"/>
        <v>SZ23066</v>
      </c>
      <c r="C696" s="16" t="s">
        <v>43</v>
      </c>
      <c r="D696" s="17" t="str">
        <f>"周梦"</f>
        <v>周梦</v>
      </c>
    </row>
    <row r="697" spans="1:4" ht="27.75" customHeight="1">
      <c r="A697" s="15">
        <v>694</v>
      </c>
      <c r="B697" s="16" t="str">
        <f t="shared" si="58"/>
        <v>SZ23066</v>
      </c>
      <c r="C697" s="16" t="s">
        <v>43</v>
      </c>
      <c r="D697" s="17" t="str">
        <f>"王斐"</f>
        <v>王斐</v>
      </c>
    </row>
    <row r="698" spans="1:4" ht="27.75" customHeight="1">
      <c r="A698" s="15">
        <v>695</v>
      </c>
      <c r="B698" s="16" t="str">
        <f t="shared" si="58"/>
        <v>SZ23066</v>
      </c>
      <c r="C698" s="16" t="s">
        <v>43</v>
      </c>
      <c r="D698" s="17" t="str">
        <f>"王玉洁"</f>
        <v>王玉洁</v>
      </c>
    </row>
    <row r="699" spans="1:4" ht="27.75" customHeight="1">
      <c r="A699" s="15">
        <v>696</v>
      </c>
      <c r="B699" s="16" t="str">
        <f t="shared" si="58"/>
        <v>SZ23066</v>
      </c>
      <c r="C699" s="16" t="s">
        <v>43</v>
      </c>
      <c r="D699" s="17" t="str">
        <f>"吴金阳"</f>
        <v>吴金阳</v>
      </c>
    </row>
    <row r="700" spans="1:4" ht="27.75" customHeight="1">
      <c r="A700" s="15">
        <v>697</v>
      </c>
      <c r="B700" s="16" t="str">
        <f t="shared" si="58"/>
        <v>SZ23066</v>
      </c>
      <c r="C700" s="16" t="s">
        <v>43</v>
      </c>
      <c r="D700" s="17" t="str">
        <f>"马中华"</f>
        <v>马中华</v>
      </c>
    </row>
    <row r="701" spans="1:4" ht="27.75" customHeight="1">
      <c r="A701" s="15">
        <v>698</v>
      </c>
      <c r="B701" s="16" t="str">
        <f t="shared" si="58"/>
        <v>SZ23066</v>
      </c>
      <c r="C701" s="16" t="s">
        <v>43</v>
      </c>
      <c r="D701" s="17" t="str">
        <f>"职钤华"</f>
        <v>职钤华</v>
      </c>
    </row>
    <row r="702" spans="1:4" ht="27.75" customHeight="1">
      <c r="A702" s="15">
        <v>699</v>
      </c>
      <c r="B702" s="16" t="str">
        <f t="shared" si="58"/>
        <v>SZ23066</v>
      </c>
      <c r="C702" s="16" t="s">
        <v>43</v>
      </c>
      <c r="D702" s="17" t="str">
        <f>"胡良松"</f>
        <v>胡良松</v>
      </c>
    </row>
    <row r="703" spans="1:4" ht="27.75" customHeight="1">
      <c r="A703" s="15">
        <v>700</v>
      </c>
      <c r="B703" s="16" t="str">
        <f t="shared" si="58"/>
        <v>SZ23066</v>
      </c>
      <c r="C703" s="16" t="s">
        <v>43</v>
      </c>
      <c r="D703" s="17" t="str">
        <f>"窦威"</f>
        <v>窦威</v>
      </c>
    </row>
    <row r="704" spans="1:4" ht="27.75" customHeight="1">
      <c r="A704" s="15">
        <v>701</v>
      </c>
      <c r="B704" s="16" t="str">
        <f t="shared" si="58"/>
        <v>SZ23066</v>
      </c>
      <c r="C704" s="16" t="s">
        <v>43</v>
      </c>
      <c r="D704" s="17" t="str">
        <f>"王康"</f>
        <v>王康</v>
      </c>
    </row>
    <row r="705" spans="1:4" ht="27.75" customHeight="1">
      <c r="A705" s="15">
        <v>702</v>
      </c>
      <c r="B705" s="16" t="str">
        <f t="shared" si="58"/>
        <v>SZ23066</v>
      </c>
      <c r="C705" s="16" t="s">
        <v>43</v>
      </c>
      <c r="D705" s="17" t="str">
        <f>"郑子琳"</f>
        <v>郑子琳</v>
      </c>
    </row>
    <row r="706" spans="1:4" ht="27.75" customHeight="1">
      <c r="A706" s="15">
        <v>703</v>
      </c>
      <c r="B706" s="16" t="str">
        <f t="shared" si="58"/>
        <v>SZ23066</v>
      </c>
      <c r="C706" s="16" t="s">
        <v>43</v>
      </c>
      <c r="D706" s="17" t="str">
        <f>"熊志强"</f>
        <v>熊志强</v>
      </c>
    </row>
    <row r="707" spans="1:4" ht="27.75" customHeight="1">
      <c r="A707" s="15">
        <v>704</v>
      </c>
      <c r="B707" s="16" t="str">
        <f t="shared" si="58"/>
        <v>SZ23066</v>
      </c>
      <c r="C707" s="16" t="s">
        <v>43</v>
      </c>
      <c r="D707" s="17" t="str">
        <f>"付沃兴"</f>
        <v>付沃兴</v>
      </c>
    </row>
    <row r="708" spans="1:4" ht="27.75" customHeight="1">
      <c r="A708" s="15">
        <v>705</v>
      </c>
      <c r="B708" s="16" t="str">
        <f t="shared" si="58"/>
        <v>SZ23066</v>
      </c>
      <c r="C708" s="16" t="s">
        <v>43</v>
      </c>
      <c r="D708" s="17" t="str">
        <f>"邱可"</f>
        <v>邱可</v>
      </c>
    </row>
    <row r="709" spans="1:4" ht="27.75" customHeight="1">
      <c r="A709" s="15">
        <v>706</v>
      </c>
      <c r="B709" s="16" t="str">
        <f t="shared" si="58"/>
        <v>SZ23066</v>
      </c>
      <c r="C709" s="16" t="s">
        <v>43</v>
      </c>
      <c r="D709" s="17" t="str">
        <f>"涂奇奇"</f>
        <v>涂奇奇</v>
      </c>
    </row>
    <row r="710" spans="1:4" ht="27.75" customHeight="1">
      <c r="A710" s="15">
        <v>707</v>
      </c>
      <c r="B710" s="16" t="str">
        <f t="shared" si="58"/>
        <v>SZ23066</v>
      </c>
      <c r="C710" s="16" t="s">
        <v>43</v>
      </c>
      <c r="D710" s="17" t="str">
        <f>"刘宇"</f>
        <v>刘宇</v>
      </c>
    </row>
    <row r="711" spans="1:4" ht="27.75" customHeight="1">
      <c r="A711" s="15">
        <v>708</v>
      </c>
      <c r="B711" s="16" t="str">
        <f t="shared" si="58"/>
        <v>SZ23066</v>
      </c>
      <c r="C711" s="16" t="s">
        <v>43</v>
      </c>
      <c r="D711" s="17" t="str">
        <f>"余新颖"</f>
        <v>余新颖</v>
      </c>
    </row>
    <row r="712" spans="1:4" ht="27.75" customHeight="1">
      <c r="A712" s="15">
        <v>709</v>
      </c>
      <c r="B712" s="16" t="str">
        <f t="shared" si="58"/>
        <v>SZ23066</v>
      </c>
      <c r="C712" s="16" t="s">
        <v>43</v>
      </c>
      <c r="D712" s="17" t="str">
        <f>"童小峰"</f>
        <v>童小峰</v>
      </c>
    </row>
    <row r="713" spans="1:4" ht="27.75" customHeight="1">
      <c r="A713" s="15">
        <v>710</v>
      </c>
      <c r="B713" s="16" t="str">
        <f t="shared" si="58"/>
        <v>SZ23066</v>
      </c>
      <c r="C713" s="16" t="s">
        <v>43</v>
      </c>
      <c r="D713" s="17" t="str">
        <f>"黑炳述"</f>
        <v>黑炳述</v>
      </c>
    </row>
    <row r="714" spans="1:4" ht="27.75" customHeight="1">
      <c r="A714" s="15">
        <v>711</v>
      </c>
      <c r="B714" s="16" t="str">
        <f t="shared" si="58"/>
        <v>SZ23066</v>
      </c>
      <c r="C714" s="16" t="s">
        <v>43</v>
      </c>
      <c r="D714" s="17" t="str">
        <f>"包婉玉"</f>
        <v>包婉玉</v>
      </c>
    </row>
    <row r="715" spans="1:4" ht="27.75" customHeight="1">
      <c r="A715" s="15">
        <v>712</v>
      </c>
      <c r="B715" s="16" t="str">
        <f t="shared" si="58"/>
        <v>SZ23066</v>
      </c>
      <c r="C715" s="16" t="s">
        <v>43</v>
      </c>
      <c r="D715" s="17" t="str">
        <f>"柴爽"</f>
        <v>柴爽</v>
      </c>
    </row>
    <row r="716" spans="1:4" ht="27.75" customHeight="1">
      <c r="A716" s="15">
        <v>713</v>
      </c>
      <c r="B716" s="16" t="str">
        <f t="shared" si="58"/>
        <v>SZ23066</v>
      </c>
      <c r="C716" s="16" t="s">
        <v>43</v>
      </c>
      <c r="D716" s="17" t="str">
        <f>"何智能"</f>
        <v>何智能</v>
      </c>
    </row>
    <row r="717" spans="1:4" ht="27.75" customHeight="1">
      <c r="A717" s="15">
        <v>714</v>
      </c>
      <c r="B717" s="16" t="str">
        <f aca="true" t="shared" si="59" ref="B717:B729">"SZ23067"</f>
        <v>SZ23067</v>
      </c>
      <c r="C717" s="16" t="s">
        <v>43</v>
      </c>
      <c r="D717" s="17" t="str">
        <f>"杨鹏民"</f>
        <v>杨鹏民</v>
      </c>
    </row>
    <row r="718" spans="1:4" ht="27.75" customHeight="1">
      <c r="A718" s="15">
        <v>715</v>
      </c>
      <c r="B718" s="16" t="str">
        <f t="shared" si="59"/>
        <v>SZ23067</v>
      </c>
      <c r="C718" s="16" t="s">
        <v>43</v>
      </c>
      <c r="D718" s="17" t="str">
        <f>"谢鑫成"</f>
        <v>谢鑫成</v>
      </c>
    </row>
    <row r="719" spans="1:4" ht="27.75" customHeight="1">
      <c r="A719" s="15">
        <v>716</v>
      </c>
      <c r="B719" s="16" t="str">
        <f t="shared" si="59"/>
        <v>SZ23067</v>
      </c>
      <c r="C719" s="16" t="s">
        <v>43</v>
      </c>
      <c r="D719" s="17" t="str">
        <f>"曾珍"</f>
        <v>曾珍</v>
      </c>
    </row>
    <row r="720" spans="1:4" ht="27.75" customHeight="1">
      <c r="A720" s="15">
        <v>717</v>
      </c>
      <c r="B720" s="16" t="str">
        <f t="shared" si="59"/>
        <v>SZ23067</v>
      </c>
      <c r="C720" s="16" t="s">
        <v>43</v>
      </c>
      <c r="D720" s="17" t="str">
        <f>"郑祚福"</f>
        <v>郑祚福</v>
      </c>
    </row>
    <row r="721" spans="1:4" ht="27.75" customHeight="1">
      <c r="A721" s="15">
        <v>718</v>
      </c>
      <c r="B721" s="16" t="str">
        <f t="shared" si="59"/>
        <v>SZ23067</v>
      </c>
      <c r="C721" s="16" t="s">
        <v>43</v>
      </c>
      <c r="D721" s="17" t="str">
        <f>"王鸿坤"</f>
        <v>王鸿坤</v>
      </c>
    </row>
    <row r="722" spans="1:4" ht="27.75" customHeight="1">
      <c r="A722" s="15">
        <v>719</v>
      </c>
      <c r="B722" s="16" t="str">
        <f t="shared" si="59"/>
        <v>SZ23067</v>
      </c>
      <c r="C722" s="16" t="s">
        <v>43</v>
      </c>
      <c r="D722" s="17" t="str">
        <f>"郑传浪"</f>
        <v>郑传浪</v>
      </c>
    </row>
    <row r="723" spans="1:4" ht="27.75" customHeight="1">
      <c r="A723" s="15">
        <v>720</v>
      </c>
      <c r="B723" s="16" t="str">
        <f t="shared" si="59"/>
        <v>SZ23067</v>
      </c>
      <c r="C723" s="16" t="s">
        <v>43</v>
      </c>
      <c r="D723" s="17" t="str">
        <f>"谭小琴"</f>
        <v>谭小琴</v>
      </c>
    </row>
    <row r="724" spans="1:4" ht="27.75" customHeight="1">
      <c r="A724" s="15">
        <v>721</v>
      </c>
      <c r="B724" s="16" t="str">
        <f t="shared" si="59"/>
        <v>SZ23067</v>
      </c>
      <c r="C724" s="16" t="s">
        <v>43</v>
      </c>
      <c r="D724" s="17" t="str">
        <f>"张晓曼"</f>
        <v>张晓曼</v>
      </c>
    </row>
    <row r="725" spans="1:4" ht="27.75" customHeight="1">
      <c r="A725" s="15">
        <v>722</v>
      </c>
      <c r="B725" s="16" t="str">
        <f t="shared" si="59"/>
        <v>SZ23067</v>
      </c>
      <c r="C725" s="16" t="s">
        <v>43</v>
      </c>
      <c r="D725" s="17" t="str">
        <f>"马俊"</f>
        <v>马俊</v>
      </c>
    </row>
    <row r="726" spans="1:4" ht="27.75" customHeight="1">
      <c r="A726" s="15">
        <v>723</v>
      </c>
      <c r="B726" s="16" t="str">
        <f t="shared" si="59"/>
        <v>SZ23067</v>
      </c>
      <c r="C726" s="16" t="s">
        <v>43</v>
      </c>
      <c r="D726" s="17" t="str">
        <f>"罗刚"</f>
        <v>罗刚</v>
      </c>
    </row>
    <row r="727" spans="1:4" ht="27.75" customHeight="1">
      <c r="A727" s="15">
        <v>724</v>
      </c>
      <c r="B727" s="16" t="str">
        <f t="shared" si="59"/>
        <v>SZ23067</v>
      </c>
      <c r="C727" s="16" t="s">
        <v>43</v>
      </c>
      <c r="D727" s="17" t="str">
        <f>"胡新宇"</f>
        <v>胡新宇</v>
      </c>
    </row>
    <row r="728" spans="1:4" ht="27.75" customHeight="1">
      <c r="A728" s="15">
        <v>725</v>
      </c>
      <c r="B728" s="16" t="str">
        <f t="shared" si="59"/>
        <v>SZ23067</v>
      </c>
      <c r="C728" s="16" t="s">
        <v>43</v>
      </c>
      <c r="D728" s="17" t="str">
        <f>"刘谊"</f>
        <v>刘谊</v>
      </c>
    </row>
    <row r="729" spans="1:4" ht="27.75" customHeight="1">
      <c r="A729" s="15">
        <v>726</v>
      </c>
      <c r="B729" s="16" t="str">
        <f t="shared" si="59"/>
        <v>SZ23067</v>
      </c>
      <c r="C729" s="16" t="s">
        <v>43</v>
      </c>
      <c r="D729" s="17" t="str">
        <f>"杨双兰"</f>
        <v>杨双兰</v>
      </c>
    </row>
    <row r="730" spans="1:4" ht="27.75" customHeight="1">
      <c r="A730" s="15">
        <v>727</v>
      </c>
      <c r="B730" s="16" t="str">
        <f aca="true" t="shared" si="60" ref="B730:B738">"SZ23068"</f>
        <v>SZ23068</v>
      </c>
      <c r="C730" s="16" t="s">
        <v>43</v>
      </c>
      <c r="D730" s="17" t="str">
        <f>"周书航"</f>
        <v>周书航</v>
      </c>
    </row>
    <row r="731" spans="1:4" ht="27.75" customHeight="1">
      <c r="A731" s="15">
        <v>728</v>
      </c>
      <c r="B731" s="16" t="str">
        <f t="shared" si="60"/>
        <v>SZ23068</v>
      </c>
      <c r="C731" s="16" t="s">
        <v>43</v>
      </c>
      <c r="D731" s="17" t="str">
        <f>"张明华"</f>
        <v>张明华</v>
      </c>
    </row>
    <row r="732" spans="1:4" ht="27.75" customHeight="1">
      <c r="A732" s="15">
        <v>729</v>
      </c>
      <c r="B732" s="16" t="str">
        <f t="shared" si="60"/>
        <v>SZ23068</v>
      </c>
      <c r="C732" s="16" t="s">
        <v>43</v>
      </c>
      <c r="D732" s="17" t="str">
        <f>"孙琳玥"</f>
        <v>孙琳玥</v>
      </c>
    </row>
    <row r="733" spans="1:4" ht="27.75" customHeight="1">
      <c r="A733" s="15">
        <v>730</v>
      </c>
      <c r="B733" s="16" t="str">
        <f t="shared" si="60"/>
        <v>SZ23068</v>
      </c>
      <c r="C733" s="16" t="s">
        <v>43</v>
      </c>
      <c r="D733" s="17" t="str">
        <f>"刘绪周"</f>
        <v>刘绪周</v>
      </c>
    </row>
    <row r="734" spans="1:4" ht="27.75" customHeight="1">
      <c r="A734" s="15">
        <v>731</v>
      </c>
      <c r="B734" s="16" t="str">
        <f t="shared" si="60"/>
        <v>SZ23068</v>
      </c>
      <c r="C734" s="16" t="s">
        <v>43</v>
      </c>
      <c r="D734" s="17" t="str">
        <f>"覃思宇"</f>
        <v>覃思宇</v>
      </c>
    </row>
    <row r="735" spans="1:4" ht="27.75" customHeight="1">
      <c r="A735" s="15">
        <v>732</v>
      </c>
      <c r="B735" s="16" t="str">
        <f t="shared" si="60"/>
        <v>SZ23068</v>
      </c>
      <c r="C735" s="16" t="s">
        <v>43</v>
      </c>
      <c r="D735" s="17" t="str">
        <f>"吴梦雨"</f>
        <v>吴梦雨</v>
      </c>
    </row>
    <row r="736" spans="1:4" ht="27.75" customHeight="1">
      <c r="A736" s="15">
        <v>733</v>
      </c>
      <c r="B736" s="16" t="str">
        <f t="shared" si="60"/>
        <v>SZ23068</v>
      </c>
      <c r="C736" s="16" t="s">
        <v>43</v>
      </c>
      <c r="D736" s="18" t="str">
        <f>"张慧（身份证后四位5621）"</f>
        <v>张慧（身份证后四位5621）</v>
      </c>
    </row>
    <row r="737" spans="1:4" ht="27.75" customHeight="1">
      <c r="A737" s="15">
        <v>734</v>
      </c>
      <c r="B737" s="16" t="str">
        <f t="shared" si="60"/>
        <v>SZ23068</v>
      </c>
      <c r="C737" s="16" t="s">
        <v>43</v>
      </c>
      <c r="D737" s="17" t="str">
        <f>"袁目北"</f>
        <v>袁目北</v>
      </c>
    </row>
    <row r="738" spans="1:4" ht="27.75" customHeight="1">
      <c r="A738" s="15">
        <v>735</v>
      </c>
      <c r="B738" s="16" t="str">
        <f t="shared" si="60"/>
        <v>SZ23068</v>
      </c>
      <c r="C738" s="16" t="s">
        <v>43</v>
      </c>
      <c r="D738" s="17" t="str">
        <f>"彭军"</f>
        <v>彭军</v>
      </c>
    </row>
    <row r="739" spans="1:4" ht="27.75" customHeight="1">
      <c r="A739" s="15">
        <v>736</v>
      </c>
      <c r="B739" s="16" t="str">
        <f aca="true" t="shared" si="61" ref="B739:B747">"SZ23069"</f>
        <v>SZ23069</v>
      </c>
      <c r="C739" s="16" t="s">
        <v>43</v>
      </c>
      <c r="D739" s="17" t="str">
        <f>"刘晗"</f>
        <v>刘晗</v>
      </c>
    </row>
    <row r="740" spans="1:4" ht="27.75" customHeight="1">
      <c r="A740" s="15">
        <v>737</v>
      </c>
      <c r="B740" s="16" t="str">
        <f t="shared" si="61"/>
        <v>SZ23069</v>
      </c>
      <c r="C740" s="16" t="s">
        <v>43</v>
      </c>
      <c r="D740" s="17" t="str">
        <f>"郭哲宏"</f>
        <v>郭哲宏</v>
      </c>
    </row>
    <row r="741" spans="1:4" ht="27.75" customHeight="1">
      <c r="A741" s="15">
        <v>738</v>
      </c>
      <c r="B741" s="16" t="str">
        <f t="shared" si="61"/>
        <v>SZ23069</v>
      </c>
      <c r="C741" s="16" t="s">
        <v>43</v>
      </c>
      <c r="D741" s="18" t="str">
        <f>"陈露露（身份证后四位5321）"</f>
        <v>陈露露（身份证后四位5321）</v>
      </c>
    </row>
    <row r="742" spans="1:4" ht="27.75" customHeight="1">
      <c r="A742" s="15">
        <v>739</v>
      </c>
      <c r="B742" s="16" t="str">
        <f t="shared" si="61"/>
        <v>SZ23069</v>
      </c>
      <c r="C742" s="16" t="s">
        <v>43</v>
      </c>
      <c r="D742" s="17" t="str">
        <f>"尹龙龙"</f>
        <v>尹龙龙</v>
      </c>
    </row>
    <row r="743" spans="1:4" ht="27.75" customHeight="1">
      <c r="A743" s="15">
        <v>740</v>
      </c>
      <c r="B743" s="16" t="str">
        <f t="shared" si="61"/>
        <v>SZ23069</v>
      </c>
      <c r="C743" s="16" t="s">
        <v>43</v>
      </c>
      <c r="D743" s="17" t="str">
        <f>"付先龙"</f>
        <v>付先龙</v>
      </c>
    </row>
    <row r="744" spans="1:4" ht="27.75" customHeight="1">
      <c r="A744" s="15">
        <v>741</v>
      </c>
      <c r="B744" s="16" t="str">
        <f t="shared" si="61"/>
        <v>SZ23069</v>
      </c>
      <c r="C744" s="16" t="s">
        <v>43</v>
      </c>
      <c r="D744" s="17" t="str">
        <f>"李菀琬"</f>
        <v>李菀琬</v>
      </c>
    </row>
    <row r="745" spans="1:4" ht="27.75" customHeight="1">
      <c r="A745" s="15">
        <v>742</v>
      </c>
      <c r="B745" s="16" t="str">
        <f t="shared" si="61"/>
        <v>SZ23069</v>
      </c>
      <c r="C745" s="16" t="s">
        <v>43</v>
      </c>
      <c r="D745" s="17" t="str">
        <f>"董志翔"</f>
        <v>董志翔</v>
      </c>
    </row>
    <row r="746" spans="1:4" ht="27.75" customHeight="1">
      <c r="A746" s="15">
        <v>743</v>
      </c>
      <c r="B746" s="16" t="str">
        <f t="shared" si="61"/>
        <v>SZ23069</v>
      </c>
      <c r="C746" s="16" t="s">
        <v>43</v>
      </c>
      <c r="D746" s="17" t="str">
        <f>"童浩"</f>
        <v>童浩</v>
      </c>
    </row>
    <row r="747" spans="1:4" ht="27.75" customHeight="1">
      <c r="A747" s="15">
        <v>744</v>
      </c>
      <c r="B747" s="16" t="str">
        <f t="shared" si="61"/>
        <v>SZ23069</v>
      </c>
      <c r="C747" s="16" t="s">
        <v>43</v>
      </c>
      <c r="D747" s="17" t="str">
        <f>"杨雪莲"</f>
        <v>杨雪莲</v>
      </c>
    </row>
    <row r="748" spans="1:4" ht="27.75" customHeight="1">
      <c r="A748" s="15">
        <v>745</v>
      </c>
      <c r="B748" s="16" t="str">
        <f aca="true" t="shared" si="62" ref="B748:B779">"SZ23070"</f>
        <v>SZ23070</v>
      </c>
      <c r="C748" s="16" t="s">
        <v>43</v>
      </c>
      <c r="D748" s="17" t="str">
        <f>"李晓东"</f>
        <v>李晓东</v>
      </c>
    </row>
    <row r="749" spans="1:4" ht="27.75" customHeight="1">
      <c r="A749" s="15">
        <v>746</v>
      </c>
      <c r="B749" s="16" t="str">
        <f t="shared" si="62"/>
        <v>SZ23070</v>
      </c>
      <c r="C749" s="16" t="s">
        <v>43</v>
      </c>
      <c r="D749" s="17" t="str">
        <f>"杨凯"</f>
        <v>杨凯</v>
      </c>
    </row>
    <row r="750" spans="1:4" ht="27.75" customHeight="1">
      <c r="A750" s="15">
        <v>747</v>
      </c>
      <c r="B750" s="16" t="str">
        <f t="shared" si="62"/>
        <v>SZ23070</v>
      </c>
      <c r="C750" s="16" t="s">
        <v>43</v>
      </c>
      <c r="D750" s="17" t="str">
        <f>"徐申沛"</f>
        <v>徐申沛</v>
      </c>
    </row>
    <row r="751" spans="1:4" ht="27.75" customHeight="1">
      <c r="A751" s="15">
        <v>748</v>
      </c>
      <c r="B751" s="16" t="str">
        <f t="shared" si="62"/>
        <v>SZ23070</v>
      </c>
      <c r="C751" s="16" t="s">
        <v>43</v>
      </c>
      <c r="D751" s="17" t="str">
        <f>"屈玉婷"</f>
        <v>屈玉婷</v>
      </c>
    </row>
    <row r="752" spans="1:4" ht="27.75" customHeight="1">
      <c r="A752" s="15">
        <v>749</v>
      </c>
      <c r="B752" s="16" t="str">
        <f t="shared" si="62"/>
        <v>SZ23070</v>
      </c>
      <c r="C752" s="16" t="s">
        <v>43</v>
      </c>
      <c r="D752" s="17" t="str">
        <f>"熊江媛"</f>
        <v>熊江媛</v>
      </c>
    </row>
    <row r="753" spans="1:4" ht="27.75" customHeight="1">
      <c r="A753" s="15">
        <v>750</v>
      </c>
      <c r="B753" s="16" t="str">
        <f t="shared" si="62"/>
        <v>SZ23070</v>
      </c>
      <c r="C753" s="16" t="s">
        <v>43</v>
      </c>
      <c r="D753" s="17" t="str">
        <f>"周梦霞"</f>
        <v>周梦霞</v>
      </c>
    </row>
    <row r="754" spans="1:4" ht="27.75" customHeight="1">
      <c r="A754" s="15">
        <v>751</v>
      </c>
      <c r="B754" s="16" t="str">
        <f t="shared" si="62"/>
        <v>SZ23070</v>
      </c>
      <c r="C754" s="16" t="s">
        <v>43</v>
      </c>
      <c r="D754" s="17" t="str">
        <f>"王强志"</f>
        <v>王强志</v>
      </c>
    </row>
    <row r="755" spans="1:4" ht="27.75" customHeight="1">
      <c r="A755" s="15">
        <v>752</v>
      </c>
      <c r="B755" s="16" t="str">
        <f t="shared" si="62"/>
        <v>SZ23070</v>
      </c>
      <c r="C755" s="16" t="s">
        <v>43</v>
      </c>
      <c r="D755" s="17" t="str">
        <f>"向文军"</f>
        <v>向文军</v>
      </c>
    </row>
    <row r="756" spans="1:4" ht="27.75" customHeight="1">
      <c r="A756" s="15">
        <v>753</v>
      </c>
      <c r="B756" s="16" t="str">
        <f t="shared" si="62"/>
        <v>SZ23070</v>
      </c>
      <c r="C756" s="16" t="s">
        <v>43</v>
      </c>
      <c r="D756" s="17" t="str">
        <f>"贾虎"</f>
        <v>贾虎</v>
      </c>
    </row>
    <row r="757" spans="1:4" ht="27.75" customHeight="1">
      <c r="A757" s="15">
        <v>754</v>
      </c>
      <c r="B757" s="16" t="str">
        <f t="shared" si="62"/>
        <v>SZ23070</v>
      </c>
      <c r="C757" s="16" t="s">
        <v>43</v>
      </c>
      <c r="D757" s="17" t="str">
        <f>"张龙"</f>
        <v>张龙</v>
      </c>
    </row>
    <row r="758" spans="1:4" ht="27.75" customHeight="1">
      <c r="A758" s="15">
        <v>755</v>
      </c>
      <c r="B758" s="16" t="str">
        <f t="shared" si="62"/>
        <v>SZ23070</v>
      </c>
      <c r="C758" s="16" t="s">
        <v>43</v>
      </c>
      <c r="D758" s="17" t="str">
        <f>"余轲"</f>
        <v>余轲</v>
      </c>
    </row>
    <row r="759" spans="1:4" ht="27.75" customHeight="1">
      <c r="A759" s="15">
        <v>756</v>
      </c>
      <c r="B759" s="16" t="str">
        <f t="shared" si="62"/>
        <v>SZ23070</v>
      </c>
      <c r="C759" s="16" t="s">
        <v>43</v>
      </c>
      <c r="D759" s="17" t="str">
        <f>"雷帅"</f>
        <v>雷帅</v>
      </c>
    </row>
    <row r="760" spans="1:4" ht="27.75" customHeight="1">
      <c r="A760" s="15">
        <v>757</v>
      </c>
      <c r="B760" s="16" t="str">
        <f t="shared" si="62"/>
        <v>SZ23070</v>
      </c>
      <c r="C760" s="16" t="s">
        <v>43</v>
      </c>
      <c r="D760" s="17" t="str">
        <f>"龚红宇"</f>
        <v>龚红宇</v>
      </c>
    </row>
    <row r="761" spans="1:4" ht="27.75" customHeight="1">
      <c r="A761" s="15">
        <v>758</v>
      </c>
      <c r="B761" s="16" t="str">
        <f t="shared" si="62"/>
        <v>SZ23070</v>
      </c>
      <c r="C761" s="16" t="s">
        <v>43</v>
      </c>
      <c r="D761" s="17" t="str">
        <f>"牛祎萌"</f>
        <v>牛祎萌</v>
      </c>
    </row>
    <row r="762" spans="1:4" ht="27.75" customHeight="1">
      <c r="A762" s="15">
        <v>759</v>
      </c>
      <c r="B762" s="16" t="str">
        <f t="shared" si="62"/>
        <v>SZ23070</v>
      </c>
      <c r="C762" s="16" t="s">
        <v>43</v>
      </c>
      <c r="D762" s="17" t="str">
        <f>"钟娇"</f>
        <v>钟娇</v>
      </c>
    </row>
    <row r="763" spans="1:4" ht="27.75" customHeight="1">
      <c r="A763" s="15">
        <v>760</v>
      </c>
      <c r="B763" s="16" t="str">
        <f t="shared" si="62"/>
        <v>SZ23070</v>
      </c>
      <c r="C763" s="16" t="s">
        <v>43</v>
      </c>
      <c r="D763" s="17" t="str">
        <f>"谈梦"</f>
        <v>谈梦</v>
      </c>
    </row>
    <row r="764" spans="1:4" ht="27.75" customHeight="1">
      <c r="A764" s="15">
        <v>761</v>
      </c>
      <c r="B764" s="16" t="str">
        <f t="shared" si="62"/>
        <v>SZ23070</v>
      </c>
      <c r="C764" s="16" t="s">
        <v>43</v>
      </c>
      <c r="D764" s="17" t="str">
        <f>"段敏悦"</f>
        <v>段敏悦</v>
      </c>
    </row>
    <row r="765" spans="1:4" ht="27.75" customHeight="1">
      <c r="A765" s="15">
        <v>762</v>
      </c>
      <c r="B765" s="16" t="str">
        <f t="shared" si="62"/>
        <v>SZ23070</v>
      </c>
      <c r="C765" s="16" t="s">
        <v>43</v>
      </c>
      <c r="D765" s="17" t="str">
        <f>"韩霞"</f>
        <v>韩霞</v>
      </c>
    </row>
    <row r="766" spans="1:4" ht="27.75" customHeight="1">
      <c r="A766" s="15">
        <v>763</v>
      </c>
      <c r="B766" s="16" t="str">
        <f t="shared" si="62"/>
        <v>SZ23070</v>
      </c>
      <c r="C766" s="16" t="s">
        <v>43</v>
      </c>
      <c r="D766" s="17" t="str">
        <f>"郅朝旭"</f>
        <v>郅朝旭</v>
      </c>
    </row>
    <row r="767" spans="1:4" ht="27.75" customHeight="1">
      <c r="A767" s="15">
        <v>764</v>
      </c>
      <c r="B767" s="16" t="str">
        <f t="shared" si="62"/>
        <v>SZ23070</v>
      </c>
      <c r="C767" s="16" t="s">
        <v>43</v>
      </c>
      <c r="D767" s="17" t="str">
        <f>"张双玲"</f>
        <v>张双玲</v>
      </c>
    </row>
    <row r="768" spans="1:4" ht="27.75" customHeight="1">
      <c r="A768" s="15">
        <v>765</v>
      </c>
      <c r="B768" s="16" t="str">
        <f t="shared" si="62"/>
        <v>SZ23070</v>
      </c>
      <c r="C768" s="16" t="s">
        <v>43</v>
      </c>
      <c r="D768" s="17" t="str">
        <f>"侯依希"</f>
        <v>侯依希</v>
      </c>
    </row>
    <row r="769" spans="1:4" ht="27.75" customHeight="1">
      <c r="A769" s="15">
        <v>766</v>
      </c>
      <c r="B769" s="16" t="str">
        <f t="shared" si="62"/>
        <v>SZ23070</v>
      </c>
      <c r="C769" s="16" t="s">
        <v>43</v>
      </c>
      <c r="D769" s="17" t="str">
        <f>"蒋浩然"</f>
        <v>蒋浩然</v>
      </c>
    </row>
    <row r="770" spans="1:4" ht="27.75" customHeight="1">
      <c r="A770" s="15">
        <v>767</v>
      </c>
      <c r="B770" s="16" t="str">
        <f t="shared" si="62"/>
        <v>SZ23070</v>
      </c>
      <c r="C770" s="16" t="s">
        <v>43</v>
      </c>
      <c r="D770" s="17" t="str">
        <f>"黄双梅"</f>
        <v>黄双梅</v>
      </c>
    </row>
    <row r="771" spans="1:4" ht="27.75" customHeight="1">
      <c r="A771" s="15">
        <v>768</v>
      </c>
      <c r="B771" s="16" t="str">
        <f t="shared" si="62"/>
        <v>SZ23070</v>
      </c>
      <c r="C771" s="16" t="s">
        <v>43</v>
      </c>
      <c r="D771" s="17" t="str">
        <f>"刘袁"</f>
        <v>刘袁</v>
      </c>
    </row>
    <row r="772" spans="1:4" ht="27.75" customHeight="1">
      <c r="A772" s="15">
        <v>769</v>
      </c>
      <c r="B772" s="16" t="str">
        <f t="shared" si="62"/>
        <v>SZ23070</v>
      </c>
      <c r="C772" s="16" t="s">
        <v>43</v>
      </c>
      <c r="D772" s="17" t="str">
        <f>"邵付辉"</f>
        <v>邵付辉</v>
      </c>
    </row>
    <row r="773" spans="1:4" ht="27.75" customHeight="1">
      <c r="A773" s="15">
        <v>770</v>
      </c>
      <c r="B773" s="16" t="str">
        <f t="shared" si="62"/>
        <v>SZ23070</v>
      </c>
      <c r="C773" s="16" t="s">
        <v>43</v>
      </c>
      <c r="D773" s="17" t="str">
        <f>"李玉华"</f>
        <v>李玉华</v>
      </c>
    </row>
    <row r="774" spans="1:4" ht="27.75" customHeight="1">
      <c r="A774" s="15">
        <v>771</v>
      </c>
      <c r="B774" s="16" t="str">
        <f t="shared" si="62"/>
        <v>SZ23070</v>
      </c>
      <c r="C774" s="16" t="s">
        <v>43</v>
      </c>
      <c r="D774" s="17" t="str">
        <f>"谢金玉"</f>
        <v>谢金玉</v>
      </c>
    </row>
    <row r="775" spans="1:4" ht="27.75" customHeight="1">
      <c r="A775" s="15">
        <v>772</v>
      </c>
      <c r="B775" s="16" t="str">
        <f t="shared" si="62"/>
        <v>SZ23070</v>
      </c>
      <c r="C775" s="16" t="s">
        <v>43</v>
      </c>
      <c r="D775" s="17" t="str">
        <f>"刘林利"</f>
        <v>刘林利</v>
      </c>
    </row>
    <row r="776" spans="1:4" ht="27.75" customHeight="1">
      <c r="A776" s="15">
        <v>773</v>
      </c>
      <c r="B776" s="16" t="str">
        <f t="shared" si="62"/>
        <v>SZ23070</v>
      </c>
      <c r="C776" s="16" t="s">
        <v>43</v>
      </c>
      <c r="D776" s="17" t="str">
        <f>"向杨周"</f>
        <v>向杨周</v>
      </c>
    </row>
    <row r="777" spans="1:4" ht="27.75" customHeight="1">
      <c r="A777" s="15">
        <v>774</v>
      </c>
      <c r="B777" s="16" t="str">
        <f t="shared" si="62"/>
        <v>SZ23070</v>
      </c>
      <c r="C777" s="16" t="s">
        <v>43</v>
      </c>
      <c r="D777" s="17" t="str">
        <f>"程荣星"</f>
        <v>程荣星</v>
      </c>
    </row>
    <row r="778" spans="1:4" ht="27.75" customHeight="1">
      <c r="A778" s="15">
        <v>775</v>
      </c>
      <c r="B778" s="16" t="str">
        <f t="shared" si="62"/>
        <v>SZ23070</v>
      </c>
      <c r="C778" s="16" t="s">
        <v>43</v>
      </c>
      <c r="D778" s="17" t="str">
        <f>"汪益民"</f>
        <v>汪益民</v>
      </c>
    </row>
    <row r="779" spans="1:4" ht="27.75" customHeight="1">
      <c r="A779" s="15">
        <v>776</v>
      </c>
      <c r="B779" s="16" t="str">
        <f t="shared" si="62"/>
        <v>SZ23070</v>
      </c>
      <c r="C779" s="16" t="s">
        <v>43</v>
      </c>
      <c r="D779" s="17" t="str">
        <f>"朱彬"</f>
        <v>朱彬</v>
      </c>
    </row>
    <row r="780" spans="1:4" ht="27.75" customHeight="1">
      <c r="A780" s="15">
        <v>777</v>
      </c>
      <c r="B780" s="16" t="str">
        <f aca="true" t="shared" si="63" ref="B780:B792">"SZ23071"</f>
        <v>SZ23071</v>
      </c>
      <c r="C780" s="16" t="s">
        <v>43</v>
      </c>
      <c r="D780" s="17" t="str">
        <f>"黄劼"</f>
        <v>黄劼</v>
      </c>
    </row>
    <row r="781" spans="1:4" ht="27.75" customHeight="1">
      <c r="A781" s="15">
        <v>778</v>
      </c>
      <c r="B781" s="16" t="str">
        <f t="shared" si="63"/>
        <v>SZ23071</v>
      </c>
      <c r="C781" s="16" t="s">
        <v>43</v>
      </c>
      <c r="D781" s="17" t="str">
        <f>"胡慧慧"</f>
        <v>胡慧慧</v>
      </c>
    </row>
    <row r="782" spans="1:4" ht="27.75" customHeight="1">
      <c r="A782" s="15">
        <v>779</v>
      </c>
      <c r="B782" s="16" t="str">
        <f t="shared" si="63"/>
        <v>SZ23071</v>
      </c>
      <c r="C782" s="16" t="s">
        <v>43</v>
      </c>
      <c r="D782" s="17" t="str">
        <f>"彭鑫瑶"</f>
        <v>彭鑫瑶</v>
      </c>
    </row>
    <row r="783" spans="1:4" ht="27.75" customHeight="1">
      <c r="A783" s="15">
        <v>780</v>
      </c>
      <c r="B783" s="16" t="str">
        <f t="shared" si="63"/>
        <v>SZ23071</v>
      </c>
      <c r="C783" s="16" t="s">
        <v>43</v>
      </c>
      <c r="D783" s="17" t="str">
        <f>"袁瑞瑞"</f>
        <v>袁瑞瑞</v>
      </c>
    </row>
    <row r="784" spans="1:4" ht="27.75" customHeight="1">
      <c r="A784" s="15">
        <v>781</v>
      </c>
      <c r="B784" s="16" t="str">
        <f t="shared" si="63"/>
        <v>SZ23071</v>
      </c>
      <c r="C784" s="16" t="s">
        <v>43</v>
      </c>
      <c r="D784" s="17" t="str">
        <f>"李曙"</f>
        <v>李曙</v>
      </c>
    </row>
    <row r="785" spans="1:4" ht="27.75" customHeight="1">
      <c r="A785" s="15">
        <v>782</v>
      </c>
      <c r="B785" s="16" t="str">
        <f t="shared" si="63"/>
        <v>SZ23071</v>
      </c>
      <c r="C785" s="16" t="s">
        <v>43</v>
      </c>
      <c r="D785" s="17" t="str">
        <f>"曾焱阳"</f>
        <v>曾焱阳</v>
      </c>
    </row>
    <row r="786" spans="1:4" ht="27.75" customHeight="1">
      <c r="A786" s="15">
        <v>783</v>
      </c>
      <c r="B786" s="16" t="str">
        <f t="shared" si="63"/>
        <v>SZ23071</v>
      </c>
      <c r="C786" s="16" t="s">
        <v>43</v>
      </c>
      <c r="D786" s="17" t="str">
        <f>"杜兴玥"</f>
        <v>杜兴玥</v>
      </c>
    </row>
    <row r="787" spans="1:4" ht="27.75" customHeight="1">
      <c r="A787" s="15">
        <v>784</v>
      </c>
      <c r="B787" s="16" t="str">
        <f t="shared" si="63"/>
        <v>SZ23071</v>
      </c>
      <c r="C787" s="16" t="s">
        <v>43</v>
      </c>
      <c r="D787" s="17" t="str">
        <f>"方怡欣"</f>
        <v>方怡欣</v>
      </c>
    </row>
    <row r="788" spans="1:4" ht="27.75" customHeight="1">
      <c r="A788" s="15">
        <v>785</v>
      </c>
      <c r="B788" s="16" t="str">
        <f t="shared" si="63"/>
        <v>SZ23071</v>
      </c>
      <c r="C788" s="16" t="s">
        <v>43</v>
      </c>
      <c r="D788" s="17" t="str">
        <f>"马钧"</f>
        <v>马钧</v>
      </c>
    </row>
    <row r="789" spans="1:4" ht="27.75" customHeight="1">
      <c r="A789" s="15">
        <v>786</v>
      </c>
      <c r="B789" s="16" t="str">
        <f t="shared" si="63"/>
        <v>SZ23071</v>
      </c>
      <c r="C789" s="16" t="s">
        <v>43</v>
      </c>
      <c r="D789" s="17" t="str">
        <f>"杨爽"</f>
        <v>杨爽</v>
      </c>
    </row>
    <row r="790" spans="1:4" ht="27.75" customHeight="1">
      <c r="A790" s="15">
        <v>787</v>
      </c>
      <c r="B790" s="16" t="str">
        <f t="shared" si="63"/>
        <v>SZ23071</v>
      </c>
      <c r="C790" s="16" t="s">
        <v>43</v>
      </c>
      <c r="D790" s="17" t="str">
        <f>"吴菲"</f>
        <v>吴菲</v>
      </c>
    </row>
    <row r="791" spans="1:4" ht="27.75" customHeight="1">
      <c r="A791" s="15">
        <v>788</v>
      </c>
      <c r="B791" s="16" t="str">
        <f t="shared" si="63"/>
        <v>SZ23071</v>
      </c>
      <c r="C791" s="16" t="s">
        <v>43</v>
      </c>
      <c r="D791" s="17" t="str">
        <f>"王欣月"</f>
        <v>王欣月</v>
      </c>
    </row>
    <row r="792" spans="1:4" ht="27.75" customHeight="1">
      <c r="A792" s="15">
        <v>789</v>
      </c>
      <c r="B792" s="16" t="str">
        <f t="shared" si="63"/>
        <v>SZ23071</v>
      </c>
      <c r="C792" s="16" t="s">
        <v>43</v>
      </c>
      <c r="D792" s="17" t="str">
        <f>"周娅"</f>
        <v>周娅</v>
      </c>
    </row>
    <row r="793" spans="1:4" ht="27.75" customHeight="1">
      <c r="A793" s="15">
        <v>790</v>
      </c>
      <c r="B793" s="16" t="str">
        <f aca="true" t="shared" si="64" ref="B793:B808">"SZ23072"</f>
        <v>SZ23072</v>
      </c>
      <c r="C793" s="16" t="s">
        <v>43</v>
      </c>
      <c r="D793" s="17" t="str">
        <f>"黄水生"</f>
        <v>黄水生</v>
      </c>
    </row>
    <row r="794" spans="1:4" ht="27.75" customHeight="1">
      <c r="A794" s="15">
        <v>791</v>
      </c>
      <c r="B794" s="16" t="str">
        <f t="shared" si="64"/>
        <v>SZ23072</v>
      </c>
      <c r="C794" s="16" t="s">
        <v>43</v>
      </c>
      <c r="D794" s="17" t="str">
        <f>"马飞洋"</f>
        <v>马飞洋</v>
      </c>
    </row>
    <row r="795" spans="1:4" ht="27.75" customHeight="1">
      <c r="A795" s="15">
        <v>792</v>
      </c>
      <c r="B795" s="16" t="str">
        <f t="shared" si="64"/>
        <v>SZ23072</v>
      </c>
      <c r="C795" s="16" t="s">
        <v>43</v>
      </c>
      <c r="D795" s="17" t="str">
        <f>"柳庆凤"</f>
        <v>柳庆凤</v>
      </c>
    </row>
    <row r="796" spans="1:4" ht="27.75" customHeight="1">
      <c r="A796" s="15">
        <v>793</v>
      </c>
      <c r="B796" s="16" t="str">
        <f t="shared" si="64"/>
        <v>SZ23072</v>
      </c>
      <c r="C796" s="16" t="s">
        <v>43</v>
      </c>
      <c r="D796" s="17" t="str">
        <f>"赵芬凌"</f>
        <v>赵芬凌</v>
      </c>
    </row>
    <row r="797" spans="1:4" ht="27.75" customHeight="1">
      <c r="A797" s="15">
        <v>794</v>
      </c>
      <c r="B797" s="16" t="str">
        <f t="shared" si="64"/>
        <v>SZ23072</v>
      </c>
      <c r="C797" s="16" t="s">
        <v>43</v>
      </c>
      <c r="D797" s="17" t="str">
        <f>"敖松"</f>
        <v>敖松</v>
      </c>
    </row>
    <row r="798" spans="1:4" ht="27.75" customHeight="1">
      <c r="A798" s="15">
        <v>795</v>
      </c>
      <c r="B798" s="16" t="str">
        <f t="shared" si="64"/>
        <v>SZ23072</v>
      </c>
      <c r="C798" s="16" t="s">
        <v>43</v>
      </c>
      <c r="D798" s="17" t="str">
        <f>"李晓艳"</f>
        <v>李晓艳</v>
      </c>
    </row>
    <row r="799" spans="1:4" ht="27.75" customHeight="1">
      <c r="A799" s="15">
        <v>796</v>
      </c>
      <c r="B799" s="16" t="str">
        <f t="shared" si="64"/>
        <v>SZ23072</v>
      </c>
      <c r="C799" s="16" t="s">
        <v>43</v>
      </c>
      <c r="D799" s="17" t="str">
        <f>"樊玲林"</f>
        <v>樊玲林</v>
      </c>
    </row>
    <row r="800" spans="1:4" ht="27.75" customHeight="1">
      <c r="A800" s="15">
        <v>797</v>
      </c>
      <c r="B800" s="16" t="str">
        <f t="shared" si="64"/>
        <v>SZ23072</v>
      </c>
      <c r="C800" s="16" t="s">
        <v>43</v>
      </c>
      <c r="D800" s="17" t="str">
        <f>"王震"</f>
        <v>王震</v>
      </c>
    </row>
    <row r="801" spans="1:4" ht="27.75" customHeight="1">
      <c r="A801" s="15">
        <v>798</v>
      </c>
      <c r="B801" s="16" t="str">
        <f t="shared" si="64"/>
        <v>SZ23072</v>
      </c>
      <c r="C801" s="16" t="s">
        <v>43</v>
      </c>
      <c r="D801" s="17" t="str">
        <f>"方诺亚"</f>
        <v>方诺亚</v>
      </c>
    </row>
    <row r="802" spans="1:4" ht="27.75" customHeight="1">
      <c r="A802" s="15">
        <v>799</v>
      </c>
      <c r="B802" s="16" t="str">
        <f t="shared" si="64"/>
        <v>SZ23072</v>
      </c>
      <c r="C802" s="16" t="s">
        <v>43</v>
      </c>
      <c r="D802" s="17" t="str">
        <f>"周婧涵"</f>
        <v>周婧涵</v>
      </c>
    </row>
    <row r="803" spans="1:4" ht="27.75" customHeight="1">
      <c r="A803" s="15">
        <v>800</v>
      </c>
      <c r="B803" s="16" t="str">
        <f t="shared" si="64"/>
        <v>SZ23072</v>
      </c>
      <c r="C803" s="16" t="s">
        <v>43</v>
      </c>
      <c r="D803" s="17" t="str">
        <f>"王辰"</f>
        <v>王辰</v>
      </c>
    </row>
    <row r="804" spans="1:4" ht="27.75" customHeight="1">
      <c r="A804" s="15">
        <v>801</v>
      </c>
      <c r="B804" s="16" t="str">
        <f t="shared" si="64"/>
        <v>SZ23072</v>
      </c>
      <c r="C804" s="16" t="s">
        <v>43</v>
      </c>
      <c r="D804" s="17" t="str">
        <f>"郭秋雨"</f>
        <v>郭秋雨</v>
      </c>
    </row>
    <row r="805" spans="1:4" ht="27.75" customHeight="1">
      <c r="A805" s="15">
        <v>802</v>
      </c>
      <c r="B805" s="16" t="str">
        <f t="shared" si="64"/>
        <v>SZ23072</v>
      </c>
      <c r="C805" s="16" t="s">
        <v>43</v>
      </c>
      <c r="D805" s="17" t="str">
        <f>"徐杰"</f>
        <v>徐杰</v>
      </c>
    </row>
    <row r="806" spans="1:4" ht="27.75" customHeight="1">
      <c r="A806" s="15">
        <v>803</v>
      </c>
      <c r="B806" s="16" t="str">
        <f t="shared" si="64"/>
        <v>SZ23072</v>
      </c>
      <c r="C806" s="16" t="s">
        <v>43</v>
      </c>
      <c r="D806" s="17" t="str">
        <f>"施龚"</f>
        <v>施龚</v>
      </c>
    </row>
    <row r="807" spans="1:4" ht="27.75" customHeight="1">
      <c r="A807" s="15">
        <v>804</v>
      </c>
      <c r="B807" s="16" t="str">
        <f t="shared" si="64"/>
        <v>SZ23072</v>
      </c>
      <c r="C807" s="16" t="s">
        <v>43</v>
      </c>
      <c r="D807" s="17" t="str">
        <f>"杨奕霖"</f>
        <v>杨奕霖</v>
      </c>
    </row>
    <row r="808" spans="1:4" ht="27.75" customHeight="1">
      <c r="A808" s="15">
        <v>805</v>
      </c>
      <c r="B808" s="16" t="str">
        <f t="shared" si="64"/>
        <v>SZ23072</v>
      </c>
      <c r="C808" s="16" t="s">
        <v>43</v>
      </c>
      <c r="D808" s="17" t="str">
        <f>"王安利"</f>
        <v>王安利</v>
      </c>
    </row>
    <row r="809" spans="1:4" ht="27.75" customHeight="1">
      <c r="A809" s="15">
        <v>806</v>
      </c>
      <c r="B809" s="16" t="str">
        <f aca="true" t="shared" si="65" ref="B809:B838">"SZ23073"</f>
        <v>SZ23073</v>
      </c>
      <c r="C809" s="16" t="s">
        <v>43</v>
      </c>
      <c r="D809" s="17" t="str">
        <f>"黄晔"</f>
        <v>黄晔</v>
      </c>
    </row>
    <row r="810" spans="1:4" ht="27.75" customHeight="1">
      <c r="A810" s="15">
        <v>807</v>
      </c>
      <c r="B810" s="16" t="str">
        <f t="shared" si="65"/>
        <v>SZ23073</v>
      </c>
      <c r="C810" s="16" t="s">
        <v>43</v>
      </c>
      <c r="D810" s="17" t="str">
        <f>"马金凤"</f>
        <v>马金凤</v>
      </c>
    </row>
    <row r="811" spans="1:4" ht="27.75" customHeight="1">
      <c r="A811" s="15">
        <v>808</v>
      </c>
      <c r="B811" s="16" t="str">
        <f t="shared" si="65"/>
        <v>SZ23073</v>
      </c>
      <c r="C811" s="16" t="s">
        <v>43</v>
      </c>
      <c r="D811" s="17" t="str">
        <f>"林业康"</f>
        <v>林业康</v>
      </c>
    </row>
    <row r="812" spans="1:4" ht="27.75" customHeight="1">
      <c r="A812" s="15">
        <v>809</v>
      </c>
      <c r="B812" s="16" t="str">
        <f t="shared" si="65"/>
        <v>SZ23073</v>
      </c>
      <c r="C812" s="16" t="s">
        <v>43</v>
      </c>
      <c r="D812" s="17" t="str">
        <f>"邓德飞"</f>
        <v>邓德飞</v>
      </c>
    </row>
    <row r="813" spans="1:4" ht="27.75" customHeight="1">
      <c r="A813" s="15">
        <v>810</v>
      </c>
      <c r="B813" s="16" t="str">
        <f t="shared" si="65"/>
        <v>SZ23073</v>
      </c>
      <c r="C813" s="16" t="s">
        <v>43</v>
      </c>
      <c r="D813" s="17" t="str">
        <f>"王萧萧"</f>
        <v>王萧萧</v>
      </c>
    </row>
    <row r="814" spans="1:4" ht="27.75" customHeight="1">
      <c r="A814" s="15">
        <v>811</v>
      </c>
      <c r="B814" s="16" t="str">
        <f t="shared" si="65"/>
        <v>SZ23073</v>
      </c>
      <c r="C814" s="16" t="s">
        <v>43</v>
      </c>
      <c r="D814" s="17" t="str">
        <f>"梅维佳"</f>
        <v>梅维佳</v>
      </c>
    </row>
    <row r="815" spans="1:4" ht="27.75" customHeight="1">
      <c r="A815" s="15">
        <v>812</v>
      </c>
      <c r="B815" s="16" t="str">
        <f t="shared" si="65"/>
        <v>SZ23073</v>
      </c>
      <c r="C815" s="16" t="s">
        <v>43</v>
      </c>
      <c r="D815" s="17" t="str">
        <f>"谢君林"</f>
        <v>谢君林</v>
      </c>
    </row>
    <row r="816" spans="1:4" ht="27.75" customHeight="1">
      <c r="A816" s="15">
        <v>813</v>
      </c>
      <c r="B816" s="16" t="str">
        <f t="shared" si="65"/>
        <v>SZ23073</v>
      </c>
      <c r="C816" s="16" t="s">
        <v>43</v>
      </c>
      <c r="D816" s="17" t="str">
        <f>"孟子媛"</f>
        <v>孟子媛</v>
      </c>
    </row>
    <row r="817" spans="1:4" ht="27.75" customHeight="1">
      <c r="A817" s="15">
        <v>814</v>
      </c>
      <c r="B817" s="16" t="str">
        <f t="shared" si="65"/>
        <v>SZ23073</v>
      </c>
      <c r="C817" s="16" t="s">
        <v>43</v>
      </c>
      <c r="D817" s="17" t="str">
        <f>"吴彤"</f>
        <v>吴彤</v>
      </c>
    </row>
    <row r="818" spans="1:4" ht="27.75" customHeight="1">
      <c r="A818" s="15">
        <v>815</v>
      </c>
      <c r="B818" s="16" t="str">
        <f t="shared" si="65"/>
        <v>SZ23073</v>
      </c>
      <c r="C818" s="16" t="s">
        <v>43</v>
      </c>
      <c r="D818" s="17" t="str">
        <f>"严苏浩"</f>
        <v>严苏浩</v>
      </c>
    </row>
    <row r="819" spans="1:4" ht="27.75" customHeight="1">
      <c r="A819" s="15">
        <v>816</v>
      </c>
      <c r="B819" s="16" t="str">
        <f t="shared" si="65"/>
        <v>SZ23073</v>
      </c>
      <c r="C819" s="16" t="s">
        <v>43</v>
      </c>
      <c r="D819" s="17" t="str">
        <f>"李志华"</f>
        <v>李志华</v>
      </c>
    </row>
    <row r="820" spans="1:4" ht="27.75" customHeight="1">
      <c r="A820" s="15">
        <v>817</v>
      </c>
      <c r="B820" s="16" t="str">
        <f t="shared" si="65"/>
        <v>SZ23073</v>
      </c>
      <c r="C820" s="16" t="s">
        <v>43</v>
      </c>
      <c r="D820" s="17" t="str">
        <f>"靳贵南"</f>
        <v>靳贵南</v>
      </c>
    </row>
    <row r="821" spans="1:4" ht="27.75" customHeight="1">
      <c r="A821" s="15">
        <v>818</v>
      </c>
      <c r="B821" s="16" t="str">
        <f t="shared" si="65"/>
        <v>SZ23073</v>
      </c>
      <c r="C821" s="16" t="s">
        <v>43</v>
      </c>
      <c r="D821" s="17" t="str">
        <f>"吴文巷"</f>
        <v>吴文巷</v>
      </c>
    </row>
    <row r="822" spans="1:4" ht="27.75" customHeight="1">
      <c r="A822" s="15">
        <v>819</v>
      </c>
      <c r="B822" s="16" t="str">
        <f t="shared" si="65"/>
        <v>SZ23073</v>
      </c>
      <c r="C822" s="16" t="s">
        <v>43</v>
      </c>
      <c r="D822" s="17" t="str">
        <f>"余梦达"</f>
        <v>余梦达</v>
      </c>
    </row>
    <row r="823" spans="1:4" ht="27.75" customHeight="1">
      <c r="A823" s="15">
        <v>820</v>
      </c>
      <c r="B823" s="16" t="str">
        <f t="shared" si="65"/>
        <v>SZ23073</v>
      </c>
      <c r="C823" s="16" t="s">
        <v>43</v>
      </c>
      <c r="D823" s="17" t="str">
        <f>"刘海艳"</f>
        <v>刘海艳</v>
      </c>
    </row>
    <row r="824" spans="1:4" ht="27.75" customHeight="1">
      <c r="A824" s="15">
        <v>821</v>
      </c>
      <c r="B824" s="16" t="str">
        <f t="shared" si="65"/>
        <v>SZ23073</v>
      </c>
      <c r="C824" s="16" t="s">
        <v>43</v>
      </c>
      <c r="D824" s="17" t="str">
        <f>"刘川"</f>
        <v>刘川</v>
      </c>
    </row>
    <row r="825" spans="1:4" ht="27.75" customHeight="1">
      <c r="A825" s="15">
        <v>822</v>
      </c>
      <c r="B825" s="16" t="str">
        <f t="shared" si="65"/>
        <v>SZ23073</v>
      </c>
      <c r="C825" s="16" t="s">
        <v>43</v>
      </c>
      <c r="D825" s="17" t="str">
        <f>"詹益民"</f>
        <v>詹益民</v>
      </c>
    </row>
    <row r="826" spans="1:4" ht="27.75" customHeight="1">
      <c r="A826" s="15">
        <v>823</v>
      </c>
      <c r="B826" s="16" t="str">
        <f t="shared" si="65"/>
        <v>SZ23073</v>
      </c>
      <c r="C826" s="16" t="s">
        <v>43</v>
      </c>
      <c r="D826" s="17" t="str">
        <f>"甘扬雪"</f>
        <v>甘扬雪</v>
      </c>
    </row>
    <row r="827" spans="1:4" ht="27.75" customHeight="1">
      <c r="A827" s="15">
        <v>824</v>
      </c>
      <c r="B827" s="16" t="str">
        <f t="shared" si="65"/>
        <v>SZ23073</v>
      </c>
      <c r="C827" s="16" t="s">
        <v>43</v>
      </c>
      <c r="D827" s="17" t="str">
        <f>"王炯尧"</f>
        <v>王炯尧</v>
      </c>
    </row>
    <row r="828" spans="1:4" ht="27.75" customHeight="1">
      <c r="A828" s="15">
        <v>825</v>
      </c>
      <c r="B828" s="16" t="str">
        <f t="shared" si="65"/>
        <v>SZ23073</v>
      </c>
      <c r="C828" s="16" t="s">
        <v>43</v>
      </c>
      <c r="D828" s="17" t="str">
        <f>"郭丹丹"</f>
        <v>郭丹丹</v>
      </c>
    </row>
    <row r="829" spans="1:4" ht="27.75" customHeight="1">
      <c r="A829" s="15">
        <v>826</v>
      </c>
      <c r="B829" s="16" t="str">
        <f t="shared" si="65"/>
        <v>SZ23073</v>
      </c>
      <c r="C829" s="16" t="s">
        <v>43</v>
      </c>
      <c r="D829" s="17" t="str">
        <f>"王长青"</f>
        <v>王长青</v>
      </c>
    </row>
    <row r="830" spans="1:4" ht="27.75" customHeight="1">
      <c r="A830" s="15">
        <v>827</v>
      </c>
      <c r="B830" s="16" t="str">
        <f t="shared" si="65"/>
        <v>SZ23073</v>
      </c>
      <c r="C830" s="16" t="s">
        <v>43</v>
      </c>
      <c r="D830" s="17" t="str">
        <f>"李怡然"</f>
        <v>李怡然</v>
      </c>
    </row>
    <row r="831" spans="1:4" ht="27.75" customHeight="1">
      <c r="A831" s="15">
        <v>828</v>
      </c>
      <c r="B831" s="16" t="str">
        <f t="shared" si="65"/>
        <v>SZ23073</v>
      </c>
      <c r="C831" s="16" t="s">
        <v>43</v>
      </c>
      <c r="D831" s="17" t="str">
        <f>"雷梦宁"</f>
        <v>雷梦宁</v>
      </c>
    </row>
    <row r="832" spans="1:4" ht="27.75" customHeight="1">
      <c r="A832" s="15">
        <v>829</v>
      </c>
      <c r="B832" s="16" t="str">
        <f t="shared" si="65"/>
        <v>SZ23073</v>
      </c>
      <c r="C832" s="16" t="s">
        <v>43</v>
      </c>
      <c r="D832" s="17" t="str">
        <f>"樊玉茹"</f>
        <v>樊玉茹</v>
      </c>
    </row>
    <row r="833" spans="1:4" ht="27.75" customHeight="1">
      <c r="A833" s="15">
        <v>830</v>
      </c>
      <c r="B833" s="16" t="str">
        <f t="shared" si="65"/>
        <v>SZ23073</v>
      </c>
      <c r="C833" s="16" t="s">
        <v>43</v>
      </c>
      <c r="D833" s="17" t="str">
        <f>"易芯羽"</f>
        <v>易芯羽</v>
      </c>
    </row>
    <row r="834" spans="1:4" ht="27.75" customHeight="1">
      <c r="A834" s="15">
        <v>831</v>
      </c>
      <c r="B834" s="16" t="str">
        <f t="shared" si="65"/>
        <v>SZ23073</v>
      </c>
      <c r="C834" s="16" t="s">
        <v>43</v>
      </c>
      <c r="D834" s="17" t="str">
        <f>"王义贤"</f>
        <v>王义贤</v>
      </c>
    </row>
    <row r="835" spans="1:4" ht="27.75" customHeight="1">
      <c r="A835" s="15">
        <v>832</v>
      </c>
      <c r="B835" s="16" t="str">
        <f t="shared" si="65"/>
        <v>SZ23073</v>
      </c>
      <c r="C835" s="16" t="s">
        <v>43</v>
      </c>
      <c r="D835" s="17" t="str">
        <f>"向益"</f>
        <v>向益</v>
      </c>
    </row>
    <row r="836" spans="1:4" ht="27.75" customHeight="1">
      <c r="A836" s="15">
        <v>833</v>
      </c>
      <c r="B836" s="16" t="str">
        <f t="shared" si="65"/>
        <v>SZ23073</v>
      </c>
      <c r="C836" s="16" t="s">
        <v>43</v>
      </c>
      <c r="D836" s="17" t="str">
        <f>"李月莲"</f>
        <v>李月莲</v>
      </c>
    </row>
    <row r="837" spans="1:4" ht="27.75" customHeight="1">
      <c r="A837" s="15">
        <v>834</v>
      </c>
      <c r="B837" s="16" t="str">
        <f t="shared" si="65"/>
        <v>SZ23073</v>
      </c>
      <c r="C837" s="16" t="s">
        <v>43</v>
      </c>
      <c r="D837" s="17" t="str">
        <f>"魏晶晶"</f>
        <v>魏晶晶</v>
      </c>
    </row>
    <row r="838" spans="1:4" ht="27.75" customHeight="1">
      <c r="A838" s="15">
        <v>835</v>
      </c>
      <c r="B838" s="16" t="str">
        <f t="shared" si="65"/>
        <v>SZ23073</v>
      </c>
      <c r="C838" s="16" t="s">
        <v>43</v>
      </c>
      <c r="D838" s="17" t="str">
        <f>"何吉"</f>
        <v>何吉</v>
      </c>
    </row>
    <row r="839" spans="1:4" ht="27.75" customHeight="1">
      <c r="A839" s="15">
        <v>836</v>
      </c>
      <c r="B839" s="16" t="str">
        <f aca="true" t="shared" si="66" ref="B839:B867">"SZ23074"</f>
        <v>SZ23074</v>
      </c>
      <c r="C839" s="16" t="s">
        <v>43</v>
      </c>
      <c r="D839" s="17" t="str">
        <f>"叶强杰"</f>
        <v>叶强杰</v>
      </c>
    </row>
    <row r="840" spans="1:4" ht="27.75" customHeight="1">
      <c r="A840" s="15">
        <v>837</v>
      </c>
      <c r="B840" s="16" t="str">
        <f t="shared" si="66"/>
        <v>SZ23074</v>
      </c>
      <c r="C840" s="16" t="s">
        <v>43</v>
      </c>
      <c r="D840" s="17" t="str">
        <f>"罗巧芸"</f>
        <v>罗巧芸</v>
      </c>
    </row>
    <row r="841" spans="1:4" ht="27.75" customHeight="1">
      <c r="A841" s="15">
        <v>838</v>
      </c>
      <c r="B841" s="16" t="str">
        <f t="shared" si="66"/>
        <v>SZ23074</v>
      </c>
      <c r="C841" s="16" t="s">
        <v>43</v>
      </c>
      <c r="D841" s="17" t="str">
        <f>"陈施施"</f>
        <v>陈施施</v>
      </c>
    </row>
    <row r="842" spans="1:4" ht="27.75" customHeight="1">
      <c r="A842" s="15">
        <v>839</v>
      </c>
      <c r="B842" s="16" t="str">
        <f t="shared" si="66"/>
        <v>SZ23074</v>
      </c>
      <c r="C842" s="16" t="s">
        <v>43</v>
      </c>
      <c r="D842" s="17" t="str">
        <f>"牟孝舜"</f>
        <v>牟孝舜</v>
      </c>
    </row>
    <row r="843" spans="1:4" ht="27.75" customHeight="1">
      <c r="A843" s="15">
        <v>840</v>
      </c>
      <c r="B843" s="16" t="str">
        <f t="shared" si="66"/>
        <v>SZ23074</v>
      </c>
      <c r="C843" s="16" t="s">
        <v>43</v>
      </c>
      <c r="D843" s="17" t="str">
        <f>"覃飞"</f>
        <v>覃飞</v>
      </c>
    </row>
    <row r="844" spans="1:4" ht="27.75" customHeight="1">
      <c r="A844" s="15">
        <v>841</v>
      </c>
      <c r="B844" s="16" t="str">
        <f t="shared" si="66"/>
        <v>SZ23074</v>
      </c>
      <c r="C844" s="16" t="s">
        <v>43</v>
      </c>
      <c r="D844" s="17" t="str">
        <f>"陈尧"</f>
        <v>陈尧</v>
      </c>
    </row>
    <row r="845" spans="1:4" ht="27.75" customHeight="1">
      <c r="A845" s="15">
        <v>842</v>
      </c>
      <c r="B845" s="16" t="str">
        <f t="shared" si="66"/>
        <v>SZ23074</v>
      </c>
      <c r="C845" s="16" t="s">
        <v>43</v>
      </c>
      <c r="D845" s="17" t="str">
        <f>"黎淑雪"</f>
        <v>黎淑雪</v>
      </c>
    </row>
    <row r="846" spans="1:4" ht="27.75" customHeight="1">
      <c r="A846" s="15">
        <v>843</v>
      </c>
      <c r="B846" s="16" t="str">
        <f t="shared" si="66"/>
        <v>SZ23074</v>
      </c>
      <c r="C846" s="16" t="s">
        <v>43</v>
      </c>
      <c r="D846" s="17" t="str">
        <f>"吴青松"</f>
        <v>吴青松</v>
      </c>
    </row>
    <row r="847" spans="1:4" ht="27.75" customHeight="1">
      <c r="A847" s="15">
        <v>844</v>
      </c>
      <c r="B847" s="16" t="str">
        <f t="shared" si="66"/>
        <v>SZ23074</v>
      </c>
      <c r="C847" s="16" t="s">
        <v>43</v>
      </c>
      <c r="D847" s="17" t="str">
        <f>"邓康康"</f>
        <v>邓康康</v>
      </c>
    </row>
    <row r="848" spans="1:4" ht="27.75" customHeight="1">
      <c r="A848" s="15">
        <v>845</v>
      </c>
      <c r="B848" s="16" t="str">
        <f t="shared" si="66"/>
        <v>SZ23074</v>
      </c>
      <c r="C848" s="16" t="s">
        <v>43</v>
      </c>
      <c r="D848" s="17" t="str">
        <f>"孙佳琦"</f>
        <v>孙佳琦</v>
      </c>
    </row>
    <row r="849" spans="1:4" ht="27.75" customHeight="1">
      <c r="A849" s="15">
        <v>846</v>
      </c>
      <c r="B849" s="16" t="str">
        <f t="shared" si="66"/>
        <v>SZ23074</v>
      </c>
      <c r="C849" s="16" t="s">
        <v>43</v>
      </c>
      <c r="D849" s="17" t="str">
        <f>"谢金晶"</f>
        <v>谢金晶</v>
      </c>
    </row>
    <row r="850" spans="1:4" ht="27.75" customHeight="1">
      <c r="A850" s="15">
        <v>847</v>
      </c>
      <c r="B850" s="16" t="str">
        <f t="shared" si="66"/>
        <v>SZ23074</v>
      </c>
      <c r="C850" s="16" t="s">
        <v>43</v>
      </c>
      <c r="D850" s="17" t="str">
        <f>"丁少龙"</f>
        <v>丁少龙</v>
      </c>
    </row>
    <row r="851" spans="1:4" ht="27.75" customHeight="1">
      <c r="A851" s="15">
        <v>848</v>
      </c>
      <c r="B851" s="16" t="str">
        <f t="shared" si="66"/>
        <v>SZ23074</v>
      </c>
      <c r="C851" s="16" t="s">
        <v>43</v>
      </c>
      <c r="D851" s="17" t="str">
        <f>"彭露"</f>
        <v>彭露</v>
      </c>
    </row>
    <row r="852" spans="1:4" ht="27.75" customHeight="1">
      <c r="A852" s="15">
        <v>849</v>
      </c>
      <c r="B852" s="16" t="str">
        <f t="shared" si="66"/>
        <v>SZ23074</v>
      </c>
      <c r="C852" s="16" t="s">
        <v>43</v>
      </c>
      <c r="D852" s="17" t="str">
        <f>"方庆慧"</f>
        <v>方庆慧</v>
      </c>
    </row>
    <row r="853" spans="1:4" ht="27.75" customHeight="1">
      <c r="A853" s="15">
        <v>850</v>
      </c>
      <c r="B853" s="16" t="str">
        <f t="shared" si="66"/>
        <v>SZ23074</v>
      </c>
      <c r="C853" s="16" t="s">
        <v>43</v>
      </c>
      <c r="D853" s="18" t="str">
        <f>"梅杰（身份证后四位4038）"</f>
        <v>梅杰（身份证后四位4038）</v>
      </c>
    </row>
    <row r="854" spans="1:4" ht="27.75" customHeight="1">
      <c r="A854" s="15">
        <v>851</v>
      </c>
      <c r="B854" s="16" t="str">
        <f t="shared" si="66"/>
        <v>SZ23074</v>
      </c>
      <c r="C854" s="16" t="s">
        <v>43</v>
      </c>
      <c r="D854" s="17" t="str">
        <f>"熊婷"</f>
        <v>熊婷</v>
      </c>
    </row>
    <row r="855" spans="1:4" ht="27.75" customHeight="1">
      <c r="A855" s="15">
        <v>852</v>
      </c>
      <c r="B855" s="16" t="str">
        <f t="shared" si="66"/>
        <v>SZ23074</v>
      </c>
      <c r="C855" s="16" t="s">
        <v>43</v>
      </c>
      <c r="D855" s="17" t="str">
        <f>"李楚彬"</f>
        <v>李楚彬</v>
      </c>
    </row>
    <row r="856" spans="1:4" ht="27.75" customHeight="1">
      <c r="A856" s="15">
        <v>853</v>
      </c>
      <c r="B856" s="16" t="str">
        <f t="shared" si="66"/>
        <v>SZ23074</v>
      </c>
      <c r="C856" s="16" t="s">
        <v>43</v>
      </c>
      <c r="D856" s="17" t="str">
        <f>"罗亚琪"</f>
        <v>罗亚琪</v>
      </c>
    </row>
    <row r="857" spans="1:4" ht="27.75" customHeight="1">
      <c r="A857" s="15">
        <v>854</v>
      </c>
      <c r="B857" s="16" t="str">
        <f t="shared" si="66"/>
        <v>SZ23074</v>
      </c>
      <c r="C857" s="16" t="s">
        <v>43</v>
      </c>
      <c r="D857" s="17" t="str">
        <f>"刘飞飞"</f>
        <v>刘飞飞</v>
      </c>
    </row>
    <row r="858" spans="1:4" ht="27.75" customHeight="1">
      <c r="A858" s="15">
        <v>855</v>
      </c>
      <c r="B858" s="16" t="str">
        <f t="shared" si="66"/>
        <v>SZ23074</v>
      </c>
      <c r="C858" s="16" t="s">
        <v>43</v>
      </c>
      <c r="D858" s="17" t="str">
        <f>"张礼芳"</f>
        <v>张礼芳</v>
      </c>
    </row>
    <row r="859" spans="1:4" ht="27.75" customHeight="1">
      <c r="A859" s="15">
        <v>856</v>
      </c>
      <c r="B859" s="16" t="str">
        <f t="shared" si="66"/>
        <v>SZ23074</v>
      </c>
      <c r="C859" s="16" t="s">
        <v>43</v>
      </c>
      <c r="D859" s="17" t="str">
        <f>"闵杰"</f>
        <v>闵杰</v>
      </c>
    </row>
    <row r="860" spans="1:4" ht="27.75" customHeight="1">
      <c r="A860" s="15">
        <v>857</v>
      </c>
      <c r="B860" s="16" t="str">
        <f t="shared" si="66"/>
        <v>SZ23074</v>
      </c>
      <c r="C860" s="16" t="s">
        <v>43</v>
      </c>
      <c r="D860" s="17" t="str">
        <f>"龙德爽"</f>
        <v>龙德爽</v>
      </c>
    </row>
    <row r="861" spans="1:4" ht="27.75" customHeight="1">
      <c r="A861" s="15">
        <v>858</v>
      </c>
      <c r="B861" s="16" t="str">
        <f t="shared" si="66"/>
        <v>SZ23074</v>
      </c>
      <c r="C861" s="16" t="s">
        <v>43</v>
      </c>
      <c r="D861" s="17" t="str">
        <f>"钱春梅"</f>
        <v>钱春梅</v>
      </c>
    </row>
    <row r="862" spans="1:4" ht="27.75" customHeight="1">
      <c r="A862" s="15">
        <v>859</v>
      </c>
      <c r="B862" s="16" t="str">
        <f t="shared" si="66"/>
        <v>SZ23074</v>
      </c>
      <c r="C862" s="16" t="s">
        <v>43</v>
      </c>
      <c r="D862" s="17" t="str">
        <f>"肖冠华"</f>
        <v>肖冠华</v>
      </c>
    </row>
    <row r="863" spans="1:4" ht="27.75" customHeight="1">
      <c r="A863" s="15">
        <v>860</v>
      </c>
      <c r="B863" s="16" t="str">
        <f t="shared" si="66"/>
        <v>SZ23074</v>
      </c>
      <c r="C863" s="16" t="s">
        <v>43</v>
      </c>
      <c r="D863" s="17" t="str">
        <f>"李涵"</f>
        <v>李涵</v>
      </c>
    </row>
    <row r="864" spans="1:4" ht="27.75" customHeight="1">
      <c r="A864" s="15">
        <v>861</v>
      </c>
      <c r="B864" s="16" t="str">
        <f t="shared" si="66"/>
        <v>SZ23074</v>
      </c>
      <c r="C864" s="16" t="s">
        <v>43</v>
      </c>
      <c r="D864" s="18" t="str">
        <f>"吴杰（身份证后四位0325）"</f>
        <v>吴杰（身份证后四位0325）</v>
      </c>
    </row>
    <row r="865" spans="1:4" ht="27.75" customHeight="1">
      <c r="A865" s="15">
        <v>862</v>
      </c>
      <c r="B865" s="16" t="str">
        <f t="shared" si="66"/>
        <v>SZ23074</v>
      </c>
      <c r="C865" s="16" t="s">
        <v>43</v>
      </c>
      <c r="D865" s="17" t="str">
        <f>"张蔓"</f>
        <v>张蔓</v>
      </c>
    </row>
    <row r="866" spans="1:4" ht="27.75" customHeight="1">
      <c r="A866" s="15">
        <v>863</v>
      </c>
      <c r="B866" s="16" t="str">
        <f t="shared" si="66"/>
        <v>SZ23074</v>
      </c>
      <c r="C866" s="16" t="s">
        <v>43</v>
      </c>
      <c r="D866" s="17" t="str">
        <f>"陈启敏"</f>
        <v>陈启敏</v>
      </c>
    </row>
    <row r="867" spans="1:4" ht="27.75" customHeight="1">
      <c r="A867" s="15">
        <v>864</v>
      </c>
      <c r="B867" s="16" t="str">
        <f t="shared" si="66"/>
        <v>SZ23074</v>
      </c>
      <c r="C867" s="16" t="s">
        <v>43</v>
      </c>
      <c r="D867" s="17" t="str">
        <f>"雷龙胜"</f>
        <v>雷龙胜</v>
      </c>
    </row>
    <row r="868" spans="1:4" ht="27.75" customHeight="1">
      <c r="A868" s="15">
        <v>865</v>
      </c>
      <c r="B868" s="16" t="str">
        <f aca="true" t="shared" si="67" ref="B868:B883">"SZ23075"</f>
        <v>SZ23075</v>
      </c>
      <c r="C868" s="16" t="s">
        <v>44</v>
      </c>
      <c r="D868" s="17" t="str">
        <f>"易乔鹏"</f>
        <v>易乔鹏</v>
      </c>
    </row>
    <row r="869" spans="1:4" ht="27.75" customHeight="1">
      <c r="A869" s="15">
        <v>866</v>
      </c>
      <c r="B869" s="16" t="str">
        <f t="shared" si="67"/>
        <v>SZ23075</v>
      </c>
      <c r="C869" s="16" t="s">
        <v>44</v>
      </c>
      <c r="D869" s="17" t="str">
        <f>"周泽芸"</f>
        <v>周泽芸</v>
      </c>
    </row>
    <row r="870" spans="1:4" ht="27.75" customHeight="1">
      <c r="A870" s="15">
        <v>867</v>
      </c>
      <c r="B870" s="16" t="str">
        <f t="shared" si="67"/>
        <v>SZ23075</v>
      </c>
      <c r="C870" s="16" t="s">
        <v>44</v>
      </c>
      <c r="D870" s="17" t="str">
        <f>"袁子雅"</f>
        <v>袁子雅</v>
      </c>
    </row>
    <row r="871" spans="1:4" ht="27.75" customHeight="1">
      <c r="A871" s="15">
        <v>868</v>
      </c>
      <c r="B871" s="16" t="str">
        <f t="shared" si="67"/>
        <v>SZ23075</v>
      </c>
      <c r="C871" s="16" t="s">
        <v>44</v>
      </c>
      <c r="D871" s="17" t="str">
        <f>"邹云"</f>
        <v>邹云</v>
      </c>
    </row>
    <row r="872" spans="1:4" ht="27.75" customHeight="1">
      <c r="A872" s="15">
        <v>869</v>
      </c>
      <c r="B872" s="16" t="str">
        <f t="shared" si="67"/>
        <v>SZ23075</v>
      </c>
      <c r="C872" s="16" t="s">
        <v>44</v>
      </c>
      <c r="D872" s="17" t="str">
        <f>"张坤桢"</f>
        <v>张坤桢</v>
      </c>
    </row>
    <row r="873" spans="1:4" ht="27.75" customHeight="1">
      <c r="A873" s="15">
        <v>870</v>
      </c>
      <c r="B873" s="16" t="str">
        <f t="shared" si="67"/>
        <v>SZ23075</v>
      </c>
      <c r="C873" s="16" t="s">
        <v>44</v>
      </c>
      <c r="D873" s="17" t="str">
        <f>"黄洁"</f>
        <v>黄洁</v>
      </c>
    </row>
    <row r="874" spans="1:4" ht="27.75" customHeight="1">
      <c r="A874" s="15">
        <v>871</v>
      </c>
      <c r="B874" s="16" t="str">
        <f t="shared" si="67"/>
        <v>SZ23075</v>
      </c>
      <c r="C874" s="16" t="s">
        <v>44</v>
      </c>
      <c r="D874" s="17" t="str">
        <f>"向树同"</f>
        <v>向树同</v>
      </c>
    </row>
    <row r="875" spans="1:4" ht="27.75" customHeight="1">
      <c r="A875" s="15">
        <v>872</v>
      </c>
      <c r="B875" s="16" t="str">
        <f t="shared" si="67"/>
        <v>SZ23075</v>
      </c>
      <c r="C875" s="16" t="s">
        <v>44</v>
      </c>
      <c r="D875" s="17" t="str">
        <f>"谭梦园"</f>
        <v>谭梦园</v>
      </c>
    </row>
    <row r="876" spans="1:4" ht="27.75" customHeight="1">
      <c r="A876" s="15">
        <v>873</v>
      </c>
      <c r="B876" s="16" t="str">
        <f t="shared" si="67"/>
        <v>SZ23075</v>
      </c>
      <c r="C876" s="16" t="s">
        <v>44</v>
      </c>
      <c r="D876" s="17" t="str">
        <f>"杨婷"</f>
        <v>杨婷</v>
      </c>
    </row>
    <row r="877" spans="1:4" ht="27.75" customHeight="1">
      <c r="A877" s="15">
        <v>874</v>
      </c>
      <c r="B877" s="16" t="str">
        <f t="shared" si="67"/>
        <v>SZ23075</v>
      </c>
      <c r="C877" s="16" t="s">
        <v>44</v>
      </c>
      <c r="D877" s="17" t="str">
        <f>"张新星"</f>
        <v>张新星</v>
      </c>
    </row>
    <row r="878" spans="1:4" ht="27.75" customHeight="1">
      <c r="A878" s="15">
        <v>875</v>
      </c>
      <c r="B878" s="16" t="str">
        <f t="shared" si="67"/>
        <v>SZ23075</v>
      </c>
      <c r="C878" s="16" t="s">
        <v>44</v>
      </c>
      <c r="D878" s="17" t="str">
        <f>"倪俊"</f>
        <v>倪俊</v>
      </c>
    </row>
    <row r="879" spans="1:4" ht="27.75" customHeight="1">
      <c r="A879" s="15">
        <v>876</v>
      </c>
      <c r="B879" s="16" t="str">
        <f t="shared" si="67"/>
        <v>SZ23075</v>
      </c>
      <c r="C879" s="16" t="s">
        <v>44</v>
      </c>
      <c r="D879" s="17" t="str">
        <f>"蒋宇"</f>
        <v>蒋宇</v>
      </c>
    </row>
    <row r="880" spans="1:4" ht="27.75" customHeight="1">
      <c r="A880" s="15">
        <v>877</v>
      </c>
      <c r="B880" s="16" t="str">
        <f t="shared" si="67"/>
        <v>SZ23075</v>
      </c>
      <c r="C880" s="16" t="s">
        <v>44</v>
      </c>
      <c r="D880" s="17" t="str">
        <f>"罗琦"</f>
        <v>罗琦</v>
      </c>
    </row>
    <row r="881" spans="1:4" ht="27.75" customHeight="1">
      <c r="A881" s="15">
        <v>878</v>
      </c>
      <c r="B881" s="16" t="str">
        <f t="shared" si="67"/>
        <v>SZ23075</v>
      </c>
      <c r="C881" s="16" t="s">
        <v>44</v>
      </c>
      <c r="D881" s="17" t="str">
        <f>"陈美君"</f>
        <v>陈美君</v>
      </c>
    </row>
    <row r="882" spans="1:4" ht="27.75" customHeight="1">
      <c r="A882" s="15">
        <v>879</v>
      </c>
      <c r="B882" s="16" t="str">
        <f t="shared" si="67"/>
        <v>SZ23075</v>
      </c>
      <c r="C882" s="16" t="s">
        <v>44</v>
      </c>
      <c r="D882" s="17" t="str">
        <f>"程斯光"</f>
        <v>程斯光</v>
      </c>
    </row>
    <row r="883" spans="1:4" ht="27.75" customHeight="1">
      <c r="A883" s="15">
        <v>880</v>
      </c>
      <c r="B883" s="16" t="str">
        <f t="shared" si="67"/>
        <v>SZ23075</v>
      </c>
      <c r="C883" s="16" t="s">
        <v>44</v>
      </c>
      <c r="D883" s="17" t="str">
        <f>"肖诗雨"</f>
        <v>肖诗雨</v>
      </c>
    </row>
    <row r="884" spans="1:4" ht="27.75" customHeight="1">
      <c r="A884" s="15">
        <v>881</v>
      </c>
      <c r="B884" s="16" t="str">
        <f>"SZ23075"</f>
        <v>SZ23075</v>
      </c>
      <c r="C884" s="16" t="s">
        <v>44</v>
      </c>
      <c r="D884" s="17" t="str">
        <f>"张雨"</f>
        <v>张雨</v>
      </c>
    </row>
    <row r="885" spans="1:4" ht="27.75" customHeight="1">
      <c r="A885" s="15">
        <v>882</v>
      </c>
      <c r="B885" s="16" t="str">
        <f>"SZ23075"</f>
        <v>SZ23075</v>
      </c>
      <c r="C885" s="16" t="s">
        <v>44</v>
      </c>
      <c r="D885" s="17" t="str">
        <f>"董思伟"</f>
        <v>董思伟</v>
      </c>
    </row>
    <row r="886" spans="1:4" ht="27.75" customHeight="1">
      <c r="A886" s="15">
        <v>883</v>
      </c>
      <c r="B886" s="16" t="str">
        <f>"SZ23075"</f>
        <v>SZ23075</v>
      </c>
      <c r="C886" s="16" t="s">
        <v>44</v>
      </c>
      <c r="D886" s="17" t="str">
        <f>"李文文"</f>
        <v>李文文</v>
      </c>
    </row>
    <row r="887" spans="1:4" ht="27.75" customHeight="1">
      <c r="A887" s="15">
        <v>884</v>
      </c>
      <c r="B887" s="16" t="str">
        <f aca="true" t="shared" si="68" ref="B887:B896">"SZ23076"</f>
        <v>SZ23076</v>
      </c>
      <c r="C887" s="16" t="s">
        <v>44</v>
      </c>
      <c r="D887" s="17" t="str">
        <f>"周嘉雨"</f>
        <v>周嘉雨</v>
      </c>
    </row>
    <row r="888" spans="1:4" ht="27.75" customHeight="1">
      <c r="A888" s="15">
        <v>885</v>
      </c>
      <c r="B888" s="16" t="str">
        <f t="shared" si="68"/>
        <v>SZ23076</v>
      </c>
      <c r="C888" s="16" t="s">
        <v>44</v>
      </c>
      <c r="D888" s="17" t="str">
        <f>"严攀"</f>
        <v>严攀</v>
      </c>
    </row>
    <row r="889" spans="1:4" ht="27.75" customHeight="1">
      <c r="A889" s="15">
        <v>886</v>
      </c>
      <c r="B889" s="16" t="str">
        <f t="shared" si="68"/>
        <v>SZ23076</v>
      </c>
      <c r="C889" s="16" t="s">
        <v>44</v>
      </c>
      <c r="D889" s="17" t="str">
        <f>"吴柏威"</f>
        <v>吴柏威</v>
      </c>
    </row>
    <row r="890" spans="1:4" ht="27.75" customHeight="1">
      <c r="A890" s="15">
        <v>887</v>
      </c>
      <c r="B890" s="16" t="str">
        <f t="shared" si="68"/>
        <v>SZ23076</v>
      </c>
      <c r="C890" s="16" t="s">
        <v>44</v>
      </c>
      <c r="D890" s="17" t="str">
        <f>"甘金炜"</f>
        <v>甘金炜</v>
      </c>
    </row>
    <row r="891" spans="1:4" ht="27.75" customHeight="1">
      <c r="A891" s="15">
        <v>888</v>
      </c>
      <c r="B891" s="16" t="str">
        <f t="shared" si="68"/>
        <v>SZ23076</v>
      </c>
      <c r="C891" s="16" t="s">
        <v>44</v>
      </c>
      <c r="D891" s="17" t="str">
        <f>"肖智东"</f>
        <v>肖智东</v>
      </c>
    </row>
    <row r="892" spans="1:4" ht="27.75" customHeight="1">
      <c r="A892" s="15">
        <v>889</v>
      </c>
      <c r="B892" s="16" t="str">
        <f t="shared" si="68"/>
        <v>SZ23076</v>
      </c>
      <c r="C892" s="16" t="s">
        <v>44</v>
      </c>
      <c r="D892" s="17" t="str">
        <f>"刘恩帅"</f>
        <v>刘恩帅</v>
      </c>
    </row>
    <row r="893" spans="1:4" ht="27.75" customHeight="1">
      <c r="A893" s="15">
        <v>890</v>
      </c>
      <c r="B893" s="16" t="str">
        <f t="shared" si="68"/>
        <v>SZ23076</v>
      </c>
      <c r="C893" s="16" t="s">
        <v>44</v>
      </c>
      <c r="D893" s="17" t="str">
        <f>"张金权"</f>
        <v>张金权</v>
      </c>
    </row>
    <row r="894" spans="1:4" ht="27.75" customHeight="1">
      <c r="A894" s="15">
        <v>891</v>
      </c>
      <c r="B894" s="16" t="str">
        <f t="shared" si="68"/>
        <v>SZ23076</v>
      </c>
      <c r="C894" s="16" t="s">
        <v>44</v>
      </c>
      <c r="D894" s="17" t="str">
        <f>"周祎凡"</f>
        <v>周祎凡</v>
      </c>
    </row>
    <row r="895" spans="1:4" ht="27.75" customHeight="1">
      <c r="A895" s="15">
        <v>892</v>
      </c>
      <c r="B895" s="16" t="str">
        <f t="shared" si="68"/>
        <v>SZ23076</v>
      </c>
      <c r="C895" s="16" t="s">
        <v>44</v>
      </c>
      <c r="D895" s="17" t="str">
        <f>"邱文文"</f>
        <v>邱文文</v>
      </c>
    </row>
    <row r="896" spans="1:4" ht="27.75" customHeight="1">
      <c r="A896" s="15">
        <v>893</v>
      </c>
      <c r="B896" s="16" t="str">
        <f t="shared" si="68"/>
        <v>SZ23076</v>
      </c>
      <c r="C896" s="16" t="s">
        <v>44</v>
      </c>
      <c r="D896" s="17" t="str">
        <f>"赵春晖"</f>
        <v>赵春晖</v>
      </c>
    </row>
    <row r="897" spans="1:4" ht="27.75" customHeight="1">
      <c r="A897" s="15">
        <v>894</v>
      </c>
      <c r="B897" s="16" t="str">
        <f aca="true" t="shared" si="69" ref="B897:B910">"SZ23077"</f>
        <v>SZ23077</v>
      </c>
      <c r="C897" s="16" t="s">
        <v>44</v>
      </c>
      <c r="D897" s="17" t="str">
        <f>"张翔宇"</f>
        <v>张翔宇</v>
      </c>
    </row>
    <row r="898" spans="1:4" ht="27.75" customHeight="1">
      <c r="A898" s="15">
        <v>895</v>
      </c>
      <c r="B898" s="16" t="str">
        <f t="shared" si="69"/>
        <v>SZ23077</v>
      </c>
      <c r="C898" s="16" t="s">
        <v>44</v>
      </c>
      <c r="D898" s="17" t="str">
        <f>"耿聪"</f>
        <v>耿聪</v>
      </c>
    </row>
    <row r="899" spans="1:4" ht="27.75" customHeight="1">
      <c r="A899" s="15">
        <v>896</v>
      </c>
      <c r="B899" s="16" t="str">
        <f t="shared" si="69"/>
        <v>SZ23077</v>
      </c>
      <c r="C899" s="16" t="s">
        <v>44</v>
      </c>
      <c r="D899" s="17" t="str">
        <f>"樊丽"</f>
        <v>樊丽</v>
      </c>
    </row>
    <row r="900" spans="1:4" ht="27.75" customHeight="1">
      <c r="A900" s="15">
        <v>897</v>
      </c>
      <c r="B900" s="16" t="str">
        <f t="shared" si="69"/>
        <v>SZ23077</v>
      </c>
      <c r="C900" s="16" t="s">
        <v>44</v>
      </c>
      <c r="D900" s="17" t="str">
        <f>"张礼"</f>
        <v>张礼</v>
      </c>
    </row>
    <row r="901" spans="1:4" ht="27.75" customHeight="1">
      <c r="A901" s="15">
        <v>898</v>
      </c>
      <c r="B901" s="16" t="str">
        <f t="shared" si="69"/>
        <v>SZ23077</v>
      </c>
      <c r="C901" s="16" t="s">
        <v>44</v>
      </c>
      <c r="D901" s="17" t="str">
        <f>"李长健"</f>
        <v>李长健</v>
      </c>
    </row>
    <row r="902" spans="1:4" ht="27.75" customHeight="1">
      <c r="A902" s="15">
        <v>899</v>
      </c>
      <c r="B902" s="16" t="str">
        <f t="shared" si="69"/>
        <v>SZ23077</v>
      </c>
      <c r="C902" s="16" t="s">
        <v>44</v>
      </c>
      <c r="D902" s="17" t="str">
        <f>"黎晶"</f>
        <v>黎晶</v>
      </c>
    </row>
    <row r="903" spans="1:4" ht="27.75" customHeight="1">
      <c r="A903" s="15">
        <v>900</v>
      </c>
      <c r="B903" s="16" t="str">
        <f t="shared" si="69"/>
        <v>SZ23077</v>
      </c>
      <c r="C903" s="16" t="s">
        <v>44</v>
      </c>
      <c r="D903" s="17" t="str">
        <f>"朱劲松"</f>
        <v>朱劲松</v>
      </c>
    </row>
    <row r="904" spans="1:4" ht="27.75" customHeight="1">
      <c r="A904" s="15">
        <v>901</v>
      </c>
      <c r="B904" s="16" t="str">
        <f t="shared" si="69"/>
        <v>SZ23077</v>
      </c>
      <c r="C904" s="16" t="s">
        <v>44</v>
      </c>
      <c r="D904" s="17" t="str">
        <f>"吴丹凤"</f>
        <v>吴丹凤</v>
      </c>
    </row>
    <row r="905" spans="1:4" ht="27.75" customHeight="1">
      <c r="A905" s="15">
        <v>902</v>
      </c>
      <c r="B905" s="16" t="str">
        <f t="shared" si="69"/>
        <v>SZ23077</v>
      </c>
      <c r="C905" s="16" t="s">
        <v>44</v>
      </c>
      <c r="D905" s="17" t="str">
        <f>"胡泽伟"</f>
        <v>胡泽伟</v>
      </c>
    </row>
    <row r="906" spans="1:4" ht="27.75" customHeight="1">
      <c r="A906" s="15">
        <v>903</v>
      </c>
      <c r="B906" s="16" t="str">
        <f t="shared" si="69"/>
        <v>SZ23077</v>
      </c>
      <c r="C906" s="16" t="s">
        <v>44</v>
      </c>
      <c r="D906" s="17" t="str">
        <f>"张伟"</f>
        <v>张伟</v>
      </c>
    </row>
    <row r="907" spans="1:4" ht="27.75" customHeight="1">
      <c r="A907" s="15">
        <v>904</v>
      </c>
      <c r="B907" s="16" t="str">
        <f t="shared" si="69"/>
        <v>SZ23077</v>
      </c>
      <c r="C907" s="16" t="s">
        <v>44</v>
      </c>
      <c r="D907" s="17" t="str">
        <f>"李欣蕊"</f>
        <v>李欣蕊</v>
      </c>
    </row>
    <row r="908" spans="1:4" ht="27.75" customHeight="1">
      <c r="A908" s="15">
        <v>905</v>
      </c>
      <c r="B908" s="16" t="str">
        <f t="shared" si="69"/>
        <v>SZ23077</v>
      </c>
      <c r="C908" s="16" t="s">
        <v>44</v>
      </c>
      <c r="D908" s="17" t="str">
        <f>"王怡"</f>
        <v>王怡</v>
      </c>
    </row>
    <row r="909" spans="1:4" ht="27.75" customHeight="1">
      <c r="A909" s="15">
        <v>906</v>
      </c>
      <c r="B909" s="16" t="str">
        <f t="shared" si="69"/>
        <v>SZ23077</v>
      </c>
      <c r="C909" s="16" t="s">
        <v>44</v>
      </c>
      <c r="D909" s="17" t="str">
        <f>"刘茂"</f>
        <v>刘茂</v>
      </c>
    </row>
    <row r="910" spans="1:4" ht="27.75" customHeight="1">
      <c r="A910" s="15">
        <v>907</v>
      </c>
      <c r="B910" s="16" t="str">
        <f t="shared" si="69"/>
        <v>SZ23077</v>
      </c>
      <c r="C910" s="16" t="s">
        <v>44</v>
      </c>
      <c r="D910" s="17" t="str">
        <f>"李秋爽"</f>
        <v>李秋爽</v>
      </c>
    </row>
    <row r="911" spans="1:4" ht="27.75" customHeight="1">
      <c r="A911" s="15">
        <v>908</v>
      </c>
      <c r="B911" s="16" t="str">
        <f aca="true" t="shared" si="70" ref="B911:B928">"SZ23078"</f>
        <v>SZ23078</v>
      </c>
      <c r="C911" s="16" t="s">
        <v>44</v>
      </c>
      <c r="D911" s="17" t="str">
        <f>"王董雅"</f>
        <v>王董雅</v>
      </c>
    </row>
    <row r="912" spans="1:4" ht="27.75" customHeight="1">
      <c r="A912" s="15">
        <v>909</v>
      </c>
      <c r="B912" s="16" t="str">
        <f t="shared" si="70"/>
        <v>SZ23078</v>
      </c>
      <c r="C912" s="16" t="s">
        <v>44</v>
      </c>
      <c r="D912" s="17" t="str">
        <f>"曾雨瑶"</f>
        <v>曾雨瑶</v>
      </c>
    </row>
    <row r="913" spans="1:4" ht="27.75" customHeight="1">
      <c r="A913" s="15">
        <v>910</v>
      </c>
      <c r="B913" s="16" t="str">
        <f t="shared" si="70"/>
        <v>SZ23078</v>
      </c>
      <c r="C913" s="16" t="s">
        <v>44</v>
      </c>
      <c r="D913" s="17" t="str">
        <f>"柳为"</f>
        <v>柳为</v>
      </c>
    </row>
    <row r="914" spans="1:4" ht="27.75" customHeight="1">
      <c r="A914" s="15">
        <v>911</v>
      </c>
      <c r="B914" s="16" t="str">
        <f t="shared" si="70"/>
        <v>SZ23078</v>
      </c>
      <c r="C914" s="16" t="s">
        <v>44</v>
      </c>
      <c r="D914" s="17" t="str">
        <f>"申利娜"</f>
        <v>申利娜</v>
      </c>
    </row>
    <row r="915" spans="1:4" ht="27.75" customHeight="1">
      <c r="A915" s="15">
        <v>912</v>
      </c>
      <c r="B915" s="16" t="str">
        <f t="shared" si="70"/>
        <v>SZ23078</v>
      </c>
      <c r="C915" s="16" t="s">
        <v>44</v>
      </c>
      <c r="D915" s="17" t="str">
        <f>"李茜"</f>
        <v>李茜</v>
      </c>
    </row>
    <row r="916" spans="1:4" ht="27.75" customHeight="1">
      <c r="A916" s="15">
        <v>913</v>
      </c>
      <c r="B916" s="16" t="str">
        <f t="shared" si="70"/>
        <v>SZ23078</v>
      </c>
      <c r="C916" s="16" t="s">
        <v>44</v>
      </c>
      <c r="D916" s="17" t="str">
        <f>"万志杰"</f>
        <v>万志杰</v>
      </c>
    </row>
    <row r="917" spans="1:4" ht="27.75" customHeight="1">
      <c r="A917" s="15">
        <v>914</v>
      </c>
      <c r="B917" s="16" t="str">
        <f t="shared" si="70"/>
        <v>SZ23078</v>
      </c>
      <c r="C917" s="16" t="s">
        <v>44</v>
      </c>
      <c r="D917" s="17" t="str">
        <f>" 何梦圆"</f>
        <v> 何梦圆</v>
      </c>
    </row>
    <row r="918" spans="1:4" ht="27.75" customHeight="1">
      <c r="A918" s="15">
        <v>915</v>
      </c>
      <c r="B918" s="16" t="str">
        <f t="shared" si="70"/>
        <v>SZ23078</v>
      </c>
      <c r="C918" s="16" t="s">
        <v>44</v>
      </c>
      <c r="D918" s="17" t="str">
        <f>"胡梦丹"</f>
        <v>胡梦丹</v>
      </c>
    </row>
    <row r="919" spans="1:4" ht="27.75" customHeight="1">
      <c r="A919" s="15">
        <v>916</v>
      </c>
      <c r="B919" s="16" t="str">
        <f t="shared" si="70"/>
        <v>SZ23078</v>
      </c>
      <c r="C919" s="16" t="s">
        <v>44</v>
      </c>
      <c r="D919" s="17" t="str">
        <f>"梅梦洁"</f>
        <v>梅梦洁</v>
      </c>
    </row>
    <row r="920" spans="1:4" ht="27.75" customHeight="1">
      <c r="A920" s="15">
        <v>917</v>
      </c>
      <c r="B920" s="16" t="str">
        <f t="shared" si="70"/>
        <v>SZ23078</v>
      </c>
      <c r="C920" s="16" t="s">
        <v>44</v>
      </c>
      <c r="D920" s="17" t="str">
        <f>"张明丽"</f>
        <v>张明丽</v>
      </c>
    </row>
    <row r="921" spans="1:4" ht="27.75" customHeight="1">
      <c r="A921" s="15">
        <v>918</v>
      </c>
      <c r="B921" s="16" t="str">
        <f t="shared" si="70"/>
        <v>SZ23078</v>
      </c>
      <c r="C921" s="16" t="s">
        <v>44</v>
      </c>
      <c r="D921" s="17" t="str">
        <f>"向丽俊"</f>
        <v>向丽俊</v>
      </c>
    </row>
    <row r="922" spans="1:4" ht="27.75" customHeight="1">
      <c r="A922" s="15">
        <v>919</v>
      </c>
      <c r="B922" s="16" t="str">
        <f t="shared" si="70"/>
        <v>SZ23078</v>
      </c>
      <c r="C922" s="16" t="s">
        <v>44</v>
      </c>
      <c r="D922" s="17" t="str">
        <f>"何佳惠"</f>
        <v>何佳惠</v>
      </c>
    </row>
    <row r="923" spans="1:4" ht="27.75" customHeight="1">
      <c r="A923" s="15">
        <v>920</v>
      </c>
      <c r="B923" s="16" t="str">
        <f t="shared" si="70"/>
        <v>SZ23078</v>
      </c>
      <c r="C923" s="16" t="s">
        <v>44</v>
      </c>
      <c r="D923" s="17" t="str">
        <f>"易玉婷"</f>
        <v>易玉婷</v>
      </c>
    </row>
    <row r="924" spans="1:4" ht="27.75" customHeight="1">
      <c r="A924" s="15">
        <v>921</v>
      </c>
      <c r="B924" s="16" t="str">
        <f t="shared" si="70"/>
        <v>SZ23078</v>
      </c>
      <c r="C924" s="16" t="s">
        <v>44</v>
      </c>
      <c r="D924" s="17" t="str">
        <f>"文江姜"</f>
        <v>文江姜</v>
      </c>
    </row>
    <row r="925" spans="1:4" ht="27.75" customHeight="1">
      <c r="A925" s="15">
        <v>922</v>
      </c>
      <c r="B925" s="16" t="str">
        <f t="shared" si="70"/>
        <v>SZ23078</v>
      </c>
      <c r="C925" s="16" t="s">
        <v>44</v>
      </c>
      <c r="D925" s="17" t="str">
        <f>"唐杰"</f>
        <v>唐杰</v>
      </c>
    </row>
    <row r="926" spans="1:4" ht="27.75" customHeight="1">
      <c r="A926" s="15">
        <v>923</v>
      </c>
      <c r="B926" s="16" t="str">
        <f t="shared" si="70"/>
        <v>SZ23078</v>
      </c>
      <c r="C926" s="16" t="s">
        <v>44</v>
      </c>
      <c r="D926" s="17" t="str">
        <f>"刘乐"</f>
        <v>刘乐</v>
      </c>
    </row>
    <row r="927" spans="1:4" ht="27.75" customHeight="1">
      <c r="A927" s="15">
        <v>924</v>
      </c>
      <c r="B927" s="16" t="str">
        <f t="shared" si="70"/>
        <v>SZ23078</v>
      </c>
      <c r="C927" s="16" t="s">
        <v>44</v>
      </c>
      <c r="D927" s="17" t="str">
        <f>"何洁"</f>
        <v>何洁</v>
      </c>
    </row>
    <row r="928" spans="1:4" ht="27.75" customHeight="1">
      <c r="A928" s="15">
        <v>925</v>
      </c>
      <c r="B928" s="16" t="str">
        <f t="shared" si="70"/>
        <v>SZ23078</v>
      </c>
      <c r="C928" s="16" t="s">
        <v>44</v>
      </c>
      <c r="D928" s="17" t="str">
        <f>"王依"</f>
        <v>王依</v>
      </c>
    </row>
    <row r="929" spans="1:4" ht="27.75" customHeight="1">
      <c r="A929" s="15">
        <v>926</v>
      </c>
      <c r="B929" s="16" t="str">
        <f aca="true" t="shared" si="71" ref="B929:B955">"SZ23079"</f>
        <v>SZ23079</v>
      </c>
      <c r="C929" s="16" t="s">
        <v>44</v>
      </c>
      <c r="D929" s="17" t="str">
        <f>"陈娴"</f>
        <v>陈娴</v>
      </c>
    </row>
    <row r="930" spans="1:4" ht="27.75" customHeight="1">
      <c r="A930" s="15">
        <v>927</v>
      </c>
      <c r="B930" s="16" t="str">
        <f t="shared" si="71"/>
        <v>SZ23079</v>
      </c>
      <c r="C930" s="16" t="s">
        <v>44</v>
      </c>
      <c r="D930" s="17" t="str">
        <f>"李木子"</f>
        <v>李木子</v>
      </c>
    </row>
    <row r="931" spans="1:4" ht="27.75" customHeight="1">
      <c r="A931" s="15">
        <v>928</v>
      </c>
      <c r="B931" s="16" t="str">
        <f t="shared" si="71"/>
        <v>SZ23079</v>
      </c>
      <c r="C931" s="16" t="s">
        <v>44</v>
      </c>
      <c r="D931" s="17" t="str">
        <f>"李明姗"</f>
        <v>李明姗</v>
      </c>
    </row>
    <row r="932" spans="1:4" ht="27.75" customHeight="1">
      <c r="A932" s="15">
        <v>929</v>
      </c>
      <c r="B932" s="16" t="str">
        <f t="shared" si="71"/>
        <v>SZ23079</v>
      </c>
      <c r="C932" s="16" t="s">
        <v>44</v>
      </c>
      <c r="D932" s="18" t="str">
        <f>"张政（身份证后四位4526）"</f>
        <v>张政（身份证后四位4526）</v>
      </c>
    </row>
    <row r="933" spans="1:4" ht="27.75" customHeight="1">
      <c r="A933" s="15">
        <v>930</v>
      </c>
      <c r="B933" s="16" t="str">
        <f t="shared" si="71"/>
        <v>SZ23079</v>
      </c>
      <c r="C933" s="16" t="s">
        <v>44</v>
      </c>
      <c r="D933" s="17" t="str">
        <f>"谭小青"</f>
        <v>谭小青</v>
      </c>
    </row>
    <row r="934" spans="1:4" ht="27.75" customHeight="1">
      <c r="A934" s="15">
        <v>931</v>
      </c>
      <c r="B934" s="16" t="str">
        <f t="shared" si="71"/>
        <v>SZ23079</v>
      </c>
      <c r="C934" s="16" t="s">
        <v>44</v>
      </c>
      <c r="D934" s="17" t="str">
        <f>"朱晶晶"</f>
        <v>朱晶晶</v>
      </c>
    </row>
    <row r="935" spans="1:4" ht="27.75" customHeight="1">
      <c r="A935" s="15">
        <v>932</v>
      </c>
      <c r="B935" s="16" t="str">
        <f t="shared" si="71"/>
        <v>SZ23079</v>
      </c>
      <c r="C935" s="16" t="s">
        <v>44</v>
      </c>
      <c r="D935" s="17" t="str">
        <f>"张慧敏"</f>
        <v>张慧敏</v>
      </c>
    </row>
    <row r="936" spans="1:4" ht="27.75" customHeight="1">
      <c r="A936" s="15">
        <v>933</v>
      </c>
      <c r="B936" s="16" t="str">
        <f t="shared" si="71"/>
        <v>SZ23079</v>
      </c>
      <c r="C936" s="16" t="s">
        <v>44</v>
      </c>
      <c r="D936" s="17" t="str">
        <f>"刘珊男"</f>
        <v>刘珊男</v>
      </c>
    </row>
    <row r="937" spans="1:4" ht="27.75" customHeight="1">
      <c r="A937" s="15">
        <v>934</v>
      </c>
      <c r="B937" s="16" t="str">
        <f t="shared" si="71"/>
        <v>SZ23079</v>
      </c>
      <c r="C937" s="16" t="s">
        <v>44</v>
      </c>
      <c r="D937" s="17" t="str">
        <f>"龚陈雨"</f>
        <v>龚陈雨</v>
      </c>
    </row>
    <row r="938" spans="1:4" ht="27.75" customHeight="1">
      <c r="A938" s="15">
        <v>935</v>
      </c>
      <c r="B938" s="16" t="str">
        <f t="shared" si="71"/>
        <v>SZ23079</v>
      </c>
      <c r="C938" s="16" t="s">
        <v>44</v>
      </c>
      <c r="D938" s="17" t="str">
        <f>"严姝琦"</f>
        <v>严姝琦</v>
      </c>
    </row>
    <row r="939" spans="1:4" ht="27.75" customHeight="1">
      <c r="A939" s="15">
        <v>936</v>
      </c>
      <c r="B939" s="16" t="str">
        <f t="shared" si="71"/>
        <v>SZ23079</v>
      </c>
      <c r="C939" s="16" t="s">
        <v>44</v>
      </c>
      <c r="D939" s="17" t="str">
        <f>"叶萍萍"</f>
        <v>叶萍萍</v>
      </c>
    </row>
    <row r="940" spans="1:4" ht="27.75" customHeight="1">
      <c r="A940" s="15">
        <v>937</v>
      </c>
      <c r="B940" s="16" t="str">
        <f t="shared" si="71"/>
        <v>SZ23079</v>
      </c>
      <c r="C940" s="16" t="s">
        <v>44</v>
      </c>
      <c r="D940" s="17" t="str">
        <f>"李明慧"</f>
        <v>李明慧</v>
      </c>
    </row>
    <row r="941" spans="1:4" ht="27.75" customHeight="1">
      <c r="A941" s="15">
        <v>938</v>
      </c>
      <c r="B941" s="16" t="str">
        <f t="shared" si="71"/>
        <v>SZ23079</v>
      </c>
      <c r="C941" s="16" t="s">
        <v>44</v>
      </c>
      <c r="D941" s="17" t="str">
        <f>"赵拂晓"</f>
        <v>赵拂晓</v>
      </c>
    </row>
    <row r="942" spans="1:4" ht="27.75" customHeight="1">
      <c r="A942" s="15">
        <v>939</v>
      </c>
      <c r="B942" s="16" t="str">
        <f t="shared" si="71"/>
        <v>SZ23079</v>
      </c>
      <c r="C942" s="16" t="s">
        <v>44</v>
      </c>
      <c r="D942" s="17" t="str">
        <f>"尹雨薇"</f>
        <v>尹雨薇</v>
      </c>
    </row>
    <row r="943" spans="1:4" ht="27.75" customHeight="1">
      <c r="A943" s="15">
        <v>940</v>
      </c>
      <c r="B943" s="16" t="str">
        <f t="shared" si="71"/>
        <v>SZ23079</v>
      </c>
      <c r="C943" s="16" t="s">
        <v>44</v>
      </c>
      <c r="D943" s="17" t="str">
        <f>"谈华玲"</f>
        <v>谈华玲</v>
      </c>
    </row>
    <row r="944" spans="1:4" ht="27.75" customHeight="1">
      <c r="A944" s="15">
        <v>941</v>
      </c>
      <c r="B944" s="16" t="str">
        <f t="shared" si="71"/>
        <v>SZ23079</v>
      </c>
      <c r="C944" s="16" t="s">
        <v>44</v>
      </c>
      <c r="D944" s="17" t="str">
        <f>"杨甘霖"</f>
        <v>杨甘霖</v>
      </c>
    </row>
    <row r="945" spans="1:4" ht="27.75" customHeight="1">
      <c r="A945" s="15">
        <v>942</v>
      </c>
      <c r="B945" s="16" t="str">
        <f t="shared" si="71"/>
        <v>SZ23079</v>
      </c>
      <c r="C945" s="16" t="s">
        <v>44</v>
      </c>
      <c r="D945" s="17" t="str">
        <f>"魏紫灿"</f>
        <v>魏紫灿</v>
      </c>
    </row>
    <row r="946" spans="1:4" ht="27.75" customHeight="1">
      <c r="A946" s="15">
        <v>943</v>
      </c>
      <c r="B946" s="16" t="str">
        <f t="shared" si="71"/>
        <v>SZ23079</v>
      </c>
      <c r="C946" s="16" t="s">
        <v>44</v>
      </c>
      <c r="D946" s="17" t="str">
        <f>"杨瑞欣"</f>
        <v>杨瑞欣</v>
      </c>
    </row>
    <row r="947" spans="1:4" ht="27.75" customHeight="1">
      <c r="A947" s="15">
        <v>944</v>
      </c>
      <c r="B947" s="16" t="str">
        <f t="shared" si="71"/>
        <v>SZ23079</v>
      </c>
      <c r="C947" s="16" t="s">
        <v>44</v>
      </c>
      <c r="D947" s="17" t="str">
        <f>"覃晓宇"</f>
        <v>覃晓宇</v>
      </c>
    </row>
    <row r="948" spans="1:4" ht="27.75" customHeight="1">
      <c r="A948" s="15">
        <v>945</v>
      </c>
      <c r="B948" s="16" t="str">
        <f t="shared" si="71"/>
        <v>SZ23079</v>
      </c>
      <c r="C948" s="16" t="s">
        <v>44</v>
      </c>
      <c r="D948" s="17" t="str">
        <f>"覃巧雨"</f>
        <v>覃巧雨</v>
      </c>
    </row>
    <row r="949" spans="1:4" ht="27.75" customHeight="1">
      <c r="A949" s="15">
        <v>946</v>
      </c>
      <c r="B949" s="16" t="str">
        <f t="shared" si="71"/>
        <v>SZ23079</v>
      </c>
      <c r="C949" s="16" t="s">
        <v>44</v>
      </c>
      <c r="D949" s="17" t="str">
        <f>"郭才慧子"</f>
        <v>郭才慧子</v>
      </c>
    </row>
    <row r="950" spans="1:4" ht="27.75" customHeight="1">
      <c r="A950" s="15">
        <v>947</v>
      </c>
      <c r="B950" s="16" t="str">
        <f t="shared" si="71"/>
        <v>SZ23079</v>
      </c>
      <c r="C950" s="16" t="s">
        <v>44</v>
      </c>
      <c r="D950" s="17" t="str">
        <f>"黄子杨"</f>
        <v>黄子杨</v>
      </c>
    </row>
    <row r="951" spans="1:4" ht="27.75" customHeight="1">
      <c r="A951" s="15">
        <v>948</v>
      </c>
      <c r="B951" s="16" t="str">
        <f t="shared" si="71"/>
        <v>SZ23079</v>
      </c>
      <c r="C951" s="16" t="s">
        <v>44</v>
      </c>
      <c r="D951" s="17" t="str">
        <f>"李梦晓"</f>
        <v>李梦晓</v>
      </c>
    </row>
    <row r="952" spans="1:4" ht="27.75" customHeight="1">
      <c r="A952" s="15">
        <v>949</v>
      </c>
      <c r="B952" s="16" t="str">
        <f t="shared" si="71"/>
        <v>SZ23079</v>
      </c>
      <c r="C952" s="16" t="s">
        <v>44</v>
      </c>
      <c r="D952" s="17" t="str">
        <f>"牟帆"</f>
        <v>牟帆</v>
      </c>
    </row>
    <row r="953" spans="1:4" ht="27.75" customHeight="1">
      <c r="A953" s="15">
        <v>950</v>
      </c>
      <c r="B953" s="16" t="str">
        <f t="shared" si="71"/>
        <v>SZ23079</v>
      </c>
      <c r="C953" s="16" t="s">
        <v>44</v>
      </c>
      <c r="D953" s="17" t="str">
        <f>"汤禹茜"</f>
        <v>汤禹茜</v>
      </c>
    </row>
    <row r="954" spans="1:4" ht="27.75" customHeight="1">
      <c r="A954" s="15">
        <v>951</v>
      </c>
      <c r="B954" s="16" t="str">
        <f t="shared" si="71"/>
        <v>SZ23079</v>
      </c>
      <c r="C954" s="16" t="s">
        <v>44</v>
      </c>
      <c r="D954" s="17" t="str">
        <f>"叶天强"</f>
        <v>叶天强</v>
      </c>
    </row>
    <row r="955" spans="1:4" ht="27.75" customHeight="1">
      <c r="A955" s="15">
        <v>952</v>
      </c>
      <c r="B955" s="16" t="str">
        <f t="shared" si="71"/>
        <v>SZ23079</v>
      </c>
      <c r="C955" s="16" t="s">
        <v>44</v>
      </c>
      <c r="D955" s="17" t="str">
        <f>"廖思瑶"</f>
        <v>廖思瑶</v>
      </c>
    </row>
    <row r="956" spans="1:4" ht="27.75" customHeight="1">
      <c r="A956" s="15">
        <v>953</v>
      </c>
      <c r="B956" s="16" t="str">
        <f aca="true" t="shared" si="72" ref="B956:B969">"SZ23080"</f>
        <v>SZ23080</v>
      </c>
      <c r="C956" s="16" t="s">
        <v>44</v>
      </c>
      <c r="D956" s="17" t="str">
        <f>"张佳艺"</f>
        <v>张佳艺</v>
      </c>
    </row>
    <row r="957" spans="1:4" ht="27.75" customHeight="1">
      <c r="A957" s="15">
        <v>954</v>
      </c>
      <c r="B957" s="16" t="str">
        <f t="shared" si="72"/>
        <v>SZ23080</v>
      </c>
      <c r="C957" s="16" t="s">
        <v>44</v>
      </c>
      <c r="D957" s="17" t="str">
        <f>"李佳佳"</f>
        <v>李佳佳</v>
      </c>
    </row>
    <row r="958" spans="1:4" ht="27.75" customHeight="1">
      <c r="A958" s="15">
        <v>955</v>
      </c>
      <c r="B958" s="16" t="str">
        <f t="shared" si="72"/>
        <v>SZ23080</v>
      </c>
      <c r="C958" s="16" t="s">
        <v>44</v>
      </c>
      <c r="D958" s="17" t="str">
        <f>"邓宇立"</f>
        <v>邓宇立</v>
      </c>
    </row>
    <row r="959" spans="1:4" ht="27.75" customHeight="1">
      <c r="A959" s="15">
        <v>956</v>
      </c>
      <c r="B959" s="16" t="str">
        <f t="shared" si="72"/>
        <v>SZ23080</v>
      </c>
      <c r="C959" s="16" t="s">
        <v>44</v>
      </c>
      <c r="D959" s="17" t="str">
        <f>"王韶桦"</f>
        <v>王韶桦</v>
      </c>
    </row>
    <row r="960" spans="1:4" ht="27.75" customHeight="1">
      <c r="A960" s="15">
        <v>957</v>
      </c>
      <c r="B960" s="16" t="str">
        <f t="shared" si="72"/>
        <v>SZ23080</v>
      </c>
      <c r="C960" s="16" t="s">
        <v>44</v>
      </c>
      <c r="D960" s="17" t="str">
        <f>"倪晶晶"</f>
        <v>倪晶晶</v>
      </c>
    </row>
    <row r="961" spans="1:4" ht="27.75" customHeight="1">
      <c r="A961" s="15">
        <v>958</v>
      </c>
      <c r="B961" s="16" t="str">
        <f t="shared" si="72"/>
        <v>SZ23080</v>
      </c>
      <c r="C961" s="16" t="s">
        <v>44</v>
      </c>
      <c r="D961" s="17" t="str">
        <f>"裴玉涵"</f>
        <v>裴玉涵</v>
      </c>
    </row>
    <row r="962" spans="1:4" ht="27.75" customHeight="1">
      <c r="A962" s="15">
        <v>959</v>
      </c>
      <c r="B962" s="16" t="str">
        <f t="shared" si="72"/>
        <v>SZ23080</v>
      </c>
      <c r="C962" s="16" t="s">
        <v>44</v>
      </c>
      <c r="D962" s="17" t="str">
        <f>"刘琳琳"</f>
        <v>刘琳琳</v>
      </c>
    </row>
    <row r="963" spans="1:4" ht="27.75" customHeight="1">
      <c r="A963" s="15">
        <v>960</v>
      </c>
      <c r="B963" s="16" t="str">
        <f t="shared" si="72"/>
        <v>SZ23080</v>
      </c>
      <c r="C963" s="16" t="s">
        <v>44</v>
      </c>
      <c r="D963" s="17" t="str">
        <f>"姜松博"</f>
        <v>姜松博</v>
      </c>
    </row>
    <row r="964" spans="1:4" ht="27.75" customHeight="1">
      <c r="A964" s="15">
        <v>961</v>
      </c>
      <c r="B964" s="16" t="str">
        <f t="shared" si="72"/>
        <v>SZ23080</v>
      </c>
      <c r="C964" s="16" t="s">
        <v>44</v>
      </c>
      <c r="D964" s="17" t="str">
        <f>"刘延婷"</f>
        <v>刘延婷</v>
      </c>
    </row>
    <row r="965" spans="1:4" ht="27.75" customHeight="1">
      <c r="A965" s="15">
        <v>962</v>
      </c>
      <c r="B965" s="16" t="str">
        <f t="shared" si="72"/>
        <v>SZ23080</v>
      </c>
      <c r="C965" s="16" t="s">
        <v>44</v>
      </c>
      <c r="D965" s="17" t="str">
        <f>"赵镜"</f>
        <v>赵镜</v>
      </c>
    </row>
    <row r="966" spans="1:4" ht="27.75" customHeight="1">
      <c r="A966" s="15">
        <v>963</v>
      </c>
      <c r="B966" s="16" t="str">
        <f t="shared" si="72"/>
        <v>SZ23080</v>
      </c>
      <c r="C966" s="16" t="s">
        <v>44</v>
      </c>
      <c r="D966" s="17" t="str">
        <f>"吴静"</f>
        <v>吴静</v>
      </c>
    </row>
    <row r="967" spans="1:4" ht="27.75" customHeight="1">
      <c r="A967" s="15">
        <v>964</v>
      </c>
      <c r="B967" s="16" t="str">
        <f t="shared" si="72"/>
        <v>SZ23080</v>
      </c>
      <c r="C967" s="16" t="s">
        <v>44</v>
      </c>
      <c r="D967" s="17" t="str">
        <f>"鲍玲玲"</f>
        <v>鲍玲玲</v>
      </c>
    </row>
    <row r="968" spans="1:4" ht="27.75" customHeight="1">
      <c r="A968" s="15">
        <v>965</v>
      </c>
      <c r="B968" s="16" t="str">
        <f t="shared" si="72"/>
        <v>SZ23080</v>
      </c>
      <c r="C968" s="16" t="s">
        <v>44</v>
      </c>
      <c r="D968" s="17" t="str">
        <f>"李姗珊"</f>
        <v>李姗珊</v>
      </c>
    </row>
    <row r="969" spans="1:4" ht="27.75" customHeight="1">
      <c r="A969" s="15">
        <v>966</v>
      </c>
      <c r="B969" s="16" t="str">
        <f t="shared" si="72"/>
        <v>SZ23080</v>
      </c>
      <c r="C969" s="16" t="s">
        <v>44</v>
      </c>
      <c r="D969" s="17" t="str">
        <f>"何宇航"</f>
        <v>何宇航</v>
      </c>
    </row>
    <row r="970" spans="1:4" ht="27.75" customHeight="1">
      <c r="A970" s="15">
        <v>967</v>
      </c>
      <c r="B970" s="16" t="str">
        <f aca="true" t="shared" si="73" ref="B970:B983">"SZ23081"</f>
        <v>SZ23081</v>
      </c>
      <c r="C970" s="16" t="s">
        <v>45</v>
      </c>
      <c r="D970" s="17" t="str">
        <f>"卢伟婷"</f>
        <v>卢伟婷</v>
      </c>
    </row>
    <row r="971" spans="1:4" ht="27.75" customHeight="1">
      <c r="A971" s="15">
        <v>968</v>
      </c>
      <c r="B971" s="16" t="str">
        <f t="shared" si="73"/>
        <v>SZ23081</v>
      </c>
      <c r="C971" s="16" t="s">
        <v>45</v>
      </c>
      <c r="D971" s="17" t="str">
        <f>"杨宏"</f>
        <v>杨宏</v>
      </c>
    </row>
    <row r="972" spans="1:4" ht="27.75" customHeight="1">
      <c r="A972" s="15">
        <v>969</v>
      </c>
      <c r="B972" s="16" t="str">
        <f t="shared" si="73"/>
        <v>SZ23081</v>
      </c>
      <c r="C972" s="16" t="s">
        <v>45</v>
      </c>
      <c r="D972" s="17" t="str">
        <f>"朱含"</f>
        <v>朱含</v>
      </c>
    </row>
    <row r="973" spans="1:4" ht="27.75" customHeight="1">
      <c r="A973" s="15">
        <v>970</v>
      </c>
      <c r="B973" s="16" t="str">
        <f t="shared" si="73"/>
        <v>SZ23081</v>
      </c>
      <c r="C973" s="16" t="s">
        <v>45</v>
      </c>
      <c r="D973" s="17" t="str">
        <f>"刘佳林"</f>
        <v>刘佳林</v>
      </c>
    </row>
    <row r="974" spans="1:4" ht="27.75" customHeight="1">
      <c r="A974" s="15">
        <v>971</v>
      </c>
      <c r="B974" s="16" t="str">
        <f t="shared" si="73"/>
        <v>SZ23081</v>
      </c>
      <c r="C974" s="16" t="s">
        <v>45</v>
      </c>
      <c r="D974" s="17" t="str">
        <f>"雷名鑫"</f>
        <v>雷名鑫</v>
      </c>
    </row>
    <row r="975" spans="1:4" ht="27.75" customHeight="1">
      <c r="A975" s="15">
        <v>972</v>
      </c>
      <c r="B975" s="16" t="str">
        <f t="shared" si="73"/>
        <v>SZ23081</v>
      </c>
      <c r="C975" s="16" t="s">
        <v>45</v>
      </c>
      <c r="D975" s="17" t="str">
        <f>"曹田恬"</f>
        <v>曹田恬</v>
      </c>
    </row>
    <row r="976" spans="1:4" ht="27.75" customHeight="1">
      <c r="A976" s="15">
        <v>973</v>
      </c>
      <c r="B976" s="16" t="str">
        <f t="shared" si="73"/>
        <v>SZ23081</v>
      </c>
      <c r="C976" s="16" t="s">
        <v>45</v>
      </c>
      <c r="D976" s="17" t="str">
        <f>"梁飞"</f>
        <v>梁飞</v>
      </c>
    </row>
    <row r="977" spans="1:4" ht="27.75" customHeight="1">
      <c r="A977" s="15">
        <v>974</v>
      </c>
      <c r="B977" s="16" t="str">
        <f t="shared" si="73"/>
        <v>SZ23081</v>
      </c>
      <c r="C977" s="16" t="s">
        <v>45</v>
      </c>
      <c r="D977" s="17" t="str">
        <f>"裴柯涵"</f>
        <v>裴柯涵</v>
      </c>
    </row>
    <row r="978" spans="1:4" ht="27.75" customHeight="1">
      <c r="A978" s="15">
        <v>975</v>
      </c>
      <c r="B978" s="16" t="str">
        <f t="shared" si="73"/>
        <v>SZ23081</v>
      </c>
      <c r="C978" s="16" t="s">
        <v>45</v>
      </c>
      <c r="D978" s="17" t="str">
        <f>"张彬馨"</f>
        <v>张彬馨</v>
      </c>
    </row>
    <row r="979" spans="1:4" ht="27.75" customHeight="1">
      <c r="A979" s="15">
        <v>976</v>
      </c>
      <c r="B979" s="16" t="str">
        <f t="shared" si="73"/>
        <v>SZ23081</v>
      </c>
      <c r="C979" s="16" t="s">
        <v>45</v>
      </c>
      <c r="D979" s="17" t="str">
        <f>"向清梅"</f>
        <v>向清梅</v>
      </c>
    </row>
    <row r="980" spans="1:4" ht="27.75" customHeight="1">
      <c r="A980" s="15">
        <v>977</v>
      </c>
      <c r="B980" s="16" t="str">
        <f t="shared" si="73"/>
        <v>SZ23081</v>
      </c>
      <c r="C980" s="16" t="s">
        <v>45</v>
      </c>
      <c r="D980" s="17" t="str">
        <f>"张孝林"</f>
        <v>张孝林</v>
      </c>
    </row>
    <row r="981" spans="1:4" ht="27.75" customHeight="1">
      <c r="A981" s="15">
        <v>978</v>
      </c>
      <c r="B981" s="16" t="str">
        <f t="shared" si="73"/>
        <v>SZ23081</v>
      </c>
      <c r="C981" s="16" t="s">
        <v>45</v>
      </c>
      <c r="D981" s="17" t="str">
        <f>"阮赛菲"</f>
        <v>阮赛菲</v>
      </c>
    </row>
    <row r="982" spans="1:4" ht="27.75" customHeight="1">
      <c r="A982" s="15">
        <v>979</v>
      </c>
      <c r="B982" s="16" t="str">
        <f t="shared" si="73"/>
        <v>SZ23081</v>
      </c>
      <c r="C982" s="16" t="s">
        <v>45</v>
      </c>
      <c r="D982" s="17" t="str">
        <f>"杨雪妹"</f>
        <v>杨雪妹</v>
      </c>
    </row>
    <row r="983" spans="1:4" ht="27.75" customHeight="1">
      <c r="A983" s="15">
        <v>980</v>
      </c>
      <c r="B983" s="16" t="str">
        <f t="shared" si="73"/>
        <v>SZ23081</v>
      </c>
      <c r="C983" s="16" t="s">
        <v>45</v>
      </c>
      <c r="D983" s="17" t="str">
        <f>"冉新月"</f>
        <v>冉新月</v>
      </c>
    </row>
    <row r="984" spans="1:4" ht="27.75" customHeight="1">
      <c r="A984" s="15">
        <v>981</v>
      </c>
      <c r="B984" s="16" t="str">
        <f aca="true" t="shared" si="74" ref="B984:B1026">"SZ23082"</f>
        <v>SZ23082</v>
      </c>
      <c r="C984" s="16" t="s">
        <v>45</v>
      </c>
      <c r="D984" s="17" t="str">
        <f>"吴风"</f>
        <v>吴风</v>
      </c>
    </row>
    <row r="985" spans="1:4" ht="27.75" customHeight="1">
      <c r="A985" s="15">
        <v>982</v>
      </c>
      <c r="B985" s="16" t="str">
        <f t="shared" si="74"/>
        <v>SZ23082</v>
      </c>
      <c r="C985" s="16" t="s">
        <v>45</v>
      </c>
      <c r="D985" s="17" t="str">
        <f>"熊紫薇"</f>
        <v>熊紫薇</v>
      </c>
    </row>
    <row r="986" spans="1:4" ht="27.75" customHeight="1">
      <c r="A986" s="15">
        <v>983</v>
      </c>
      <c r="B986" s="16" t="str">
        <f t="shared" si="74"/>
        <v>SZ23082</v>
      </c>
      <c r="C986" s="16" t="s">
        <v>45</v>
      </c>
      <c r="D986" s="17" t="str">
        <f>"张维树"</f>
        <v>张维树</v>
      </c>
    </row>
    <row r="987" spans="1:4" ht="27.75" customHeight="1">
      <c r="A987" s="15">
        <v>984</v>
      </c>
      <c r="B987" s="16" t="str">
        <f t="shared" si="74"/>
        <v>SZ23082</v>
      </c>
      <c r="C987" s="16" t="s">
        <v>45</v>
      </c>
      <c r="D987" s="17" t="str">
        <f>"黄俊杰"</f>
        <v>黄俊杰</v>
      </c>
    </row>
    <row r="988" spans="1:4" ht="27.75" customHeight="1">
      <c r="A988" s="15">
        <v>985</v>
      </c>
      <c r="B988" s="16" t="str">
        <f t="shared" si="74"/>
        <v>SZ23082</v>
      </c>
      <c r="C988" s="16" t="s">
        <v>45</v>
      </c>
      <c r="D988" s="17" t="str">
        <f>"毛祖元"</f>
        <v>毛祖元</v>
      </c>
    </row>
    <row r="989" spans="1:4" ht="27.75" customHeight="1">
      <c r="A989" s="15">
        <v>986</v>
      </c>
      <c r="B989" s="16" t="str">
        <f t="shared" si="74"/>
        <v>SZ23082</v>
      </c>
      <c r="C989" s="16" t="s">
        <v>45</v>
      </c>
      <c r="D989" s="17" t="str">
        <f>"郭燕飞"</f>
        <v>郭燕飞</v>
      </c>
    </row>
    <row r="990" spans="1:4" ht="27.75" customHeight="1">
      <c r="A990" s="15">
        <v>987</v>
      </c>
      <c r="B990" s="16" t="str">
        <f t="shared" si="74"/>
        <v>SZ23082</v>
      </c>
      <c r="C990" s="16" t="s">
        <v>45</v>
      </c>
      <c r="D990" s="17" t="str">
        <f>"吴凌波"</f>
        <v>吴凌波</v>
      </c>
    </row>
    <row r="991" spans="1:4" ht="27.75" customHeight="1">
      <c r="A991" s="15">
        <v>988</v>
      </c>
      <c r="B991" s="16" t="str">
        <f t="shared" si="74"/>
        <v>SZ23082</v>
      </c>
      <c r="C991" s="16" t="s">
        <v>45</v>
      </c>
      <c r="D991" s="17" t="str">
        <f>"曾晶晶"</f>
        <v>曾晶晶</v>
      </c>
    </row>
    <row r="992" spans="1:4" ht="27.75" customHeight="1">
      <c r="A992" s="15">
        <v>989</v>
      </c>
      <c r="B992" s="16" t="str">
        <f t="shared" si="74"/>
        <v>SZ23082</v>
      </c>
      <c r="C992" s="16" t="s">
        <v>45</v>
      </c>
      <c r="D992" s="18" t="str">
        <f>"刘颖（身份证后四位3525）"</f>
        <v>刘颖（身份证后四位3525）</v>
      </c>
    </row>
    <row r="993" spans="1:4" ht="27.75" customHeight="1">
      <c r="A993" s="15">
        <v>990</v>
      </c>
      <c r="B993" s="16" t="str">
        <f t="shared" si="74"/>
        <v>SZ23082</v>
      </c>
      <c r="C993" s="16" t="s">
        <v>45</v>
      </c>
      <c r="D993" s="17" t="str">
        <f>"王蕾"</f>
        <v>王蕾</v>
      </c>
    </row>
    <row r="994" spans="1:4" ht="27.75" customHeight="1">
      <c r="A994" s="15">
        <v>991</v>
      </c>
      <c r="B994" s="16" t="str">
        <f t="shared" si="74"/>
        <v>SZ23082</v>
      </c>
      <c r="C994" s="16" t="s">
        <v>45</v>
      </c>
      <c r="D994" s="17" t="str">
        <f>"罗璇"</f>
        <v>罗璇</v>
      </c>
    </row>
    <row r="995" spans="1:4" ht="27.75" customHeight="1">
      <c r="A995" s="15">
        <v>992</v>
      </c>
      <c r="B995" s="16" t="str">
        <f t="shared" si="74"/>
        <v>SZ23082</v>
      </c>
      <c r="C995" s="16" t="s">
        <v>45</v>
      </c>
      <c r="D995" s="17" t="str">
        <f>"张钊"</f>
        <v>张钊</v>
      </c>
    </row>
    <row r="996" spans="1:4" ht="27.75" customHeight="1">
      <c r="A996" s="15">
        <v>993</v>
      </c>
      <c r="B996" s="16" t="str">
        <f t="shared" si="74"/>
        <v>SZ23082</v>
      </c>
      <c r="C996" s="16" t="s">
        <v>45</v>
      </c>
      <c r="D996" s="17" t="str">
        <f>"王金苗"</f>
        <v>王金苗</v>
      </c>
    </row>
    <row r="997" spans="1:4" ht="27.75" customHeight="1">
      <c r="A997" s="15">
        <v>994</v>
      </c>
      <c r="B997" s="16" t="str">
        <f t="shared" si="74"/>
        <v>SZ23082</v>
      </c>
      <c r="C997" s="16" t="s">
        <v>45</v>
      </c>
      <c r="D997" s="17" t="str">
        <f>"陈文重"</f>
        <v>陈文重</v>
      </c>
    </row>
    <row r="998" spans="1:4" ht="27.75" customHeight="1">
      <c r="A998" s="15">
        <v>995</v>
      </c>
      <c r="B998" s="16" t="str">
        <f t="shared" si="74"/>
        <v>SZ23082</v>
      </c>
      <c r="C998" s="16" t="s">
        <v>45</v>
      </c>
      <c r="D998" s="18" t="str">
        <f>"彭涛（身份证后四位2413）"</f>
        <v>彭涛（身份证后四位2413）</v>
      </c>
    </row>
    <row r="999" spans="1:4" ht="27.75" customHeight="1">
      <c r="A999" s="15">
        <v>996</v>
      </c>
      <c r="B999" s="16" t="str">
        <f t="shared" si="74"/>
        <v>SZ23082</v>
      </c>
      <c r="C999" s="16" t="s">
        <v>45</v>
      </c>
      <c r="D999" s="17" t="str">
        <f>"刘潆"</f>
        <v>刘潆</v>
      </c>
    </row>
    <row r="1000" spans="1:4" ht="27.75" customHeight="1">
      <c r="A1000" s="15">
        <v>997</v>
      </c>
      <c r="B1000" s="16" t="str">
        <f t="shared" si="74"/>
        <v>SZ23082</v>
      </c>
      <c r="C1000" s="16" t="s">
        <v>45</v>
      </c>
      <c r="D1000" s="17" t="str">
        <f>"万肖"</f>
        <v>万肖</v>
      </c>
    </row>
    <row r="1001" spans="1:4" ht="27.75" customHeight="1">
      <c r="A1001" s="15">
        <v>998</v>
      </c>
      <c r="B1001" s="16" t="str">
        <f t="shared" si="74"/>
        <v>SZ23082</v>
      </c>
      <c r="C1001" s="16" t="s">
        <v>45</v>
      </c>
      <c r="D1001" s="17" t="str">
        <f>"李滔"</f>
        <v>李滔</v>
      </c>
    </row>
    <row r="1002" spans="1:4" ht="27.75" customHeight="1">
      <c r="A1002" s="15">
        <v>999</v>
      </c>
      <c r="B1002" s="16" t="str">
        <f t="shared" si="74"/>
        <v>SZ23082</v>
      </c>
      <c r="C1002" s="16" t="s">
        <v>45</v>
      </c>
      <c r="D1002" s="17" t="str">
        <f>"付黄梅"</f>
        <v>付黄梅</v>
      </c>
    </row>
    <row r="1003" spans="1:4" ht="27.75" customHeight="1">
      <c r="A1003" s="15">
        <v>1000</v>
      </c>
      <c r="B1003" s="16" t="str">
        <f t="shared" si="74"/>
        <v>SZ23082</v>
      </c>
      <c r="C1003" s="16" t="s">
        <v>45</v>
      </c>
      <c r="D1003" s="17" t="str">
        <f>"夏允"</f>
        <v>夏允</v>
      </c>
    </row>
    <row r="1004" spans="1:4" ht="27.75" customHeight="1">
      <c r="A1004" s="15">
        <v>1001</v>
      </c>
      <c r="B1004" s="16" t="str">
        <f t="shared" si="74"/>
        <v>SZ23082</v>
      </c>
      <c r="C1004" s="16" t="s">
        <v>45</v>
      </c>
      <c r="D1004" s="17" t="str">
        <f>"刘禹"</f>
        <v>刘禹</v>
      </c>
    </row>
    <row r="1005" spans="1:4" ht="27.75" customHeight="1">
      <c r="A1005" s="15">
        <v>1002</v>
      </c>
      <c r="B1005" s="16" t="str">
        <f t="shared" si="74"/>
        <v>SZ23082</v>
      </c>
      <c r="C1005" s="16" t="s">
        <v>45</v>
      </c>
      <c r="D1005" s="17" t="str">
        <f>"赵杨"</f>
        <v>赵杨</v>
      </c>
    </row>
    <row r="1006" spans="1:4" ht="27.75" customHeight="1">
      <c r="A1006" s="15">
        <v>1003</v>
      </c>
      <c r="B1006" s="16" t="str">
        <f t="shared" si="74"/>
        <v>SZ23082</v>
      </c>
      <c r="C1006" s="16" t="s">
        <v>45</v>
      </c>
      <c r="D1006" s="17" t="str">
        <f>"管涛"</f>
        <v>管涛</v>
      </c>
    </row>
    <row r="1007" spans="1:4" ht="27.75" customHeight="1">
      <c r="A1007" s="15">
        <v>1004</v>
      </c>
      <c r="B1007" s="16" t="str">
        <f t="shared" si="74"/>
        <v>SZ23082</v>
      </c>
      <c r="C1007" s="16" t="s">
        <v>45</v>
      </c>
      <c r="D1007" s="17" t="str">
        <f>"陈杰"</f>
        <v>陈杰</v>
      </c>
    </row>
    <row r="1008" spans="1:4" ht="27.75" customHeight="1">
      <c r="A1008" s="15">
        <v>1005</v>
      </c>
      <c r="B1008" s="16" t="str">
        <f t="shared" si="74"/>
        <v>SZ23082</v>
      </c>
      <c r="C1008" s="16" t="s">
        <v>45</v>
      </c>
      <c r="D1008" s="17" t="str">
        <f>"郑年耀"</f>
        <v>郑年耀</v>
      </c>
    </row>
    <row r="1009" spans="1:4" ht="27.75" customHeight="1">
      <c r="A1009" s="15">
        <v>1006</v>
      </c>
      <c r="B1009" s="16" t="str">
        <f t="shared" si="74"/>
        <v>SZ23082</v>
      </c>
      <c r="C1009" s="16" t="s">
        <v>45</v>
      </c>
      <c r="D1009" s="17" t="str">
        <f>"吴旭豪"</f>
        <v>吴旭豪</v>
      </c>
    </row>
    <row r="1010" spans="1:4" ht="27.75" customHeight="1">
      <c r="A1010" s="15">
        <v>1007</v>
      </c>
      <c r="B1010" s="16" t="str">
        <f t="shared" si="74"/>
        <v>SZ23082</v>
      </c>
      <c r="C1010" s="16" t="s">
        <v>45</v>
      </c>
      <c r="D1010" s="17" t="str">
        <f>"高杨"</f>
        <v>高杨</v>
      </c>
    </row>
    <row r="1011" spans="1:4" ht="27.75" customHeight="1">
      <c r="A1011" s="15">
        <v>1008</v>
      </c>
      <c r="B1011" s="16" t="str">
        <f t="shared" si="74"/>
        <v>SZ23082</v>
      </c>
      <c r="C1011" s="16" t="s">
        <v>45</v>
      </c>
      <c r="D1011" s="17" t="str">
        <f>"张宇轩"</f>
        <v>张宇轩</v>
      </c>
    </row>
    <row r="1012" spans="1:4" ht="27.75" customHeight="1">
      <c r="A1012" s="15">
        <v>1009</v>
      </c>
      <c r="B1012" s="16" t="str">
        <f t="shared" si="74"/>
        <v>SZ23082</v>
      </c>
      <c r="C1012" s="16" t="s">
        <v>45</v>
      </c>
      <c r="D1012" s="17" t="str">
        <f>"散梦尧"</f>
        <v>散梦尧</v>
      </c>
    </row>
    <row r="1013" spans="1:4" ht="27.75" customHeight="1">
      <c r="A1013" s="15">
        <v>1010</v>
      </c>
      <c r="B1013" s="16" t="str">
        <f t="shared" si="74"/>
        <v>SZ23082</v>
      </c>
      <c r="C1013" s="16" t="s">
        <v>45</v>
      </c>
      <c r="D1013" s="17" t="str">
        <f>"万梅"</f>
        <v>万梅</v>
      </c>
    </row>
    <row r="1014" spans="1:4" ht="27.75" customHeight="1">
      <c r="A1014" s="15">
        <v>1011</v>
      </c>
      <c r="B1014" s="16" t="str">
        <f t="shared" si="74"/>
        <v>SZ23082</v>
      </c>
      <c r="C1014" s="16" t="s">
        <v>45</v>
      </c>
      <c r="D1014" s="17" t="str">
        <f>"李林燕"</f>
        <v>李林燕</v>
      </c>
    </row>
    <row r="1015" spans="1:4" ht="27.75" customHeight="1">
      <c r="A1015" s="15">
        <v>1012</v>
      </c>
      <c r="B1015" s="16" t="str">
        <f t="shared" si="74"/>
        <v>SZ23082</v>
      </c>
      <c r="C1015" s="16" t="s">
        <v>45</v>
      </c>
      <c r="D1015" s="17" t="str">
        <f>"周述耀"</f>
        <v>周述耀</v>
      </c>
    </row>
    <row r="1016" spans="1:4" ht="27.75" customHeight="1">
      <c r="A1016" s="15">
        <v>1013</v>
      </c>
      <c r="B1016" s="16" t="str">
        <f t="shared" si="74"/>
        <v>SZ23082</v>
      </c>
      <c r="C1016" s="16" t="s">
        <v>45</v>
      </c>
      <c r="D1016" s="17" t="str">
        <f>"余永慧"</f>
        <v>余永慧</v>
      </c>
    </row>
    <row r="1017" spans="1:4" ht="27.75" customHeight="1">
      <c r="A1017" s="15">
        <v>1014</v>
      </c>
      <c r="B1017" s="16" t="str">
        <f t="shared" si="74"/>
        <v>SZ23082</v>
      </c>
      <c r="C1017" s="16" t="s">
        <v>45</v>
      </c>
      <c r="D1017" s="17" t="str">
        <f>"郑妮"</f>
        <v>郑妮</v>
      </c>
    </row>
    <row r="1018" spans="1:4" ht="27.75" customHeight="1">
      <c r="A1018" s="15">
        <v>1015</v>
      </c>
      <c r="B1018" s="16" t="str">
        <f t="shared" si="74"/>
        <v>SZ23082</v>
      </c>
      <c r="C1018" s="16" t="s">
        <v>45</v>
      </c>
      <c r="D1018" s="17" t="str">
        <f>"郭磊"</f>
        <v>郭磊</v>
      </c>
    </row>
    <row r="1019" spans="1:4" ht="27.75" customHeight="1">
      <c r="A1019" s="15">
        <v>1016</v>
      </c>
      <c r="B1019" s="16" t="str">
        <f t="shared" si="74"/>
        <v>SZ23082</v>
      </c>
      <c r="C1019" s="16" t="s">
        <v>45</v>
      </c>
      <c r="D1019" s="17" t="str">
        <f>"王美迪"</f>
        <v>王美迪</v>
      </c>
    </row>
    <row r="1020" spans="1:4" ht="27.75" customHeight="1">
      <c r="A1020" s="15">
        <v>1017</v>
      </c>
      <c r="B1020" s="16" t="str">
        <f t="shared" si="74"/>
        <v>SZ23082</v>
      </c>
      <c r="C1020" s="16" t="s">
        <v>45</v>
      </c>
      <c r="D1020" s="17" t="str">
        <f>"汪立"</f>
        <v>汪立</v>
      </c>
    </row>
    <row r="1021" spans="1:4" ht="27.75" customHeight="1">
      <c r="A1021" s="15">
        <v>1018</v>
      </c>
      <c r="B1021" s="16" t="str">
        <f t="shared" si="74"/>
        <v>SZ23082</v>
      </c>
      <c r="C1021" s="16" t="s">
        <v>45</v>
      </c>
      <c r="D1021" s="17" t="str">
        <f>"张馨月"</f>
        <v>张馨月</v>
      </c>
    </row>
    <row r="1022" spans="1:4" ht="27.75" customHeight="1">
      <c r="A1022" s="15">
        <v>1019</v>
      </c>
      <c r="B1022" s="16" t="str">
        <f t="shared" si="74"/>
        <v>SZ23082</v>
      </c>
      <c r="C1022" s="16" t="s">
        <v>45</v>
      </c>
      <c r="D1022" s="17" t="str">
        <f>"何芹"</f>
        <v>何芹</v>
      </c>
    </row>
    <row r="1023" spans="1:4" ht="27.75" customHeight="1">
      <c r="A1023" s="15">
        <v>1020</v>
      </c>
      <c r="B1023" s="16" t="str">
        <f t="shared" si="74"/>
        <v>SZ23082</v>
      </c>
      <c r="C1023" s="16" t="s">
        <v>45</v>
      </c>
      <c r="D1023" s="17" t="str">
        <f>"周雪纷"</f>
        <v>周雪纷</v>
      </c>
    </row>
    <row r="1024" spans="1:4" ht="27.75" customHeight="1">
      <c r="A1024" s="15">
        <v>1021</v>
      </c>
      <c r="B1024" s="16" t="str">
        <f t="shared" si="74"/>
        <v>SZ23082</v>
      </c>
      <c r="C1024" s="16" t="s">
        <v>45</v>
      </c>
      <c r="D1024" s="17" t="str">
        <f>"廖诗慧"</f>
        <v>廖诗慧</v>
      </c>
    </row>
    <row r="1025" spans="1:4" ht="27.75" customHeight="1">
      <c r="A1025" s="15">
        <v>1022</v>
      </c>
      <c r="B1025" s="16" t="str">
        <f t="shared" si="74"/>
        <v>SZ23082</v>
      </c>
      <c r="C1025" s="16" t="s">
        <v>45</v>
      </c>
      <c r="D1025" s="17" t="str">
        <f>"甘国渝"</f>
        <v>甘国渝</v>
      </c>
    </row>
    <row r="1026" spans="1:4" ht="27.75" customHeight="1">
      <c r="A1026" s="15">
        <v>1023</v>
      </c>
      <c r="B1026" s="16" t="str">
        <f t="shared" si="74"/>
        <v>SZ23082</v>
      </c>
      <c r="C1026" s="16" t="s">
        <v>45</v>
      </c>
      <c r="D1026" s="17" t="str">
        <f>"江悦"</f>
        <v>江悦</v>
      </c>
    </row>
    <row r="1027" spans="1:4" ht="27.75" customHeight="1">
      <c r="A1027" s="15">
        <v>1024</v>
      </c>
      <c r="B1027" s="16" t="str">
        <f aca="true" t="shared" si="75" ref="B1027:B1043">"SZ23083"</f>
        <v>SZ23083</v>
      </c>
      <c r="C1027" s="16" t="s">
        <v>45</v>
      </c>
      <c r="D1027" s="17" t="str">
        <f>"卢涓"</f>
        <v>卢涓</v>
      </c>
    </row>
    <row r="1028" spans="1:4" ht="27.75" customHeight="1">
      <c r="A1028" s="15">
        <v>1025</v>
      </c>
      <c r="B1028" s="16" t="str">
        <f t="shared" si="75"/>
        <v>SZ23083</v>
      </c>
      <c r="C1028" s="16" t="s">
        <v>45</v>
      </c>
      <c r="D1028" s="17" t="str">
        <f>"梁欢"</f>
        <v>梁欢</v>
      </c>
    </row>
    <row r="1029" spans="1:4" ht="27.75" customHeight="1">
      <c r="A1029" s="15">
        <v>1026</v>
      </c>
      <c r="B1029" s="16" t="str">
        <f t="shared" si="75"/>
        <v>SZ23083</v>
      </c>
      <c r="C1029" s="16" t="s">
        <v>45</v>
      </c>
      <c r="D1029" s="17" t="str">
        <f>"张丹丹"</f>
        <v>张丹丹</v>
      </c>
    </row>
    <row r="1030" spans="1:4" ht="27.75" customHeight="1">
      <c r="A1030" s="15">
        <v>1027</v>
      </c>
      <c r="B1030" s="16" t="str">
        <f t="shared" si="75"/>
        <v>SZ23083</v>
      </c>
      <c r="C1030" s="16" t="s">
        <v>45</v>
      </c>
      <c r="D1030" s="17" t="str">
        <f>"吴银芳"</f>
        <v>吴银芳</v>
      </c>
    </row>
    <row r="1031" spans="1:4" ht="27.75" customHeight="1">
      <c r="A1031" s="15">
        <v>1028</v>
      </c>
      <c r="B1031" s="16" t="str">
        <f t="shared" si="75"/>
        <v>SZ23083</v>
      </c>
      <c r="C1031" s="16" t="s">
        <v>45</v>
      </c>
      <c r="D1031" s="17" t="str">
        <f>"刘宝玲"</f>
        <v>刘宝玲</v>
      </c>
    </row>
    <row r="1032" spans="1:4" ht="27.75" customHeight="1">
      <c r="A1032" s="15">
        <v>1029</v>
      </c>
      <c r="B1032" s="16" t="str">
        <f t="shared" si="75"/>
        <v>SZ23083</v>
      </c>
      <c r="C1032" s="16" t="s">
        <v>45</v>
      </c>
      <c r="D1032" s="17" t="str">
        <f>"黄冰"</f>
        <v>黄冰</v>
      </c>
    </row>
    <row r="1033" spans="1:4" ht="27.75" customHeight="1">
      <c r="A1033" s="15">
        <v>1030</v>
      </c>
      <c r="B1033" s="16" t="str">
        <f t="shared" si="75"/>
        <v>SZ23083</v>
      </c>
      <c r="C1033" s="16" t="s">
        <v>45</v>
      </c>
      <c r="D1033" s="17" t="str">
        <f>"汤佳"</f>
        <v>汤佳</v>
      </c>
    </row>
    <row r="1034" spans="1:4" ht="27.75" customHeight="1">
      <c r="A1034" s="15">
        <v>1031</v>
      </c>
      <c r="B1034" s="16" t="str">
        <f t="shared" si="75"/>
        <v>SZ23083</v>
      </c>
      <c r="C1034" s="16" t="s">
        <v>45</v>
      </c>
      <c r="D1034" s="17" t="str">
        <f>"陈满"</f>
        <v>陈满</v>
      </c>
    </row>
    <row r="1035" spans="1:4" ht="27.75" customHeight="1">
      <c r="A1035" s="15">
        <v>1032</v>
      </c>
      <c r="B1035" s="16" t="str">
        <f t="shared" si="75"/>
        <v>SZ23083</v>
      </c>
      <c r="C1035" s="16" t="s">
        <v>45</v>
      </c>
      <c r="D1035" s="17" t="str">
        <f>"杜坤"</f>
        <v>杜坤</v>
      </c>
    </row>
    <row r="1036" spans="1:4" ht="27.75" customHeight="1">
      <c r="A1036" s="15">
        <v>1033</v>
      </c>
      <c r="B1036" s="16" t="str">
        <f t="shared" si="75"/>
        <v>SZ23083</v>
      </c>
      <c r="C1036" s="16" t="s">
        <v>45</v>
      </c>
      <c r="D1036" s="17" t="str">
        <f>"彭晓萍"</f>
        <v>彭晓萍</v>
      </c>
    </row>
    <row r="1037" spans="1:4" ht="27.75" customHeight="1">
      <c r="A1037" s="15">
        <v>1034</v>
      </c>
      <c r="B1037" s="16" t="str">
        <f t="shared" si="75"/>
        <v>SZ23083</v>
      </c>
      <c r="C1037" s="16" t="s">
        <v>45</v>
      </c>
      <c r="D1037" s="17" t="str">
        <f>"何开华"</f>
        <v>何开华</v>
      </c>
    </row>
    <row r="1038" spans="1:4" ht="27.75" customHeight="1">
      <c r="A1038" s="15">
        <v>1035</v>
      </c>
      <c r="B1038" s="16" t="str">
        <f t="shared" si="75"/>
        <v>SZ23083</v>
      </c>
      <c r="C1038" s="16" t="s">
        <v>45</v>
      </c>
      <c r="D1038" s="17" t="str">
        <f>"邓永芳"</f>
        <v>邓永芳</v>
      </c>
    </row>
    <row r="1039" spans="1:4" ht="27.75" customHeight="1">
      <c r="A1039" s="15">
        <v>1036</v>
      </c>
      <c r="B1039" s="16" t="str">
        <f t="shared" si="75"/>
        <v>SZ23083</v>
      </c>
      <c r="C1039" s="16" t="s">
        <v>45</v>
      </c>
      <c r="D1039" s="17" t="str">
        <f>"马伊原"</f>
        <v>马伊原</v>
      </c>
    </row>
    <row r="1040" spans="1:4" ht="27.75" customHeight="1">
      <c r="A1040" s="15">
        <v>1037</v>
      </c>
      <c r="B1040" s="16" t="str">
        <f t="shared" si="75"/>
        <v>SZ23083</v>
      </c>
      <c r="C1040" s="16" t="s">
        <v>45</v>
      </c>
      <c r="D1040" s="17" t="str">
        <f>"李慧敏"</f>
        <v>李慧敏</v>
      </c>
    </row>
    <row r="1041" spans="1:4" ht="27.75" customHeight="1">
      <c r="A1041" s="15">
        <v>1038</v>
      </c>
      <c r="B1041" s="16" t="str">
        <f t="shared" si="75"/>
        <v>SZ23083</v>
      </c>
      <c r="C1041" s="16" t="s">
        <v>45</v>
      </c>
      <c r="D1041" s="17" t="str">
        <f>"宋江健"</f>
        <v>宋江健</v>
      </c>
    </row>
    <row r="1042" spans="1:4" ht="27.75" customHeight="1">
      <c r="A1042" s="15">
        <v>1039</v>
      </c>
      <c r="B1042" s="16" t="str">
        <f t="shared" si="75"/>
        <v>SZ23083</v>
      </c>
      <c r="C1042" s="16" t="s">
        <v>45</v>
      </c>
      <c r="D1042" s="17" t="str">
        <f>"高晨"</f>
        <v>高晨</v>
      </c>
    </row>
    <row r="1043" spans="1:4" ht="27.75" customHeight="1">
      <c r="A1043" s="15">
        <v>1040</v>
      </c>
      <c r="B1043" s="16" t="str">
        <f t="shared" si="75"/>
        <v>SZ23083</v>
      </c>
      <c r="C1043" s="16" t="s">
        <v>45</v>
      </c>
      <c r="D1043" s="17" t="str">
        <f>"袁小蝶"</f>
        <v>袁小蝶</v>
      </c>
    </row>
    <row r="1044" spans="1:4" ht="27.75" customHeight="1">
      <c r="A1044" s="15">
        <v>1041</v>
      </c>
      <c r="B1044" s="16" t="str">
        <f aca="true" t="shared" si="76" ref="B1044:B1085">"SZ23084"</f>
        <v>SZ23084</v>
      </c>
      <c r="C1044" s="16" t="s">
        <v>46</v>
      </c>
      <c r="D1044" s="17" t="str">
        <f>"余可欣"</f>
        <v>余可欣</v>
      </c>
    </row>
    <row r="1045" spans="1:4" ht="27.75" customHeight="1">
      <c r="A1045" s="15">
        <v>1042</v>
      </c>
      <c r="B1045" s="16" t="str">
        <f t="shared" si="76"/>
        <v>SZ23084</v>
      </c>
      <c r="C1045" s="16" t="s">
        <v>46</v>
      </c>
      <c r="D1045" s="18" t="str">
        <f>"田进（身份证后四位0629）"</f>
        <v>田进（身份证后四位0629）</v>
      </c>
    </row>
    <row r="1046" spans="1:4" ht="27.75" customHeight="1">
      <c r="A1046" s="15">
        <v>1043</v>
      </c>
      <c r="B1046" s="16" t="str">
        <f t="shared" si="76"/>
        <v>SZ23084</v>
      </c>
      <c r="C1046" s="16" t="s">
        <v>46</v>
      </c>
      <c r="D1046" s="17" t="str">
        <f>"汪晨"</f>
        <v>汪晨</v>
      </c>
    </row>
    <row r="1047" spans="1:4" ht="27.75" customHeight="1">
      <c r="A1047" s="15">
        <v>1044</v>
      </c>
      <c r="B1047" s="16" t="str">
        <f t="shared" si="76"/>
        <v>SZ23084</v>
      </c>
      <c r="C1047" s="16" t="s">
        <v>46</v>
      </c>
      <c r="D1047" s="17" t="str">
        <f>"李思淼"</f>
        <v>李思淼</v>
      </c>
    </row>
    <row r="1048" spans="1:4" ht="27.75" customHeight="1">
      <c r="A1048" s="15">
        <v>1045</v>
      </c>
      <c r="B1048" s="16" t="str">
        <f t="shared" si="76"/>
        <v>SZ23084</v>
      </c>
      <c r="C1048" s="16" t="s">
        <v>46</v>
      </c>
      <c r="D1048" s="17" t="str">
        <f>"王晶"</f>
        <v>王晶</v>
      </c>
    </row>
    <row r="1049" spans="1:4" ht="27.75" customHeight="1">
      <c r="A1049" s="15">
        <v>1046</v>
      </c>
      <c r="B1049" s="16" t="str">
        <f t="shared" si="76"/>
        <v>SZ23084</v>
      </c>
      <c r="C1049" s="16" t="s">
        <v>46</v>
      </c>
      <c r="D1049" s="17" t="str">
        <f>"黄鹏"</f>
        <v>黄鹏</v>
      </c>
    </row>
    <row r="1050" spans="1:4" ht="27.75" customHeight="1">
      <c r="A1050" s="15">
        <v>1047</v>
      </c>
      <c r="B1050" s="16" t="str">
        <f t="shared" si="76"/>
        <v>SZ23084</v>
      </c>
      <c r="C1050" s="16" t="s">
        <v>46</v>
      </c>
      <c r="D1050" s="17" t="str">
        <f>"喻西"</f>
        <v>喻西</v>
      </c>
    </row>
    <row r="1051" spans="1:4" ht="27.75" customHeight="1">
      <c r="A1051" s="15">
        <v>1048</v>
      </c>
      <c r="B1051" s="16" t="str">
        <f t="shared" si="76"/>
        <v>SZ23084</v>
      </c>
      <c r="C1051" s="16" t="s">
        <v>46</v>
      </c>
      <c r="D1051" s="17" t="str">
        <f>"周怡杉"</f>
        <v>周怡杉</v>
      </c>
    </row>
    <row r="1052" spans="1:4" ht="27.75" customHeight="1">
      <c r="A1052" s="15">
        <v>1049</v>
      </c>
      <c r="B1052" s="16" t="str">
        <f t="shared" si="76"/>
        <v>SZ23084</v>
      </c>
      <c r="C1052" s="16" t="s">
        <v>46</v>
      </c>
      <c r="D1052" s="17" t="str">
        <f>"朱婷"</f>
        <v>朱婷</v>
      </c>
    </row>
    <row r="1053" spans="1:4" ht="27.75" customHeight="1">
      <c r="A1053" s="15">
        <v>1050</v>
      </c>
      <c r="B1053" s="16" t="str">
        <f t="shared" si="76"/>
        <v>SZ23084</v>
      </c>
      <c r="C1053" s="16" t="s">
        <v>46</v>
      </c>
      <c r="D1053" s="17" t="str">
        <f>"钟雨涵"</f>
        <v>钟雨涵</v>
      </c>
    </row>
    <row r="1054" spans="1:4" ht="27.75" customHeight="1">
      <c r="A1054" s="15">
        <v>1051</v>
      </c>
      <c r="B1054" s="16" t="str">
        <f t="shared" si="76"/>
        <v>SZ23084</v>
      </c>
      <c r="C1054" s="16" t="s">
        <v>46</v>
      </c>
      <c r="D1054" s="17" t="str">
        <f>"郑艳梅"</f>
        <v>郑艳梅</v>
      </c>
    </row>
    <row r="1055" spans="1:4" ht="27.75" customHeight="1">
      <c r="A1055" s="15">
        <v>1052</v>
      </c>
      <c r="B1055" s="16" t="str">
        <f t="shared" si="76"/>
        <v>SZ23084</v>
      </c>
      <c r="C1055" s="16" t="s">
        <v>46</v>
      </c>
      <c r="D1055" s="17" t="str">
        <f>"曾雨卓"</f>
        <v>曾雨卓</v>
      </c>
    </row>
    <row r="1056" spans="1:4" ht="27.75" customHeight="1">
      <c r="A1056" s="15">
        <v>1053</v>
      </c>
      <c r="B1056" s="16" t="str">
        <f t="shared" si="76"/>
        <v>SZ23084</v>
      </c>
      <c r="C1056" s="16" t="s">
        <v>46</v>
      </c>
      <c r="D1056" s="17" t="str">
        <f>"刘玉婷"</f>
        <v>刘玉婷</v>
      </c>
    </row>
    <row r="1057" spans="1:4" ht="27.75" customHeight="1">
      <c r="A1057" s="15">
        <v>1054</v>
      </c>
      <c r="B1057" s="16" t="str">
        <f t="shared" si="76"/>
        <v>SZ23084</v>
      </c>
      <c r="C1057" s="16" t="s">
        <v>46</v>
      </c>
      <c r="D1057" s="17" t="str">
        <f>"聂玉蓉"</f>
        <v>聂玉蓉</v>
      </c>
    </row>
    <row r="1058" spans="1:4" ht="27.75" customHeight="1">
      <c r="A1058" s="15">
        <v>1055</v>
      </c>
      <c r="B1058" s="16" t="str">
        <f t="shared" si="76"/>
        <v>SZ23084</v>
      </c>
      <c r="C1058" s="16" t="s">
        <v>46</v>
      </c>
      <c r="D1058" s="17" t="str">
        <f>"李君婷"</f>
        <v>李君婷</v>
      </c>
    </row>
    <row r="1059" spans="1:4" ht="27.75" customHeight="1">
      <c r="A1059" s="15">
        <v>1056</v>
      </c>
      <c r="B1059" s="16" t="str">
        <f t="shared" si="76"/>
        <v>SZ23084</v>
      </c>
      <c r="C1059" s="16" t="s">
        <v>46</v>
      </c>
      <c r="D1059" s="17" t="str">
        <f>"汤少杭"</f>
        <v>汤少杭</v>
      </c>
    </row>
    <row r="1060" spans="1:4" ht="27.75" customHeight="1">
      <c r="A1060" s="15">
        <v>1057</v>
      </c>
      <c r="B1060" s="16" t="str">
        <f t="shared" si="76"/>
        <v>SZ23084</v>
      </c>
      <c r="C1060" s="16" t="s">
        <v>46</v>
      </c>
      <c r="D1060" s="17" t="str">
        <f>"彭新月"</f>
        <v>彭新月</v>
      </c>
    </row>
    <row r="1061" spans="1:4" ht="27.75" customHeight="1">
      <c r="A1061" s="15">
        <v>1058</v>
      </c>
      <c r="B1061" s="16" t="str">
        <f t="shared" si="76"/>
        <v>SZ23084</v>
      </c>
      <c r="C1061" s="16" t="s">
        <v>46</v>
      </c>
      <c r="D1061" s="17" t="str">
        <f>"刘晓玲"</f>
        <v>刘晓玲</v>
      </c>
    </row>
    <row r="1062" spans="1:4" ht="27.75" customHeight="1">
      <c r="A1062" s="15">
        <v>1059</v>
      </c>
      <c r="B1062" s="16" t="str">
        <f t="shared" si="76"/>
        <v>SZ23084</v>
      </c>
      <c r="C1062" s="16" t="s">
        <v>46</v>
      </c>
      <c r="D1062" s="17" t="str">
        <f>"张文豪"</f>
        <v>张文豪</v>
      </c>
    </row>
    <row r="1063" spans="1:4" ht="27.75" customHeight="1">
      <c r="A1063" s="15">
        <v>1060</v>
      </c>
      <c r="B1063" s="16" t="str">
        <f t="shared" si="76"/>
        <v>SZ23084</v>
      </c>
      <c r="C1063" s="16" t="s">
        <v>46</v>
      </c>
      <c r="D1063" s="17" t="str">
        <f>"宋佳臻"</f>
        <v>宋佳臻</v>
      </c>
    </row>
    <row r="1064" spans="1:4" ht="27.75" customHeight="1">
      <c r="A1064" s="15">
        <v>1061</v>
      </c>
      <c r="B1064" s="16" t="str">
        <f t="shared" si="76"/>
        <v>SZ23084</v>
      </c>
      <c r="C1064" s="16" t="s">
        <v>46</v>
      </c>
      <c r="D1064" s="17" t="str">
        <f>"陈奎玲"</f>
        <v>陈奎玲</v>
      </c>
    </row>
    <row r="1065" spans="1:4" ht="27.75" customHeight="1">
      <c r="A1065" s="15">
        <v>1062</v>
      </c>
      <c r="B1065" s="16" t="str">
        <f t="shared" si="76"/>
        <v>SZ23084</v>
      </c>
      <c r="C1065" s="16" t="s">
        <v>46</v>
      </c>
      <c r="D1065" s="17" t="str">
        <f>"杜磊"</f>
        <v>杜磊</v>
      </c>
    </row>
    <row r="1066" spans="1:4" ht="27.75" customHeight="1">
      <c r="A1066" s="15">
        <v>1063</v>
      </c>
      <c r="B1066" s="16" t="str">
        <f t="shared" si="76"/>
        <v>SZ23084</v>
      </c>
      <c r="C1066" s="16" t="s">
        <v>46</v>
      </c>
      <c r="D1066" s="17" t="str">
        <f>"陈世文"</f>
        <v>陈世文</v>
      </c>
    </row>
    <row r="1067" spans="1:4" ht="27.75" customHeight="1">
      <c r="A1067" s="15">
        <v>1064</v>
      </c>
      <c r="B1067" s="16" t="str">
        <f t="shared" si="76"/>
        <v>SZ23084</v>
      </c>
      <c r="C1067" s="16" t="s">
        <v>46</v>
      </c>
      <c r="D1067" s="17" t="str">
        <f>"刘会哲"</f>
        <v>刘会哲</v>
      </c>
    </row>
    <row r="1068" spans="1:4" ht="27.75" customHeight="1">
      <c r="A1068" s="15">
        <v>1065</v>
      </c>
      <c r="B1068" s="16" t="str">
        <f t="shared" si="76"/>
        <v>SZ23084</v>
      </c>
      <c r="C1068" s="16" t="s">
        <v>46</v>
      </c>
      <c r="D1068" s="17" t="str">
        <f>"谭桂艳"</f>
        <v>谭桂艳</v>
      </c>
    </row>
    <row r="1069" spans="1:4" ht="27.75" customHeight="1">
      <c r="A1069" s="15">
        <v>1066</v>
      </c>
      <c r="B1069" s="16" t="str">
        <f t="shared" si="76"/>
        <v>SZ23084</v>
      </c>
      <c r="C1069" s="16" t="s">
        <v>46</v>
      </c>
      <c r="D1069" s="17" t="str">
        <f>"邓典典"</f>
        <v>邓典典</v>
      </c>
    </row>
    <row r="1070" spans="1:4" ht="27.75" customHeight="1">
      <c r="A1070" s="15">
        <v>1067</v>
      </c>
      <c r="B1070" s="16" t="str">
        <f t="shared" si="76"/>
        <v>SZ23084</v>
      </c>
      <c r="C1070" s="16" t="s">
        <v>46</v>
      </c>
      <c r="D1070" s="17" t="str">
        <f>"马俏俏"</f>
        <v>马俏俏</v>
      </c>
    </row>
    <row r="1071" spans="1:4" ht="27.75" customHeight="1">
      <c r="A1071" s="15">
        <v>1068</v>
      </c>
      <c r="B1071" s="16" t="str">
        <f t="shared" si="76"/>
        <v>SZ23084</v>
      </c>
      <c r="C1071" s="16" t="s">
        <v>46</v>
      </c>
      <c r="D1071" s="17" t="str">
        <f>"王兰西"</f>
        <v>王兰西</v>
      </c>
    </row>
    <row r="1072" spans="1:4" ht="27.75" customHeight="1">
      <c r="A1072" s="15">
        <v>1069</v>
      </c>
      <c r="B1072" s="16" t="str">
        <f t="shared" si="76"/>
        <v>SZ23084</v>
      </c>
      <c r="C1072" s="16" t="s">
        <v>46</v>
      </c>
      <c r="D1072" s="17" t="str">
        <f>"丁晓艳"</f>
        <v>丁晓艳</v>
      </c>
    </row>
    <row r="1073" spans="1:4" ht="27.75" customHeight="1">
      <c r="A1073" s="15">
        <v>1070</v>
      </c>
      <c r="B1073" s="16" t="str">
        <f t="shared" si="76"/>
        <v>SZ23084</v>
      </c>
      <c r="C1073" s="16" t="s">
        <v>46</v>
      </c>
      <c r="D1073" s="17" t="str">
        <f>"陈淑"</f>
        <v>陈淑</v>
      </c>
    </row>
    <row r="1074" spans="1:4" ht="27.75" customHeight="1">
      <c r="A1074" s="15">
        <v>1071</v>
      </c>
      <c r="B1074" s="16" t="str">
        <f t="shared" si="76"/>
        <v>SZ23084</v>
      </c>
      <c r="C1074" s="16" t="s">
        <v>46</v>
      </c>
      <c r="D1074" s="17" t="str">
        <f>"张岚"</f>
        <v>张岚</v>
      </c>
    </row>
    <row r="1075" spans="1:4" ht="27.75" customHeight="1">
      <c r="A1075" s="15">
        <v>1072</v>
      </c>
      <c r="B1075" s="16" t="str">
        <f t="shared" si="76"/>
        <v>SZ23084</v>
      </c>
      <c r="C1075" s="16" t="s">
        <v>46</v>
      </c>
      <c r="D1075" s="17" t="str">
        <f>"余悦"</f>
        <v>余悦</v>
      </c>
    </row>
    <row r="1076" spans="1:4" ht="27.75" customHeight="1">
      <c r="A1076" s="15">
        <v>1073</v>
      </c>
      <c r="B1076" s="16" t="str">
        <f t="shared" si="76"/>
        <v>SZ23084</v>
      </c>
      <c r="C1076" s="16" t="s">
        <v>46</v>
      </c>
      <c r="D1076" s="17" t="str">
        <f>"周倩倩"</f>
        <v>周倩倩</v>
      </c>
    </row>
    <row r="1077" spans="1:4" ht="27.75" customHeight="1">
      <c r="A1077" s="15">
        <v>1074</v>
      </c>
      <c r="B1077" s="16" t="str">
        <f t="shared" si="76"/>
        <v>SZ23084</v>
      </c>
      <c r="C1077" s="16" t="s">
        <v>46</v>
      </c>
      <c r="D1077" s="17" t="str">
        <f>"王青"</f>
        <v>王青</v>
      </c>
    </row>
    <row r="1078" spans="1:4" ht="27.75" customHeight="1">
      <c r="A1078" s="15">
        <v>1075</v>
      </c>
      <c r="B1078" s="16" t="str">
        <f t="shared" si="76"/>
        <v>SZ23084</v>
      </c>
      <c r="C1078" s="16" t="s">
        <v>46</v>
      </c>
      <c r="D1078" s="17" t="str">
        <f>"沈雨盈"</f>
        <v>沈雨盈</v>
      </c>
    </row>
    <row r="1079" spans="1:4" ht="27.75" customHeight="1">
      <c r="A1079" s="15">
        <v>1076</v>
      </c>
      <c r="B1079" s="16" t="str">
        <f t="shared" si="76"/>
        <v>SZ23084</v>
      </c>
      <c r="C1079" s="16" t="s">
        <v>46</v>
      </c>
      <c r="D1079" s="17" t="str">
        <f>"牟昕"</f>
        <v>牟昕</v>
      </c>
    </row>
    <row r="1080" spans="1:4" ht="27.75" customHeight="1">
      <c r="A1080" s="15">
        <v>1077</v>
      </c>
      <c r="B1080" s="16" t="str">
        <f t="shared" si="76"/>
        <v>SZ23084</v>
      </c>
      <c r="C1080" s="16" t="s">
        <v>46</v>
      </c>
      <c r="D1080" s="17" t="str">
        <f>"薛雯昕"</f>
        <v>薛雯昕</v>
      </c>
    </row>
    <row r="1081" spans="1:4" ht="27.75" customHeight="1">
      <c r="A1081" s="15">
        <v>1078</v>
      </c>
      <c r="B1081" s="16" t="str">
        <f t="shared" si="76"/>
        <v>SZ23084</v>
      </c>
      <c r="C1081" s="16" t="s">
        <v>46</v>
      </c>
      <c r="D1081" s="17" t="str">
        <f>"田洪宇"</f>
        <v>田洪宇</v>
      </c>
    </row>
    <row r="1082" spans="1:4" ht="27.75" customHeight="1">
      <c r="A1082" s="15">
        <v>1079</v>
      </c>
      <c r="B1082" s="16" t="str">
        <f t="shared" si="76"/>
        <v>SZ23084</v>
      </c>
      <c r="C1082" s="16" t="s">
        <v>46</v>
      </c>
      <c r="D1082" s="17" t="str">
        <f>"董霞"</f>
        <v>董霞</v>
      </c>
    </row>
    <row r="1083" spans="1:4" ht="27.75" customHeight="1">
      <c r="A1083" s="15">
        <v>1080</v>
      </c>
      <c r="B1083" s="16" t="str">
        <f t="shared" si="76"/>
        <v>SZ23084</v>
      </c>
      <c r="C1083" s="16" t="s">
        <v>46</v>
      </c>
      <c r="D1083" s="17" t="str">
        <f>"谭可"</f>
        <v>谭可</v>
      </c>
    </row>
    <row r="1084" spans="1:4" ht="27.75" customHeight="1">
      <c r="A1084" s="15">
        <v>1081</v>
      </c>
      <c r="B1084" s="16" t="str">
        <f t="shared" si="76"/>
        <v>SZ23084</v>
      </c>
      <c r="C1084" s="16" t="s">
        <v>46</v>
      </c>
      <c r="D1084" s="17" t="str">
        <f>"石颖"</f>
        <v>石颖</v>
      </c>
    </row>
    <row r="1085" spans="1:4" ht="27.75" customHeight="1">
      <c r="A1085" s="15">
        <v>1082</v>
      </c>
      <c r="B1085" s="16" t="str">
        <f t="shared" si="76"/>
        <v>SZ23084</v>
      </c>
      <c r="C1085" s="16" t="s">
        <v>46</v>
      </c>
      <c r="D1085" s="17" t="str">
        <f>"刘璐"</f>
        <v>刘璐</v>
      </c>
    </row>
    <row r="1086" spans="1:4" ht="27.75" customHeight="1">
      <c r="A1086" s="15">
        <v>1083</v>
      </c>
      <c r="B1086" s="16" t="str">
        <f aca="true" t="shared" si="77" ref="B1086:B1113">"SZ23085"</f>
        <v>SZ23085</v>
      </c>
      <c r="C1086" s="16" t="s">
        <v>46</v>
      </c>
      <c r="D1086" s="17" t="str">
        <f>"张旭卓"</f>
        <v>张旭卓</v>
      </c>
    </row>
    <row r="1087" spans="1:4" ht="27.75" customHeight="1">
      <c r="A1087" s="15">
        <v>1084</v>
      </c>
      <c r="B1087" s="16" t="str">
        <f t="shared" si="77"/>
        <v>SZ23085</v>
      </c>
      <c r="C1087" s="16" t="s">
        <v>46</v>
      </c>
      <c r="D1087" s="17" t="str">
        <f>"程帆"</f>
        <v>程帆</v>
      </c>
    </row>
    <row r="1088" spans="1:4" ht="27.75" customHeight="1">
      <c r="A1088" s="15">
        <v>1085</v>
      </c>
      <c r="B1088" s="16" t="str">
        <f t="shared" si="77"/>
        <v>SZ23085</v>
      </c>
      <c r="C1088" s="16" t="s">
        <v>46</v>
      </c>
      <c r="D1088" s="17" t="str">
        <f>"伍林红"</f>
        <v>伍林红</v>
      </c>
    </row>
    <row r="1089" spans="1:4" ht="27.75" customHeight="1">
      <c r="A1089" s="15">
        <v>1086</v>
      </c>
      <c r="B1089" s="16" t="str">
        <f t="shared" si="77"/>
        <v>SZ23085</v>
      </c>
      <c r="C1089" s="16" t="s">
        <v>46</v>
      </c>
      <c r="D1089" s="17" t="str">
        <f>"梁丹丹"</f>
        <v>梁丹丹</v>
      </c>
    </row>
    <row r="1090" spans="1:4" ht="27.75" customHeight="1">
      <c r="A1090" s="15">
        <v>1087</v>
      </c>
      <c r="B1090" s="16" t="str">
        <f t="shared" si="77"/>
        <v>SZ23085</v>
      </c>
      <c r="C1090" s="16" t="s">
        <v>46</v>
      </c>
      <c r="D1090" s="17" t="str">
        <f>"张耀扬"</f>
        <v>张耀扬</v>
      </c>
    </row>
    <row r="1091" spans="1:4" ht="27.75" customHeight="1">
      <c r="A1091" s="15">
        <v>1088</v>
      </c>
      <c r="B1091" s="16" t="str">
        <f t="shared" si="77"/>
        <v>SZ23085</v>
      </c>
      <c r="C1091" s="16" t="s">
        <v>46</v>
      </c>
      <c r="D1091" s="17" t="str">
        <f>"万红玲"</f>
        <v>万红玲</v>
      </c>
    </row>
    <row r="1092" spans="1:4" ht="27.75" customHeight="1">
      <c r="A1092" s="15">
        <v>1089</v>
      </c>
      <c r="B1092" s="16" t="str">
        <f t="shared" si="77"/>
        <v>SZ23085</v>
      </c>
      <c r="C1092" s="16" t="s">
        <v>46</v>
      </c>
      <c r="D1092" s="17" t="str">
        <f>"项虎兵"</f>
        <v>项虎兵</v>
      </c>
    </row>
    <row r="1093" spans="1:4" ht="27.75" customHeight="1">
      <c r="A1093" s="15">
        <v>1090</v>
      </c>
      <c r="B1093" s="16" t="str">
        <f t="shared" si="77"/>
        <v>SZ23085</v>
      </c>
      <c r="C1093" s="16" t="s">
        <v>46</v>
      </c>
      <c r="D1093" s="17" t="str">
        <f>"有清楠"</f>
        <v>有清楠</v>
      </c>
    </row>
    <row r="1094" spans="1:4" ht="27.75" customHeight="1">
      <c r="A1094" s="15">
        <v>1091</v>
      </c>
      <c r="B1094" s="16" t="str">
        <f t="shared" si="77"/>
        <v>SZ23085</v>
      </c>
      <c r="C1094" s="16" t="s">
        <v>46</v>
      </c>
      <c r="D1094" s="17" t="str">
        <f>"许德宇"</f>
        <v>许德宇</v>
      </c>
    </row>
    <row r="1095" spans="1:4" ht="27.75" customHeight="1">
      <c r="A1095" s="15">
        <v>1092</v>
      </c>
      <c r="B1095" s="16" t="str">
        <f t="shared" si="77"/>
        <v>SZ23085</v>
      </c>
      <c r="C1095" s="16" t="s">
        <v>46</v>
      </c>
      <c r="D1095" s="17" t="str">
        <f>"刘子晗"</f>
        <v>刘子晗</v>
      </c>
    </row>
    <row r="1096" spans="1:4" ht="27.75" customHeight="1">
      <c r="A1096" s="15">
        <v>1093</v>
      </c>
      <c r="B1096" s="16" t="str">
        <f t="shared" si="77"/>
        <v>SZ23085</v>
      </c>
      <c r="C1096" s="16" t="s">
        <v>46</v>
      </c>
      <c r="D1096" s="17" t="str">
        <f>"罗翠荣"</f>
        <v>罗翠荣</v>
      </c>
    </row>
    <row r="1097" spans="1:4" ht="27.75" customHeight="1">
      <c r="A1097" s="15">
        <v>1094</v>
      </c>
      <c r="B1097" s="16" t="str">
        <f t="shared" si="77"/>
        <v>SZ23085</v>
      </c>
      <c r="C1097" s="16" t="s">
        <v>46</v>
      </c>
      <c r="D1097" s="17" t="str">
        <f>"李辉"</f>
        <v>李辉</v>
      </c>
    </row>
    <row r="1098" spans="1:4" ht="27.75" customHeight="1">
      <c r="A1098" s="15">
        <v>1095</v>
      </c>
      <c r="B1098" s="16" t="str">
        <f t="shared" si="77"/>
        <v>SZ23085</v>
      </c>
      <c r="C1098" s="16" t="s">
        <v>46</v>
      </c>
      <c r="D1098" s="17" t="str">
        <f>"朱江桥"</f>
        <v>朱江桥</v>
      </c>
    </row>
    <row r="1099" spans="1:4" ht="27.75" customHeight="1">
      <c r="A1099" s="15">
        <v>1096</v>
      </c>
      <c r="B1099" s="16" t="str">
        <f t="shared" si="77"/>
        <v>SZ23085</v>
      </c>
      <c r="C1099" s="16" t="s">
        <v>46</v>
      </c>
      <c r="D1099" s="17" t="str">
        <f>"张浩然"</f>
        <v>张浩然</v>
      </c>
    </row>
    <row r="1100" spans="1:4" ht="27.75" customHeight="1">
      <c r="A1100" s="15">
        <v>1097</v>
      </c>
      <c r="B1100" s="16" t="str">
        <f t="shared" si="77"/>
        <v>SZ23085</v>
      </c>
      <c r="C1100" s="16" t="s">
        <v>46</v>
      </c>
      <c r="D1100" s="17" t="str">
        <f>"赵娟娟"</f>
        <v>赵娟娟</v>
      </c>
    </row>
    <row r="1101" spans="1:4" ht="27.75" customHeight="1">
      <c r="A1101" s="15">
        <v>1098</v>
      </c>
      <c r="B1101" s="16" t="str">
        <f t="shared" si="77"/>
        <v>SZ23085</v>
      </c>
      <c r="C1101" s="16" t="s">
        <v>46</v>
      </c>
      <c r="D1101" s="17" t="str">
        <f>"王建平"</f>
        <v>王建平</v>
      </c>
    </row>
    <row r="1102" spans="1:4" ht="27.75" customHeight="1">
      <c r="A1102" s="15">
        <v>1099</v>
      </c>
      <c r="B1102" s="16" t="str">
        <f t="shared" si="77"/>
        <v>SZ23085</v>
      </c>
      <c r="C1102" s="16" t="s">
        <v>46</v>
      </c>
      <c r="D1102" s="17" t="str">
        <f>"姚柳清"</f>
        <v>姚柳清</v>
      </c>
    </row>
    <row r="1103" spans="1:4" ht="27.75" customHeight="1">
      <c r="A1103" s="15">
        <v>1100</v>
      </c>
      <c r="B1103" s="16" t="str">
        <f t="shared" si="77"/>
        <v>SZ23085</v>
      </c>
      <c r="C1103" s="16" t="s">
        <v>46</v>
      </c>
      <c r="D1103" s="17" t="str">
        <f>"徐春雨"</f>
        <v>徐春雨</v>
      </c>
    </row>
    <row r="1104" spans="1:4" ht="27.75" customHeight="1">
      <c r="A1104" s="15">
        <v>1101</v>
      </c>
      <c r="B1104" s="16" t="str">
        <f t="shared" si="77"/>
        <v>SZ23085</v>
      </c>
      <c r="C1104" s="16" t="s">
        <v>46</v>
      </c>
      <c r="D1104" s="17" t="str">
        <f>"邓丹"</f>
        <v>邓丹</v>
      </c>
    </row>
    <row r="1105" spans="1:4" ht="27.75" customHeight="1">
      <c r="A1105" s="15">
        <v>1102</v>
      </c>
      <c r="B1105" s="16" t="str">
        <f t="shared" si="77"/>
        <v>SZ23085</v>
      </c>
      <c r="C1105" s="16" t="s">
        <v>46</v>
      </c>
      <c r="D1105" s="17" t="str">
        <f>"彭梦"</f>
        <v>彭梦</v>
      </c>
    </row>
    <row r="1106" spans="1:4" ht="27.75" customHeight="1">
      <c r="A1106" s="15">
        <v>1103</v>
      </c>
      <c r="B1106" s="16" t="str">
        <f t="shared" si="77"/>
        <v>SZ23085</v>
      </c>
      <c r="C1106" s="16" t="s">
        <v>46</v>
      </c>
      <c r="D1106" s="17" t="str">
        <f>"占英"</f>
        <v>占英</v>
      </c>
    </row>
    <row r="1107" spans="1:4" ht="27.75" customHeight="1">
      <c r="A1107" s="15">
        <v>1104</v>
      </c>
      <c r="B1107" s="16" t="str">
        <f t="shared" si="77"/>
        <v>SZ23085</v>
      </c>
      <c r="C1107" s="16" t="s">
        <v>46</v>
      </c>
      <c r="D1107" s="18" t="str">
        <f>"胡静（身份证后四位4227）"</f>
        <v>胡静（身份证后四位4227）</v>
      </c>
    </row>
    <row r="1108" spans="1:4" ht="27.75" customHeight="1">
      <c r="A1108" s="15">
        <v>1105</v>
      </c>
      <c r="B1108" s="16" t="str">
        <f t="shared" si="77"/>
        <v>SZ23085</v>
      </c>
      <c r="C1108" s="16" t="s">
        <v>46</v>
      </c>
      <c r="D1108" s="17" t="str">
        <f>"王秀文"</f>
        <v>王秀文</v>
      </c>
    </row>
    <row r="1109" spans="1:4" ht="27.75" customHeight="1">
      <c r="A1109" s="15">
        <v>1106</v>
      </c>
      <c r="B1109" s="16" t="str">
        <f t="shared" si="77"/>
        <v>SZ23085</v>
      </c>
      <c r="C1109" s="16" t="s">
        <v>46</v>
      </c>
      <c r="D1109" s="17" t="str">
        <f>"肖帅"</f>
        <v>肖帅</v>
      </c>
    </row>
    <row r="1110" spans="1:4" ht="27.75" customHeight="1">
      <c r="A1110" s="15">
        <v>1107</v>
      </c>
      <c r="B1110" s="16" t="str">
        <f t="shared" si="77"/>
        <v>SZ23085</v>
      </c>
      <c r="C1110" s="16" t="s">
        <v>46</v>
      </c>
      <c r="D1110" s="17" t="str">
        <f>"吴磊"</f>
        <v>吴磊</v>
      </c>
    </row>
    <row r="1111" spans="1:4" ht="27.75" customHeight="1">
      <c r="A1111" s="15">
        <v>1108</v>
      </c>
      <c r="B1111" s="16" t="str">
        <f t="shared" si="77"/>
        <v>SZ23085</v>
      </c>
      <c r="C1111" s="16" t="s">
        <v>46</v>
      </c>
      <c r="D1111" s="17" t="str">
        <f>"孔征"</f>
        <v>孔征</v>
      </c>
    </row>
    <row r="1112" spans="1:4" ht="27.75" customHeight="1">
      <c r="A1112" s="15">
        <v>1109</v>
      </c>
      <c r="B1112" s="16" t="str">
        <f t="shared" si="77"/>
        <v>SZ23085</v>
      </c>
      <c r="C1112" s="16" t="s">
        <v>46</v>
      </c>
      <c r="D1112" s="17" t="str">
        <f>"孙嘉祺"</f>
        <v>孙嘉祺</v>
      </c>
    </row>
    <row r="1113" spans="1:4" ht="27.75" customHeight="1">
      <c r="A1113" s="15">
        <v>1110</v>
      </c>
      <c r="B1113" s="16" t="str">
        <f t="shared" si="77"/>
        <v>SZ23085</v>
      </c>
      <c r="C1113" s="16" t="s">
        <v>46</v>
      </c>
      <c r="D1113" s="17" t="str">
        <f>"谈迎红"</f>
        <v>谈迎红</v>
      </c>
    </row>
    <row r="1114" spans="1:4" ht="27.75" customHeight="1">
      <c r="A1114" s="15">
        <v>1111</v>
      </c>
      <c r="B1114" s="16" t="str">
        <f aca="true" t="shared" si="78" ref="B1114:B1129">"SZ23086"</f>
        <v>SZ23086</v>
      </c>
      <c r="C1114" s="16" t="s">
        <v>46</v>
      </c>
      <c r="D1114" s="17" t="str">
        <f>"王冰洁"</f>
        <v>王冰洁</v>
      </c>
    </row>
    <row r="1115" spans="1:4" ht="27.75" customHeight="1">
      <c r="A1115" s="15">
        <v>1112</v>
      </c>
      <c r="B1115" s="16" t="str">
        <f t="shared" si="78"/>
        <v>SZ23086</v>
      </c>
      <c r="C1115" s="16" t="s">
        <v>46</v>
      </c>
      <c r="D1115" s="17" t="str">
        <f>"赵荣"</f>
        <v>赵荣</v>
      </c>
    </row>
    <row r="1116" spans="1:4" ht="27.75" customHeight="1">
      <c r="A1116" s="15">
        <v>1113</v>
      </c>
      <c r="B1116" s="16" t="str">
        <f t="shared" si="78"/>
        <v>SZ23086</v>
      </c>
      <c r="C1116" s="16" t="s">
        <v>46</v>
      </c>
      <c r="D1116" s="17" t="str">
        <f>"冉娟"</f>
        <v>冉娟</v>
      </c>
    </row>
    <row r="1117" spans="1:4" ht="27.75" customHeight="1">
      <c r="A1117" s="15">
        <v>1114</v>
      </c>
      <c r="B1117" s="16" t="str">
        <f t="shared" si="78"/>
        <v>SZ23086</v>
      </c>
      <c r="C1117" s="16" t="s">
        <v>46</v>
      </c>
      <c r="D1117" s="17" t="str">
        <f>"瞿艳荣"</f>
        <v>瞿艳荣</v>
      </c>
    </row>
    <row r="1118" spans="1:4" ht="27.75" customHeight="1">
      <c r="A1118" s="15">
        <v>1115</v>
      </c>
      <c r="B1118" s="16" t="str">
        <f t="shared" si="78"/>
        <v>SZ23086</v>
      </c>
      <c r="C1118" s="16" t="s">
        <v>46</v>
      </c>
      <c r="D1118" s="17" t="str">
        <f>"胡红梅"</f>
        <v>胡红梅</v>
      </c>
    </row>
    <row r="1119" spans="1:4" ht="27.75" customHeight="1">
      <c r="A1119" s="15">
        <v>1116</v>
      </c>
      <c r="B1119" s="16" t="str">
        <f t="shared" si="78"/>
        <v>SZ23086</v>
      </c>
      <c r="C1119" s="16" t="s">
        <v>46</v>
      </c>
      <c r="D1119" s="17" t="str">
        <f>"黄丽娟"</f>
        <v>黄丽娟</v>
      </c>
    </row>
    <row r="1120" spans="1:4" ht="27.75" customHeight="1">
      <c r="A1120" s="15">
        <v>1117</v>
      </c>
      <c r="B1120" s="16" t="str">
        <f t="shared" si="78"/>
        <v>SZ23086</v>
      </c>
      <c r="C1120" s="16" t="s">
        <v>46</v>
      </c>
      <c r="D1120" s="17" t="str">
        <f>"申祉暄"</f>
        <v>申祉暄</v>
      </c>
    </row>
    <row r="1121" spans="1:4" ht="27.75" customHeight="1">
      <c r="A1121" s="15">
        <v>1118</v>
      </c>
      <c r="B1121" s="16" t="str">
        <f t="shared" si="78"/>
        <v>SZ23086</v>
      </c>
      <c r="C1121" s="16" t="s">
        <v>46</v>
      </c>
      <c r="D1121" s="17" t="str">
        <f>"孙学佳"</f>
        <v>孙学佳</v>
      </c>
    </row>
    <row r="1122" spans="1:4" ht="27.75" customHeight="1">
      <c r="A1122" s="15">
        <v>1119</v>
      </c>
      <c r="B1122" s="16" t="str">
        <f t="shared" si="78"/>
        <v>SZ23086</v>
      </c>
      <c r="C1122" s="16" t="s">
        <v>46</v>
      </c>
      <c r="D1122" s="18" t="str">
        <f>"李慧（身份证后四位2121）"</f>
        <v>李慧（身份证后四位2121）</v>
      </c>
    </row>
    <row r="1123" spans="1:4" ht="27.75" customHeight="1">
      <c r="A1123" s="15">
        <v>1120</v>
      </c>
      <c r="B1123" s="16" t="str">
        <f t="shared" si="78"/>
        <v>SZ23086</v>
      </c>
      <c r="C1123" s="16" t="s">
        <v>46</v>
      </c>
      <c r="D1123" s="17" t="str">
        <f>"刘晓函"</f>
        <v>刘晓函</v>
      </c>
    </row>
    <row r="1124" spans="1:4" ht="27.75" customHeight="1">
      <c r="A1124" s="15">
        <v>1121</v>
      </c>
      <c r="B1124" s="16" t="str">
        <f t="shared" si="78"/>
        <v>SZ23086</v>
      </c>
      <c r="C1124" s="16" t="s">
        <v>46</v>
      </c>
      <c r="D1124" s="17" t="str">
        <f>"罗雨"</f>
        <v>罗雨</v>
      </c>
    </row>
    <row r="1125" spans="1:4" ht="27.75" customHeight="1">
      <c r="A1125" s="15">
        <v>1122</v>
      </c>
      <c r="B1125" s="16" t="str">
        <f t="shared" si="78"/>
        <v>SZ23086</v>
      </c>
      <c r="C1125" s="16" t="s">
        <v>46</v>
      </c>
      <c r="D1125" s="17" t="str">
        <f>"吴思静"</f>
        <v>吴思静</v>
      </c>
    </row>
    <row r="1126" spans="1:4" ht="27.75" customHeight="1">
      <c r="A1126" s="15">
        <v>1123</v>
      </c>
      <c r="B1126" s="16" t="str">
        <f t="shared" si="78"/>
        <v>SZ23086</v>
      </c>
      <c r="C1126" s="16" t="s">
        <v>46</v>
      </c>
      <c r="D1126" s="17" t="str">
        <f>"邓继禹"</f>
        <v>邓继禹</v>
      </c>
    </row>
    <row r="1127" spans="1:4" ht="27.75" customHeight="1">
      <c r="A1127" s="15">
        <v>1124</v>
      </c>
      <c r="B1127" s="16" t="str">
        <f t="shared" si="78"/>
        <v>SZ23086</v>
      </c>
      <c r="C1127" s="16" t="s">
        <v>46</v>
      </c>
      <c r="D1127" s="17" t="str">
        <f>"王瑞敏"</f>
        <v>王瑞敏</v>
      </c>
    </row>
    <row r="1128" spans="1:4" ht="27.75" customHeight="1">
      <c r="A1128" s="15">
        <v>1125</v>
      </c>
      <c r="B1128" s="16" t="str">
        <f t="shared" si="78"/>
        <v>SZ23086</v>
      </c>
      <c r="C1128" s="16" t="s">
        <v>46</v>
      </c>
      <c r="D1128" s="17" t="str">
        <f>"罗晓纯"</f>
        <v>罗晓纯</v>
      </c>
    </row>
    <row r="1129" spans="1:4" ht="27.75" customHeight="1">
      <c r="A1129" s="15">
        <v>1126</v>
      </c>
      <c r="B1129" s="16" t="str">
        <f t="shared" si="78"/>
        <v>SZ23086</v>
      </c>
      <c r="C1129" s="16" t="s">
        <v>46</v>
      </c>
      <c r="D1129" s="17" t="str">
        <f>"杨帆"</f>
        <v>杨帆</v>
      </c>
    </row>
    <row r="1130" spans="1:4" ht="27.75" customHeight="1">
      <c r="A1130" s="15">
        <v>1127</v>
      </c>
      <c r="B1130" s="16" t="str">
        <f aca="true" t="shared" si="79" ref="B1130:B1157">"SZ23087"</f>
        <v>SZ23087</v>
      </c>
      <c r="C1130" s="16" t="s">
        <v>47</v>
      </c>
      <c r="D1130" s="17" t="str">
        <f>"王欣"</f>
        <v>王欣</v>
      </c>
    </row>
    <row r="1131" spans="1:4" ht="27.75" customHeight="1">
      <c r="A1131" s="15">
        <v>1128</v>
      </c>
      <c r="B1131" s="16" t="str">
        <f t="shared" si="79"/>
        <v>SZ23087</v>
      </c>
      <c r="C1131" s="16" t="s">
        <v>47</v>
      </c>
      <c r="D1131" s="17" t="str">
        <f>"彭丽"</f>
        <v>彭丽</v>
      </c>
    </row>
    <row r="1132" spans="1:4" ht="27.75" customHeight="1">
      <c r="A1132" s="15">
        <v>1129</v>
      </c>
      <c r="B1132" s="16" t="str">
        <f t="shared" si="79"/>
        <v>SZ23087</v>
      </c>
      <c r="C1132" s="16" t="s">
        <v>47</v>
      </c>
      <c r="D1132" s="17" t="str">
        <f>"朱元妮"</f>
        <v>朱元妮</v>
      </c>
    </row>
    <row r="1133" spans="1:4" ht="27.75" customHeight="1">
      <c r="A1133" s="15">
        <v>1130</v>
      </c>
      <c r="B1133" s="16" t="str">
        <f t="shared" si="79"/>
        <v>SZ23087</v>
      </c>
      <c r="C1133" s="16" t="s">
        <v>47</v>
      </c>
      <c r="D1133" s="17" t="str">
        <f>"李玉莲"</f>
        <v>李玉莲</v>
      </c>
    </row>
    <row r="1134" spans="1:4" ht="27.75" customHeight="1">
      <c r="A1134" s="15">
        <v>1131</v>
      </c>
      <c r="B1134" s="16" t="str">
        <f t="shared" si="79"/>
        <v>SZ23087</v>
      </c>
      <c r="C1134" s="16" t="s">
        <v>47</v>
      </c>
      <c r="D1134" s="17" t="str">
        <f>"庹李颖"</f>
        <v>庹李颖</v>
      </c>
    </row>
    <row r="1135" spans="1:4" ht="27.75" customHeight="1">
      <c r="A1135" s="15">
        <v>1132</v>
      </c>
      <c r="B1135" s="16" t="str">
        <f t="shared" si="79"/>
        <v>SZ23087</v>
      </c>
      <c r="C1135" s="16" t="s">
        <v>47</v>
      </c>
      <c r="D1135" s="17" t="str">
        <f>"杨川"</f>
        <v>杨川</v>
      </c>
    </row>
    <row r="1136" spans="1:4" ht="27.75" customHeight="1">
      <c r="A1136" s="15">
        <v>1133</v>
      </c>
      <c r="B1136" s="16" t="str">
        <f t="shared" si="79"/>
        <v>SZ23087</v>
      </c>
      <c r="C1136" s="16" t="s">
        <v>47</v>
      </c>
      <c r="D1136" s="17" t="str">
        <f>"郑美娟"</f>
        <v>郑美娟</v>
      </c>
    </row>
    <row r="1137" spans="1:4" ht="27.75" customHeight="1">
      <c r="A1137" s="15">
        <v>1134</v>
      </c>
      <c r="B1137" s="16" t="str">
        <f t="shared" si="79"/>
        <v>SZ23087</v>
      </c>
      <c r="C1137" s="16" t="s">
        <v>47</v>
      </c>
      <c r="D1137" s="17" t="str">
        <f>"李婷"</f>
        <v>李婷</v>
      </c>
    </row>
    <row r="1138" spans="1:4" ht="27.75" customHeight="1">
      <c r="A1138" s="15">
        <v>1135</v>
      </c>
      <c r="B1138" s="16" t="str">
        <f t="shared" si="79"/>
        <v>SZ23087</v>
      </c>
      <c r="C1138" s="16" t="s">
        <v>47</v>
      </c>
      <c r="D1138" s="17" t="str">
        <f>"胡涵"</f>
        <v>胡涵</v>
      </c>
    </row>
    <row r="1139" spans="1:4" ht="27.75" customHeight="1">
      <c r="A1139" s="15">
        <v>1136</v>
      </c>
      <c r="B1139" s="16" t="str">
        <f t="shared" si="79"/>
        <v>SZ23087</v>
      </c>
      <c r="C1139" s="16" t="s">
        <v>47</v>
      </c>
      <c r="D1139" s="17" t="str">
        <f>"谭亚"</f>
        <v>谭亚</v>
      </c>
    </row>
    <row r="1140" spans="1:4" ht="27.75" customHeight="1">
      <c r="A1140" s="15">
        <v>1137</v>
      </c>
      <c r="B1140" s="16" t="str">
        <f t="shared" si="79"/>
        <v>SZ23087</v>
      </c>
      <c r="C1140" s="16" t="s">
        <v>47</v>
      </c>
      <c r="D1140" s="17" t="str">
        <f>"吴思雷"</f>
        <v>吴思雷</v>
      </c>
    </row>
    <row r="1141" spans="1:4" ht="27.75" customHeight="1">
      <c r="A1141" s="15">
        <v>1138</v>
      </c>
      <c r="B1141" s="16" t="str">
        <f t="shared" si="79"/>
        <v>SZ23087</v>
      </c>
      <c r="C1141" s="16" t="s">
        <v>47</v>
      </c>
      <c r="D1141" s="17" t="str">
        <f>"廖倩"</f>
        <v>廖倩</v>
      </c>
    </row>
    <row r="1142" spans="1:4" ht="27.75" customHeight="1">
      <c r="A1142" s="15">
        <v>1139</v>
      </c>
      <c r="B1142" s="16" t="str">
        <f t="shared" si="79"/>
        <v>SZ23087</v>
      </c>
      <c r="C1142" s="16" t="s">
        <v>47</v>
      </c>
      <c r="D1142" s="17" t="str">
        <f>"孙文萱"</f>
        <v>孙文萱</v>
      </c>
    </row>
    <row r="1143" spans="1:4" ht="27.75" customHeight="1">
      <c r="A1143" s="15">
        <v>1140</v>
      </c>
      <c r="B1143" s="16" t="str">
        <f t="shared" si="79"/>
        <v>SZ23087</v>
      </c>
      <c r="C1143" s="16" t="s">
        <v>47</v>
      </c>
      <c r="D1143" s="17" t="str">
        <f>"杨运红"</f>
        <v>杨运红</v>
      </c>
    </row>
    <row r="1144" spans="1:4" ht="27.75" customHeight="1">
      <c r="A1144" s="15">
        <v>1141</v>
      </c>
      <c r="B1144" s="16" t="str">
        <f t="shared" si="79"/>
        <v>SZ23087</v>
      </c>
      <c r="C1144" s="16" t="s">
        <v>47</v>
      </c>
      <c r="D1144" s="17" t="str">
        <f>"王奥玉"</f>
        <v>王奥玉</v>
      </c>
    </row>
    <row r="1145" spans="1:4" ht="27.75" customHeight="1">
      <c r="A1145" s="15">
        <v>1142</v>
      </c>
      <c r="B1145" s="16" t="str">
        <f t="shared" si="79"/>
        <v>SZ23087</v>
      </c>
      <c r="C1145" s="16" t="s">
        <v>47</v>
      </c>
      <c r="D1145" s="17" t="str">
        <f>"姚蔚然"</f>
        <v>姚蔚然</v>
      </c>
    </row>
    <row r="1146" spans="1:4" ht="27.75" customHeight="1">
      <c r="A1146" s="15">
        <v>1143</v>
      </c>
      <c r="B1146" s="16" t="str">
        <f t="shared" si="79"/>
        <v>SZ23087</v>
      </c>
      <c r="C1146" s="16" t="s">
        <v>47</v>
      </c>
      <c r="D1146" s="17" t="str">
        <f>"夏珮芸"</f>
        <v>夏珮芸</v>
      </c>
    </row>
    <row r="1147" spans="1:4" ht="27.75" customHeight="1">
      <c r="A1147" s="15">
        <v>1144</v>
      </c>
      <c r="B1147" s="16" t="str">
        <f t="shared" si="79"/>
        <v>SZ23087</v>
      </c>
      <c r="C1147" s="16" t="s">
        <v>47</v>
      </c>
      <c r="D1147" s="17" t="str">
        <f>"漆庆"</f>
        <v>漆庆</v>
      </c>
    </row>
    <row r="1148" spans="1:4" ht="27.75" customHeight="1">
      <c r="A1148" s="15">
        <v>1145</v>
      </c>
      <c r="B1148" s="16" t="str">
        <f t="shared" si="79"/>
        <v>SZ23087</v>
      </c>
      <c r="C1148" s="16" t="s">
        <v>47</v>
      </c>
      <c r="D1148" s="17" t="str">
        <f>"王艾琴"</f>
        <v>王艾琴</v>
      </c>
    </row>
    <row r="1149" spans="1:4" ht="27.75" customHeight="1">
      <c r="A1149" s="15">
        <v>1146</v>
      </c>
      <c r="B1149" s="16" t="str">
        <f t="shared" si="79"/>
        <v>SZ23087</v>
      </c>
      <c r="C1149" s="16" t="s">
        <v>47</v>
      </c>
      <c r="D1149" s="17" t="str">
        <f>"李丹"</f>
        <v>李丹</v>
      </c>
    </row>
    <row r="1150" spans="1:4" ht="27.75" customHeight="1">
      <c r="A1150" s="15">
        <v>1147</v>
      </c>
      <c r="B1150" s="16" t="str">
        <f t="shared" si="79"/>
        <v>SZ23087</v>
      </c>
      <c r="C1150" s="16" t="s">
        <v>47</v>
      </c>
      <c r="D1150" s="17" t="str">
        <f>"陈欣"</f>
        <v>陈欣</v>
      </c>
    </row>
    <row r="1151" spans="1:4" ht="27.75" customHeight="1">
      <c r="A1151" s="15">
        <v>1148</v>
      </c>
      <c r="B1151" s="16" t="str">
        <f t="shared" si="79"/>
        <v>SZ23087</v>
      </c>
      <c r="C1151" s="16" t="s">
        <v>47</v>
      </c>
      <c r="D1151" s="17" t="str">
        <f>"李成伟"</f>
        <v>李成伟</v>
      </c>
    </row>
    <row r="1152" spans="1:4" ht="27.75" customHeight="1">
      <c r="A1152" s="15">
        <v>1149</v>
      </c>
      <c r="B1152" s="16" t="str">
        <f t="shared" si="79"/>
        <v>SZ23087</v>
      </c>
      <c r="C1152" s="16" t="s">
        <v>47</v>
      </c>
      <c r="D1152" s="17" t="str">
        <f>"李玲"</f>
        <v>李玲</v>
      </c>
    </row>
    <row r="1153" spans="1:4" ht="27.75" customHeight="1">
      <c r="A1153" s="15">
        <v>1150</v>
      </c>
      <c r="B1153" s="16" t="str">
        <f t="shared" si="79"/>
        <v>SZ23087</v>
      </c>
      <c r="C1153" s="16" t="s">
        <v>47</v>
      </c>
      <c r="D1153" s="17" t="str">
        <f>"杨红春"</f>
        <v>杨红春</v>
      </c>
    </row>
    <row r="1154" spans="1:4" ht="27.75" customHeight="1">
      <c r="A1154" s="15">
        <v>1151</v>
      </c>
      <c r="B1154" s="16" t="str">
        <f t="shared" si="79"/>
        <v>SZ23087</v>
      </c>
      <c r="C1154" s="16" t="s">
        <v>47</v>
      </c>
      <c r="D1154" s="17" t="str">
        <f>"王林林"</f>
        <v>王林林</v>
      </c>
    </row>
    <row r="1155" spans="1:4" ht="27.75" customHeight="1">
      <c r="A1155" s="15">
        <v>1152</v>
      </c>
      <c r="B1155" s="16" t="str">
        <f t="shared" si="79"/>
        <v>SZ23087</v>
      </c>
      <c r="C1155" s="16" t="s">
        <v>47</v>
      </c>
      <c r="D1155" s="17" t="str">
        <f>"石元湘"</f>
        <v>石元湘</v>
      </c>
    </row>
    <row r="1156" spans="1:4" ht="27.75" customHeight="1">
      <c r="A1156" s="15">
        <v>1153</v>
      </c>
      <c r="B1156" s="16" t="str">
        <f t="shared" si="79"/>
        <v>SZ23087</v>
      </c>
      <c r="C1156" s="16" t="s">
        <v>47</v>
      </c>
      <c r="D1156" s="17" t="str">
        <f>"肖金兰"</f>
        <v>肖金兰</v>
      </c>
    </row>
    <row r="1157" spans="1:4" ht="27.75" customHeight="1">
      <c r="A1157" s="15">
        <v>1154</v>
      </c>
      <c r="B1157" s="16" t="str">
        <f t="shared" si="79"/>
        <v>SZ23087</v>
      </c>
      <c r="C1157" s="16" t="s">
        <v>47</v>
      </c>
      <c r="D1157" s="17" t="str">
        <f>"沈梓柔"</f>
        <v>沈梓柔</v>
      </c>
    </row>
    <row r="1158" spans="1:4" ht="27.75" customHeight="1">
      <c r="A1158" s="15">
        <v>1155</v>
      </c>
      <c r="B1158" s="16" t="str">
        <f aca="true" t="shared" si="80" ref="B1158:B1185">"SZ23088"</f>
        <v>SZ23088</v>
      </c>
      <c r="C1158" s="16" t="s">
        <v>47</v>
      </c>
      <c r="D1158" s="17" t="str">
        <f>"谢梦露"</f>
        <v>谢梦露</v>
      </c>
    </row>
    <row r="1159" spans="1:4" ht="27.75" customHeight="1">
      <c r="A1159" s="15">
        <v>1156</v>
      </c>
      <c r="B1159" s="16" t="str">
        <f t="shared" si="80"/>
        <v>SZ23088</v>
      </c>
      <c r="C1159" s="16" t="s">
        <v>47</v>
      </c>
      <c r="D1159" s="17" t="str">
        <f>"周树豪"</f>
        <v>周树豪</v>
      </c>
    </row>
    <row r="1160" spans="1:4" ht="27.75" customHeight="1">
      <c r="A1160" s="15">
        <v>1157</v>
      </c>
      <c r="B1160" s="16" t="str">
        <f t="shared" si="80"/>
        <v>SZ23088</v>
      </c>
      <c r="C1160" s="16" t="s">
        <v>47</v>
      </c>
      <c r="D1160" s="17" t="str">
        <f>"邹尽龙"</f>
        <v>邹尽龙</v>
      </c>
    </row>
    <row r="1161" spans="1:4" ht="27.75" customHeight="1">
      <c r="A1161" s="15">
        <v>1158</v>
      </c>
      <c r="B1161" s="16" t="str">
        <f t="shared" si="80"/>
        <v>SZ23088</v>
      </c>
      <c r="C1161" s="16" t="s">
        <v>47</v>
      </c>
      <c r="D1161" s="17" t="str">
        <f>"张萍"</f>
        <v>张萍</v>
      </c>
    </row>
    <row r="1162" spans="1:4" ht="27.75" customHeight="1">
      <c r="A1162" s="15">
        <v>1159</v>
      </c>
      <c r="B1162" s="16" t="str">
        <f t="shared" si="80"/>
        <v>SZ23088</v>
      </c>
      <c r="C1162" s="16" t="s">
        <v>47</v>
      </c>
      <c r="D1162" s="17" t="str">
        <f>"姜博仁"</f>
        <v>姜博仁</v>
      </c>
    </row>
    <row r="1163" spans="1:4" ht="27.75" customHeight="1">
      <c r="A1163" s="15">
        <v>1160</v>
      </c>
      <c r="B1163" s="16" t="str">
        <f t="shared" si="80"/>
        <v>SZ23088</v>
      </c>
      <c r="C1163" s="16" t="s">
        <v>47</v>
      </c>
      <c r="D1163" s="17" t="str">
        <f>"郑建新"</f>
        <v>郑建新</v>
      </c>
    </row>
    <row r="1164" spans="1:4" ht="27.75" customHeight="1">
      <c r="A1164" s="15">
        <v>1161</v>
      </c>
      <c r="B1164" s="16" t="str">
        <f t="shared" si="80"/>
        <v>SZ23088</v>
      </c>
      <c r="C1164" s="16" t="s">
        <v>47</v>
      </c>
      <c r="D1164" s="17" t="str">
        <f>"郝文雪"</f>
        <v>郝文雪</v>
      </c>
    </row>
    <row r="1165" spans="1:4" ht="27.75" customHeight="1">
      <c r="A1165" s="15">
        <v>1162</v>
      </c>
      <c r="B1165" s="16" t="str">
        <f t="shared" si="80"/>
        <v>SZ23088</v>
      </c>
      <c r="C1165" s="16" t="s">
        <v>47</v>
      </c>
      <c r="D1165" s="17" t="str">
        <f>"雷婧雯"</f>
        <v>雷婧雯</v>
      </c>
    </row>
    <row r="1166" spans="1:4" ht="27.75" customHeight="1">
      <c r="A1166" s="15">
        <v>1163</v>
      </c>
      <c r="B1166" s="16" t="str">
        <f t="shared" si="80"/>
        <v>SZ23088</v>
      </c>
      <c r="C1166" s="16" t="s">
        <v>47</v>
      </c>
      <c r="D1166" s="17" t="str">
        <f>"覃颖欣"</f>
        <v>覃颖欣</v>
      </c>
    </row>
    <row r="1167" spans="1:4" ht="27.75" customHeight="1">
      <c r="A1167" s="15">
        <v>1164</v>
      </c>
      <c r="B1167" s="16" t="str">
        <f t="shared" si="80"/>
        <v>SZ23088</v>
      </c>
      <c r="C1167" s="16" t="s">
        <v>47</v>
      </c>
      <c r="D1167" s="17" t="str">
        <f>"范小嫣"</f>
        <v>范小嫣</v>
      </c>
    </row>
    <row r="1168" spans="1:4" ht="27.75" customHeight="1">
      <c r="A1168" s="15">
        <v>1165</v>
      </c>
      <c r="B1168" s="16" t="str">
        <f t="shared" si="80"/>
        <v>SZ23088</v>
      </c>
      <c r="C1168" s="16" t="s">
        <v>47</v>
      </c>
      <c r="D1168" s="17" t="str">
        <f>"任政广"</f>
        <v>任政广</v>
      </c>
    </row>
    <row r="1169" spans="1:4" ht="27.75" customHeight="1">
      <c r="A1169" s="15">
        <v>1166</v>
      </c>
      <c r="B1169" s="16" t="str">
        <f t="shared" si="80"/>
        <v>SZ23088</v>
      </c>
      <c r="C1169" s="16" t="s">
        <v>47</v>
      </c>
      <c r="D1169" s="17" t="str">
        <f>"黄文"</f>
        <v>黄文</v>
      </c>
    </row>
    <row r="1170" spans="1:4" ht="27.75" customHeight="1">
      <c r="A1170" s="15">
        <v>1167</v>
      </c>
      <c r="B1170" s="16" t="str">
        <f t="shared" si="80"/>
        <v>SZ23088</v>
      </c>
      <c r="C1170" s="16" t="s">
        <v>47</v>
      </c>
      <c r="D1170" s="17" t="str">
        <f>"尚汇鑫"</f>
        <v>尚汇鑫</v>
      </c>
    </row>
    <row r="1171" spans="1:4" ht="27.75" customHeight="1">
      <c r="A1171" s="15">
        <v>1168</v>
      </c>
      <c r="B1171" s="16" t="str">
        <f t="shared" si="80"/>
        <v>SZ23088</v>
      </c>
      <c r="C1171" s="16" t="s">
        <v>47</v>
      </c>
      <c r="D1171" s="17" t="str">
        <f>"吴凯丽"</f>
        <v>吴凯丽</v>
      </c>
    </row>
    <row r="1172" spans="1:4" ht="27.75" customHeight="1">
      <c r="A1172" s="15">
        <v>1169</v>
      </c>
      <c r="B1172" s="16" t="str">
        <f t="shared" si="80"/>
        <v>SZ23088</v>
      </c>
      <c r="C1172" s="16" t="s">
        <v>47</v>
      </c>
      <c r="D1172" s="17" t="str">
        <f>"夏苏敬"</f>
        <v>夏苏敬</v>
      </c>
    </row>
    <row r="1173" spans="1:4" ht="27.75" customHeight="1">
      <c r="A1173" s="15">
        <v>1170</v>
      </c>
      <c r="B1173" s="16" t="str">
        <f t="shared" si="80"/>
        <v>SZ23088</v>
      </c>
      <c r="C1173" s="16" t="s">
        <v>47</v>
      </c>
      <c r="D1173" s="17" t="str">
        <f>"冯正东"</f>
        <v>冯正东</v>
      </c>
    </row>
    <row r="1174" spans="1:4" ht="27.75" customHeight="1">
      <c r="A1174" s="15">
        <v>1171</v>
      </c>
      <c r="B1174" s="16" t="str">
        <f t="shared" si="80"/>
        <v>SZ23088</v>
      </c>
      <c r="C1174" s="16" t="s">
        <v>47</v>
      </c>
      <c r="D1174" s="17" t="str">
        <f>"钱江"</f>
        <v>钱江</v>
      </c>
    </row>
    <row r="1175" spans="1:4" ht="27.75" customHeight="1">
      <c r="A1175" s="15">
        <v>1172</v>
      </c>
      <c r="B1175" s="16" t="str">
        <f t="shared" si="80"/>
        <v>SZ23088</v>
      </c>
      <c r="C1175" s="16" t="s">
        <v>47</v>
      </c>
      <c r="D1175" s="17" t="str">
        <f>"黄宇航"</f>
        <v>黄宇航</v>
      </c>
    </row>
    <row r="1176" spans="1:4" ht="27.75" customHeight="1">
      <c r="A1176" s="15">
        <v>1173</v>
      </c>
      <c r="B1176" s="16" t="str">
        <f t="shared" si="80"/>
        <v>SZ23088</v>
      </c>
      <c r="C1176" s="16" t="s">
        <v>47</v>
      </c>
      <c r="D1176" s="17" t="str">
        <f>"李垚莉"</f>
        <v>李垚莉</v>
      </c>
    </row>
    <row r="1177" spans="1:4" ht="27.75" customHeight="1">
      <c r="A1177" s="15">
        <v>1174</v>
      </c>
      <c r="B1177" s="16" t="str">
        <f t="shared" si="80"/>
        <v>SZ23088</v>
      </c>
      <c r="C1177" s="16" t="s">
        <v>47</v>
      </c>
      <c r="D1177" s="17" t="str">
        <f>"彭瑞雪"</f>
        <v>彭瑞雪</v>
      </c>
    </row>
    <row r="1178" spans="1:4" ht="27.75" customHeight="1">
      <c r="A1178" s="15">
        <v>1175</v>
      </c>
      <c r="B1178" s="16" t="str">
        <f t="shared" si="80"/>
        <v>SZ23088</v>
      </c>
      <c r="C1178" s="16" t="s">
        <v>47</v>
      </c>
      <c r="D1178" s="18" t="str">
        <f>"胡雨薇（身份证后四位0084）"</f>
        <v>胡雨薇（身份证后四位0084）</v>
      </c>
    </row>
    <row r="1179" spans="1:4" ht="27.75" customHeight="1">
      <c r="A1179" s="15">
        <v>1176</v>
      </c>
      <c r="B1179" s="16" t="str">
        <f t="shared" si="80"/>
        <v>SZ23088</v>
      </c>
      <c r="C1179" s="16" t="s">
        <v>47</v>
      </c>
      <c r="D1179" s="17" t="str">
        <f>"陈雨欣"</f>
        <v>陈雨欣</v>
      </c>
    </row>
    <row r="1180" spans="1:4" ht="27.75" customHeight="1">
      <c r="A1180" s="15">
        <v>1177</v>
      </c>
      <c r="B1180" s="16" t="str">
        <f t="shared" si="80"/>
        <v>SZ23088</v>
      </c>
      <c r="C1180" s="16" t="s">
        <v>47</v>
      </c>
      <c r="D1180" s="17" t="str">
        <f>"孙萍璐"</f>
        <v>孙萍璐</v>
      </c>
    </row>
    <row r="1181" spans="1:4" ht="27.75" customHeight="1">
      <c r="A1181" s="15">
        <v>1178</v>
      </c>
      <c r="B1181" s="16" t="str">
        <f t="shared" si="80"/>
        <v>SZ23088</v>
      </c>
      <c r="C1181" s="16" t="s">
        <v>47</v>
      </c>
      <c r="D1181" s="17" t="str">
        <f>"陈欣雨"</f>
        <v>陈欣雨</v>
      </c>
    </row>
    <row r="1182" spans="1:4" ht="27.75" customHeight="1">
      <c r="A1182" s="15">
        <v>1179</v>
      </c>
      <c r="B1182" s="16" t="str">
        <f t="shared" si="80"/>
        <v>SZ23088</v>
      </c>
      <c r="C1182" s="16" t="s">
        <v>47</v>
      </c>
      <c r="D1182" s="17" t="str">
        <f>"张玉环"</f>
        <v>张玉环</v>
      </c>
    </row>
    <row r="1183" spans="1:4" ht="27.75" customHeight="1">
      <c r="A1183" s="15">
        <v>1180</v>
      </c>
      <c r="B1183" s="16" t="str">
        <f t="shared" si="80"/>
        <v>SZ23088</v>
      </c>
      <c r="C1183" s="16" t="s">
        <v>47</v>
      </c>
      <c r="D1183" s="17" t="str">
        <f>"陈心仪"</f>
        <v>陈心仪</v>
      </c>
    </row>
    <row r="1184" spans="1:4" ht="27.75" customHeight="1">
      <c r="A1184" s="15">
        <v>1181</v>
      </c>
      <c r="B1184" s="16" t="str">
        <f t="shared" si="80"/>
        <v>SZ23088</v>
      </c>
      <c r="C1184" s="16" t="s">
        <v>47</v>
      </c>
      <c r="D1184" s="17" t="str">
        <f>"陈颖"</f>
        <v>陈颖</v>
      </c>
    </row>
    <row r="1185" spans="1:4" ht="27.75" customHeight="1">
      <c r="A1185" s="15">
        <v>1182</v>
      </c>
      <c r="B1185" s="16" t="str">
        <f t="shared" si="80"/>
        <v>SZ23088</v>
      </c>
      <c r="C1185" s="16" t="s">
        <v>47</v>
      </c>
      <c r="D1185" s="17" t="str">
        <f>"张可"</f>
        <v>张可</v>
      </c>
    </row>
    <row r="1186" spans="1:4" ht="27.75" customHeight="1">
      <c r="A1186" s="15">
        <v>1183</v>
      </c>
      <c r="B1186" s="16" t="str">
        <f aca="true" t="shared" si="81" ref="B1186:B1215">"SZ23089"</f>
        <v>SZ23089</v>
      </c>
      <c r="C1186" s="16" t="s">
        <v>47</v>
      </c>
      <c r="D1186" s="17" t="str">
        <f>"周庆颖"</f>
        <v>周庆颖</v>
      </c>
    </row>
    <row r="1187" spans="1:4" ht="27.75" customHeight="1">
      <c r="A1187" s="15">
        <v>1184</v>
      </c>
      <c r="B1187" s="16" t="str">
        <f t="shared" si="81"/>
        <v>SZ23089</v>
      </c>
      <c r="C1187" s="16" t="s">
        <v>47</v>
      </c>
      <c r="D1187" s="17" t="str">
        <f>"刘艺"</f>
        <v>刘艺</v>
      </c>
    </row>
    <row r="1188" spans="1:4" ht="27.75" customHeight="1">
      <c r="A1188" s="15">
        <v>1185</v>
      </c>
      <c r="B1188" s="16" t="str">
        <f t="shared" si="81"/>
        <v>SZ23089</v>
      </c>
      <c r="C1188" s="16" t="s">
        <v>47</v>
      </c>
      <c r="D1188" s="17" t="str">
        <f>"陈玲"</f>
        <v>陈玲</v>
      </c>
    </row>
    <row r="1189" spans="1:4" ht="27.75" customHeight="1">
      <c r="A1189" s="15">
        <v>1186</v>
      </c>
      <c r="B1189" s="16" t="str">
        <f t="shared" si="81"/>
        <v>SZ23089</v>
      </c>
      <c r="C1189" s="16" t="s">
        <v>47</v>
      </c>
      <c r="D1189" s="17" t="str">
        <f>"文雅婷"</f>
        <v>文雅婷</v>
      </c>
    </row>
    <row r="1190" spans="1:4" ht="27.75" customHeight="1">
      <c r="A1190" s="15">
        <v>1187</v>
      </c>
      <c r="B1190" s="16" t="str">
        <f t="shared" si="81"/>
        <v>SZ23089</v>
      </c>
      <c r="C1190" s="16" t="s">
        <v>47</v>
      </c>
      <c r="D1190" s="17" t="str">
        <f>"杨蕾"</f>
        <v>杨蕾</v>
      </c>
    </row>
    <row r="1191" spans="1:4" ht="27.75" customHeight="1">
      <c r="A1191" s="15">
        <v>1188</v>
      </c>
      <c r="B1191" s="16" t="str">
        <f t="shared" si="81"/>
        <v>SZ23089</v>
      </c>
      <c r="C1191" s="16" t="s">
        <v>47</v>
      </c>
      <c r="D1191" s="17" t="str">
        <f>"冯淼"</f>
        <v>冯淼</v>
      </c>
    </row>
    <row r="1192" spans="1:4" ht="27.75" customHeight="1">
      <c r="A1192" s="15">
        <v>1189</v>
      </c>
      <c r="B1192" s="16" t="str">
        <f t="shared" si="81"/>
        <v>SZ23089</v>
      </c>
      <c r="C1192" s="16" t="s">
        <v>47</v>
      </c>
      <c r="D1192" s="17" t="str">
        <f>"刘慧玲"</f>
        <v>刘慧玲</v>
      </c>
    </row>
    <row r="1193" spans="1:4" ht="27.75" customHeight="1">
      <c r="A1193" s="15">
        <v>1190</v>
      </c>
      <c r="B1193" s="16" t="str">
        <f t="shared" si="81"/>
        <v>SZ23089</v>
      </c>
      <c r="C1193" s="16" t="s">
        <v>47</v>
      </c>
      <c r="D1193" s="17" t="str">
        <f>"张敬"</f>
        <v>张敬</v>
      </c>
    </row>
    <row r="1194" spans="1:4" ht="27.75" customHeight="1">
      <c r="A1194" s="15">
        <v>1191</v>
      </c>
      <c r="B1194" s="16" t="str">
        <f t="shared" si="81"/>
        <v>SZ23089</v>
      </c>
      <c r="C1194" s="16" t="s">
        <v>47</v>
      </c>
      <c r="D1194" s="17" t="str">
        <f>"覃宝莲"</f>
        <v>覃宝莲</v>
      </c>
    </row>
    <row r="1195" spans="1:4" ht="27.75" customHeight="1">
      <c r="A1195" s="15">
        <v>1192</v>
      </c>
      <c r="B1195" s="16" t="str">
        <f t="shared" si="81"/>
        <v>SZ23089</v>
      </c>
      <c r="C1195" s="16" t="s">
        <v>47</v>
      </c>
      <c r="D1195" s="17" t="str">
        <f>"邓雯"</f>
        <v>邓雯</v>
      </c>
    </row>
    <row r="1196" spans="1:4" ht="27.75" customHeight="1">
      <c r="A1196" s="15">
        <v>1193</v>
      </c>
      <c r="B1196" s="16" t="str">
        <f t="shared" si="81"/>
        <v>SZ23089</v>
      </c>
      <c r="C1196" s="16" t="s">
        <v>47</v>
      </c>
      <c r="D1196" s="17" t="str">
        <f>"胡雪婷"</f>
        <v>胡雪婷</v>
      </c>
    </row>
    <row r="1197" spans="1:4" ht="27.75" customHeight="1">
      <c r="A1197" s="15">
        <v>1194</v>
      </c>
      <c r="B1197" s="16" t="str">
        <f t="shared" si="81"/>
        <v>SZ23089</v>
      </c>
      <c r="C1197" s="16" t="s">
        <v>47</v>
      </c>
      <c r="D1197" s="17" t="str">
        <f>"何妍来"</f>
        <v>何妍来</v>
      </c>
    </row>
    <row r="1198" spans="1:4" ht="27.75" customHeight="1">
      <c r="A1198" s="15">
        <v>1195</v>
      </c>
      <c r="B1198" s="16" t="str">
        <f t="shared" si="81"/>
        <v>SZ23089</v>
      </c>
      <c r="C1198" s="16" t="s">
        <v>47</v>
      </c>
      <c r="D1198" s="17" t="str">
        <f>"杨建"</f>
        <v>杨建</v>
      </c>
    </row>
    <row r="1199" spans="1:4" ht="27.75" customHeight="1">
      <c r="A1199" s="15">
        <v>1196</v>
      </c>
      <c r="B1199" s="16" t="str">
        <f t="shared" si="81"/>
        <v>SZ23089</v>
      </c>
      <c r="C1199" s="16" t="s">
        <v>47</v>
      </c>
      <c r="D1199" s="17" t="str">
        <f>"李琳"</f>
        <v>李琳</v>
      </c>
    </row>
    <row r="1200" spans="1:4" ht="27.75" customHeight="1">
      <c r="A1200" s="15">
        <v>1197</v>
      </c>
      <c r="B1200" s="16" t="str">
        <f t="shared" si="81"/>
        <v>SZ23089</v>
      </c>
      <c r="C1200" s="16" t="s">
        <v>47</v>
      </c>
      <c r="D1200" s="17" t="str">
        <f>"王星池"</f>
        <v>王星池</v>
      </c>
    </row>
    <row r="1201" spans="1:4" ht="27.75" customHeight="1">
      <c r="A1201" s="15">
        <v>1198</v>
      </c>
      <c r="B1201" s="16" t="str">
        <f t="shared" si="81"/>
        <v>SZ23089</v>
      </c>
      <c r="C1201" s="16" t="s">
        <v>47</v>
      </c>
      <c r="D1201" s="17" t="str">
        <f>"李克霞"</f>
        <v>李克霞</v>
      </c>
    </row>
    <row r="1202" spans="1:4" ht="27.75" customHeight="1">
      <c r="A1202" s="15">
        <v>1199</v>
      </c>
      <c r="B1202" s="16" t="str">
        <f t="shared" si="81"/>
        <v>SZ23089</v>
      </c>
      <c r="C1202" s="16" t="s">
        <v>47</v>
      </c>
      <c r="D1202" s="17" t="str">
        <f>"徐虹霞"</f>
        <v>徐虹霞</v>
      </c>
    </row>
    <row r="1203" spans="1:4" ht="27.75" customHeight="1">
      <c r="A1203" s="15">
        <v>1200</v>
      </c>
      <c r="B1203" s="16" t="str">
        <f t="shared" si="81"/>
        <v>SZ23089</v>
      </c>
      <c r="C1203" s="16" t="s">
        <v>47</v>
      </c>
      <c r="D1203" s="17" t="str">
        <f>"陈杰丽斯"</f>
        <v>陈杰丽斯</v>
      </c>
    </row>
    <row r="1204" spans="1:4" ht="27.75" customHeight="1">
      <c r="A1204" s="15">
        <v>1201</v>
      </c>
      <c r="B1204" s="16" t="str">
        <f t="shared" si="81"/>
        <v>SZ23089</v>
      </c>
      <c r="C1204" s="16" t="s">
        <v>47</v>
      </c>
      <c r="D1204" s="17" t="str">
        <f>"方倩倩"</f>
        <v>方倩倩</v>
      </c>
    </row>
    <row r="1205" spans="1:4" ht="27.75" customHeight="1">
      <c r="A1205" s="15">
        <v>1202</v>
      </c>
      <c r="B1205" s="16" t="str">
        <f t="shared" si="81"/>
        <v>SZ23089</v>
      </c>
      <c r="C1205" s="16" t="s">
        <v>47</v>
      </c>
      <c r="D1205" s="17" t="str">
        <f>"王涤"</f>
        <v>王涤</v>
      </c>
    </row>
    <row r="1206" spans="1:4" ht="27.75" customHeight="1">
      <c r="A1206" s="15">
        <v>1203</v>
      </c>
      <c r="B1206" s="16" t="str">
        <f t="shared" si="81"/>
        <v>SZ23089</v>
      </c>
      <c r="C1206" s="16" t="s">
        <v>47</v>
      </c>
      <c r="D1206" s="17" t="str">
        <f>"付文雨"</f>
        <v>付文雨</v>
      </c>
    </row>
    <row r="1207" spans="1:4" ht="27.75" customHeight="1">
      <c r="A1207" s="15">
        <v>1204</v>
      </c>
      <c r="B1207" s="16" t="str">
        <f t="shared" si="81"/>
        <v>SZ23089</v>
      </c>
      <c r="C1207" s="16" t="s">
        <v>47</v>
      </c>
      <c r="D1207" s="17" t="str">
        <f>"张婉"</f>
        <v>张婉</v>
      </c>
    </row>
    <row r="1208" spans="1:4" ht="27.75" customHeight="1">
      <c r="A1208" s="15">
        <v>1205</v>
      </c>
      <c r="B1208" s="16" t="str">
        <f t="shared" si="81"/>
        <v>SZ23089</v>
      </c>
      <c r="C1208" s="16" t="s">
        <v>47</v>
      </c>
      <c r="D1208" s="17" t="str">
        <f>"李超"</f>
        <v>李超</v>
      </c>
    </row>
    <row r="1209" spans="1:4" ht="27.75" customHeight="1">
      <c r="A1209" s="15">
        <v>1206</v>
      </c>
      <c r="B1209" s="16" t="str">
        <f t="shared" si="81"/>
        <v>SZ23089</v>
      </c>
      <c r="C1209" s="16" t="s">
        <v>47</v>
      </c>
      <c r="D1209" s="17" t="str">
        <f>"郭秀帅"</f>
        <v>郭秀帅</v>
      </c>
    </row>
    <row r="1210" spans="1:4" ht="27.75" customHeight="1">
      <c r="A1210" s="15">
        <v>1207</v>
      </c>
      <c r="B1210" s="16" t="str">
        <f t="shared" si="81"/>
        <v>SZ23089</v>
      </c>
      <c r="C1210" s="16" t="s">
        <v>47</v>
      </c>
      <c r="D1210" s="17" t="str">
        <f>"徐玥瑶"</f>
        <v>徐玥瑶</v>
      </c>
    </row>
    <row r="1211" spans="1:4" ht="27.75" customHeight="1">
      <c r="A1211" s="15">
        <v>1208</v>
      </c>
      <c r="B1211" s="16" t="str">
        <f t="shared" si="81"/>
        <v>SZ23089</v>
      </c>
      <c r="C1211" s="16" t="s">
        <v>47</v>
      </c>
      <c r="D1211" s="17" t="str">
        <f>"尹筱雯"</f>
        <v>尹筱雯</v>
      </c>
    </row>
    <row r="1212" spans="1:4" ht="27.75" customHeight="1">
      <c r="A1212" s="15">
        <v>1209</v>
      </c>
      <c r="B1212" s="16" t="str">
        <f t="shared" si="81"/>
        <v>SZ23089</v>
      </c>
      <c r="C1212" s="16" t="s">
        <v>47</v>
      </c>
      <c r="D1212" s="17" t="str">
        <f>"胡兴杰"</f>
        <v>胡兴杰</v>
      </c>
    </row>
    <row r="1213" spans="1:4" ht="27.75" customHeight="1">
      <c r="A1213" s="15">
        <v>1210</v>
      </c>
      <c r="B1213" s="16" t="str">
        <f t="shared" si="81"/>
        <v>SZ23089</v>
      </c>
      <c r="C1213" s="16" t="s">
        <v>47</v>
      </c>
      <c r="D1213" s="17" t="str">
        <f>"黄唯嘉"</f>
        <v>黄唯嘉</v>
      </c>
    </row>
    <row r="1214" spans="1:4" ht="27.75" customHeight="1">
      <c r="A1214" s="15">
        <v>1211</v>
      </c>
      <c r="B1214" s="16" t="str">
        <f t="shared" si="81"/>
        <v>SZ23089</v>
      </c>
      <c r="C1214" s="16" t="s">
        <v>47</v>
      </c>
      <c r="D1214" s="17" t="str">
        <f>"王琪"</f>
        <v>王琪</v>
      </c>
    </row>
    <row r="1215" spans="1:4" ht="27.75" customHeight="1">
      <c r="A1215" s="15">
        <v>1212</v>
      </c>
      <c r="B1215" s="16" t="str">
        <f t="shared" si="81"/>
        <v>SZ23089</v>
      </c>
      <c r="C1215" s="16" t="s">
        <v>47</v>
      </c>
      <c r="D1215" s="17" t="str">
        <f>"刘玉容"</f>
        <v>刘玉容</v>
      </c>
    </row>
    <row r="1216" spans="1:4" ht="27.75" customHeight="1">
      <c r="A1216" s="15">
        <v>1213</v>
      </c>
      <c r="B1216" s="16" t="str">
        <f aca="true" t="shared" si="82" ref="B1216:B1225">"SZ23090"</f>
        <v>SZ23090</v>
      </c>
      <c r="C1216" s="16" t="s">
        <v>48</v>
      </c>
      <c r="D1216" s="17" t="str">
        <f>"杨浩然"</f>
        <v>杨浩然</v>
      </c>
    </row>
    <row r="1217" spans="1:4" ht="27.75" customHeight="1">
      <c r="A1217" s="15">
        <v>1214</v>
      </c>
      <c r="B1217" s="16" t="str">
        <f t="shared" si="82"/>
        <v>SZ23090</v>
      </c>
      <c r="C1217" s="16" t="s">
        <v>48</v>
      </c>
      <c r="D1217" s="17" t="str">
        <f>"蒋娟"</f>
        <v>蒋娟</v>
      </c>
    </row>
    <row r="1218" spans="1:4" ht="27.75" customHeight="1">
      <c r="A1218" s="15">
        <v>1215</v>
      </c>
      <c r="B1218" s="16" t="str">
        <f t="shared" si="82"/>
        <v>SZ23090</v>
      </c>
      <c r="C1218" s="16" t="s">
        <v>48</v>
      </c>
      <c r="D1218" s="17" t="str">
        <f>"马会丽"</f>
        <v>马会丽</v>
      </c>
    </row>
    <row r="1219" spans="1:4" ht="27.75" customHeight="1">
      <c r="A1219" s="15">
        <v>1216</v>
      </c>
      <c r="B1219" s="16" t="str">
        <f t="shared" si="82"/>
        <v>SZ23090</v>
      </c>
      <c r="C1219" s="16" t="s">
        <v>48</v>
      </c>
      <c r="D1219" s="17" t="str">
        <f>"刘玲"</f>
        <v>刘玲</v>
      </c>
    </row>
    <row r="1220" spans="1:4" ht="27.75" customHeight="1">
      <c r="A1220" s="15">
        <v>1217</v>
      </c>
      <c r="B1220" s="16" t="str">
        <f t="shared" si="82"/>
        <v>SZ23090</v>
      </c>
      <c r="C1220" s="16" t="s">
        <v>48</v>
      </c>
      <c r="D1220" s="17" t="str">
        <f>"雷粤"</f>
        <v>雷粤</v>
      </c>
    </row>
    <row r="1221" spans="1:4" ht="27.75" customHeight="1">
      <c r="A1221" s="15">
        <v>1218</v>
      </c>
      <c r="B1221" s="16" t="str">
        <f t="shared" si="82"/>
        <v>SZ23090</v>
      </c>
      <c r="C1221" s="16" t="s">
        <v>48</v>
      </c>
      <c r="D1221" s="17" t="str">
        <f>"麻巧凤"</f>
        <v>麻巧凤</v>
      </c>
    </row>
    <row r="1222" spans="1:4" ht="27.75" customHeight="1">
      <c r="A1222" s="15">
        <v>1219</v>
      </c>
      <c r="B1222" s="16" t="str">
        <f t="shared" si="82"/>
        <v>SZ23090</v>
      </c>
      <c r="C1222" s="16" t="s">
        <v>48</v>
      </c>
      <c r="D1222" s="17" t="str">
        <f>"高力"</f>
        <v>高力</v>
      </c>
    </row>
    <row r="1223" spans="1:4" ht="27.75" customHeight="1">
      <c r="A1223" s="15">
        <v>1220</v>
      </c>
      <c r="B1223" s="16" t="str">
        <f t="shared" si="82"/>
        <v>SZ23090</v>
      </c>
      <c r="C1223" s="16" t="s">
        <v>48</v>
      </c>
      <c r="D1223" s="17" t="str">
        <f>"冯婷婷"</f>
        <v>冯婷婷</v>
      </c>
    </row>
    <row r="1224" spans="1:4" ht="27.75" customHeight="1">
      <c r="A1224" s="15">
        <v>1221</v>
      </c>
      <c r="B1224" s="16" t="str">
        <f t="shared" si="82"/>
        <v>SZ23090</v>
      </c>
      <c r="C1224" s="16" t="s">
        <v>48</v>
      </c>
      <c r="D1224" s="17" t="str">
        <f>"张誉文"</f>
        <v>张誉文</v>
      </c>
    </row>
    <row r="1225" spans="1:4" ht="27.75" customHeight="1">
      <c r="A1225" s="15">
        <v>1222</v>
      </c>
      <c r="B1225" s="16" t="str">
        <f t="shared" si="82"/>
        <v>SZ23090</v>
      </c>
      <c r="C1225" s="16" t="s">
        <v>48</v>
      </c>
      <c r="D1225" s="17" t="str">
        <f>"翟芳涛"</f>
        <v>翟芳涛</v>
      </c>
    </row>
    <row r="1226" spans="1:4" ht="27.75" customHeight="1">
      <c r="A1226" s="15">
        <v>1223</v>
      </c>
      <c r="B1226" s="16" t="str">
        <f aca="true" t="shared" si="83" ref="B1226:B1228">"SZ23091"</f>
        <v>SZ23091</v>
      </c>
      <c r="C1226" s="16" t="s">
        <v>48</v>
      </c>
      <c r="D1226" s="17" t="str">
        <f>"熊凡"</f>
        <v>熊凡</v>
      </c>
    </row>
    <row r="1227" spans="1:4" ht="27.75" customHeight="1">
      <c r="A1227" s="15">
        <v>1224</v>
      </c>
      <c r="B1227" s="16" t="str">
        <f t="shared" si="83"/>
        <v>SZ23091</v>
      </c>
      <c r="C1227" s="16" t="s">
        <v>48</v>
      </c>
      <c r="D1227" s="17" t="str">
        <f>"梁超男"</f>
        <v>梁超男</v>
      </c>
    </row>
    <row r="1228" spans="1:4" ht="27.75" customHeight="1">
      <c r="A1228" s="15">
        <v>1225</v>
      </c>
      <c r="B1228" s="16" t="str">
        <f t="shared" si="83"/>
        <v>SZ23091</v>
      </c>
      <c r="C1228" s="16" t="s">
        <v>48</v>
      </c>
      <c r="D1228" s="17" t="str">
        <f>"潘晨"</f>
        <v>潘晨</v>
      </c>
    </row>
    <row r="1229" spans="1:4" ht="27.75" customHeight="1">
      <c r="A1229" s="15">
        <v>1226</v>
      </c>
      <c r="B1229" s="16" t="str">
        <f aca="true" t="shared" si="84" ref="B1229:B1238">"SZ23092"</f>
        <v>SZ23092</v>
      </c>
      <c r="C1229" s="16" t="s">
        <v>48</v>
      </c>
      <c r="D1229" s="17" t="str">
        <f>"张晓慧"</f>
        <v>张晓慧</v>
      </c>
    </row>
    <row r="1230" spans="1:4" ht="27.75" customHeight="1">
      <c r="A1230" s="15">
        <v>1227</v>
      </c>
      <c r="B1230" s="16" t="str">
        <f t="shared" si="84"/>
        <v>SZ23092</v>
      </c>
      <c r="C1230" s="16" t="s">
        <v>48</v>
      </c>
      <c r="D1230" s="17" t="str">
        <f>"李禹康"</f>
        <v>李禹康</v>
      </c>
    </row>
    <row r="1231" spans="1:4" ht="27.75" customHeight="1">
      <c r="A1231" s="15">
        <v>1228</v>
      </c>
      <c r="B1231" s="16" t="str">
        <f t="shared" si="84"/>
        <v>SZ23092</v>
      </c>
      <c r="C1231" s="16" t="s">
        <v>48</v>
      </c>
      <c r="D1231" s="17" t="str">
        <f>"王奇"</f>
        <v>王奇</v>
      </c>
    </row>
    <row r="1232" spans="1:4" ht="27.75" customHeight="1">
      <c r="A1232" s="15">
        <v>1229</v>
      </c>
      <c r="B1232" s="16" t="str">
        <f t="shared" si="84"/>
        <v>SZ23092</v>
      </c>
      <c r="C1232" s="16" t="s">
        <v>48</v>
      </c>
      <c r="D1232" s="17" t="str">
        <f>"刘庆"</f>
        <v>刘庆</v>
      </c>
    </row>
    <row r="1233" spans="1:4" ht="27.75" customHeight="1">
      <c r="A1233" s="15">
        <v>1230</v>
      </c>
      <c r="B1233" s="16" t="str">
        <f t="shared" si="84"/>
        <v>SZ23092</v>
      </c>
      <c r="C1233" s="16" t="s">
        <v>48</v>
      </c>
      <c r="D1233" s="17" t="str">
        <f>"张德安"</f>
        <v>张德安</v>
      </c>
    </row>
    <row r="1234" spans="1:4" ht="27.75" customHeight="1">
      <c r="A1234" s="15">
        <v>1231</v>
      </c>
      <c r="B1234" s="16" t="str">
        <f t="shared" si="84"/>
        <v>SZ23092</v>
      </c>
      <c r="C1234" s="16" t="s">
        <v>48</v>
      </c>
      <c r="D1234" s="17" t="str">
        <f>"杨肖宇"</f>
        <v>杨肖宇</v>
      </c>
    </row>
    <row r="1235" spans="1:4" ht="27.75" customHeight="1">
      <c r="A1235" s="15">
        <v>1232</v>
      </c>
      <c r="B1235" s="16" t="str">
        <f t="shared" si="84"/>
        <v>SZ23092</v>
      </c>
      <c r="C1235" s="16" t="s">
        <v>48</v>
      </c>
      <c r="D1235" s="17" t="str">
        <f>"钟世昊"</f>
        <v>钟世昊</v>
      </c>
    </row>
    <row r="1236" spans="1:4" ht="27.75" customHeight="1">
      <c r="A1236" s="15">
        <v>1233</v>
      </c>
      <c r="B1236" s="16" t="str">
        <f t="shared" si="84"/>
        <v>SZ23092</v>
      </c>
      <c r="C1236" s="16" t="s">
        <v>48</v>
      </c>
      <c r="D1236" s="17" t="str">
        <f>"张佳胜"</f>
        <v>张佳胜</v>
      </c>
    </row>
    <row r="1237" spans="1:4" ht="27.75" customHeight="1">
      <c r="A1237" s="15">
        <v>1234</v>
      </c>
      <c r="B1237" s="16" t="str">
        <f t="shared" si="84"/>
        <v>SZ23092</v>
      </c>
      <c r="C1237" s="16" t="s">
        <v>48</v>
      </c>
      <c r="D1237" s="17" t="str">
        <f>"单文杰"</f>
        <v>单文杰</v>
      </c>
    </row>
    <row r="1238" spans="1:4" ht="27.75" customHeight="1">
      <c r="A1238" s="15">
        <v>1235</v>
      </c>
      <c r="B1238" s="16" t="str">
        <f t="shared" si="84"/>
        <v>SZ23092</v>
      </c>
      <c r="C1238" s="16" t="s">
        <v>48</v>
      </c>
      <c r="D1238" s="17" t="str">
        <f>"曹成虎"</f>
        <v>曹成虎</v>
      </c>
    </row>
    <row r="1239" spans="1:4" ht="27.75" customHeight="1">
      <c r="A1239" s="15">
        <v>1236</v>
      </c>
      <c r="B1239" s="16" t="str">
        <f aca="true" t="shared" si="85" ref="B1239:B1247">"SZ23093"</f>
        <v>SZ23093</v>
      </c>
      <c r="C1239" s="16" t="s">
        <v>48</v>
      </c>
      <c r="D1239" s="17" t="str">
        <f>"郑思玥"</f>
        <v>郑思玥</v>
      </c>
    </row>
    <row r="1240" spans="1:4" ht="27.75" customHeight="1">
      <c r="A1240" s="15">
        <v>1237</v>
      </c>
      <c r="B1240" s="16" t="str">
        <f t="shared" si="85"/>
        <v>SZ23093</v>
      </c>
      <c r="C1240" s="16" t="s">
        <v>48</v>
      </c>
      <c r="D1240" s="17" t="str">
        <f>"周明曦"</f>
        <v>周明曦</v>
      </c>
    </row>
    <row r="1241" spans="1:4" ht="27.75" customHeight="1">
      <c r="A1241" s="15">
        <v>1238</v>
      </c>
      <c r="B1241" s="16" t="str">
        <f t="shared" si="85"/>
        <v>SZ23093</v>
      </c>
      <c r="C1241" s="16" t="s">
        <v>48</v>
      </c>
      <c r="D1241" s="17" t="str">
        <f>"张安博"</f>
        <v>张安博</v>
      </c>
    </row>
    <row r="1242" spans="1:4" ht="27.75" customHeight="1">
      <c r="A1242" s="15">
        <v>1239</v>
      </c>
      <c r="B1242" s="16" t="str">
        <f t="shared" si="85"/>
        <v>SZ23093</v>
      </c>
      <c r="C1242" s="16" t="s">
        <v>48</v>
      </c>
      <c r="D1242" s="17" t="str">
        <f>"章玫玉"</f>
        <v>章玫玉</v>
      </c>
    </row>
    <row r="1243" spans="1:4" ht="27.75" customHeight="1">
      <c r="A1243" s="15">
        <v>1240</v>
      </c>
      <c r="B1243" s="16" t="str">
        <f t="shared" si="85"/>
        <v>SZ23093</v>
      </c>
      <c r="C1243" s="16" t="s">
        <v>48</v>
      </c>
      <c r="D1243" s="17" t="str">
        <f>"杜发令"</f>
        <v>杜发令</v>
      </c>
    </row>
    <row r="1244" spans="1:4" ht="27.75" customHeight="1">
      <c r="A1244" s="15">
        <v>1241</v>
      </c>
      <c r="B1244" s="16" t="str">
        <f t="shared" si="85"/>
        <v>SZ23093</v>
      </c>
      <c r="C1244" s="16" t="s">
        <v>48</v>
      </c>
      <c r="D1244" s="17" t="str">
        <f>"吴俊瑶"</f>
        <v>吴俊瑶</v>
      </c>
    </row>
    <row r="1245" spans="1:4" ht="27.75" customHeight="1">
      <c r="A1245" s="15">
        <v>1242</v>
      </c>
      <c r="B1245" s="16" t="str">
        <f t="shared" si="85"/>
        <v>SZ23093</v>
      </c>
      <c r="C1245" s="16" t="s">
        <v>48</v>
      </c>
      <c r="D1245" s="17" t="str">
        <f>"童斌"</f>
        <v>童斌</v>
      </c>
    </row>
    <row r="1246" spans="1:4" ht="27.75" customHeight="1">
      <c r="A1246" s="15">
        <v>1243</v>
      </c>
      <c r="B1246" s="16" t="str">
        <f t="shared" si="85"/>
        <v>SZ23093</v>
      </c>
      <c r="C1246" s="16" t="s">
        <v>48</v>
      </c>
      <c r="D1246" s="17" t="str">
        <f>"罗雨萱"</f>
        <v>罗雨萱</v>
      </c>
    </row>
    <row r="1247" spans="1:4" ht="27.75" customHeight="1">
      <c r="A1247" s="15">
        <v>1244</v>
      </c>
      <c r="B1247" s="16" t="str">
        <f t="shared" si="85"/>
        <v>SZ23093</v>
      </c>
      <c r="C1247" s="16" t="s">
        <v>48</v>
      </c>
      <c r="D1247" s="17" t="str">
        <f>"肖睿捷"</f>
        <v>肖睿捷</v>
      </c>
    </row>
    <row r="1248" spans="1:4" ht="27.75" customHeight="1">
      <c r="A1248" s="15">
        <v>1245</v>
      </c>
      <c r="B1248" s="16" t="str">
        <f aca="true" t="shared" si="86" ref="B1248:B1264">"SZ23094"</f>
        <v>SZ23094</v>
      </c>
      <c r="C1248" s="16" t="s">
        <v>48</v>
      </c>
      <c r="D1248" s="17" t="str">
        <f>"柯力"</f>
        <v>柯力</v>
      </c>
    </row>
    <row r="1249" spans="1:4" ht="27.75" customHeight="1">
      <c r="A1249" s="15">
        <v>1246</v>
      </c>
      <c r="B1249" s="16" t="str">
        <f t="shared" si="86"/>
        <v>SZ23094</v>
      </c>
      <c r="C1249" s="16" t="s">
        <v>48</v>
      </c>
      <c r="D1249" s="17" t="str">
        <f>"何之锟"</f>
        <v>何之锟</v>
      </c>
    </row>
    <row r="1250" spans="1:4" ht="27.75" customHeight="1">
      <c r="A1250" s="15">
        <v>1247</v>
      </c>
      <c r="B1250" s="16" t="str">
        <f t="shared" si="86"/>
        <v>SZ23094</v>
      </c>
      <c r="C1250" s="16" t="s">
        <v>48</v>
      </c>
      <c r="D1250" s="17" t="str">
        <f>"郭庭熙"</f>
        <v>郭庭熙</v>
      </c>
    </row>
    <row r="1251" spans="1:4" ht="27.75" customHeight="1">
      <c r="A1251" s="15">
        <v>1248</v>
      </c>
      <c r="B1251" s="16" t="str">
        <f t="shared" si="86"/>
        <v>SZ23094</v>
      </c>
      <c r="C1251" s="16" t="s">
        <v>48</v>
      </c>
      <c r="D1251" s="17" t="str">
        <f>"赵俊淮"</f>
        <v>赵俊淮</v>
      </c>
    </row>
    <row r="1252" spans="1:4" ht="27.75" customHeight="1">
      <c r="A1252" s="15">
        <v>1249</v>
      </c>
      <c r="B1252" s="16" t="str">
        <f t="shared" si="86"/>
        <v>SZ23094</v>
      </c>
      <c r="C1252" s="16" t="s">
        <v>48</v>
      </c>
      <c r="D1252" s="17" t="str">
        <f>"李朵"</f>
        <v>李朵</v>
      </c>
    </row>
    <row r="1253" spans="1:4" ht="27.75" customHeight="1">
      <c r="A1253" s="15">
        <v>1250</v>
      </c>
      <c r="B1253" s="16" t="str">
        <f t="shared" si="86"/>
        <v>SZ23094</v>
      </c>
      <c r="C1253" s="16" t="s">
        <v>48</v>
      </c>
      <c r="D1253" s="17" t="str">
        <f>"刘熠"</f>
        <v>刘熠</v>
      </c>
    </row>
    <row r="1254" spans="1:4" ht="27.75" customHeight="1">
      <c r="A1254" s="15">
        <v>1251</v>
      </c>
      <c r="B1254" s="16" t="str">
        <f t="shared" si="86"/>
        <v>SZ23094</v>
      </c>
      <c r="C1254" s="16" t="s">
        <v>48</v>
      </c>
      <c r="D1254" s="17" t="str">
        <f>"冉灿"</f>
        <v>冉灿</v>
      </c>
    </row>
    <row r="1255" spans="1:4" ht="27.75" customHeight="1">
      <c r="A1255" s="15">
        <v>1252</v>
      </c>
      <c r="B1255" s="16" t="str">
        <f t="shared" si="86"/>
        <v>SZ23094</v>
      </c>
      <c r="C1255" s="16" t="s">
        <v>48</v>
      </c>
      <c r="D1255" s="17" t="str">
        <f>"谭玺"</f>
        <v>谭玺</v>
      </c>
    </row>
    <row r="1256" spans="1:4" ht="27.75" customHeight="1">
      <c r="A1256" s="15">
        <v>1253</v>
      </c>
      <c r="B1256" s="16" t="str">
        <f t="shared" si="86"/>
        <v>SZ23094</v>
      </c>
      <c r="C1256" s="16" t="s">
        <v>48</v>
      </c>
      <c r="D1256" s="17" t="str">
        <f>"孙林慧"</f>
        <v>孙林慧</v>
      </c>
    </row>
    <row r="1257" spans="1:4" ht="27.75" customHeight="1">
      <c r="A1257" s="15">
        <v>1254</v>
      </c>
      <c r="B1257" s="16" t="str">
        <f t="shared" si="86"/>
        <v>SZ23094</v>
      </c>
      <c r="C1257" s="16" t="s">
        <v>48</v>
      </c>
      <c r="D1257" s="17" t="str">
        <f>"严梦"</f>
        <v>严梦</v>
      </c>
    </row>
    <row r="1258" spans="1:4" ht="27.75" customHeight="1">
      <c r="A1258" s="15">
        <v>1255</v>
      </c>
      <c r="B1258" s="16" t="str">
        <f t="shared" si="86"/>
        <v>SZ23094</v>
      </c>
      <c r="C1258" s="16" t="s">
        <v>48</v>
      </c>
      <c r="D1258" s="17" t="str">
        <f>"刘章韦"</f>
        <v>刘章韦</v>
      </c>
    </row>
    <row r="1259" spans="1:4" ht="27.75" customHeight="1">
      <c r="A1259" s="15">
        <v>1256</v>
      </c>
      <c r="B1259" s="16" t="str">
        <f t="shared" si="86"/>
        <v>SZ23094</v>
      </c>
      <c r="C1259" s="16" t="s">
        <v>48</v>
      </c>
      <c r="D1259" s="17" t="str">
        <f>"耿靖智"</f>
        <v>耿靖智</v>
      </c>
    </row>
    <row r="1260" spans="1:4" ht="27.75" customHeight="1">
      <c r="A1260" s="15">
        <v>1257</v>
      </c>
      <c r="B1260" s="16" t="str">
        <f t="shared" si="86"/>
        <v>SZ23094</v>
      </c>
      <c r="C1260" s="16" t="s">
        <v>48</v>
      </c>
      <c r="D1260" s="17" t="str">
        <f>"滕亚楠"</f>
        <v>滕亚楠</v>
      </c>
    </row>
    <row r="1261" spans="1:4" ht="27.75" customHeight="1">
      <c r="A1261" s="15">
        <v>1258</v>
      </c>
      <c r="B1261" s="16" t="str">
        <f t="shared" si="86"/>
        <v>SZ23094</v>
      </c>
      <c r="C1261" s="16" t="s">
        <v>48</v>
      </c>
      <c r="D1261" s="17" t="str">
        <f>"陈达纪"</f>
        <v>陈达纪</v>
      </c>
    </row>
    <row r="1262" spans="1:4" ht="27.75" customHeight="1">
      <c r="A1262" s="15">
        <v>1259</v>
      </c>
      <c r="B1262" s="16" t="str">
        <f t="shared" si="86"/>
        <v>SZ23094</v>
      </c>
      <c r="C1262" s="16" t="s">
        <v>48</v>
      </c>
      <c r="D1262" s="17" t="str">
        <f>"谭平"</f>
        <v>谭平</v>
      </c>
    </row>
    <row r="1263" spans="1:4" ht="27.75" customHeight="1">
      <c r="A1263" s="15">
        <v>1260</v>
      </c>
      <c r="B1263" s="16" t="str">
        <f t="shared" si="86"/>
        <v>SZ23094</v>
      </c>
      <c r="C1263" s="16" t="s">
        <v>48</v>
      </c>
      <c r="D1263" s="17" t="str">
        <f>"李晨曦"</f>
        <v>李晨曦</v>
      </c>
    </row>
    <row r="1264" spans="1:4" ht="27.75" customHeight="1">
      <c r="A1264" s="15">
        <v>1261</v>
      </c>
      <c r="B1264" s="16" t="str">
        <f t="shared" si="86"/>
        <v>SZ23094</v>
      </c>
      <c r="C1264" s="16" t="s">
        <v>48</v>
      </c>
      <c r="D1264" s="17" t="str">
        <f>"刘安稳"</f>
        <v>刘安稳</v>
      </c>
    </row>
    <row r="1265" spans="1:4" ht="27.75" customHeight="1">
      <c r="A1265" s="15">
        <v>1262</v>
      </c>
      <c r="B1265" s="16" t="str">
        <f aca="true" t="shared" si="87" ref="B1265:B1271">"SZ23095"</f>
        <v>SZ23095</v>
      </c>
      <c r="C1265" s="16" t="s">
        <v>48</v>
      </c>
      <c r="D1265" s="18" t="str">
        <f>"胡静（身份证后四位3460）"</f>
        <v>胡静（身份证后四位3460）</v>
      </c>
    </row>
    <row r="1266" spans="1:4" ht="27.75" customHeight="1">
      <c r="A1266" s="15">
        <v>1263</v>
      </c>
      <c r="B1266" s="16" t="str">
        <f t="shared" si="87"/>
        <v>SZ23095</v>
      </c>
      <c r="C1266" s="16" t="s">
        <v>48</v>
      </c>
      <c r="D1266" s="17" t="str">
        <f>"王波"</f>
        <v>王波</v>
      </c>
    </row>
    <row r="1267" spans="1:4" ht="27.75" customHeight="1">
      <c r="A1267" s="15">
        <v>1264</v>
      </c>
      <c r="B1267" s="16" t="str">
        <f t="shared" si="87"/>
        <v>SZ23095</v>
      </c>
      <c r="C1267" s="16" t="s">
        <v>48</v>
      </c>
      <c r="D1267" s="17" t="str">
        <f>"段凯强"</f>
        <v>段凯强</v>
      </c>
    </row>
    <row r="1268" spans="1:4" ht="27.75" customHeight="1">
      <c r="A1268" s="15">
        <v>1265</v>
      </c>
      <c r="B1268" s="16" t="str">
        <f t="shared" si="87"/>
        <v>SZ23095</v>
      </c>
      <c r="C1268" s="16" t="s">
        <v>48</v>
      </c>
      <c r="D1268" s="17" t="str">
        <f>"原博"</f>
        <v>原博</v>
      </c>
    </row>
    <row r="1269" spans="1:4" ht="27.75" customHeight="1">
      <c r="A1269" s="15">
        <v>1266</v>
      </c>
      <c r="B1269" s="16" t="str">
        <f t="shared" si="87"/>
        <v>SZ23095</v>
      </c>
      <c r="C1269" s="16" t="s">
        <v>48</v>
      </c>
      <c r="D1269" s="17" t="str">
        <f>"任亮"</f>
        <v>任亮</v>
      </c>
    </row>
    <row r="1270" spans="1:4" ht="27.75" customHeight="1">
      <c r="A1270" s="15">
        <v>1267</v>
      </c>
      <c r="B1270" s="16" t="str">
        <f t="shared" si="87"/>
        <v>SZ23095</v>
      </c>
      <c r="C1270" s="16" t="s">
        <v>48</v>
      </c>
      <c r="D1270" s="17" t="str">
        <f>"周春雷"</f>
        <v>周春雷</v>
      </c>
    </row>
    <row r="1271" spans="1:4" ht="27.75" customHeight="1">
      <c r="A1271" s="15">
        <v>1268</v>
      </c>
      <c r="B1271" s="16" t="str">
        <f t="shared" si="87"/>
        <v>SZ23095</v>
      </c>
      <c r="C1271" s="16" t="s">
        <v>48</v>
      </c>
      <c r="D1271" s="17" t="str">
        <f>"高举"</f>
        <v>高举</v>
      </c>
    </row>
    <row r="1272" spans="1:4" ht="27.75" customHeight="1">
      <c r="A1272" s="15">
        <v>1269</v>
      </c>
      <c r="B1272" s="16" t="str">
        <f aca="true" t="shared" si="88" ref="B1272:B1300">"SZ23096"</f>
        <v>SZ23096</v>
      </c>
      <c r="C1272" s="16" t="s">
        <v>49</v>
      </c>
      <c r="D1272" s="17" t="str">
        <f>"张楚欣"</f>
        <v>张楚欣</v>
      </c>
    </row>
    <row r="1273" spans="1:4" ht="27.75" customHeight="1">
      <c r="A1273" s="15">
        <v>1270</v>
      </c>
      <c r="B1273" s="16" t="str">
        <f t="shared" si="88"/>
        <v>SZ23096</v>
      </c>
      <c r="C1273" s="16" t="s">
        <v>49</v>
      </c>
      <c r="D1273" s="17" t="str">
        <f>"李港生"</f>
        <v>李港生</v>
      </c>
    </row>
    <row r="1274" spans="1:4" ht="27.75" customHeight="1">
      <c r="A1274" s="15">
        <v>1271</v>
      </c>
      <c r="B1274" s="16" t="str">
        <f t="shared" si="88"/>
        <v>SZ23096</v>
      </c>
      <c r="C1274" s="16" t="s">
        <v>49</v>
      </c>
      <c r="D1274" s="17" t="str">
        <f>"刘晓琴"</f>
        <v>刘晓琴</v>
      </c>
    </row>
    <row r="1275" spans="1:4" ht="27.75" customHeight="1">
      <c r="A1275" s="15">
        <v>1272</v>
      </c>
      <c r="B1275" s="16" t="str">
        <f t="shared" si="88"/>
        <v>SZ23096</v>
      </c>
      <c r="C1275" s="16" t="s">
        <v>49</v>
      </c>
      <c r="D1275" s="17" t="str">
        <f>"邓玉玲"</f>
        <v>邓玉玲</v>
      </c>
    </row>
    <row r="1276" spans="1:4" ht="27.75" customHeight="1">
      <c r="A1276" s="15">
        <v>1273</v>
      </c>
      <c r="B1276" s="16" t="str">
        <f t="shared" si="88"/>
        <v>SZ23096</v>
      </c>
      <c r="C1276" s="16" t="s">
        <v>49</v>
      </c>
      <c r="D1276" s="17" t="str">
        <f>"张漫雨"</f>
        <v>张漫雨</v>
      </c>
    </row>
    <row r="1277" spans="1:4" ht="27.75" customHeight="1">
      <c r="A1277" s="15">
        <v>1274</v>
      </c>
      <c r="B1277" s="16" t="str">
        <f t="shared" si="88"/>
        <v>SZ23096</v>
      </c>
      <c r="C1277" s="16" t="s">
        <v>49</v>
      </c>
      <c r="D1277" s="17" t="str">
        <f>"高学益"</f>
        <v>高学益</v>
      </c>
    </row>
    <row r="1278" spans="1:4" ht="27.75" customHeight="1">
      <c r="A1278" s="15">
        <v>1275</v>
      </c>
      <c r="B1278" s="16" t="str">
        <f t="shared" si="88"/>
        <v>SZ23096</v>
      </c>
      <c r="C1278" s="16" t="s">
        <v>49</v>
      </c>
      <c r="D1278" s="17" t="str">
        <f>"马静"</f>
        <v>马静</v>
      </c>
    </row>
    <row r="1279" spans="1:4" ht="27.75" customHeight="1">
      <c r="A1279" s="15">
        <v>1276</v>
      </c>
      <c r="B1279" s="16" t="str">
        <f t="shared" si="88"/>
        <v>SZ23096</v>
      </c>
      <c r="C1279" s="16" t="s">
        <v>49</v>
      </c>
      <c r="D1279" s="17" t="str">
        <f>"向菲"</f>
        <v>向菲</v>
      </c>
    </row>
    <row r="1280" spans="1:4" ht="27.75" customHeight="1">
      <c r="A1280" s="15">
        <v>1277</v>
      </c>
      <c r="B1280" s="16" t="str">
        <f t="shared" si="88"/>
        <v>SZ23096</v>
      </c>
      <c r="C1280" s="16" t="s">
        <v>49</v>
      </c>
      <c r="D1280" s="17" t="str">
        <f>"黄媚俊"</f>
        <v>黄媚俊</v>
      </c>
    </row>
    <row r="1281" spans="1:4" ht="27.75" customHeight="1">
      <c r="A1281" s="15">
        <v>1278</v>
      </c>
      <c r="B1281" s="16" t="str">
        <f t="shared" si="88"/>
        <v>SZ23096</v>
      </c>
      <c r="C1281" s="16" t="s">
        <v>49</v>
      </c>
      <c r="D1281" s="17" t="str">
        <f>"陈韩蒙 "</f>
        <v>陈韩蒙 </v>
      </c>
    </row>
    <row r="1282" spans="1:4" ht="27.75" customHeight="1">
      <c r="A1282" s="15">
        <v>1279</v>
      </c>
      <c r="B1282" s="16" t="str">
        <f t="shared" si="88"/>
        <v>SZ23096</v>
      </c>
      <c r="C1282" s="16" t="s">
        <v>49</v>
      </c>
      <c r="D1282" s="17" t="str">
        <f>"王兴财"</f>
        <v>王兴财</v>
      </c>
    </row>
    <row r="1283" spans="1:4" ht="27.75" customHeight="1">
      <c r="A1283" s="15">
        <v>1280</v>
      </c>
      <c r="B1283" s="16" t="str">
        <f t="shared" si="88"/>
        <v>SZ23096</v>
      </c>
      <c r="C1283" s="16" t="s">
        <v>49</v>
      </c>
      <c r="D1283" s="17" t="str">
        <f>"覃瑞华"</f>
        <v>覃瑞华</v>
      </c>
    </row>
    <row r="1284" spans="1:4" ht="27.75" customHeight="1">
      <c r="A1284" s="15">
        <v>1281</v>
      </c>
      <c r="B1284" s="16" t="str">
        <f t="shared" si="88"/>
        <v>SZ23096</v>
      </c>
      <c r="C1284" s="16" t="s">
        <v>49</v>
      </c>
      <c r="D1284" s="17" t="str">
        <f>"李俊晨"</f>
        <v>李俊晨</v>
      </c>
    </row>
    <row r="1285" spans="1:4" ht="27.75" customHeight="1">
      <c r="A1285" s="15">
        <v>1282</v>
      </c>
      <c r="B1285" s="16" t="str">
        <f t="shared" si="88"/>
        <v>SZ23096</v>
      </c>
      <c r="C1285" s="16" t="s">
        <v>49</v>
      </c>
      <c r="D1285" s="17" t="str">
        <f>"李欣怡"</f>
        <v>李欣怡</v>
      </c>
    </row>
    <row r="1286" spans="1:4" ht="27.75" customHeight="1">
      <c r="A1286" s="15">
        <v>1283</v>
      </c>
      <c r="B1286" s="16" t="str">
        <f t="shared" si="88"/>
        <v>SZ23096</v>
      </c>
      <c r="C1286" s="16" t="s">
        <v>49</v>
      </c>
      <c r="D1286" s="17" t="str">
        <f>"粟全碧"</f>
        <v>粟全碧</v>
      </c>
    </row>
    <row r="1287" spans="1:4" ht="27.75" customHeight="1">
      <c r="A1287" s="15">
        <v>1284</v>
      </c>
      <c r="B1287" s="16" t="str">
        <f t="shared" si="88"/>
        <v>SZ23096</v>
      </c>
      <c r="C1287" s="16" t="s">
        <v>49</v>
      </c>
      <c r="D1287" s="17" t="str">
        <f>"吴孟怡"</f>
        <v>吴孟怡</v>
      </c>
    </row>
    <row r="1288" spans="1:4" ht="27.75" customHeight="1">
      <c r="A1288" s="15">
        <v>1285</v>
      </c>
      <c r="B1288" s="16" t="str">
        <f t="shared" si="88"/>
        <v>SZ23096</v>
      </c>
      <c r="C1288" s="16" t="s">
        <v>49</v>
      </c>
      <c r="D1288" s="17" t="str">
        <f>"杜娜"</f>
        <v>杜娜</v>
      </c>
    </row>
    <row r="1289" spans="1:4" ht="27.75" customHeight="1">
      <c r="A1289" s="15">
        <v>1286</v>
      </c>
      <c r="B1289" s="16" t="str">
        <f t="shared" si="88"/>
        <v>SZ23096</v>
      </c>
      <c r="C1289" s="16" t="s">
        <v>49</v>
      </c>
      <c r="D1289" s="17" t="str">
        <f>"罗欣然"</f>
        <v>罗欣然</v>
      </c>
    </row>
    <row r="1290" spans="1:4" ht="27.75" customHeight="1">
      <c r="A1290" s="15">
        <v>1287</v>
      </c>
      <c r="B1290" s="16" t="str">
        <f t="shared" si="88"/>
        <v>SZ23096</v>
      </c>
      <c r="C1290" s="16" t="s">
        <v>49</v>
      </c>
      <c r="D1290" s="17" t="str">
        <f>"李佳"</f>
        <v>李佳</v>
      </c>
    </row>
    <row r="1291" spans="1:4" ht="27.75" customHeight="1">
      <c r="A1291" s="15">
        <v>1288</v>
      </c>
      <c r="B1291" s="16" t="str">
        <f t="shared" si="88"/>
        <v>SZ23096</v>
      </c>
      <c r="C1291" s="16" t="s">
        <v>49</v>
      </c>
      <c r="D1291" s="17" t="str">
        <f>"周朝霞"</f>
        <v>周朝霞</v>
      </c>
    </row>
    <row r="1292" spans="1:4" ht="27.75" customHeight="1">
      <c r="A1292" s="15">
        <v>1289</v>
      </c>
      <c r="B1292" s="16" t="str">
        <f t="shared" si="88"/>
        <v>SZ23096</v>
      </c>
      <c r="C1292" s="16" t="s">
        <v>49</v>
      </c>
      <c r="D1292" s="17" t="str">
        <f>"郭辰麒"</f>
        <v>郭辰麒</v>
      </c>
    </row>
    <row r="1293" spans="1:4" ht="27.75" customHeight="1">
      <c r="A1293" s="15">
        <v>1290</v>
      </c>
      <c r="B1293" s="16" t="str">
        <f t="shared" si="88"/>
        <v>SZ23096</v>
      </c>
      <c r="C1293" s="16" t="s">
        <v>49</v>
      </c>
      <c r="D1293" s="17" t="str">
        <f>"张浪"</f>
        <v>张浪</v>
      </c>
    </row>
    <row r="1294" spans="1:4" ht="27.75" customHeight="1">
      <c r="A1294" s="15">
        <v>1291</v>
      </c>
      <c r="B1294" s="16" t="str">
        <f t="shared" si="88"/>
        <v>SZ23096</v>
      </c>
      <c r="C1294" s="16" t="s">
        <v>49</v>
      </c>
      <c r="D1294" s="17" t="str">
        <f>"郭淘淘"</f>
        <v>郭淘淘</v>
      </c>
    </row>
    <row r="1295" spans="1:4" ht="27.75" customHeight="1">
      <c r="A1295" s="15">
        <v>1292</v>
      </c>
      <c r="B1295" s="16" t="str">
        <f t="shared" si="88"/>
        <v>SZ23096</v>
      </c>
      <c r="C1295" s="16" t="s">
        <v>49</v>
      </c>
      <c r="D1295" s="17" t="str">
        <f>"张溯源"</f>
        <v>张溯源</v>
      </c>
    </row>
    <row r="1296" spans="1:4" ht="27.75" customHeight="1">
      <c r="A1296" s="15">
        <v>1293</v>
      </c>
      <c r="B1296" s="16" t="str">
        <f t="shared" si="88"/>
        <v>SZ23096</v>
      </c>
      <c r="C1296" s="16" t="s">
        <v>49</v>
      </c>
      <c r="D1296" s="17" t="str">
        <f>"鲍沁雯"</f>
        <v>鲍沁雯</v>
      </c>
    </row>
    <row r="1297" spans="1:4" ht="27.75" customHeight="1">
      <c r="A1297" s="15">
        <v>1294</v>
      </c>
      <c r="B1297" s="16" t="str">
        <f t="shared" si="88"/>
        <v>SZ23096</v>
      </c>
      <c r="C1297" s="16" t="s">
        <v>49</v>
      </c>
      <c r="D1297" s="17" t="str">
        <f>"谢文琴"</f>
        <v>谢文琴</v>
      </c>
    </row>
    <row r="1298" spans="1:4" ht="27.75" customHeight="1">
      <c r="A1298" s="15">
        <v>1295</v>
      </c>
      <c r="B1298" s="16" t="str">
        <f t="shared" si="88"/>
        <v>SZ23096</v>
      </c>
      <c r="C1298" s="16" t="s">
        <v>49</v>
      </c>
      <c r="D1298" s="17" t="str">
        <f>"张忠宇"</f>
        <v>张忠宇</v>
      </c>
    </row>
    <row r="1299" spans="1:4" ht="27.75" customHeight="1">
      <c r="A1299" s="15">
        <v>1296</v>
      </c>
      <c r="B1299" s="16" t="str">
        <f t="shared" si="88"/>
        <v>SZ23096</v>
      </c>
      <c r="C1299" s="16" t="s">
        <v>49</v>
      </c>
      <c r="D1299" s="17" t="str">
        <f>"邱雁"</f>
        <v>邱雁</v>
      </c>
    </row>
    <row r="1300" spans="1:4" ht="27.75" customHeight="1">
      <c r="A1300" s="15">
        <v>1297</v>
      </c>
      <c r="B1300" s="16" t="str">
        <f t="shared" si="88"/>
        <v>SZ23096</v>
      </c>
      <c r="C1300" s="16" t="s">
        <v>49</v>
      </c>
      <c r="D1300" s="17" t="str">
        <f>"谭玉娇"</f>
        <v>谭玉娇</v>
      </c>
    </row>
    <row r="1301" spans="1:4" ht="27.75" customHeight="1">
      <c r="A1301" s="15">
        <v>1298</v>
      </c>
      <c r="B1301" s="16" t="str">
        <f aca="true" t="shared" si="89" ref="B1301:B1313">"SZ23097"</f>
        <v>SZ23097</v>
      </c>
      <c r="C1301" s="16" t="s">
        <v>49</v>
      </c>
      <c r="D1301" s="17" t="str">
        <f>"刘小青"</f>
        <v>刘小青</v>
      </c>
    </row>
    <row r="1302" spans="1:4" ht="27.75" customHeight="1">
      <c r="A1302" s="15">
        <v>1299</v>
      </c>
      <c r="B1302" s="16" t="str">
        <f t="shared" si="89"/>
        <v>SZ23097</v>
      </c>
      <c r="C1302" s="16" t="s">
        <v>49</v>
      </c>
      <c r="D1302" s="17" t="str">
        <f>"向一恒"</f>
        <v>向一恒</v>
      </c>
    </row>
    <row r="1303" spans="1:4" ht="27.75" customHeight="1">
      <c r="A1303" s="15">
        <v>1300</v>
      </c>
      <c r="B1303" s="16" t="str">
        <f t="shared" si="89"/>
        <v>SZ23097</v>
      </c>
      <c r="C1303" s="16" t="s">
        <v>49</v>
      </c>
      <c r="D1303" s="17" t="str">
        <f>"汤桂林"</f>
        <v>汤桂林</v>
      </c>
    </row>
    <row r="1304" spans="1:4" ht="27.75" customHeight="1">
      <c r="A1304" s="15">
        <v>1301</v>
      </c>
      <c r="B1304" s="16" t="str">
        <f t="shared" si="89"/>
        <v>SZ23097</v>
      </c>
      <c r="C1304" s="16" t="s">
        <v>49</v>
      </c>
      <c r="D1304" s="17" t="str">
        <f>"张君兰"</f>
        <v>张君兰</v>
      </c>
    </row>
    <row r="1305" spans="1:4" ht="27.75" customHeight="1">
      <c r="A1305" s="15">
        <v>1302</v>
      </c>
      <c r="B1305" s="16" t="str">
        <f t="shared" si="89"/>
        <v>SZ23097</v>
      </c>
      <c r="C1305" s="16" t="s">
        <v>49</v>
      </c>
      <c r="D1305" s="17" t="str">
        <f>"冯代鹏"</f>
        <v>冯代鹏</v>
      </c>
    </row>
    <row r="1306" spans="1:4" ht="27.75" customHeight="1">
      <c r="A1306" s="15">
        <v>1303</v>
      </c>
      <c r="B1306" s="16" t="str">
        <f t="shared" si="89"/>
        <v>SZ23097</v>
      </c>
      <c r="C1306" s="16" t="s">
        <v>49</v>
      </c>
      <c r="D1306" s="17" t="str">
        <f>"陈巧"</f>
        <v>陈巧</v>
      </c>
    </row>
    <row r="1307" spans="1:4" ht="27.75" customHeight="1">
      <c r="A1307" s="15">
        <v>1304</v>
      </c>
      <c r="B1307" s="16" t="str">
        <f t="shared" si="89"/>
        <v>SZ23097</v>
      </c>
      <c r="C1307" s="16" t="s">
        <v>49</v>
      </c>
      <c r="D1307" s="17" t="str">
        <f>"姚亚合"</f>
        <v>姚亚合</v>
      </c>
    </row>
    <row r="1308" spans="1:4" ht="27.75" customHeight="1">
      <c r="A1308" s="15">
        <v>1305</v>
      </c>
      <c r="B1308" s="16" t="str">
        <f t="shared" si="89"/>
        <v>SZ23097</v>
      </c>
      <c r="C1308" s="16" t="s">
        <v>49</v>
      </c>
      <c r="D1308" s="17" t="str">
        <f>"龚凤莲"</f>
        <v>龚凤莲</v>
      </c>
    </row>
    <row r="1309" spans="1:4" ht="27.75" customHeight="1">
      <c r="A1309" s="15">
        <v>1306</v>
      </c>
      <c r="B1309" s="16" t="str">
        <f t="shared" si="89"/>
        <v>SZ23097</v>
      </c>
      <c r="C1309" s="16" t="s">
        <v>49</v>
      </c>
      <c r="D1309" s="17" t="str">
        <f>"何文举"</f>
        <v>何文举</v>
      </c>
    </row>
    <row r="1310" spans="1:4" ht="27.75" customHeight="1">
      <c r="A1310" s="15">
        <v>1307</v>
      </c>
      <c r="B1310" s="16" t="str">
        <f t="shared" si="89"/>
        <v>SZ23097</v>
      </c>
      <c r="C1310" s="16" t="s">
        <v>49</v>
      </c>
      <c r="D1310" s="17" t="str">
        <f>"张学智"</f>
        <v>张学智</v>
      </c>
    </row>
    <row r="1311" spans="1:4" ht="27.75" customHeight="1">
      <c r="A1311" s="15">
        <v>1308</v>
      </c>
      <c r="B1311" s="16" t="str">
        <f t="shared" si="89"/>
        <v>SZ23097</v>
      </c>
      <c r="C1311" s="16" t="s">
        <v>49</v>
      </c>
      <c r="D1311" s="17" t="str">
        <f>"黄迁"</f>
        <v>黄迁</v>
      </c>
    </row>
    <row r="1312" spans="1:4" ht="27.75" customHeight="1">
      <c r="A1312" s="15">
        <v>1309</v>
      </c>
      <c r="B1312" s="16" t="str">
        <f t="shared" si="89"/>
        <v>SZ23097</v>
      </c>
      <c r="C1312" s="16" t="s">
        <v>49</v>
      </c>
      <c r="D1312" s="17" t="str">
        <f>"刘明娟"</f>
        <v>刘明娟</v>
      </c>
    </row>
    <row r="1313" spans="1:4" ht="27.75" customHeight="1">
      <c r="A1313" s="15">
        <v>1310</v>
      </c>
      <c r="B1313" s="16" t="str">
        <f t="shared" si="89"/>
        <v>SZ23097</v>
      </c>
      <c r="C1313" s="16" t="s">
        <v>49</v>
      </c>
      <c r="D1313" s="17" t="str">
        <f>"邓茹月"</f>
        <v>邓茹月</v>
      </c>
    </row>
    <row r="1314" spans="1:4" ht="27.75" customHeight="1">
      <c r="A1314" s="15">
        <v>1311</v>
      </c>
      <c r="B1314" s="16" t="str">
        <f aca="true" t="shared" si="90" ref="B1314:B1330">"SZ23098"</f>
        <v>SZ23098</v>
      </c>
      <c r="C1314" s="16" t="s">
        <v>50</v>
      </c>
      <c r="D1314" s="17" t="str">
        <f>"南冬冬"</f>
        <v>南冬冬</v>
      </c>
    </row>
    <row r="1315" spans="1:4" ht="27.75" customHeight="1">
      <c r="A1315" s="15">
        <v>1312</v>
      </c>
      <c r="B1315" s="16" t="str">
        <f t="shared" si="90"/>
        <v>SZ23098</v>
      </c>
      <c r="C1315" s="16" t="s">
        <v>50</v>
      </c>
      <c r="D1315" s="17" t="str">
        <f>"刘燕"</f>
        <v>刘燕</v>
      </c>
    </row>
    <row r="1316" spans="1:4" ht="27.75" customHeight="1">
      <c r="A1316" s="15">
        <v>1313</v>
      </c>
      <c r="B1316" s="16" t="str">
        <f t="shared" si="90"/>
        <v>SZ23098</v>
      </c>
      <c r="C1316" s="16" t="s">
        <v>50</v>
      </c>
      <c r="D1316" s="17" t="str">
        <f>"常小科"</f>
        <v>常小科</v>
      </c>
    </row>
    <row r="1317" spans="1:4" ht="27.75" customHeight="1">
      <c r="A1317" s="15">
        <v>1314</v>
      </c>
      <c r="B1317" s="16" t="str">
        <f t="shared" si="90"/>
        <v>SZ23098</v>
      </c>
      <c r="C1317" s="16" t="s">
        <v>50</v>
      </c>
      <c r="D1317" s="17" t="str">
        <f>"刘舒颖"</f>
        <v>刘舒颖</v>
      </c>
    </row>
    <row r="1318" spans="1:4" ht="27.75" customHeight="1">
      <c r="A1318" s="15">
        <v>1315</v>
      </c>
      <c r="B1318" s="16" t="str">
        <f t="shared" si="90"/>
        <v>SZ23098</v>
      </c>
      <c r="C1318" s="16" t="s">
        <v>50</v>
      </c>
      <c r="D1318" s="17" t="str">
        <f>"段长娥"</f>
        <v>段长娥</v>
      </c>
    </row>
    <row r="1319" spans="1:4" ht="27.75" customHeight="1">
      <c r="A1319" s="15">
        <v>1316</v>
      </c>
      <c r="B1319" s="16" t="str">
        <f t="shared" si="90"/>
        <v>SZ23098</v>
      </c>
      <c r="C1319" s="16" t="s">
        <v>50</v>
      </c>
      <c r="D1319" s="17" t="str">
        <f>"庞一飞"</f>
        <v>庞一飞</v>
      </c>
    </row>
    <row r="1320" spans="1:4" ht="27.75" customHeight="1">
      <c r="A1320" s="15">
        <v>1317</v>
      </c>
      <c r="B1320" s="16" t="str">
        <f t="shared" si="90"/>
        <v>SZ23098</v>
      </c>
      <c r="C1320" s="16" t="s">
        <v>50</v>
      </c>
      <c r="D1320" s="17" t="str">
        <f>"刘欣宇"</f>
        <v>刘欣宇</v>
      </c>
    </row>
    <row r="1321" spans="1:4" ht="27.75" customHeight="1">
      <c r="A1321" s="15">
        <v>1318</v>
      </c>
      <c r="B1321" s="16" t="str">
        <f t="shared" si="90"/>
        <v>SZ23098</v>
      </c>
      <c r="C1321" s="16" t="s">
        <v>50</v>
      </c>
      <c r="D1321" s="17" t="str">
        <f>"谢蓓蓓"</f>
        <v>谢蓓蓓</v>
      </c>
    </row>
    <row r="1322" spans="1:4" ht="27.75" customHeight="1">
      <c r="A1322" s="15">
        <v>1319</v>
      </c>
      <c r="B1322" s="16" t="str">
        <f t="shared" si="90"/>
        <v>SZ23098</v>
      </c>
      <c r="C1322" s="16" t="s">
        <v>50</v>
      </c>
      <c r="D1322" s="17" t="str">
        <f>"陈晓玲"</f>
        <v>陈晓玲</v>
      </c>
    </row>
    <row r="1323" spans="1:4" ht="27.75" customHeight="1">
      <c r="A1323" s="15">
        <v>1320</v>
      </c>
      <c r="B1323" s="16" t="str">
        <f t="shared" si="90"/>
        <v>SZ23098</v>
      </c>
      <c r="C1323" s="16" t="s">
        <v>50</v>
      </c>
      <c r="D1323" s="17" t="str">
        <f>"刘丫琳"</f>
        <v>刘丫琳</v>
      </c>
    </row>
    <row r="1324" spans="1:4" ht="27.75" customHeight="1">
      <c r="A1324" s="15">
        <v>1321</v>
      </c>
      <c r="B1324" s="16" t="str">
        <f t="shared" si="90"/>
        <v>SZ23098</v>
      </c>
      <c r="C1324" s="16" t="s">
        <v>50</v>
      </c>
      <c r="D1324" s="17" t="str">
        <f>"汤露"</f>
        <v>汤露</v>
      </c>
    </row>
    <row r="1325" spans="1:4" ht="27.75" customHeight="1">
      <c r="A1325" s="15">
        <v>1322</v>
      </c>
      <c r="B1325" s="16" t="str">
        <f t="shared" si="90"/>
        <v>SZ23098</v>
      </c>
      <c r="C1325" s="16" t="s">
        <v>50</v>
      </c>
      <c r="D1325" s="17" t="str">
        <f>"陈红莉"</f>
        <v>陈红莉</v>
      </c>
    </row>
    <row r="1326" spans="1:4" ht="27.75" customHeight="1">
      <c r="A1326" s="15">
        <v>1323</v>
      </c>
      <c r="B1326" s="16" t="str">
        <f t="shared" si="90"/>
        <v>SZ23098</v>
      </c>
      <c r="C1326" s="16" t="s">
        <v>50</v>
      </c>
      <c r="D1326" s="17" t="str">
        <f>"欧雪莲"</f>
        <v>欧雪莲</v>
      </c>
    </row>
    <row r="1327" spans="1:4" ht="27.75" customHeight="1">
      <c r="A1327" s="15">
        <v>1324</v>
      </c>
      <c r="B1327" s="16" t="str">
        <f t="shared" si="90"/>
        <v>SZ23098</v>
      </c>
      <c r="C1327" s="16" t="s">
        <v>50</v>
      </c>
      <c r="D1327" s="17" t="str">
        <f>"潘婷"</f>
        <v>潘婷</v>
      </c>
    </row>
    <row r="1328" spans="1:4" ht="27.75" customHeight="1">
      <c r="A1328" s="15">
        <v>1325</v>
      </c>
      <c r="B1328" s="16" t="str">
        <f t="shared" si="90"/>
        <v>SZ23098</v>
      </c>
      <c r="C1328" s="16" t="s">
        <v>50</v>
      </c>
      <c r="D1328" s="17" t="str">
        <f>"金晓普"</f>
        <v>金晓普</v>
      </c>
    </row>
    <row r="1329" spans="1:4" ht="27.75" customHeight="1">
      <c r="A1329" s="15">
        <v>1326</v>
      </c>
      <c r="B1329" s="16" t="str">
        <f t="shared" si="90"/>
        <v>SZ23098</v>
      </c>
      <c r="C1329" s="16" t="s">
        <v>50</v>
      </c>
      <c r="D1329" s="18" t="str">
        <f>"周丹（身份证后四位2144）"</f>
        <v>周丹（身份证后四位2144）</v>
      </c>
    </row>
    <row r="1330" spans="1:4" ht="27.75" customHeight="1">
      <c r="A1330" s="15">
        <v>1327</v>
      </c>
      <c r="B1330" s="16" t="str">
        <f t="shared" si="90"/>
        <v>SZ23098</v>
      </c>
      <c r="C1330" s="16" t="s">
        <v>50</v>
      </c>
      <c r="D1330" s="17" t="str">
        <f>"李蓉"</f>
        <v>李蓉</v>
      </c>
    </row>
    <row r="1331" spans="1:4" ht="27.75" customHeight="1">
      <c r="A1331" s="15">
        <v>1328</v>
      </c>
      <c r="B1331" s="16" t="str">
        <f aca="true" t="shared" si="91" ref="B1331:B1346">"SZ23099"</f>
        <v>SZ23099</v>
      </c>
      <c r="C1331" s="16" t="s">
        <v>50</v>
      </c>
      <c r="D1331" s="17" t="str">
        <f>"王周雷"</f>
        <v>王周雷</v>
      </c>
    </row>
    <row r="1332" spans="1:4" ht="27.75" customHeight="1">
      <c r="A1332" s="15">
        <v>1329</v>
      </c>
      <c r="B1332" s="16" t="str">
        <f t="shared" si="91"/>
        <v>SZ23099</v>
      </c>
      <c r="C1332" s="16" t="s">
        <v>50</v>
      </c>
      <c r="D1332" s="18" t="str">
        <f>"向婷（身份证后四位1427）"</f>
        <v>向婷（身份证后四位1427）</v>
      </c>
    </row>
    <row r="1333" spans="1:4" ht="27.75" customHeight="1">
      <c r="A1333" s="15">
        <v>1330</v>
      </c>
      <c r="B1333" s="16" t="str">
        <f t="shared" si="91"/>
        <v>SZ23099</v>
      </c>
      <c r="C1333" s="16" t="s">
        <v>50</v>
      </c>
      <c r="D1333" s="17" t="str">
        <f>"覃宝鑫"</f>
        <v>覃宝鑫</v>
      </c>
    </row>
    <row r="1334" spans="1:4" ht="27.75" customHeight="1">
      <c r="A1334" s="15">
        <v>1331</v>
      </c>
      <c r="B1334" s="16" t="str">
        <f t="shared" si="91"/>
        <v>SZ23099</v>
      </c>
      <c r="C1334" s="16" t="s">
        <v>50</v>
      </c>
      <c r="D1334" s="17" t="str">
        <f>"吴辉艳"</f>
        <v>吴辉艳</v>
      </c>
    </row>
    <row r="1335" spans="1:4" ht="27.75" customHeight="1">
      <c r="A1335" s="15">
        <v>1332</v>
      </c>
      <c r="B1335" s="16" t="str">
        <f t="shared" si="91"/>
        <v>SZ23099</v>
      </c>
      <c r="C1335" s="16" t="s">
        <v>50</v>
      </c>
      <c r="D1335" s="17" t="str">
        <f>"王晶晶"</f>
        <v>王晶晶</v>
      </c>
    </row>
    <row r="1336" spans="1:4" ht="27.75" customHeight="1">
      <c r="A1336" s="15">
        <v>1333</v>
      </c>
      <c r="B1336" s="16" t="str">
        <f t="shared" si="91"/>
        <v>SZ23099</v>
      </c>
      <c r="C1336" s="16" t="s">
        <v>50</v>
      </c>
      <c r="D1336" s="17" t="str">
        <f>"吴昌权"</f>
        <v>吴昌权</v>
      </c>
    </row>
    <row r="1337" spans="1:4" ht="27.75" customHeight="1">
      <c r="A1337" s="15">
        <v>1334</v>
      </c>
      <c r="B1337" s="16" t="str">
        <f t="shared" si="91"/>
        <v>SZ23099</v>
      </c>
      <c r="C1337" s="16" t="s">
        <v>50</v>
      </c>
      <c r="D1337" s="17" t="str">
        <f>"卢小美"</f>
        <v>卢小美</v>
      </c>
    </row>
    <row r="1338" spans="1:4" ht="27.75" customHeight="1">
      <c r="A1338" s="15">
        <v>1335</v>
      </c>
      <c r="B1338" s="16" t="str">
        <f t="shared" si="91"/>
        <v>SZ23099</v>
      </c>
      <c r="C1338" s="16" t="s">
        <v>50</v>
      </c>
      <c r="D1338" s="17" t="str">
        <f>"龙熠"</f>
        <v>龙熠</v>
      </c>
    </row>
    <row r="1339" spans="1:4" ht="27.75" customHeight="1">
      <c r="A1339" s="15">
        <v>1336</v>
      </c>
      <c r="B1339" s="16" t="str">
        <f t="shared" si="91"/>
        <v>SZ23099</v>
      </c>
      <c r="C1339" s="16" t="s">
        <v>50</v>
      </c>
      <c r="D1339" s="17" t="str">
        <f>"李程慧"</f>
        <v>李程慧</v>
      </c>
    </row>
    <row r="1340" spans="1:4" ht="27.75" customHeight="1">
      <c r="A1340" s="15">
        <v>1337</v>
      </c>
      <c r="B1340" s="16" t="str">
        <f t="shared" si="91"/>
        <v>SZ23099</v>
      </c>
      <c r="C1340" s="16" t="s">
        <v>50</v>
      </c>
      <c r="D1340" s="17" t="str">
        <f>"邓成岩"</f>
        <v>邓成岩</v>
      </c>
    </row>
    <row r="1341" spans="1:4" ht="27.75" customHeight="1">
      <c r="A1341" s="15">
        <v>1338</v>
      </c>
      <c r="B1341" s="16" t="str">
        <f t="shared" si="91"/>
        <v>SZ23099</v>
      </c>
      <c r="C1341" s="16" t="s">
        <v>50</v>
      </c>
      <c r="D1341" s="17" t="str">
        <f>"林济民"</f>
        <v>林济民</v>
      </c>
    </row>
    <row r="1342" spans="1:4" ht="27.75" customHeight="1">
      <c r="A1342" s="15">
        <v>1339</v>
      </c>
      <c r="B1342" s="16" t="str">
        <f t="shared" si="91"/>
        <v>SZ23099</v>
      </c>
      <c r="C1342" s="16" t="s">
        <v>50</v>
      </c>
      <c r="D1342" s="17" t="str">
        <f>"杜双军"</f>
        <v>杜双军</v>
      </c>
    </row>
    <row r="1343" spans="1:4" ht="27.75" customHeight="1">
      <c r="A1343" s="15">
        <v>1340</v>
      </c>
      <c r="B1343" s="16" t="str">
        <f t="shared" si="91"/>
        <v>SZ23099</v>
      </c>
      <c r="C1343" s="16" t="s">
        <v>50</v>
      </c>
      <c r="D1343" s="17" t="str">
        <f>"郑思瑶"</f>
        <v>郑思瑶</v>
      </c>
    </row>
    <row r="1344" spans="1:4" ht="27.75" customHeight="1">
      <c r="A1344" s="15">
        <v>1341</v>
      </c>
      <c r="B1344" s="16" t="str">
        <f t="shared" si="91"/>
        <v>SZ23099</v>
      </c>
      <c r="C1344" s="16" t="s">
        <v>50</v>
      </c>
      <c r="D1344" s="17" t="str">
        <f>"刘婧雯"</f>
        <v>刘婧雯</v>
      </c>
    </row>
    <row r="1345" spans="1:4" ht="27.75" customHeight="1">
      <c r="A1345" s="15">
        <v>1342</v>
      </c>
      <c r="B1345" s="16" t="str">
        <f t="shared" si="91"/>
        <v>SZ23099</v>
      </c>
      <c r="C1345" s="16" t="s">
        <v>50</v>
      </c>
      <c r="D1345" s="17" t="str">
        <f>"吴佳俊"</f>
        <v>吴佳俊</v>
      </c>
    </row>
    <row r="1346" spans="1:4" ht="27.75" customHeight="1">
      <c r="A1346" s="15">
        <v>1343</v>
      </c>
      <c r="B1346" s="16" t="str">
        <f t="shared" si="91"/>
        <v>SZ23099</v>
      </c>
      <c r="C1346" s="16" t="s">
        <v>50</v>
      </c>
      <c r="D1346" s="17" t="str">
        <f>"郑佩"</f>
        <v>郑佩</v>
      </c>
    </row>
    <row r="1347" spans="1:4" ht="27.75" customHeight="1">
      <c r="A1347" s="15">
        <v>1344</v>
      </c>
      <c r="B1347" s="16" t="str">
        <f aca="true" t="shared" si="92" ref="B1347:B1362">"SZ23100"</f>
        <v>SZ23100</v>
      </c>
      <c r="C1347" s="16" t="s">
        <v>51</v>
      </c>
      <c r="D1347" s="17" t="str">
        <f>"胡军晨"</f>
        <v>胡军晨</v>
      </c>
    </row>
    <row r="1348" spans="1:4" ht="27.75" customHeight="1">
      <c r="A1348" s="15">
        <v>1345</v>
      </c>
      <c r="B1348" s="16" t="str">
        <f t="shared" si="92"/>
        <v>SZ23100</v>
      </c>
      <c r="C1348" s="16" t="s">
        <v>51</v>
      </c>
      <c r="D1348" s="17" t="str">
        <f>"王小娟"</f>
        <v>王小娟</v>
      </c>
    </row>
    <row r="1349" spans="1:4" ht="27.75" customHeight="1">
      <c r="A1349" s="15">
        <v>1346</v>
      </c>
      <c r="B1349" s="16" t="str">
        <f t="shared" si="92"/>
        <v>SZ23100</v>
      </c>
      <c r="C1349" s="16" t="s">
        <v>51</v>
      </c>
      <c r="D1349" s="17" t="str">
        <f>"冷晓佳"</f>
        <v>冷晓佳</v>
      </c>
    </row>
    <row r="1350" spans="1:4" ht="27.75" customHeight="1">
      <c r="A1350" s="15">
        <v>1347</v>
      </c>
      <c r="B1350" s="16" t="str">
        <f t="shared" si="92"/>
        <v>SZ23100</v>
      </c>
      <c r="C1350" s="16" t="s">
        <v>51</v>
      </c>
      <c r="D1350" s="17" t="str">
        <f>"陈奥"</f>
        <v>陈奥</v>
      </c>
    </row>
    <row r="1351" spans="1:4" ht="27.75" customHeight="1">
      <c r="A1351" s="15">
        <v>1348</v>
      </c>
      <c r="B1351" s="16" t="str">
        <f t="shared" si="92"/>
        <v>SZ23100</v>
      </c>
      <c r="C1351" s="16" t="s">
        <v>51</v>
      </c>
      <c r="D1351" s="17" t="str">
        <f>"谢卓雅"</f>
        <v>谢卓雅</v>
      </c>
    </row>
    <row r="1352" spans="1:4" ht="27.75" customHeight="1">
      <c r="A1352" s="15">
        <v>1349</v>
      </c>
      <c r="B1352" s="16" t="str">
        <f t="shared" si="92"/>
        <v>SZ23100</v>
      </c>
      <c r="C1352" s="16" t="s">
        <v>51</v>
      </c>
      <c r="D1352" s="17" t="str">
        <f>"窦章天子"</f>
        <v>窦章天子</v>
      </c>
    </row>
    <row r="1353" spans="1:4" ht="27.75" customHeight="1">
      <c r="A1353" s="15">
        <v>1350</v>
      </c>
      <c r="B1353" s="16" t="str">
        <f t="shared" si="92"/>
        <v>SZ23100</v>
      </c>
      <c r="C1353" s="16" t="s">
        <v>51</v>
      </c>
      <c r="D1353" s="17" t="str">
        <f>"林齐"</f>
        <v>林齐</v>
      </c>
    </row>
    <row r="1354" spans="1:4" ht="27.75" customHeight="1">
      <c r="A1354" s="15">
        <v>1351</v>
      </c>
      <c r="B1354" s="16" t="str">
        <f t="shared" si="92"/>
        <v>SZ23100</v>
      </c>
      <c r="C1354" s="16" t="s">
        <v>51</v>
      </c>
      <c r="D1354" s="17" t="str">
        <f>"尤弋戈"</f>
        <v>尤弋戈</v>
      </c>
    </row>
    <row r="1355" spans="1:4" ht="27.75" customHeight="1">
      <c r="A1355" s="15">
        <v>1352</v>
      </c>
      <c r="B1355" s="16" t="str">
        <f t="shared" si="92"/>
        <v>SZ23100</v>
      </c>
      <c r="C1355" s="16" t="s">
        <v>51</v>
      </c>
      <c r="D1355" s="17" t="str">
        <f>"梅缘薇"</f>
        <v>梅缘薇</v>
      </c>
    </row>
    <row r="1356" spans="1:4" ht="27.75" customHeight="1">
      <c r="A1356" s="15">
        <v>1353</v>
      </c>
      <c r="B1356" s="16" t="str">
        <f t="shared" si="92"/>
        <v>SZ23100</v>
      </c>
      <c r="C1356" s="16" t="s">
        <v>51</v>
      </c>
      <c r="D1356" s="17" t="str">
        <f>"彭雨薇"</f>
        <v>彭雨薇</v>
      </c>
    </row>
    <row r="1357" spans="1:4" ht="27.75" customHeight="1">
      <c r="A1357" s="15">
        <v>1354</v>
      </c>
      <c r="B1357" s="16" t="str">
        <f t="shared" si="92"/>
        <v>SZ23100</v>
      </c>
      <c r="C1357" s="16" t="s">
        <v>51</v>
      </c>
      <c r="D1357" s="17" t="str">
        <f>"覃美南"</f>
        <v>覃美南</v>
      </c>
    </row>
    <row r="1358" spans="1:4" ht="27.75" customHeight="1">
      <c r="A1358" s="15">
        <v>1355</v>
      </c>
      <c r="B1358" s="16" t="str">
        <f t="shared" si="92"/>
        <v>SZ23100</v>
      </c>
      <c r="C1358" s="16" t="s">
        <v>51</v>
      </c>
      <c r="D1358" s="17" t="str">
        <f>"黄雨晨"</f>
        <v>黄雨晨</v>
      </c>
    </row>
    <row r="1359" spans="1:4" ht="27.75" customHeight="1">
      <c r="A1359" s="15">
        <v>1356</v>
      </c>
      <c r="B1359" s="16" t="str">
        <f t="shared" si="92"/>
        <v>SZ23100</v>
      </c>
      <c r="C1359" s="16" t="s">
        <v>51</v>
      </c>
      <c r="D1359" s="17" t="str">
        <f>"魏志鹏"</f>
        <v>魏志鹏</v>
      </c>
    </row>
    <row r="1360" spans="1:4" ht="27.75" customHeight="1">
      <c r="A1360" s="15">
        <v>1357</v>
      </c>
      <c r="B1360" s="16" t="str">
        <f t="shared" si="92"/>
        <v>SZ23100</v>
      </c>
      <c r="C1360" s="16" t="s">
        <v>51</v>
      </c>
      <c r="D1360" s="17" t="str">
        <f>"瞿秀平"</f>
        <v>瞿秀平</v>
      </c>
    </row>
    <row r="1361" spans="1:4" ht="27.75" customHeight="1">
      <c r="A1361" s="15">
        <v>1358</v>
      </c>
      <c r="B1361" s="16" t="str">
        <f t="shared" si="92"/>
        <v>SZ23100</v>
      </c>
      <c r="C1361" s="16" t="s">
        <v>51</v>
      </c>
      <c r="D1361" s="17" t="str">
        <f>"袁天棋"</f>
        <v>袁天棋</v>
      </c>
    </row>
    <row r="1362" spans="1:4" ht="27.75" customHeight="1">
      <c r="A1362" s="15">
        <v>1359</v>
      </c>
      <c r="B1362" s="16" t="str">
        <f t="shared" si="92"/>
        <v>SZ23100</v>
      </c>
      <c r="C1362" s="16" t="s">
        <v>51</v>
      </c>
      <c r="D1362" s="17" t="str">
        <f>"孙艳彬"</f>
        <v>孙艳彬</v>
      </c>
    </row>
    <row r="1363" spans="1:4" ht="27.75" customHeight="1">
      <c r="A1363" s="15">
        <v>1360</v>
      </c>
      <c r="B1363" s="16" t="str">
        <f aca="true" t="shared" si="93" ref="B1363:B1370">"SZ23101"</f>
        <v>SZ23101</v>
      </c>
      <c r="C1363" s="16" t="s">
        <v>51</v>
      </c>
      <c r="D1363" s="18" t="str">
        <f>"彭涛（身份证后四位3532）"</f>
        <v>彭涛（身份证后四位3532）</v>
      </c>
    </row>
    <row r="1364" spans="1:4" ht="27.75" customHeight="1">
      <c r="A1364" s="15">
        <v>1361</v>
      </c>
      <c r="B1364" s="16" t="str">
        <f t="shared" si="93"/>
        <v>SZ23101</v>
      </c>
      <c r="C1364" s="16" t="s">
        <v>51</v>
      </c>
      <c r="D1364" s="17" t="str">
        <f>"葛云朋"</f>
        <v>葛云朋</v>
      </c>
    </row>
    <row r="1365" spans="1:4" ht="27.75" customHeight="1">
      <c r="A1365" s="15">
        <v>1362</v>
      </c>
      <c r="B1365" s="16" t="str">
        <f t="shared" si="93"/>
        <v>SZ23101</v>
      </c>
      <c r="C1365" s="16" t="s">
        <v>51</v>
      </c>
      <c r="D1365" s="17" t="str">
        <f>"谈俊"</f>
        <v>谈俊</v>
      </c>
    </row>
    <row r="1366" spans="1:4" ht="27.75" customHeight="1">
      <c r="A1366" s="15">
        <v>1363</v>
      </c>
      <c r="B1366" s="16" t="str">
        <f t="shared" si="93"/>
        <v>SZ23101</v>
      </c>
      <c r="C1366" s="16" t="s">
        <v>51</v>
      </c>
      <c r="D1366" s="17" t="str">
        <f>"覃利"</f>
        <v>覃利</v>
      </c>
    </row>
    <row r="1367" spans="1:4" ht="27.75" customHeight="1">
      <c r="A1367" s="15">
        <v>1364</v>
      </c>
      <c r="B1367" s="16" t="str">
        <f t="shared" si="93"/>
        <v>SZ23101</v>
      </c>
      <c r="C1367" s="16" t="s">
        <v>51</v>
      </c>
      <c r="D1367" s="17" t="str">
        <f>"伍梦月"</f>
        <v>伍梦月</v>
      </c>
    </row>
    <row r="1368" spans="1:4" ht="27.75" customHeight="1">
      <c r="A1368" s="15">
        <v>1365</v>
      </c>
      <c r="B1368" s="16" t="str">
        <f t="shared" si="93"/>
        <v>SZ23101</v>
      </c>
      <c r="C1368" s="16" t="s">
        <v>51</v>
      </c>
      <c r="D1368" s="17" t="str">
        <f>"周琦琦"</f>
        <v>周琦琦</v>
      </c>
    </row>
    <row r="1369" spans="1:4" ht="27.75" customHeight="1">
      <c r="A1369" s="15">
        <v>1366</v>
      </c>
      <c r="B1369" s="16" t="str">
        <f t="shared" si="93"/>
        <v>SZ23101</v>
      </c>
      <c r="C1369" s="16" t="s">
        <v>51</v>
      </c>
      <c r="D1369" s="17" t="str">
        <f>"张桐"</f>
        <v>张桐</v>
      </c>
    </row>
    <row r="1370" spans="1:4" ht="27.75" customHeight="1">
      <c r="A1370" s="15">
        <v>1367</v>
      </c>
      <c r="B1370" s="16" t="str">
        <f t="shared" si="93"/>
        <v>SZ23101</v>
      </c>
      <c r="C1370" s="16" t="s">
        <v>51</v>
      </c>
      <c r="D1370" s="17" t="str">
        <f>"李燕"</f>
        <v>李燕</v>
      </c>
    </row>
    <row r="1371" spans="1:4" ht="27.75" customHeight="1">
      <c r="A1371" s="15">
        <v>1368</v>
      </c>
      <c r="B1371" s="16" t="str">
        <f>"SZ23101"</f>
        <v>SZ23101</v>
      </c>
      <c r="C1371" s="16" t="s">
        <v>51</v>
      </c>
      <c r="D1371" s="17" t="str">
        <f>"宋宏炎"</f>
        <v>宋宏炎</v>
      </c>
    </row>
    <row r="1372" spans="1:4" ht="27.75" customHeight="1">
      <c r="A1372" s="15">
        <v>1369</v>
      </c>
      <c r="B1372" s="16" t="str">
        <f>"SZ23101"</f>
        <v>SZ23101</v>
      </c>
      <c r="C1372" s="16" t="s">
        <v>51</v>
      </c>
      <c r="D1372" s="17" t="str">
        <f>"沈立夫"</f>
        <v>沈立夫</v>
      </c>
    </row>
    <row r="1373" spans="1:4" ht="27.75" customHeight="1">
      <c r="A1373" s="15">
        <v>1370</v>
      </c>
      <c r="B1373" s="16" t="str">
        <f>"SZ23101"</f>
        <v>SZ23101</v>
      </c>
      <c r="C1373" s="16" t="s">
        <v>51</v>
      </c>
      <c r="D1373" s="17" t="str">
        <f>"黄佳"</f>
        <v>黄佳</v>
      </c>
    </row>
    <row r="1374" spans="1:4" ht="27.75" customHeight="1">
      <c r="A1374" s="15">
        <v>1371</v>
      </c>
      <c r="B1374" s="16" t="str">
        <f>"SZ23101"</f>
        <v>SZ23101</v>
      </c>
      <c r="C1374" s="16" t="s">
        <v>51</v>
      </c>
      <c r="D1374" s="17" t="str">
        <f>"冉曦茹"</f>
        <v>冉曦茹</v>
      </c>
    </row>
    <row r="1375" spans="1:4" ht="27.75" customHeight="1">
      <c r="A1375" s="15">
        <v>1372</v>
      </c>
      <c r="B1375" s="16" t="str">
        <f>"SZ23101"</f>
        <v>SZ23101</v>
      </c>
      <c r="C1375" s="16" t="s">
        <v>51</v>
      </c>
      <c r="D1375" s="17" t="str">
        <f>"成健"</f>
        <v>成健</v>
      </c>
    </row>
    <row r="1376" spans="1:4" ht="27.75" customHeight="1">
      <c r="A1376" s="15">
        <v>1373</v>
      </c>
      <c r="B1376" s="16" t="str">
        <f>"SZ23101"</f>
        <v>SZ23101</v>
      </c>
      <c r="C1376" s="16" t="s">
        <v>51</v>
      </c>
      <c r="D1376" s="17" t="str">
        <f>"张楠"</f>
        <v>张楠</v>
      </c>
    </row>
    <row r="1377" spans="1:4" ht="27.75" customHeight="1">
      <c r="A1377" s="15">
        <v>1374</v>
      </c>
      <c r="B1377" s="16" t="str">
        <f>"SZ23101"</f>
        <v>SZ23101</v>
      </c>
      <c r="C1377" s="16" t="s">
        <v>51</v>
      </c>
      <c r="D1377" s="17" t="str">
        <f>"柯鑫"</f>
        <v>柯鑫</v>
      </c>
    </row>
    <row r="1378" spans="1:4" ht="27.75" customHeight="1">
      <c r="A1378" s="15">
        <v>1375</v>
      </c>
      <c r="B1378" s="16" t="str">
        <f aca="true" t="shared" si="94" ref="B1378:B1394">"SZ23102"</f>
        <v>SZ23102</v>
      </c>
      <c r="C1378" s="16" t="s">
        <v>52</v>
      </c>
      <c r="D1378" s="17" t="str">
        <f>"刘杰"</f>
        <v>刘杰</v>
      </c>
    </row>
    <row r="1379" spans="1:4" ht="27.75" customHeight="1">
      <c r="A1379" s="15">
        <v>1376</v>
      </c>
      <c r="B1379" s="16" t="str">
        <f t="shared" si="94"/>
        <v>SZ23102</v>
      </c>
      <c r="C1379" s="16" t="s">
        <v>52</v>
      </c>
      <c r="D1379" s="17" t="str">
        <f>"黄天怡"</f>
        <v>黄天怡</v>
      </c>
    </row>
    <row r="1380" spans="1:4" ht="27.75" customHeight="1">
      <c r="A1380" s="15">
        <v>1377</v>
      </c>
      <c r="B1380" s="16" t="str">
        <f t="shared" si="94"/>
        <v>SZ23102</v>
      </c>
      <c r="C1380" s="16" t="s">
        <v>52</v>
      </c>
      <c r="D1380" s="17" t="str">
        <f>"冯雅"</f>
        <v>冯雅</v>
      </c>
    </row>
    <row r="1381" spans="1:4" ht="27.75" customHeight="1">
      <c r="A1381" s="15">
        <v>1378</v>
      </c>
      <c r="B1381" s="16" t="str">
        <f t="shared" si="94"/>
        <v>SZ23102</v>
      </c>
      <c r="C1381" s="16" t="s">
        <v>52</v>
      </c>
      <c r="D1381" s="17" t="str">
        <f>"董巧玲"</f>
        <v>董巧玲</v>
      </c>
    </row>
    <row r="1382" spans="1:4" ht="27.75" customHeight="1">
      <c r="A1382" s="15">
        <v>1379</v>
      </c>
      <c r="B1382" s="16" t="str">
        <f t="shared" si="94"/>
        <v>SZ23102</v>
      </c>
      <c r="C1382" s="16" t="s">
        <v>52</v>
      </c>
      <c r="D1382" s="17" t="str">
        <f>"章灿灿"</f>
        <v>章灿灿</v>
      </c>
    </row>
    <row r="1383" spans="1:4" ht="27.75" customHeight="1">
      <c r="A1383" s="15">
        <v>1380</v>
      </c>
      <c r="B1383" s="16" t="str">
        <f t="shared" si="94"/>
        <v>SZ23102</v>
      </c>
      <c r="C1383" s="16" t="s">
        <v>52</v>
      </c>
      <c r="D1383" s="17" t="str">
        <f>"李巧玉"</f>
        <v>李巧玉</v>
      </c>
    </row>
    <row r="1384" spans="1:4" ht="27.75" customHeight="1">
      <c r="A1384" s="15">
        <v>1381</v>
      </c>
      <c r="B1384" s="16" t="str">
        <f t="shared" si="94"/>
        <v>SZ23102</v>
      </c>
      <c r="C1384" s="16" t="s">
        <v>52</v>
      </c>
      <c r="D1384" s="17" t="str">
        <f>"胡梦媛"</f>
        <v>胡梦媛</v>
      </c>
    </row>
    <row r="1385" spans="1:4" ht="27.75" customHeight="1">
      <c r="A1385" s="15">
        <v>1382</v>
      </c>
      <c r="B1385" s="16" t="str">
        <f t="shared" si="94"/>
        <v>SZ23102</v>
      </c>
      <c r="C1385" s="16" t="s">
        <v>52</v>
      </c>
      <c r="D1385" s="17" t="str">
        <f>"刘美华"</f>
        <v>刘美华</v>
      </c>
    </row>
    <row r="1386" spans="1:4" ht="27.75" customHeight="1">
      <c r="A1386" s="15">
        <v>1383</v>
      </c>
      <c r="B1386" s="16" t="str">
        <f t="shared" si="94"/>
        <v>SZ23102</v>
      </c>
      <c r="C1386" s="16" t="s">
        <v>52</v>
      </c>
      <c r="D1386" s="17" t="str">
        <f>"文杰"</f>
        <v>文杰</v>
      </c>
    </row>
    <row r="1387" spans="1:4" ht="27.75" customHeight="1">
      <c r="A1387" s="15">
        <v>1384</v>
      </c>
      <c r="B1387" s="16" t="str">
        <f t="shared" si="94"/>
        <v>SZ23102</v>
      </c>
      <c r="C1387" s="16" t="s">
        <v>52</v>
      </c>
      <c r="D1387" s="17" t="str">
        <f>"叶芳艳"</f>
        <v>叶芳艳</v>
      </c>
    </row>
    <row r="1388" spans="1:4" ht="27.75" customHeight="1">
      <c r="A1388" s="15">
        <v>1385</v>
      </c>
      <c r="B1388" s="16" t="str">
        <f t="shared" si="94"/>
        <v>SZ23102</v>
      </c>
      <c r="C1388" s="16" t="s">
        <v>52</v>
      </c>
      <c r="D1388" s="17" t="str">
        <f>"张双珍"</f>
        <v>张双珍</v>
      </c>
    </row>
    <row r="1389" spans="1:4" ht="27.75" customHeight="1">
      <c r="A1389" s="15">
        <v>1386</v>
      </c>
      <c r="B1389" s="16" t="str">
        <f t="shared" si="94"/>
        <v>SZ23102</v>
      </c>
      <c r="C1389" s="16" t="s">
        <v>52</v>
      </c>
      <c r="D1389" s="17" t="str">
        <f>"邓仕伟"</f>
        <v>邓仕伟</v>
      </c>
    </row>
    <row r="1390" spans="1:4" ht="27.75" customHeight="1">
      <c r="A1390" s="15">
        <v>1387</v>
      </c>
      <c r="B1390" s="16" t="str">
        <f t="shared" si="94"/>
        <v>SZ23102</v>
      </c>
      <c r="C1390" s="16" t="s">
        <v>52</v>
      </c>
      <c r="D1390" s="17" t="str">
        <f>"吴淑彬"</f>
        <v>吴淑彬</v>
      </c>
    </row>
    <row r="1391" spans="1:4" ht="27.75" customHeight="1">
      <c r="A1391" s="15">
        <v>1388</v>
      </c>
      <c r="B1391" s="16" t="str">
        <f t="shared" si="94"/>
        <v>SZ23102</v>
      </c>
      <c r="C1391" s="16" t="s">
        <v>52</v>
      </c>
      <c r="D1391" s="17" t="str">
        <f>"颜静"</f>
        <v>颜静</v>
      </c>
    </row>
    <row r="1392" spans="1:4" ht="27.75" customHeight="1">
      <c r="A1392" s="15">
        <v>1389</v>
      </c>
      <c r="B1392" s="16" t="str">
        <f t="shared" si="94"/>
        <v>SZ23102</v>
      </c>
      <c r="C1392" s="16" t="s">
        <v>52</v>
      </c>
      <c r="D1392" s="17" t="str">
        <f>"周向婧"</f>
        <v>周向婧</v>
      </c>
    </row>
    <row r="1393" spans="1:4" ht="27.75" customHeight="1">
      <c r="A1393" s="15">
        <v>1390</v>
      </c>
      <c r="B1393" s="16" t="str">
        <f t="shared" si="94"/>
        <v>SZ23102</v>
      </c>
      <c r="C1393" s="16" t="s">
        <v>52</v>
      </c>
      <c r="D1393" s="17" t="str">
        <f>"刘文馨"</f>
        <v>刘文馨</v>
      </c>
    </row>
    <row r="1394" spans="1:4" ht="27.75" customHeight="1">
      <c r="A1394" s="15">
        <v>1391</v>
      </c>
      <c r="B1394" s="16" t="str">
        <f t="shared" si="94"/>
        <v>SZ23102</v>
      </c>
      <c r="C1394" s="16" t="s">
        <v>52</v>
      </c>
      <c r="D1394" s="17" t="str">
        <f>"戴雪儿"</f>
        <v>戴雪儿</v>
      </c>
    </row>
    <row r="1395" spans="1:4" ht="27.75" customHeight="1">
      <c r="A1395" s="15">
        <v>1392</v>
      </c>
      <c r="B1395" s="16" t="str">
        <f aca="true" t="shared" si="95" ref="B1395:B1406">"SZ23103"</f>
        <v>SZ23103</v>
      </c>
      <c r="C1395" s="16" t="s">
        <v>52</v>
      </c>
      <c r="D1395" s="17" t="str">
        <f>"罗艳玲"</f>
        <v>罗艳玲</v>
      </c>
    </row>
    <row r="1396" spans="1:4" ht="27.75" customHeight="1">
      <c r="A1396" s="15">
        <v>1393</v>
      </c>
      <c r="B1396" s="16" t="str">
        <f t="shared" si="95"/>
        <v>SZ23103</v>
      </c>
      <c r="C1396" s="16" t="s">
        <v>52</v>
      </c>
      <c r="D1396" s="17" t="str">
        <f>"张慧忻"</f>
        <v>张慧忻</v>
      </c>
    </row>
    <row r="1397" spans="1:4" ht="27.75" customHeight="1">
      <c r="A1397" s="15">
        <v>1394</v>
      </c>
      <c r="B1397" s="16" t="str">
        <f t="shared" si="95"/>
        <v>SZ23103</v>
      </c>
      <c r="C1397" s="16" t="s">
        <v>52</v>
      </c>
      <c r="D1397" s="17" t="str">
        <f>"朱燕"</f>
        <v>朱燕</v>
      </c>
    </row>
    <row r="1398" spans="1:4" ht="27.75" customHeight="1">
      <c r="A1398" s="15">
        <v>1395</v>
      </c>
      <c r="B1398" s="16" t="str">
        <f t="shared" si="95"/>
        <v>SZ23103</v>
      </c>
      <c r="C1398" s="16" t="s">
        <v>52</v>
      </c>
      <c r="D1398" s="17" t="str">
        <f>"黄波"</f>
        <v>黄波</v>
      </c>
    </row>
    <row r="1399" spans="1:4" ht="27.75" customHeight="1">
      <c r="A1399" s="15">
        <v>1396</v>
      </c>
      <c r="B1399" s="16" t="str">
        <f t="shared" si="95"/>
        <v>SZ23103</v>
      </c>
      <c r="C1399" s="16" t="s">
        <v>52</v>
      </c>
      <c r="D1399" s="17" t="str">
        <f>"冉诗敏"</f>
        <v>冉诗敏</v>
      </c>
    </row>
    <row r="1400" spans="1:4" ht="27.75" customHeight="1">
      <c r="A1400" s="15">
        <v>1397</v>
      </c>
      <c r="B1400" s="16" t="str">
        <f t="shared" si="95"/>
        <v>SZ23103</v>
      </c>
      <c r="C1400" s="16" t="s">
        <v>52</v>
      </c>
      <c r="D1400" s="17" t="str">
        <f>"严莉"</f>
        <v>严莉</v>
      </c>
    </row>
    <row r="1401" spans="1:4" ht="27.75" customHeight="1">
      <c r="A1401" s="15">
        <v>1398</v>
      </c>
      <c r="B1401" s="16" t="str">
        <f t="shared" si="95"/>
        <v>SZ23103</v>
      </c>
      <c r="C1401" s="16" t="s">
        <v>52</v>
      </c>
      <c r="D1401" s="17" t="str">
        <f>"赵晗"</f>
        <v>赵晗</v>
      </c>
    </row>
    <row r="1402" spans="1:4" ht="27.75" customHeight="1">
      <c r="A1402" s="15">
        <v>1399</v>
      </c>
      <c r="B1402" s="16" t="str">
        <f t="shared" si="95"/>
        <v>SZ23103</v>
      </c>
      <c r="C1402" s="16" t="s">
        <v>52</v>
      </c>
      <c r="D1402" s="17" t="str">
        <f>"程莉"</f>
        <v>程莉</v>
      </c>
    </row>
    <row r="1403" spans="1:4" ht="27.75" customHeight="1">
      <c r="A1403" s="15">
        <v>1400</v>
      </c>
      <c r="B1403" s="16" t="str">
        <f t="shared" si="95"/>
        <v>SZ23103</v>
      </c>
      <c r="C1403" s="16" t="s">
        <v>52</v>
      </c>
      <c r="D1403" s="17" t="str">
        <f>"李玉双"</f>
        <v>李玉双</v>
      </c>
    </row>
    <row r="1404" spans="1:4" ht="27.75" customHeight="1">
      <c r="A1404" s="15">
        <v>1401</v>
      </c>
      <c r="B1404" s="16" t="str">
        <f t="shared" si="95"/>
        <v>SZ23103</v>
      </c>
      <c r="C1404" s="16" t="s">
        <v>52</v>
      </c>
      <c r="D1404" s="17" t="str">
        <f>"陆小玲"</f>
        <v>陆小玲</v>
      </c>
    </row>
    <row r="1405" spans="1:4" ht="27.75" customHeight="1">
      <c r="A1405" s="15">
        <v>1402</v>
      </c>
      <c r="B1405" s="16" t="str">
        <f t="shared" si="95"/>
        <v>SZ23103</v>
      </c>
      <c r="C1405" s="16" t="s">
        <v>52</v>
      </c>
      <c r="D1405" s="17" t="str">
        <f>"曹明明"</f>
        <v>曹明明</v>
      </c>
    </row>
    <row r="1406" spans="1:4" ht="27.75" customHeight="1">
      <c r="A1406" s="15">
        <v>1403</v>
      </c>
      <c r="B1406" s="16" t="str">
        <f t="shared" si="95"/>
        <v>SZ23103</v>
      </c>
      <c r="C1406" s="16" t="s">
        <v>52</v>
      </c>
      <c r="D1406" s="17" t="str">
        <f>"贝伟俊"</f>
        <v>贝伟俊</v>
      </c>
    </row>
    <row r="1407" spans="1:4" ht="27.75" customHeight="1">
      <c r="A1407" s="15">
        <v>1404</v>
      </c>
      <c r="B1407" s="16" t="str">
        <f aca="true" t="shared" si="96" ref="B1407:B1421">"SZ23104"</f>
        <v>SZ23104</v>
      </c>
      <c r="C1407" s="16" t="s">
        <v>53</v>
      </c>
      <c r="D1407" s="17" t="str">
        <f>"周慧"</f>
        <v>周慧</v>
      </c>
    </row>
    <row r="1408" spans="1:4" ht="27.75" customHeight="1">
      <c r="A1408" s="15">
        <v>1405</v>
      </c>
      <c r="B1408" s="16" t="str">
        <f t="shared" si="96"/>
        <v>SZ23104</v>
      </c>
      <c r="C1408" s="16" t="s">
        <v>53</v>
      </c>
      <c r="D1408" s="17" t="str">
        <f>"王逸啸"</f>
        <v>王逸啸</v>
      </c>
    </row>
    <row r="1409" spans="1:4" ht="27.75" customHeight="1">
      <c r="A1409" s="15">
        <v>1406</v>
      </c>
      <c r="B1409" s="16" t="str">
        <f t="shared" si="96"/>
        <v>SZ23104</v>
      </c>
      <c r="C1409" s="16" t="s">
        <v>53</v>
      </c>
      <c r="D1409" s="17" t="str">
        <f>"李钥含"</f>
        <v>李钥含</v>
      </c>
    </row>
    <row r="1410" spans="1:4" ht="27.75" customHeight="1">
      <c r="A1410" s="15">
        <v>1407</v>
      </c>
      <c r="B1410" s="16" t="str">
        <f t="shared" si="96"/>
        <v>SZ23104</v>
      </c>
      <c r="C1410" s="16" t="s">
        <v>53</v>
      </c>
      <c r="D1410" s="17" t="str">
        <f>"高聪"</f>
        <v>高聪</v>
      </c>
    </row>
    <row r="1411" spans="1:4" ht="27.75" customHeight="1">
      <c r="A1411" s="15">
        <v>1408</v>
      </c>
      <c r="B1411" s="16" t="str">
        <f t="shared" si="96"/>
        <v>SZ23104</v>
      </c>
      <c r="C1411" s="16" t="s">
        <v>53</v>
      </c>
      <c r="D1411" s="17" t="str">
        <f>"夏适妮"</f>
        <v>夏适妮</v>
      </c>
    </row>
    <row r="1412" spans="1:4" ht="27.75" customHeight="1">
      <c r="A1412" s="15">
        <v>1409</v>
      </c>
      <c r="B1412" s="16" t="str">
        <f t="shared" si="96"/>
        <v>SZ23104</v>
      </c>
      <c r="C1412" s="16" t="s">
        <v>53</v>
      </c>
      <c r="D1412" s="17" t="str">
        <f>"陈远涵"</f>
        <v>陈远涵</v>
      </c>
    </row>
    <row r="1413" spans="1:4" ht="27.75" customHeight="1">
      <c r="A1413" s="15">
        <v>1410</v>
      </c>
      <c r="B1413" s="16" t="str">
        <f t="shared" si="96"/>
        <v>SZ23104</v>
      </c>
      <c r="C1413" s="16" t="s">
        <v>53</v>
      </c>
      <c r="D1413" s="17" t="str">
        <f>"廖丹"</f>
        <v>廖丹</v>
      </c>
    </row>
    <row r="1414" spans="1:4" ht="27.75" customHeight="1">
      <c r="A1414" s="15">
        <v>1411</v>
      </c>
      <c r="B1414" s="16" t="str">
        <f t="shared" si="96"/>
        <v>SZ23104</v>
      </c>
      <c r="C1414" s="16" t="s">
        <v>53</v>
      </c>
      <c r="D1414" s="17" t="str">
        <f>"胡鑫梦"</f>
        <v>胡鑫梦</v>
      </c>
    </row>
    <row r="1415" spans="1:4" ht="27.75" customHeight="1">
      <c r="A1415" s="15">
        <v>1412</v>
      </c>
      <c r="B1415" s="16" t="str">
        <f t="shared" si="96"/>
        <v>SZ23104</v>
      </c>
      <c r="C1415" s="16" t="s">
        <v>53</v>
      </c>
      <c r="D1415" s="17" t="str">
        <f>"郑雨心"</f>
        <v>郑雨心</v>
      </c>
    </row>
    <row r="1416" spans="1:4" ht="27.75" customHeight="1">
      <c r="A1416" s="15">
        <v>1413</v>
      </c>
      <c r="B1416" s="16" t="str">
        <f t="shared" si="96"/>
        <v>SZ23104</v>
      </c>
      <c r="C1416" s="16" t="s">
        <v>53</v>
      </c>
      <c r="D1416" s="17" t="str">
        <f>"彭珍"</f>
        <v>彭珍</v>
      </c>
    </row>
    <row r="1417" spans="1:4" ht="27.75" customHeight="1">
      <c r="A1417" s="15">
        <v>1414</v>
      </c>
      <c r="B1417" s="16" t="str">
        <f t="shared" si="96"/>
        <v>SZ23104</v>
      </c>
      <c r="C1417" s="16" t="s">
        <v>53</v>
      </c>
      <c r="D1417" s="17" t="str">
        <f>"何婕"</f>
        <v>何婕</v>
      </c>
    </row>
    <row r="1418" spans="1:4" ht="27.75" customHeight="1">
      <c r="A1418" s="15">
        <v>1415</v>
      </c>
      <c r="B1418" s="16" t="str">
        <f t="shared" si="96"/>
        <v>SZ23104</v>
      </c>
      <c r="C1418" s="16" t="s">
        <v>53</v>
      </c>
      <c r="D1418" s="17" t="str">
        <f>"白依婷"</f>
        <v>白依婷</v>
      </c>
    </row>
    <row r="1419" spans="1:4" ht="27.75" customHeight="1">
      <c r="A1419" s="15">
        <v>1416</v>
      </c>
      <c r="B1419" s="16" t="str">
        <f t="shared" si="96"/>
        <v>SZ23104</v>
      </c>
      <c r="C1419" s="16" t="s">
        <v>53</v>
      </c>
      <c r="D1419" s="17" t="str">
        <f>"王思敏"</f>
        <v>王思敏</v>
      </c>
    </row>
    <row r="1420" spans="1:4" ht="27.75" customHeight="1">
      <c r="A1420" s="15">
        <v>1417</v>
      </c>
      <c r="B1420" s="16" t="str">
        <f t="shared" si="96"/>
        <v>SZ23104</v>
      </c>
      <c r="C1420" s="16" t="s">
        <v>53</v>
      </c>
      <c r="D1420" s="17" t="str">
        <f>"刘平"</f>
        <v>刘平</v>
      </c>
    </row>
    <row r="1421" spans="1:4" ht="27.75" customHeight="1">
      <c r="A1421" s="15">
        <v>1418</v>
      </c>
      <c r="B1421" s="16" t="str">
        <f t="shared" si="96"/>
        <v>SZ23104</v>
      </c>
      <c r="C1421" s="16" t="s">
        <v>53</v>
      </c>
      <c r="D1421" s="17" t="str">
        <f>"曹雯净"</f>
        <v>曹雯净</v>
      </c>
    </row>
    <row r="1422" spans="1:4" ht="27.75" customHeight="1">
      <c r="A1422" s="15">
        <v>1419</v>
      </c>
      <c r="B1422" s="16" t="str">
        <f aca="true" t="shared" si="97" ref="B1422:B1429">"SZ23105"</f>
        <v>SZ23105</v>
      </c>
      <c r="C1422" s="16" t="s">
        <v>53</v>
      </c>
      <c r="D1422" s="17" t="str">
        <f>"姚宗兰"</f>
        <v>姚宗兰</v>
      </c>
    </row>
    <row r="1423" spans="1:4" ht="27.75" customHeight="1">
      <c r="A1423" s="15">
        <v>1420</v>
      </c>
      <c r="B1423" s="16" t="str">
        <f t="shared" si="97"/>
        <v>SZ23105</v>
      </c>
      <c r="C1423" s="16" t="s">
        <v>53</v>
      </c>
      <c r="D1423" s="17" t="str">
        <f>"周瑜"</f>
        <v>周瑜</v>
      </c>
    </row>
    <row r="1424" spans="1:4" ht="27.75" customHeight="1">
      <c r="A1424" s="15">
        <v>1421</v>
      </c>
      <c r="B1424" s="16" t="str">
        <f t="shared" si="97"/>
        <v>SZ23105</v>
      </c>
      <c r="C1424" s="16" t="s">
        <v>53</v>
      </c>
      <c r="D1424" s="17" t="str">
        <f>"杨庆国"</f>
        <v>杨庆国</v>
      </c>
    </row>
    <row r="1425" spans="1:4" ht="27.75" customHeight="1">
      <c r="A1425" s="15">
        <v>1422</v>
      </c>
      <c r="B1425" s="16" t="str">
        <f t="shared" si="97"/>
        <v>SZ23105</v>
      </c>
      <c r="C1425" s="16" t="s">
        <v>53</v>
      </c>
      <c r="D1425" s="17" t="str">
        <f>"曾玉洁"</f>
        <v>曾玉洁</v>
      </c>
    </row>
    <row r="1426" spans="1:4" ht="27.75" customHeight="1">
      <c r="A1426" s="15">
        <v>1423</v>
      </c>
      <c r="B1426" s="16" t="str">
        <f t="shared" si="97"/>
        <v>SZ23105</v>
      </c>
      <c r="C1426" s="16" t="s">
        <v>53</v>
      </c>
      <c r="D1426" s="17" t="str">
        <f>"张娜"</f>
        <v>张娜</v>
      </c>
    </row>
    <row r="1427" spans="1:4" ht="27.75" customHeight="1">
      <c r="A1427" s="15">
        <v>1424</v>
      </c>
      <c r="B1427" s="16" t="str">
        <f t="shared" si="97"/>
        <v>SZ23105</v>
      </c>
      <c r="C1427" s="16" t="s">
        <v>53</v>
      </c>
      <c r="D1427" s="17" t="str">
        <f>"梅延锋"</f>
        <v>梅延锋</v>
      </c>
    </row>
    <row r="1428" spans="1:4" ht="27.75" customHeight="1">
      <c r="A1428" s="15">
        <v>1425</v>
      </c>
      <c r="B1428" s="16" t="str">
        <f t="shared" si="97"/>
        <v>SZ23105</v>
      </c>
      <c r="C1428" s="16" t="s">
        <v>53</v>
      </c>
      <c r="D1428" s="17" t="str">
        <f>"黄迪菲"</f>
        <v>黄迪菲</v>
      </c>
    </row>
    <row r="1429" spans="1:4" ht="27.75" customHeight="1">
      <c r="A1429" s="15">
        <v>1426</v>
      </c>
      <c r="B1429" s="16" t="str">
        <f t="shared" si="97"/>
        <v>SZ23105</v>
      </c>
      <c r="C1429" s="16" t="s">
        <v>53</v>
      </c>
      <c r="D1429" s="17" t="str">
        <f>"庞奥克"</f>
        <v>庞奥克</v>
      </c>
    </row>
    <row r="1430" spans="1:4" ht="27.75" customHeight="1">
      <c r="A1430" s="15">
        <v>1427</v>
      </c>
      <c r="B1430" s="16" t="str">
        <f aca="true" t="shared" si="98" ref="B1430:B1469">"SZ23106"</f>
        <v>SZ23106</v>
      </c>
      <c r="C1430" s="16" t="s">
        <v>54</v>
      </c>
      <c r="D1430" s="18" t="str">
        <f>"王慧（身份证后四位064X）"</f>
        <v>王慧（身份证后四位064X）</v>
      </c>
    </row>
    <row r="1431" spans="1:4" ht="27.75" customHeight="1">
      <c r="A1431" s="15">
        <v>1428</v>
      </c>
      <c r="B1431" s="16" t="str">
        <f t="shared" si="98"/>
        <v>SZ23106</v>
      </c>
      <c r="C1431" s="16" t="s">
        <v>54</v>
      </c>
      <c r="D1431" s="17" t="str">
        <f>"宗子杨"</f>
        <v>宗子杨</v>
      </c>
    </row>
    <row r="1432" spans="1:4" ht="27.75" customHeight="1">
      <c r="A1432" s="15">
        <v>1429</v>
      </c>
      <c r="B1432" s="16" t="str">
        <f t="shared" si="98"/>
        <v>SZ23106</v>
      </c>
      <c r="C1432" s="16" t="s">
        <v>54</v>
      </c>
      <c r="D1432" s="17" t="str">
        <f>"杨韵"</f>
        <v>杨韵</v>
      </c>
    </row>
    <row r="1433" spans="1:4" ht="27.75" customHeight="1">
      <c r="A1433" s="15">
        <v>1430</v>
      </c>
      <c r="B1433" s="16" t="str">
        <f t="shared" si="98"/>
        <v>SZ23106</v>
      </c>
      <c r="C1433" s="16" t="s">
        <v>54</v>
      </c>
      <c r="D1433" s="17" t="str">
        <f>"魏征"</f>
        <v>魏征</v>
      </c>
    </row>
    <row r="1434" spans="1:4" ht="27.75" customHeight="1">
      <c r="A1434" s="15">
        <v>1431</v>
      </c>
      <c r="B1434" s="16" t="str">
        <f t="shared" si="98"/>
        <v>SZ23106</v>
      </c>
      <c r="C1434" s="16" t="s">
        <v>54</v>
      </c>
      <c r="D1434" s="17" t="str">
        <f>"覃锋"</f>
        <v>覃锋</v>
      </c>
    </row>
    <row r="1435" spans="1:4" ht="27.75" customHeight="1">
      <c r="A1435" s="15">
        <v>1432</v>
      </c>
      <c r="B1435" s="16" t="str">
        <f t="shared" si="98"/>
        <v>SZ23106</v>
      </c>
      <c r="C1435" s="16" t="s">
        <v>54</v>
      </c>
      <c r="D1435" s="17" t="str">
        <f>"刘凯旋"</f>
        <v>刘凯旋</v>
      </c>
    </row>
    <row r="1436" spans="1:4" ht="27.75" customHeight="1">
      <c r="A1436" s="15">
        <v>1433</v>
      </c>
      <c r="B1436" s="16" t="str">
        <f t="shared" si="98"/>
        <v>SZ23106</v>
      </c>
      <c r="C1436" s="16" t="s">
        <v>54</v>
      </c>
      <c r="D1436" s="17" t="str">
        <f>"胡梦奇"</f>
        <v>胡梦奇</v>
      </c>
    </row>
    <row r="1437" spans="1:4" ht="27.75" customHeight="1">
      <c r="A1437" s="15">
        <v>1434</v>
      </c>
      <c r="B1437" s="16" t="str">
        <f t="shared" si="98"/>
        <v>SZ23106</v>
      </c>
      <c r="C1437" s="16" t="s">
        <v>54</v>
      </c>
      <c r="D1437" s="17" t="str">
        <f>"姚晶辉"</f>
        <v>姚晶辉</v>
      </c>
    </row>
    <row r="1438" spans="1:4" ht="27.75" customHeight="1">
      <c r="A1438" s="15">
        <v>1435</v>
      </c>
      <c r="B1438" s="16" t="str">
        <f t="shared" si="98"/>
        <v>SZ23106</v>
      </c>
      <c r="C1438" s="16" t="s">
        <v>54</v>
      </c>
      <c r="D1438" s="17" t="str">
        <f>"柳云波"</f>
        <v>柳云波</v>
      </c>
    </row>
    <row r="1439" spans="1:4" ht="27.75" customHeight="1">
      <c r="A1439" s="15">
        <v>1436</v>
      </c>
      <c r="B1439" s="16" t="str">
        <f t="shared" si="98"/>
        <v>SZ23106</v>
      </c>
      <c r="C1439" s="16" t="s">
        <v>54</v>
      </c>
      <c r="D1439" s="17" t="str">
        <f>"倪欣怡"</f>
        <v>倪欣怡</v>
      </c>
    </row>
    <row r="1440" spans="1:4" ht="27.75" customHeight="1">
      <c r="A1440" s="15">
        <v>1437</v>
      </c>
      <c r="B1440" s="16" t="str">
        <f t="shared" si="98"/>
        <v>SZ23106</v>
      </c>
      <c r="C1440" s="16" t="s">
        <v>54</v>
      </c>
      <c r="D1440" s="17" t="str">
        <f>"熊梓月"</f>
        <v>熊梓月</v>
      </c>
    </row>
    <row r="1441" spans="1:4" ht="27.75" customHeight="1">
      <c r="A1441" s="15">
        <v>1438</v>
      </c>
      <c r="B1441" s="16" t="str">
        <f t="shared" si="98"/>
        <v>SZ23106</v>
      </c>
      <c r="C1441" s="16" t="s">
        <v>54</v>
      </c>
      <c r="D1441" s="17" t="str">
        <f>"曹金涛"</f>
        <v>曹金涛</v>
      </c>
    </row>
    <row r="1442" spans="1:4" ht="27.75" customHeight="1">
      <c r="A1442" s="15">
        <v>1439</v>
      </c>
      <c r="B1442" s="16" t="str">
        <f t="shared" si="98"/>
        <v>SZ23106</v>
      </c>
      <c r="C1442" s="16" t="s">
        <v>54</v>
      </c>
      <c r="D1442" s="17" t="str">
        <f>"杨耀辉"</f>
        <v>杨耀辉</v>
      </c>
    </row>
    <row r="1443" spans="1:4" ht="27.75" customHeight="1">
      <c r="A1443" s="15">
        <v>1440</v>
      </c>
      <c r="B1443" s="16" t="str">
        <f t="shared" si="98"/>
        <v>SZ23106</v>
      </c>
      <c r="C1443" s="16" t="s">
        <v>54</v>
      </c>
      <c r="D1443" s="17" t="str">
        <f>"向标"</f>
        <v>向标</v>
      </c>
    </row>
    <row r="1444" spans="1:4" ht="27.75" customHeight="1">
      <c r="A1444" s="15">
        <v>1441</v>
      </c>
      <c r="B1444" s="16" t="str">
        <f t="shared" si="98"/>
        <v>SZ23106</v>
      </c>
      <c r="C1444" s="16" t="s">
        <v>54</v>
      </c>
      <c r="D1444" s="17" t="str">
        <f>"张翌夫"</f>
        <v>张翌夫</v>
      </c>
    </row>
    <row r="1445" spans="1:4" ht="27.75" customHeight="1">
      <c r="A1445" s="15">
        <v>1442</v>
      </c>
      <c r="B1445" s="16" t="str">
        <f t="shared" si="98"/>
        <v>SZ23106</v>
      </c>
      <c r="C1445" s="16" t="s">
        <v>54</v>
      </c>
      <c r="D1445" s="17" t="str">
        <f>"章蓝"</f>
        <v>章蓝</v>
      </c>
    </row>
    <row r="1446" spans="1:4" ht="27.75" customHeight="1">
      <c r="A1446" s="15">
        <v>1443</v>
      </c>
      <c r="B1446" s="16" t="str">
        <f t="shared" si="98"/>
        <v>SZ23106</v>
      </c>
      <c r="C1446" s="16" t="s">
        <v>54</v>
      </c>
      <c r="D1446" s="17" t="str">
        <f>"李江南"</f>
        <v>李江南</v>
      </c>
    </row>
    <row r="1447" spans="1:4" ht="27.75" customHeight="1">
      <c r="A1447" s="15">
        <v>1444</v>
      </c>
      <c r="B1447" s="16" t="str">
        <f t="shared" si="98"/>
        <v>SZ23106</v>
      </c>
      <c r="C1447" s="16" t="s">
        <v>54</v>
      </c>
      <c r="D1447" s="17" t="str">
        <f>"刘清"</f>
        <v>刘清</v>
      </c>
    </row>
    <row r="1448" spans="1:4" ht="27.75" customHeight="1">
      <c r="A1448" s="15">
        <v>1445</v>
      </c>
      <c r="B1448" s="16" t="str">
        <f t="shared" si="98"/>
        <v>SZ23106</v>
      </c>
      <c r="C1448" s="16" t="s">
        <v>54</v>
      </c>
      <c r="D1448" s="17" t="str">
        <f>"王博杨"</f>
        <v>王博杨</v>
      </c>
    </row>
    <row r="1449" spans="1:4" ht="27.75" customHeight="1">
      <c r="A1449" s="15">
        <v>1446</v>
      </c>
      <c r="B1449" s="16" t="str">
        <f t="shared" si="98"/>
        <v>SZ23106</v>
      </c>
      <c r="C1449" s="16" t="s">
        <v>54</v>
      </c>
      <c r="D1449" s="18" t="str">
        <f>"吴杰（身份证后四位397X）"</f>
        <v>吴杰（身份证后四位397X）</v>
      </c>
    </row>
    <row r="1450" spans="1:4" ht="27.75" customHeight="1">
      <c r="A1450" s="15">
        <v>1447</v>
      </c>
      <c r="B1450" s="16" t="str">
        <f t="shared" si="98"/>
        <v>SZ23106</v>
      </c>
      <c r="C1450" s="16" t="s">
        <v>54</v>
      </c>
      <c r="D1450" s="17" t="str">
        <f>"杨慧玲"</f>
        <v>杨慧玲</v>
      </c>
    </row>
    <row r="1451" spans="1:4" ht="27.75" customHeight="1">
      <c r="A1451" s="15">
        <v>1448</v>
      </c>
      <c r="B1451" s="16" t="str">
        <f t="shared" si="98"/>
        <v>SZ23106</v>
      </c>
      <c r="C1451" s="16" t="s">
        <v>54</v>
      </c>
      <c r="D1451" s="17" t="str">
        <f>"高兴"</f>
        <v>高兴</v>
      </c>
    </row>
    <row r="1452" spans="1:4" ht="27.75" customHeight="1">
      <c r="A1452" s="15">
        <v>1449</v>
      </c>
      <c r="B1452" s="16" t="str">
        <f t="shared" si="98"/>
        <v>SZ23106</v>
      </c>
      <c r="C1452" s="16" t="s">
        <v>54</v>
      </c>
      <c r="D1452" s="17" t="str">
        <f>"江明山"</f>
        <v>江明山</v>
      </c>
    </row>
    <row r="1453" spans="1:4" ht="27.75" customHeight="1">
      <c r="A1453" s="15">
        <v>1450</v>
      </c>
      <c r="B1453" s="16" t="str">
        <f t="shared" si="98"/>
        <v>SZ23106</v>
      </c>
      <c r="C1453" s="16" t="s">
        <v>54</v>
      </c>
      <c r="D1453" s="17" t="str">
        <f>"李荣宪"</f>
        <v>李荣宪</v>
      </c>
    </row>
    <row r="1454" spans="1:4" ht="27.75" customHeight="1">
      <c r="A1454" s="15">
        <v>1451</v>
      </c>
      <c r="B1454" s="16" t="str">
        <f t="shared" si="98"/>
        <v>SZ23106</v>
      </c>
      <c r="C1454" s="16" t="s">
        <v>54</v>
      </c>
      <c r="D1454" s="17" t="str">
        <f>"熊梓杰"</f>
        <v>熊梓杰</v>
      </c>
    </row>
    <row r="1455" spans="1:4" ht="27.75" customHeight="1">
      <c r="A1455" s="15">
        <v>1452</v>
      </c>
      <c r="B1455" s="16" t="str">
        <f t="shared" si="98"/>
        <v>SZ23106</v>
      </c>
      <c r="C1455" s="16" t="s">
        <v>54</v>
      </c>
      <c r="D1455" s="17" t="str">
        <f>"刘朝阳"</f>
        <v>刘朝阳</v>
      </c>
    </row>
    <row r="1456" spans="1:4" ht="27.75" customHeight="1">
      <c r="A1456" s="15">
        <v>1453</v>
      </c>
      <c r="B1456" s="16" t="str">
        <f t="shared" si="98"/>
        <v>SZ23106</v>
      </c>
      <c r="C1456" s="16" t="s">
        <v>54</v>
      </c>
      <c r="D1456" s="17" t="str">
        <f>"黄彦"</f>
        <v>黄彦</v>
      </c>
    </row>
    <row r="1457" spans="1:4" ht="27.75" customHeight="1">
      <c r="A1457" s="15">
        <v>1454</v>
      </c>
      <c r="B1457" s="16" t="str">
        <f t="shared" si="98"/>
        <v>SZ23106</v>
      </c>
      <c r="C1457" s="16" t="s">
        <v>54</v>
      </c>
      <c r="D1457" s="17" t="str">
        <f>"胡晓天"</f>
        <v>胡晓天</v>
      </c>
    </row>
    <row r="1458" spans="1:4" ht="27.75" customHeight="1">
      <c r="A1458" s="15">
        <v>1455</v>
      </c>
      <c r="B1458" s="16" t="str">
        <f t="shared" si="98"/>
        <v>SZ23106</v>
      </c>
      <c r="C1458" s="16" t="s">
        <v>54</v>
      </c>
      <c r="D1458" s="17" t="str">
        <f>"杨瑞琴"</f>
        <v>杨瑞琴</v>
      </c>
    </row>
    <row r="1459" spans="1:4" ht="27.75" customHeight="1">
      <c r="A1459" s="15">
        <v>1456</v>
      </c>
      <c r="B1459" s="16" t="str">
        <f t="shared" si="98"/>
        <v>SZ23106</v>
      </c>
      <c r="C1459" s="16" t="s">
        <v>54</v>
      </c>
      <c r="D1459" s="17" t="str">
        <f>"谭丛宇"</f>
        <v>谭丛宇</v>
      </c>
    </row>
    <row r="1460" spans="1:4" ht="27.75" customHeight="1">
      <c r="A1460" s="15">
        <v>1457</v>
      </c>
      <c r="B1460" s="16" t="str">
        <f t="shared" si="98"/>
        <v>SZ23106</v>
      </c>
      <c r="C1460" s="16" t="s">
        <v>54</v>
      </c>
      <c r="D1460" s="17" t="str">
        <f>"李漳晗"</f>
        <v>李漳晗</v>
      </c>
    </row>
    <row r="1461" spans="1:4" ht="27.75" customHeight="1">
      <c r="A1461" s="15">
        <v>1458</v>
      </c>
      <c r="B1461" s="16" t="str">
        <f t="shared" si="98"/>
        <v>SZ23106</v>
      </c>
      <c r="C1461" s="16" t="s">
        <v>54</v>
      </c>
      <c r="D1461" s="17" t="str">
        <f>"李会波"</f>
        <v>李会波</v>
      </c>
    </row>
    <row r="1462" spans="1:4" ht="27.75" customHeight="1">
      <c r="A1462" s="15">
        <v>1459</v>
      </c>
      <c r="B1462" s="16" t="str">
        <f t="shared" si="98"/>
        <v>SZ23106</v>
      </c>
      <c r="C1462" s="16" t="s">
        <v>54</v>
      </c>
      <c r="D1462" s="17" t="str">
        <f>"潘诗雨"</f>
        <v>潘诗雨</v>
      </c>
    </row>
    <row r="1463" spans="1:4" ht="27.75" customHeight="1">
      <c r="A1463" s="15">
        <v>1460</v>
      </c>
      <c r="B1463" s="16" t="str">
        <f t="shared" si="98"/>
        <v>SZ23106</v>
      </c>
      <c r="C1463" s="16" t="s">
        <v>54</v>
      </c>
      <c r="D1463" s="17" t="str">
        <f>"郑倩"</f>
        <v>郑倩</v>
      </c>
    </row>
    <row r="1464" spans="1:4" ht="27.75" customHeight="1">
      <c r="A1464" s="15">
        <v>1461</v>
      </c>
      <c r="B1464" s="16" t="str">
        <f t="shared" si="98"/>
        <v>SZ23106</v>
      </c>
      <c r="C1464" s="16" t="s">
        <v>54</v>
      </c>
      <c r="D1464" s="17" t="str">
        <f>"彭政"</f>
        <v>彭政</v>
      </c>
    </row>
    <row r="1465" spans="1:4" ht="27.75" customHeight="1">
      <c r="A1465" s="15">
        <v>1462</v>
      </c>
      <c r="B1465" s="16" t="str">
        <f t="shared" si="98"/>
        <v>SZ23106</v>
      </c>
      <c r="C1465" s="16" t="s">
        <v>54</v>
      </c>
      <c r="D1465" s="17" t="str">
        <f>"陈梦媛"</f>
        <v>陈梦媛</v>
      </c>
    </row>
    <row r="1466" spans="1:4" ht="27.75" customHeight="1">
      <c r="A1466" s="15">
        <v>1463</v>
      </c>
      <c r="B1466" s="16" t="str">
        <f t="shared" si="98"/>
        <v>SZ23106</v>
      </c>
      <c r="C1466" s="16" t="s">
        <v>54</v>
      </c>
      <c r="D1466" s="17" t="str">
        <f>"乔君卿"</f>
        <v>乔君卿</v>
      </c>
    </row>
    <row r="1467" spans="1:4" ht="27.75" customHeight="1">
      <c r="A1467" s="15">
        <v>1464</v>
      </c>
      <c r="B1467" s="16" t="str">
        <f t="shared" si="98"/>
        <v>SZ23106</v>
      </c>
      <c r="C1467" s="16" t="s">
        <v>54</v>
      </c>
      <c r="D1467" s="17" t="str">
        <f>"路希希"</f>
        <v>路希希</v>
      </c>
    </row>
    <row r="1468" spans="1:4" ht="27.75" customHeight="1">
      <c r="A1468" s="15">
        <v>1465</v>
      </c>
      <c r="B1468" s="16" t="str">
        <f t="shared" si="98"/>
        <v>SZ23106</v>
      </c>
      <c r="C1468" s="16" t="s">
        <v>54</v>
      </c>
      <c r="D1468" s="17" t="str">
        <f>"林虎成"</f>
        <v>林虎成</v>
      </c>
    </row>
    <row r="1469" spans="1:4" ht="27.75" customHeight="1">
      <c r="A1469" s="15">
        <v>1466</v>
      </c>
      <c r="B1469" s="16" t="str">
        <f t="shared" si="98"/>
        <v>SZ23106</v>
      </c>
      <c r="C1469" s="16" t="s">
        <v>54</v>
      </c>
      <c r="D1469" s="17" t="str">
        <f>"刘琴琴"</f>
        <v>刘琴琴</v>
      </c>
    </row>
    <row r="1470" spans="1:4" ht="27.75" customHeight="1">
      <c r="A1470" s="15">
        <v>1467</v>
      </c>
      <c r="B1470" s="16" t="str">
        <f aca="true" t="shared" si="99" ref="B1470:B1481">"SZ23107"</f>
        <v>SZ23107</v>
      </c>
      <c r="C1470" s="16" t="s">
        <v>54</v>
      </c>
      <c r="D1470" s="17" t="str">
        <f>"肖雨彤"</f>
        <v>肖雨彤</v>
      </c>
    </row>
    <row r="1471" spans="1:4" ht="27.75" customHeight="1">
      <c r="A1471" s="15">
        <v>1468</v>
      </c>
      <c r="B1471" s="16" t="str">
        <f t="shared" si="99"/>
        <v>SZ23107</v>
      </c>
      <c r="C1471" s="16" t="s">
        <v>54</v>
      </c>
      <c r="D1471" s="17" t="str">
        <f>"李永红"</f>
        <v>李永红</v>
      </c>
    </row>
    <row r="1472" spans="1:4" ht="27.75" customHeight="1">
      <c r="A1472" s="15">
        <v>1469</v>
      </c>
      <c r="B1472" s="16" t="str">
        <f t="shared" si="99"/>
        <v>SZ23107</v>
      </c>
      <c r="C1472" s="16" t="s">
        <v>54</v>
      </c>
      <c r="D1472" s="17" t="str">
        <f>"江睿桦"</f>
        <v>江睿桦</v>
      </c>
    </row>
    <row r="1473" spans="1:4" ht="27.75" customHeight="1">
      <c r="A1473" s="15">
        <v>1470</v>
      </c>
      <c r="B1473" s="16" t="str">
        <f t="shared" si="99"/>
        <v>SZ23107</v>
      </c>
      <c r="C1473" s="16" t="s">
        <v>54</v>
      </c>
      <c r="D1473" s="17" t="str">
        <f>"杨珍珍"</f>
        <v>杨珍珍</v>
      </c>
    </row>
    <row r="1474" spans="1:4" ht="27.75" customHeight="1">
      <c r="A1474" s="15">
        <v>1471</v>
      </c>
      <c r="B1474" s="16" t="str">
        <f t="shared" si="99"/>
        <v>SZ23107</v>
      </c>
      <c r="C1474" s="16" t="s">
        <v>54</v>
      </c>
      <c r="D1474" s="17" t="str">
        <f>"桂程玉"</f>
        <v>桂程玉</v>
      </c>
    </row>
    <row r="1475" spans="1:4" ht="27.75" customHeight="1">
      <c r="A1475" s="15">
        <v>1472</v>
      </c>
      <c r="B1475" s="16" t="str">
        <f t="shared" si="99"/>
        <v>SZ23107</v>
      </c>
      <c r="C1475" s="16" t="s">
        <v>54</v>
      </c>
      <c r="D1475" s="17" t="str">
        <f>"向丹"</f>
        <v>向丹</v>
      </c>
    </row>
    <row r="1476" spans="1:4" ht="27.75" customHeight="1">
      <c r="A1476" s="15">
        <v>1473</v>
      </c>
      <c r="B1476" s="16" t="str">
        <f t="shared" si="99"/>
        <v>SZ23107</v>
      </c>
      <c r="C1476" s="16" t="s">
        <v>54</v>
      </c>
      <c r="D1476" s="17" t="str">
        <f>"高冉"</f>
        <v>高冉</v>
      </c>
    </row>
    <row r="1477" spans="1:4" ht="27.75" customHeight="1">
      <c r="A1477" s="15">
        <v>1474</v>
      </c>
      <c r="B1477" s="16" t="str">
        <f t="shared" si="99"/>
        <v>SZ23107</v>
      </c>
      <c r="C1477" s="16" t="s">
        <v>54</v>
      </c>
      <c r="D1477" s="17" t="str">
        <f>"林丹"</f>
        <v>林丹</v>
      </c>
    </row>
    <row r="1478" spans="1:4" ht="27.75" customHeight="1">
      <c r="A1478" s="15">
        <v>1475</v>
      </c>
      <c r="B1478" s="16" t="str">
        <f t="shared" si="99"/>
        <v>SZ23107</v>
      </c>
      <c r="C1478" s="16" t="s">
        <v>54</v>
      </c>
      <c r="D1478" s="17" t="str">
        <f>"刘倩影"</f>
        <v>刘倩影</v>
      </c>
    </row>
    <row r="1479" spans="1:4" ht="27.75" customHeight="1">
      <c r="A1479" s="15">
        <v>1476</v>
      </c>
      <c r="B1479" s="16" t="str">
        <f t="shared" si="99"/>
        <v>SZ23107</v>
      </c>
      <c r="C1479" s="16" t="s">
        <v>54</v>
      </c>
      <c r="D1479" s="17" t="str">
        <f>"杨瑶"</f>
        <v>杨瑶</v>
      </c>
    </row>
    <row r="1480" spans="1:4" ht="27.75" customHeight="1">
      <c r="A1480" s="15">
        <v>1477</v>
      </c>
      <c r="B1480" s="16" t="str">
        <f t="shared" si="99"/>
        <v>SZ23107</v>
      </c>
      <c r="C1480" s="16" t="s">
        <v>54</v>
      </c>
      <c r="D1480" s="17" t="str">
        <f>"覃梦蒙"</f>
        <v>覃梦蒙</v>
      </c>
    </row>
    <row r="1481" spans="1:4" ht="27.75" customHeight="1">
      <c r="A1481" s="15">
        <v>1478</v>
      </c>
      <c r="B1481" s="16" t="str">
        <f t="shared" si="99"/>
        <v>SZ23107</v>
      </c>
      <c r="C1481" s="16" t="s">
        <v>54</v>
      </c>
      <c r="D1481" s="17" t="str">
        <f>"周郅瑄"</f>
        <v>周郅瑄</v>
      </c>
    </row>
    <row r="1482" spans="1:4" ht="27.75" customHeight="1">
      <c r="A1482" s="15">
        <v>1479</v>
      </c>
      <c r="B1482" s="16" t="str">
        <f aca="true" t="shared" si="100" ref="B1482:B1486">"SZ23108"</f>
        <v>SZ23108</v>
      </c>
      <c r="C1482" s="16" t="s">
        <v>55</v>
      </c>
      <c r="D1482" s="17" t="str">
        <f>"唐琦"</f>
        <v>唐琦</v>
      </c>
    </row>
    <row r="1483" spans="1:4" ht="27.75" customHeight="1">
      <c r="A1483" s="15">
        <v>1480</v>
      </c>
      <c r="B1483" s="16" t="str">
        <f t="shared" si="100"/>
        <v>SZ23108</v>
      </c>
      <c r="C1483" s="16" t="s">
        <v>55</v>
      </c>
      <c r="D1483" s="17" t="str">
        <f>"杨靓"</f>
        <v>杨靓</v>
      </c>
    </row>
    <row r="1484" spans="1:4" ht="27.75" customHeight="1">
      <c r="A1484" s="15">
        <v>1481</v>
      </c>
      <c r="B1484" s="16" t="str">
        <f t="shared" si="100"/>
        <v>SZ23108</v>
      </c>
      <c r="C1484" s="16" t="s">
        <v>55</v>
      </c>
      <c r="D1484" s="17" t="str">
        <f>"覃孟桃"</f>
        <v>覃孟桃</v>
      </c>
    </row>
    <row r="1485" spans="1:4" ht="27.75" customHeight="1">
      <c r="A1485" s="15">
        <v>1482</v>
      </c>
      <c r="B1485" s="16" t="str">
        <f t="shared" si="100"/>
        <v>SZ23108</v>
      </c>
      <c r="C1485" s="16" t="s">
        <v>55</v>
      </c>
      <c r="D1485" s="17" t="str">
        <f>"付士暄"</f>
        <v>付士暄</v>
      </c>
    </row>
    <row r="1486" spans="1:4" ht="27.75" customHeight="1">
      <c r="A1486" s="15">
        <v>1483</v>
      </c>
      <c r="B1486" s="16" t="str">
        <f t="shared" si="100"/>
        <v>SZ23108</v>
      </c>
      <c r="C1486" s="16" t="s">
        <v>55</v>
      </c>
      <c r="D1486" s="17" t="str">
        <f>"张静"</f>
        <v>张静</v>
      </c>
    </row>
    <row r="1487" spans="1:4" ht="27.75" customHeight="1">
      <c r="A1487" s="15">
        <v>1484</v>
      </c>
      <c r="B1487" s="16" t="str">
        <f aca="true" t="shared" si="101" ref="B1487:B1498">"SZ23109"</f>
        <v>SZ23109</v>
      </c>
      <c r="C1487" s="16" t="s">
        <v>55</v>
      </c>
      <c r="D1487" s="17" t="str">
        <f>"张得宝"</f>
        <v>张得宝</v>
      </c>
    </row>
    <row r="1488" spans="1:4" ht="27.75" customHeight="1">
      <c r="A1488" s="15">
        <v>1485</v>
      </c>
      <c r="B1488" s="16" t="str">
        <f t="shared" si="101"/>
        <v>SZ23109</v>
      </c>
      <c r="C1488" s="16" t="s">
        <v>55</v>
      </c>
      <c r="D1488" s="17" t="str">
        <f>"徐浴力"</f>
        <v>徐浴力</v>
      </c>
    </row>
    <row r="1489" spans="1:4" ht="27.75" customHeight="1">
      <c r="A1489" s="15">
        <v>1486</v>
      </c>
      <c r="B1489" s="16" t="str">
        <f t="shared" si="101"/>
        <v>SZ23109</v>
      </c>
      <c r="C1489" s="16" t="s">
        <v>55</v>
      </c>
      <c r="D1489" s="17" t="str">
        <f>"赵然"</f>
        <v>赵然</v>
      </c>
    </row>
    <row r="1490" spans="1:4" ht="27.75" customHeight="1">
      <c r="A1490" s="15">
        <v>1487</v>
      </c>
      <c r="B1490" s="16" t="str">
        <f t="shared" si="101"/>
        <v>SZ23109</v>
      </c>
      <c r="C1490" s="16" t="s">
        <v>55</v>
      </c>
      <c r="D1490" s="17" t="str">
        <f>"杨星星"</f>
        <v>杨星星</v>
      </c>
    </row>
    <row r="1491" spans="1:4" ht="27.75" customHeight="1">
      <c r="A1491" s="15">
        <v>1488</v>
      </c>
      <c r="B1491" s="16" t="str">
        <f t="shared" si="101"/>
        <v>SZ23109</v>
      </c>
      <c r="C1491" s="16" t="s">
        <v>55</v>
      </c>
      <c r="D1491" s="17" t="str">
        <f>"王文芳"</f>
        <v>王文芳</v>
      </c>
    </row>
    <row r="1492" spans="1:4" ht="27.75" customHeight="1">
      <c r="A1492" s="15">
        <v>1489</v>
      </c>
      <c r="B1492" s="16" t="str">
        <f t="shared" si="101"/>
        <v>SZ23109</v>
      </c>
      <c r="C1492" s="16" t="s">
        <v>55</v>
      </c>
      <c r="D1492" s="17" t="str">
        <f>"吴飞"</f>
        <v>吴飞</v>
      </c>
    </row>
    <row r="1493" spans="1:4" ht="27.75" customHeight="1">
      <c r="A1493" s="15">
        <v>1490</v>
      </c>
      <c r="B1493" s="16" t="str">
        <f t="shared" si="101"/>
        <v>SZ23109</v>
      </c>
      <c r="C1493" s="16" t="s">
        <v>55</v>
      </c>
      <c r="D1493" s="17" t="str">
        <f>"朱宏博"</f>
        <v>朱宏博</v>
      </c>
    </row>
    <row r="1494" spans="1:4" ht="27.75" customHeight="1">
      <c r="A1494" s="15">
        <v>1491</v>
      </c>
      <c r="B1494" s="16" t="str">
        <f t="shared" si="101"/>
        <v>SZ23109</v>
      </c>
      <c r="C1494" s="16" t="s">
        <v>55</v>
      </c>
      <c r="D1494" s="17" t="str">
        <f>"黄城晨"</f>
        <v>黄城晨</v>
      </c>
    </row>
    <row r="1495" spans="1:4" ht="27.75" customHeight="1">
      <c r="A1495" s="15">
        <v>1492</v>
      </c>
      <c r="B1495" s="16" t="str">
        <f t="shared" si="101"/>
        <v>SZ23109</v>
      </c>
      <c r="C1495" s="16" t="s">
        <v>55</v>
      </c>
      <c r="D1495" s="17" t="str">
        <f>"潘昊磊"</f>
        <v>潘昊磊</v>
      </c>
    </row>
    <row r="1496" spans="1:4" ht="27.75" customHeight="1">
      <c r="A1496" s="15">
        <v>1493</v>
      </c>
      <c r="B1496" s="16" t="str">
        <f t="shared" si="101"/>
        <v>SZ23109</v>
      </c>
      <c r="C1496" s="16" t="s">
        <v>55</v>
      </c>
      <c r="D1496" s="17" t="str">
        <f>"吴倩"</f>
        <v>吴倩</v>
      </c>
    </row>
    <row r="1497" spans="1:4" ht="27.75" customHeight="1">
      <c r="A1497" s="15">
        <v>1494</v>
      </c>
      <c r="B1497" s="16" t="str">
        <f t="shared" si="101"/>
        <v>SZ23109</v>
      </c>
      <c r="C1497" s="16" t="s">
        <v>55</v>
      </c>
      <c r="D1497" s="17" t="str">
        <f>"张炎"</f>
        <v>张炎</v>
      </c>
    </row>
    <row r="1498" spans="1:4" ht="27.75" customHeight="1">
      <c r="A1498" s="15">
        <v>1495</v>
      </c>
      <c r="B1498" s="16" t="str">
        <f t="shared" si="101"/>
        <v>SZ23109</v>
      </c>
      <c r="C1498" s="16" t="s">
        <v>55</v>
      </c>
      <c r="D1498" s="17" t="str">
        <f>"石葆"</f>
        <v>石葆</v>
      </c>
    </row>
    <row r="1499" spans="1:4" ht="27.75" customHeight="1">
      <c r="A1499" s="15">
        <v>1496</v>
      </c>
      <c r="B1499" s="16" t="str">
        <f aca="true" t="shared" si="102" ref="B1499:B1524">"SZ23110"</f>
        <v>SZ23110</v>
      </c>
      <c r="C1499" s="16" t="s">
        <v>56</v>
      </c>
      <c r="D1499" s="17" t="str">
        <f>"施梦琪"</f>
        <v>施梦琪</v>
      </c>
    </row>
    <row r="1500" spans="1:4" ht="27.75" customHeight="1">
      <c r="A1500" s="15">
        <v>1497</v>
      </c>
      <c r="B1500" s="16" t="str">
        <f t="shared" si="102"/>
        <v>SZ23110</v>
      </c>
      <c r="C1500" s="16" t="s">
        <v>56</v>
      </c>
      <c r="D1500" s="17" t="str">
        <f>"雷金程"</f>
        <v>雷金程</v>
      </c>
    </row>
    <row r="1501" spans="1:4" ht="27.75" customHeight="1">
      <c r="A1501" s="15">
        <v>1498</v>
      </c>
      <c r="B1501" s="16" t="str">
        <f t="shared" si="102"/>
        <v>SZ23110</v>
      </c>
      <c r="C1501" s="16" t="s">
        <v>56</v>
      </c>
      <c r="D1501" s="17" t="str">
        <f>"程顺"</f>
        <v>程顺</v>
      </c>
    </row>
    <row r="1502" spans="1:4" ht="27.75" customHeight="1">
      <c r="A1502" s="15">
        <v>1499</v>
      </c>
      <c r="B1502" s="16" t="str">
        <f t="shared" si="102"/>
        <v>SZ23110</v>
      </c>
      <c r="C1502" s="16" t="s">
        <v>56</v>
      </c>
      <c r="D1502" s="17" t="str">
        <f>"金银玲"</f>
        <v>金银玲</v>
      </c>
    </row>
    <row r="1503" spans="1:4" ht="27.75" customHeight="1">
      <c r="A1503" s="15">
        <v>1500</v>
      </c>
      <c r="B1503" s="16" t="str">
        <f t="shared" si="102"/>
        <v>SZ23110</v>
      </c>
      <c r="C1503" s="16" t="s">
        <v>56</v>
      </c>
      <c r="D1503" s="17" t="str">
        <f>"杨珈来"</f>
        <v>杨珈来</v>
      </c>
    </row>
    <row r="1504" spans="1:4" ht="27.75" customHeight="1">
      <c r="A1504" s="15">
        <v>1501</v>
      </c>
      <c r="B1504" s="16" t="str">
        <f t="shared" si="102"/>
        <v>SZ23110</v>
      </c>
      <c r="C1504" s="16" t="s">
        <v>56</v>
      </c>
      <c r="D1504" s="17" t="str">
        <f>"黄梦琪"</f>
        <v>黄梦琪</v>
      </c>
    </row>
    <row r="1505" spans="1:4" ht="27.75" customHeight="1">
      <c r="A1505" s="15">
        <v>1502</v>
      </c>
      <c r="B1505" s="16" t="str">
        <f t="shared" si="102"/>
        <v>SZ23110</v>
      </c>
      <c r="C1505" s="16" t="s">
        <v>56</v>
      </c>
      <c r="D1505" s="17" t="str">
        <f>"黄晋强"</f>
        <v>黄晋强</v>
      </c>
    </row>
    <row r="1506" spans="1:4" ht="27.75" customHeight="1">
      <c r="A1506" s="15">
        <v>1503</v>
      </c>
      <c r="B1506" s="16" t="str">
        <f t="shared" si="102"/>
        <v>SZ23110</v>
      </c>
      <c r="C1506" s="16" t="s">
        <v>56</v>
      </c>
      <c r="D1506" s="17" t="str">
        <f>"王依然"</f>
        <v>王依然</v>
      </c>
    </row>
    <row r="1507" spans="1:4" ht="27.75" customHeight="1">
      <c r="A1507" s="15">
        <v>1504</v>
      </c>
      <c r="B1507" s="16" t="str">
        <f t="shared" si="102"/>
        <v>SZ23110</v>
      </c>
      <c r="C1507" s="16" t="s">
        <v>56</v>
      </c>
      <c r="D1507" s="17" t="str">
        <f>"刘甜甜"</f>
        <v>刘甜甜</v>
      </c>
    </row>
    <row r="1508" spans="1:4" ht="27.75" customHeight="1">
      <c r="A1508" s="15">
        <v>1505</v>
      </c>
      <c r="B1508" s="16" t="str">
        <f t="shared" si="102"/>
        <v>SZ23110</v>
      </c>
      <c r="C1508" s="16" t="s">
        <v>56</v>
      </c>
      <c r="D1508" s="17" t="str">
        <f>"夏语嫣"</f>
        <v>夏语嫣</v>
      </c>
    </row>
    <row r="1509" spans="1:4" ht="27.75" customHeight="1">
      <c r="A1509" s="15">
        <v>1506</v>
      </c>
      <c r="B1509" s="16" t="str">
        <f t="shared" si="102"/>
        <v>SZ23110</v>
      </c>
      <c r="C1509" s="16" t="s">
        <v>56</v>
      </c>
      <c r="D1509" s="18" t="str">
        <f>"刘鑫（身份证后四位0828）"</f>
        <v>刘鑫（身份证后四位0828）</v>
      </c>
    </row>
    <row r="1510" spans="1:4" ht="27.75" customHeight="1">
      <c r="A1510" s="15">
        <v>1507</v>
      </c>
      <c r="B1510" s="16" t="str">
        <f t="shared" si="102"/>
        <v>SZ23110</v>
      </c>
      <c r="C1510" s="16" t="s">
        <v>56</v>
      </c>
      <c r="D1510" s="17" t="str">
        <f>"李文馨"</f>
        <v>李文馨</v>
      </c>
    </row>
    <row r="1511" spans="1:4" ht="27.75" customHeight="1">
      <c r="A1511" s="15">
        <v>1508</v>
      </c>
      <c r="B1511" s="16" t="str">
        <f t="shared" si="102"/>
        <v>SZ23110</v>
      </c>
      <c r="C1511" s="16" t="s">
        <v>56</v>
      </c>
      <c r="D1511" s="17" t="str">
        <f>"李思蓓"</f>
        <v>李思蓓</v>
      </c>
    </row>
    <row r="1512" spans="1:4" ht="27.75" customHeight="1">
      <c r="A1512" s="15">
        <v>1509</v>
      </c>
      <c r="B1512" s="16" t="str">
        <f t="shared" si="102"/>
        <v>SZ23110</v>
      </c>
      <c r="C1512" s="16" t="s">
        <v>56</v>
      </c>
      <c r="D1512" s="17" t="str">
        <f>"肖依云"</f>
        <v>肖依云</v>
      </c>
    </row>
    <row r="1513" spans="1:4" ht="27.75" customHeight="1">
      <c r="A1513" s="15">
        <v>1510</v>
      </c>
      <c r="B1513" s="16" t="str">
        <f t="shared" si="102"/>
        <v>SZ23110</v>
      </c>
      <c r="C1513" s="16" t="s">
        <v>56</v>
      </c>
      <c r="D1513" s="17" t="str">
        <f>"程文涵"</f>
        <v>程文涵</v>
      </c>
    </row>
    <row r="1514" spans="1:4" ht="27.75" customHeight="1">
      <c r="A1514" s="15">
        <v>1511</v>
      </c>
      <c r="B1514" s="16" t="str">
        <f t="shared" si="102"/>
        <v>SZ23110</v>
      </c>
      <c r="C1514" s="16" t="s">
        <v>56</v>
      </c>
      <c r="D1514" s="17" t="str">
        <f>"田西言"</f>
        <v>田西言</v>
      </c>
    </row>
    <row r="1515" spans="1:4" ht="27.75" customHeight="1">
      <c r="A1515" s="15">
        <v>1512</v>
      </c>
      <c r="B1515" s="16" t="str">
        <f t="shared" si="102"/>
        <v>SZ23110</v>
      </c>
      <c r="C1515" s="16" t="s">
        <v>56</v>
      </c>
      <c r="D1515" s="17" t="str">
        <f>"王思懿"</f>
        <v>王思懿</v>
      </c>
    </row>
    <row r="1516" spans="1:4" ht="27.75" customHeight="1">
      <c r="A1516" s="15">
        <v>1513</v>
      </c>
      <c r="B1516" s="16" t="str">
        <f t="shared" si="102"/>
        <v>SZ23110</v>
      </c>
      <c r="C1516" s="16" t="s">
        <v>56</v>
      </c>
      <c r="D1516" s="17" t="str">
        <f>"周畅"</f>
        <v>周畅</v>
      </c>
    </row>
    <row r="1517" spans="1:4" ht="27.75" customHeight="1">
      <c r="A1517" s="15">
        <v>1514</v>
      </c>
      <c r="B1517" s="16" t="str">
        <f t="shared" si="102"/>
        <v>SZ23110</v>
      </c>
      <c r="C1517" s="16" t="s">
        <v>56</v>
      </c>
      <c r="D1517" s="17" t="str">
        <f>"张子璇"</f>
        <v>张子璇</v>
      </c>
    </row>
    <row r="1518" spans="1:4" ht="27.75" customHeight="1">
      <c r="A1518" s="15">
        <v>1515</v>
      </c>
      <c r="B1518" s="16" t="str">
        <f t="shared" si="102"/>
        <v>SZ23110</v>
      </c>
      <c r="C1518" s="16" t="s">
        <v>56</v>
      </c>
      <c r="D1518" s="17" t="str">
        <f>"李倩文"</f>
        <v>李倩文</v>
      </c>
    </row>
    <row r="1519" spans="1:4" ht="27.75" customHeight="1">
      <c r="A1519" s="15">
        <v>1516</v>
      </c>
      <c r="B1519" s="16" t="str">
        <f t="shared" si="102"/>
        <v>SZ23110</v>
      </c>
      <c r="C1519" s="16" t="s">
        <v>56</v>
      </c>
      <c r="D1519" s="17" t="str">
        <f>"曾尤美"</f>
        <v>曾尤美</v>
      </c>
    </row>
    <row r="1520" spans="1:4" ht="27.75" customHeight="1">
      <c r="A1520" s="15">
        <v>1517</v>
      </c>
      <c r="B1520" s="16" t="str">
        <f t="shared" si="102"/>
        <v>SZ23110</v>
      </c>
      <c r="C1520" s="16" t="s">
        <v>56</v>
      </c>
      <c r="D1520" s="17" t="str">
        <f>"周鸣晓"</f>
        <v>周鸣晓</v>
      </c>
    </row>
    <row r="1521" spans="1:4" ht="27.75" customHeight="1">
      <c r="A1521" s="15">
        <v>1518</v>
      </c>
      <c r="B1521" s="16" t="str">
        <f t="shared" si="102"/>
        <v>SZ23110</v>
      </c>
      <c r="C1521" s="16" t="s">
        <v>56</v>
      </c>
      <c r="D1521" s="17" t="str">
        <f>"赵萌"</f>
        <v>赵萌</v>
      </c>
    </row>
    <row r="1522" spans="1:4" ht="27.75" customHeight="1">
      <c r="A1522" s="15">
        <v>1519</v>
      </c>
      <c r="B1522" s="16" t="str">
        <f t="shared" si="102"/>
        <v>SZ23110</v>
      </c>
      <c r="C1522" s="16" t="s">
        <v>56</v>
      </c>
      <c r="D1522" s="17" t="str">
        <f>"郑阿琪"</f>
        <v>郑阿琪</v>
      </c>
    </row>
    <row r="1523" spans="1:4" ht="27.75" customHeight="1">
      <c r="A1523" s="15">
        <v>1520</v>
      </c>
      <c r="B1523" s="16" t="str">
        <f t="shared" si="102"/>
        <v>SZ23110</v>
      </c>
      <c r="C1523" s="16" t="s">
        <v>56</v>
      </c>
      <c r="D1523" s="17" t="str">
        <f>"肖纯"</f>
        <v>肖纯</v>
      </c>
    </row>
    <row r="1524" spans="1:4" ht="27.75" customHeight="1">
      <c r="A1524" s="15">
        <v>1521</v>
      </c>
      <c r="B1524" s="16" t="str">
        <f t="shared" si="102"/>
        <v>SZ23110</v>
      </c>
      <c r="C1524" s="16" t="s">
        <v>56</v>
      </c>
      <c r="D1524" s="17" t="str">
        <f>"周昌林"</f>
        <v>周昌林</v>
      </c>
    </row>
    <row r="1525" spans="1:4" ht="27.75" customHeight="1">
      <c r="A1525" s="15">
        <v>1522</v>
      </c>
      <c r="B1525" s="16" t="str">
        <f aca="true" t="shared" si="103" ref="B1525:B1532">"SZ23111"</f>
        <v>SZ23111</v>
      </c>
      <c r="C1525" s="16" t="s">
        <v>57</v>
      </c>
      <c r="D1525" s="17" t="str">
        <f>"肖雨澜"</f>
        <v>肖雨澜</v>
      </c>
    </row>
    <row r="1526" spans="1:4" ht="27.75" customHeight="1">
      <c r="A1526" s="15">
        <v>1523</v>
      </c>
      <c r="B1526" s="16" t="str">
        <f t="shared" si="103"/>
        <v>SZ23111</v>
      </c>
      <c r="C1526" s="16" t="s">
        <v>57</v>
      </c>
      <c r="D1526" s="17" t="str">
        <f>"皮孝武"</f>
        <v>皮孝武</v>
      </c>
    </row>
    <row r="1527" spans="1:4" ht="27.75" customHeight="1">
      <c r="A1527" s="15">
        <v>1524</v>
      </c>
      <c r="B1527" s="16" t="str">
        <f t="shared" si="103"/>
        <v>SZ23111</v>
      </c>
      <c r="C1527" s="16" t="s">
        <v>57</v>
      </c>
      <c r="D1527" s="17" t="str">
        <f>"刘威"</f>
        <v>刘威</v>
      </c>
    </row>
    <row r="1528" spans="1:4" ht="27.75" customHeight="1">
      <c r="A1528" s="15">
        <v>1525</v>
      </c>
      <c r="B1528" s="16" t="str">
        <f t="shared" si="103"/>
        <v>SZ23111</v>
      </c>
      <c r="C1528" s="16" t="s">
        <v>57</v>
      </c>
      <c r="D1528" s="17" t="str">
        <f>"汪强涛"</f>
        <v>汪强涛</v>
      </c>
    </row>
    <row r="1529" spans="1:4" ht="27.75" customHeight="1">
      <c r="A1529" s="15">
        <v>1526</v>
      </c>
      <c r="B1529" s="16" t="str">
        <f t="shared" si="103"/>
        <v>SZ23111</v>
      </c>
      <c r="C1529" s="16" t="s">
        <v>57</v>
      </c>
      <c r="D1529" s="17" t="str">
        <f>"彭义燕"</f>
        <v>彭义燕</v>
      </c>
    </row>
    <row r="1530" spans="1:4" ht="27.75" customHeight="1">
      <c r="A1530" s="15">
        <v>1527</v>
      </c>
      <c r="B1530" s="16" t="str">
        <f t="shared" si="103"/>
        <v>SZ23111</v>
      </c>
      <c r="C1530" s="16" t="s">
        <v>57</v>
      </c>
      <c r="D1530" s="17" t="str">
        <f>"谢易"</f>
        <v>谢易</v>
      </c>
    </row>
    <row r="1531" spans="1:4" ht="27.75" customHeight="1">
      <c r="A1531" s="15">
        <v>1528</v>
      </c>
      <c r="B1531" s="16" t="str">
        <f t="shared" si="103"/>
        <v>SZ23111</v>
      </c>
      <c r="C1531" s="16" t="s">
        <v>57</v>
      </c>
      <c r="D1531" s="17" t="str">
        <f>"杨虹"</f>
        <v>杨虹</v>
      </c>
    </row>
    <row r="1532" spans="1:4" ht="27.75" customHeight="1">
      <c r="A1532" s="15">
        <v>1529</v>
      </c>
      <c r="B1532" s="16" t="str">
        <f t="shared" si="103"/>
        <v>SZ23111</v>
      </c>
      <c r="C1532" s="16" t="s">
        <v>57</v>
      </c>
      <c r="D1532" s="17" t="str">
        <f>"程冰"</f>
        <v>程冰</v>
      </c>
    </row>
    <row r="1533" spans="1:4" ht="27.75" customHeight="1">
      <c r="A1533" s="15">
        <v>1530</v>
      </c>
      <c r="B1533" s="16" t="str">
        <f aca="true" t="shared" si="104" ref="B1533:B1537">"SZ23112"</f>
        <v>SZ23112</v>
      </c>
      <c r="C1533" s="16" t="s">
        <v>57</v>
      </c>
      <c r="D1533" s="17" t="str">
        <f>"张梦莉"</f>
        <v>张梦莉</v>
      </c>
    </row>
    <row r="1534" spans="1:4" ht="27.75" customHeight="1">
      <c r="A1534" s="15">
        <v>1531</v>
      </c>
      <c r="B1534" s="16" t="str">
        <f t="shared" si="104"/>
        <v>SZ23112</v>
      </c>
      <c r="C1534" s="16" t="s">
        <v>57</v>
      </c>
      <c r="D1534" s="17" t="str">
        <f>"李梦婷"</f>
        <v>李梦婷</v>
      </c>
    </row>
    <row r="1535" spans="1:4" ht="27.75" customHeight="1">
      <c r="A1535" s="15">
        <v>1532</v>
      </c>
      <c r="B1535" s="16" t="str">
        <f t="shared" si="104"/>
        <v>SZ23112</v>
      </c>
      <c r="C1535" s="16" t="s">
        <v>57</v>
      </c>
      <c r="D1535" s="17" t="str">
        <f>"刘婷"</f>
        <v>刘婷</v>
      </c>
    </row>
    <row r="1536" spans="1:4" ht="27.75" customHeight="1">
      <c r="A1536" s="15">
        <v>1533</v>
      </c>
      <c r="B1536" s="16" t="str">
        <f t="shared" si="104"/>
        <v>SZ23112</v>
      </c>
      <c r="C1536" s="16" t="s">
        <v>57</v>
      </c>
      <c r="D1536" s="17" t="str">
        <f>"黄志娟"</f>
        <v>黄志娟</v>
      </c>
    </row>
    <row r="1537" spans="1:4" ht="27.75" customHeight="1">
      <c r="A1537" s="15">
        <v>1534</v>
      </c>
      <c r="B1537" s="16" t="str">
        <f t="shared" si="104"/>
        <v>SZ23112</v>
      </c>
      <c r="C1537" s="16" t="s">
        <v>57</v>
      </c>
      <c r="D1537" s="17" t="str">
        <f>"赵烨"</f>
        <v>赵烨</v>
      </c>
    </row>
    <row r="1538" spans="1:4" ht="27.75" customHeight="1">
      <c r="A1538" s="15">
        <v>1535</v>
      </c>
      <c r="B1538" s="16" t="str">
        <f aca="true" t="shared" si="105" ref="B1538:B1543">"SZ23113"</f>
        <v>SZ23113</v>
      </c>
      <c r="C1538" s="16" t="s">
        <v>57</v>
      </c>
      <c r="D1538" s="17" t="str">
        <f>"杨帅通"</f>
        <v>杨帅通</v>
      </c>
    </row>
    <row r="1539" spans="1:4" ht="27.75" customHeight="1">
      <c r="A1539" s="15">
        <v>1536</v>
      </c>
      <c r="B1539" s="16" t="str">
        <f t="shared" si="105"/>
        <v>SZ23113</v>
      </c>
      <c r="C1539" s="16" t="s">
        <v>57</v>
      </c>
      <c r="D1539" s="17" t="str">
        <f>"黄丽娜"</f>
        <v>黄丽娜</v>
      </c>
    </row>
    <row r="1540" spans="1:4" ht="27.75" customHeight="1">
      <c r="A1540" s="15">
        <v>1537</v>
      </c>
      <c r="B1540" s="16" t="str">
        <f t="shared" si="105"/>
        <v>SZ23113</v>
      </c>
      <c r="C1540" s="16" t="s">
        <v>57</v>
      </c>
      <c r="D1540" s="17" t="str">
        <f>"王为为"</f>
        <v>王为为</v>
      </c>
    </row>
    <row r="1541" spans="1:4" ht="27.75" customHeight="1">
      <c r="A1541" s="15">
        <v>1538</v>
      </c>
      <c r="B1541" s="16" t="str">
        <f t="shared" si="105"/>
        <v>SZ23113</v>
      </c>
      <c r="C1541" s="16" t="s">
        <v>57</v>
      </c>
      <c r="D1541" s="17" t="str">
        <f>"彭湃"</f>
        <v>彭湃</v>
      </c>
    </row>
    <row r="1542" spans="1:4" ht="27.75" customHeight="1">
      <c r="A1542" s="15">
        <v>1539</v>
      </c>
      <c r="B1542" s="16" t="str">
        <f t="shared" si="105"/>
        <v>SZ23113</v>
      </c>
      <c r="C1542" s="16" t="s">
        <v>57</v>
      </c>
      <c r="D1542" s="18" t="str">
        <f>"刘颖（身份证后四位3227）"</f>
        <v>刘颖（身份证后四位3227）</v>
      </c>
    </row>
    <row r="1543" spans="1:4" ht="27.75" customHeight="1">
      <c r="A1543" s="15">
        <v>1540</v>
      </c>
      <c r="B1543" s="16" t="str">
        <f t="shared" si="105"/>
        <v>SZ23113</v>
      </c>
      <c r="C1543" s="16" t="s">
        <v>57</v>
      </c>
      <c r="D1543" s="17" t="str">
        <f>"杨是修"</f>
        <v>杨是修</v>
      </c>
    </row>
    <row r="1544" spans="1:4" ht="27.75" customHeight="1">
      <c r="A1544" s="15">
        <v>1541</v>
      </c>
      <c r="B1544" s="16" t="str">
        <f>"SZ23114"</f>
        <v>SZ23114</v>
      </c>
      <c r="C1544" s="16" t="s">
        <v>57</v>
      </c>
      <c r="D1544" s="17" t="str">
        <f>"黄欣悦"</f>
        <v>黄欣悦</v>
      </c>
    </row>
    <row r="1545" spans="1:4" ht="27.75" customHeight="1">
      <c r="A1545" s="15">
        <v>1542</v>
      </c>
      <c r="B1545" s="16" t="str">
        <f>"SZ23114"</f>
        <v>SZ23114</v>
      </c>
      <c r="C1545" s="16" t="s">
        <v>57</v>
      </c>
      <c r="D1545" s="17" t="str">
        <f>"陈玉晗"</f>
        <v>陈玉晗</v>
      </c>
    </row>
    <row r="1546" spans="1:4" ht="27.75" customHeight="1">
      <c r="A1546" s="15">
        <v>1543</v>
      </c>
      <c r="B1546" s="16" t="str">
        <f>"SZ23115"</f>
        <v>SZ23115</v>
      </c>
      <c r="C1546" s="16" t="s">
        <v>57</v>
      </c>
      <c r="D1546" s="17" t="str">
        <f>"张威"</f>
        <v>张威</v>
      </c>
    </row>
    <row r="1547" spans="1:4" ht="27.75" customHeight="1">
      <c r="A1547" s="15">
        <v>1544</v>
      </c>
      <c r="B1547" s="16" t="str">
        <f>"SZ23115"</f>
        <v>SZ23115</v>
      </c>
      <c r="C1547" s="16" t="s">
        <v>57</v>
      </c>
      <c r="D1547" s="17" t="str">
        <f>"何宇锋"</f>
        <v>何宇锋</v>
      </c>
    </row>
    <row r="1548" spans="1:4" ht="27.75" customHeight="1">
      <c r="A1548" s="15">
        <v>1545</v>
      </c>
      <c r="B1548" s="16" t="str">
        <f>"SZ23116"</f>
        <v>SZ23116</v>
      </c>
      <c r="C1548" s="16" t="s">
        <v>57</v>
      </c>
      <c r="D1548" s="17" t="str">
        <f>"谢丹妮"</f>
        <v>谢丹妮</v>
      </c>
    </row>
    <row r="1549" spans="1:4" ht="27.75" customHeight="1">
      <c r="A1549" s="15">
        <v>1546</v>
      </c>
      <c r="B1549" s="16" t="str">
        <f>"SZ23116"</f>
        <v>SZ23116</v>
      </c>
      <c r="C1549" s="16" t="s">
        <v>57</v>
      </c>
      <c r="D1549" s="17" t="str">
        <f>"辛冰艳"</f>
        <v>辛冰艳</v>
      </c>
    </row>
    <row r="1550" spans="1:4" ht="27.75" customHeight="1">
      <c r="A1550" s="15">
        <v>1547</v>
      </c>
      <c r="B1550" s="16" t="str">
        <f aca="true" t="shared" si="106" ref="B1550:B1564">"SZ23117"</f>
        <v>SZ23117</v>
      </c>
      <c r="C1550" s="16" t="s">
        <v>57</v>
      </c>
      <c r="D1550" s="17" t="str">
        <f>"余林林"</f>
        <v>余林林</v>
      </c>
    </row>
    <row r="1551" spans="1:4" ht="27.75" customHeight="1">
      <c r="A1551" s="15">
        <v>1548</v>
      </c>
      <c r="B1551" s="16" t="str">
        <f t="shared" si="106"/>
        <v>SZ23117</v>
      </c>
      <c r="C1551" s="16" t="s">
        <v>57</v>
      </c>
      <c r="D1551" s="17" t="str">
        <f>"郭好民"</f>
        <v>郭好民</v>
      </c>
    </row>
    <row r="1552" spans="1:4" ht="27.75" customHeight="1">
      <c r="A1552" s="15">
        <v>1549</v>
      </c>
      <c r="B1552" s="16" t="str">
        <f t="shared" si="106"/>
        <v>SZ23117</v>
      </c>
      <c r="C1552" s="16" t="s">
        <v>57</v>
      </c>
      <c r="D1552" s="17" t="str">
        <f>"冯慧"</f>
        <v>冯慧</v>
      </c>
    </row>
    <row r="1553" spans="1:4" ht="27.75" customHeight="1">
      <c r="A1553" s="15">
        <v>1550</v>
      </c>
      <c r="B1553" s="16" t="str">
        <f t="shared" si="106"/>
        <v>SZ23117</v>
      </c>
      <c r="C1553" s="16" t="s">
        <v>57</v>
      </c>
      <c r="D1553" s="17" t="str">
        <f>"杨志杰"</f>
        <v>杨志杰</v>
      </c>
    </row>
    <row r="1554" spans="1:4" ht="27.75" customHeight="1">
      <c r="A1554" s="15">
        <v>1551</v>
      </c>
      <c r="B1554" s="16" t="str">
        <f t="shared" si="106"/>
        <v>SZ23117</v>
      </c>
      <c r="C1554" s="16" t="s">
        <v>57</v>
      </c>
      <c r="D1554" s="17" t="str">
        <f>"王也平"</f>
        <v>王也平</v>
      </c>
    </row>
    <row r="1555" spans="1:4" ht="27.75" customHeight="1">
      <c r="A1555" s="15">
        <v>1552</v>
      </c>
      <c r="B1555" s="16" t="str">
        <f t="shared" si="106"/>
        <v>SZ23117</v>
      </c>
      <c r="C1555" s="16" t="s">
        <v>57</v>
      </c>
      <c r="D1555" s="17" t="str">
        <f>"吴泓飘"</f>
        <v>吴泓飘</v>
      </c>
    </row>
    <row r="1556" spans="1:4" ht="27.75" customHeight="1">
      <c r="A1556" s="15">
        <v>1553</v>
      </c>
      <c r="B1556" s="16" t="str">
        <f t="shared" si="106"/>
        <v>SZ23117</v>
      </c>
      <c r="C1556" s="16" t="s">
        <v>57</v>
      </c>
      <c r="D1556" s="17" t="str">
        <f>"袁可凡"</f>
        <v>袁可凡</v>
      </c>
    </row>
    <row r="1557" spans="1:4" ht="27.75" customHeight="1">
      <c r="A1557" s="15">
        <v>1554</v>
      </c>
      <c r="B1557" s="16" t="str">
        <f t="shared" si="106"/>
        <v>SZ23117</v>
      </c>
      <c r="C1557" s="16" t="s">
        <v>57</v>
      </c>
      <c r="D1557" s="17" t="str">
        <f>"何佳鑫"</f>
        <v>何佳鑫</v>
      </c>
    </row>
    <row r="1558" spans="1:4" ht="27.75" customHeight="1">
      <c r="A1558" s="15">
        <v>1555</v>
      </c>
      <c r="B1558" s="16" t="str">
        <f t="shared" si="106"/>
        <v>SZ23117</v>
      </c>
      <c r="C1558" s="16" t="s">
        <v>57</v>
      </c>
      <c r="D1558" s="18" t="str">
        <f>"陈露露（身份证后四位1528）"</f>
        <v>陈露露（身份证后四位1528）</v>
      </c>
    </row>
    <row r="1559" spans="1:4" ht="27.75" customHeight="1">
      <c r="A1559" s="15">
        <v>1556</v>
      </c>
      <c r="B1559" s="16" t="str">
        <f t="shared" si="106"/>
        <v>SZ23117</v>
      </c>
      <c r="C1559" s="16" t="s">
        <v>57</v>
      </c>
      <c r="D1559" s="17" t="str">
        <f>"蔡文豪"</f>
        <v>蔡文豪</v>
      </c>
    </row>
    <row r="1560" spans="1:4" ht="27.75" customHeight="1">
      <c r="A1560" s="15">
        <v>1557</v>
      </c>
      <c r="B1560" s="16" t="str">
        <f t="shared" si="106"/>
        <v>SZ23117</v>
      </c>
      <c r="C1560" s="16" t="s">
        <v>57</v>
      </c>
      <c r="D1560" s="17" t="str">
        <f>"夏兰"</f>
        <v>夏兰</v>
      </c>
    </row>
    <row r="1561" spans="1:4" ht="27.75" customHeight="1">
      <c r="A1561" s="15">
        <v>1558</v>
      </c>
      <c r="B1561" s="16" t="str">
        <f t="shared" si="106"/>
        <v>SZ23117</v>
      </c>
      <c r="C1561" s="16" t="s">
        <v>57</v>
      </c>
      <c r="D1561" s="17" t="str">
        <f>"胡宇蕾"</f>
        <v>胡宇蕾</v>
      </c>
    </row>
    <row r="1562" spans="1:4" ht="27.75" customHeight="1">
      <c r="A1562" s="15">
        <v>1559</v>
      </c>
      <c r="B1562" s="16" t="str">
        <f t="shared" si="106"/>
        <v>SZ23117</v>
      </c>
      <c r="C1562" s="16" t="s">
        <v>57</v>
      </c>
      <c r="D1562" s="17" t="str">
        <f>"彭正维"</f>
        <v>彭正维</v>
      </c>
    </row>
    <row r="1563" spans="1:4" ht="27.75" customHeight="1">
      <c r="A1563" s="15">
        <v>1560</v>
      </c>
      <c r="B1563" s="16" t="str">
        <f t="shared" si="106"/>
        <v>SZ23117</v>
      </c>
      <c r="C1563" s="16" t="s">
        <v>57</v>
      </c>
      <c r="D1563" s="17" t="str">
        <f>"裴章菊"</f>
        <v>裴章菊</v>
      </c>
    </row>
    <row r="1564" spans="1:4" ht="27.75" customHeight="1">
      <c r="A1564" s="15">
        <v>1561</v>
      </c>
      <c r="B1564" s="16" t="str">
        <f t="shared" si="106"/>
        <v>SZ23117</v>
      </c>
      <c r="C1564" s="16" t="s">
        <v>57</v>
      </c>
      <c r="D1564" s="17" t="str">
        <f>"陈飞羽"</f>
        <v>陈飞羽</v>
      </c>
    </row>
    <row r="1565" spans="1:4" ht="27.75" customHeight="1">
      <c r="A1565" s="15">
        <v>1562</v>
      </c>
      <c r="B1565" s="16" t="str">
        <f aca="true" t="shared" si="107" ref="B1565:B1576">"SZ23118"</f>
        <v>SZ23118</v>
      </c>
      <c r="C1565" s="16" t="s">
        <v>57</v>
      </c>
      <c r="D1565" s="17" t="str">
        <f>"李银龙"</f>
        <v>李银龙</v>
      </c>
    </row>
    <row r="1566" spans="1:4" ht="27.75" customHeight="1">
      <c r="A1566" s="15">
        <v>1563</v>
      </c>
      <c r="B1566" s="16" t="str">
        <f t="shared" si="107"/>
        <v>SZ23118</v>
      </c>
      <c r="C1566" s="16" t="s">
        <v>57</v>
      </c>
      <c r="D1566" s="17" t="str">
        <f>"万周子仪"</f>
        <v>万周子仪</v>
      </c>
    </row>
    <row r="1567" spans="1:4" ht="27.75" customHeight="1">
      <c r="A1567" s="15">
        <v>1564</v>
      </c>
      <c r="B1567" s="16" t="str">
        <f t="shared" si="107"/>
        <v>SZ23118</v>
      </c>
      <c r="C1567" s="16" t="s">
        <v>57</v>
      </c>
      <c r="D1567" s="17" t="str">
        <f>"姜钦华"</f>
        <v>姜钦华</v>
      </c>
    </row>
    <row r="1568" spans="1:4" ht="27.75" customHeight="1">
      <c r="A1568" s="15">
        <v>1565</v>
      </c>
      <c r="B1568" s="16" t="str">
        <f t="shared" si="107"/>
        <v>SZ23118</v>
      </c>
      <c r="C1568" s="16" t="s">
        <v>57</v>
      </c>
      <c r="D1568" s="17" t="str">
        <f>"黄祥涛"</f>
        <v>黄祥涛</v>
      </c>
    </row>
    <row r="1569" spans="1:4" ht="27.75" customHeight="1">
      <c r="A1569" s="15">
        <v>1566</v>
      </c>
      <c r="B1569" s="16" t="str">
        <f t="shared" si="107"/>
        <v>SZ23118</v>
      </c>
      <c r="C1569" s="16" t="s">
        <v>57</v>
      </c>
      <c r="D1569" s="17" t="str">
        <f>"李冰茹"</f>
        <v>李冰茹</v>
      </c>
    </row>
    <row r="1570" spans="1:4" ht="27.75" customHeight="1">
      <c r="A1570" s="15">
        <v>1567</v>
      </c>
      <c r="B1570" s="16" t="str">
        <f t="shared" si="107"/>
        <v>SZ23118</v>
      </c>
      <c r="C1570" s="16" t="s">
        <v>57</v>
      </c>
      <c r="D1570" s="17" t="str">
        <f>"杨玉坪"</f>
        <v>杨玉坪</v>
      </c>
    </row>
    <row r="1571" spans="1:4" ht="27.75" customHeight="1">
      <c r="A1571" s="15">
        <v>1568</v>
      </c>
      <c r="B1571" s="16" t="str">
        <f t="shared" si="107"/>
        <v>SZ23118</v>
      </c>
      <c r="C1571" s="16" t="s">
        <v>57</v>
      </c>
      <c r="D1571" s="17" t="str">
        <f>"杜曾贞"</f>
        <v>杜曾贞</v>
      </c>
    </row>
    <row r="1572" spans="1:4" ht="27.75" customHeight="1">
      <c r="A1572" s="15">
        <v>1569</v>
      </c>
      <c r="B1572" s="16" t="str">
        <f t="shared" si="107"/>
        <v>SZ23118</v>
      </c>
      <c r="C1572" s="16" t="s">
        <v>57</v>
      </c>
      <c r="D1572" s="17" t="str">
        <f>"邓嘉依"</f>
        <v>邓嘉依</v>
      </c>
    </row>
    <row r="1573" spans="1:4" ht="27.75" customHeight="1">
      <c r="A1573" s="15">
        <v>1570</v>
      </c>
      <c r="B1573" s="16" t="str">
        <f t="shared" si="107"/>
        <v>SZ23118</v>
      </c>
      <c r="C1573" s="16" t="s">
        <v>57</v>
      </c>
      <c r="D1573" s="17" t="str">
        <f>"夏金硕"</f>
        <v>夏金硕</v>
      </c>
    </row>
    <row r="1574" spans="1:4" ht="27.75" customHeight="1">
      <c r="A1574" s="15">
        <v>1571</v>
      </c>
      <c r="B1574" s="16" t="str">
        <f t="shared" si="107"/>
        <v>SZ23118</v>
      </c>
      <c r="C1574" s="16" t="s">
        <v>57</v>
      </c>
      <c r="D1574" s="17" t="str">
        <f>"杨鹏飞"</f>
        <v>杨鹏飞</v>
      </c>
    </row>
    <row r="1575" spans="1:4" ht="27.75" customHeight="1">
      <c r="A1575" s="15">
        <v>1572</v>
      </c>
      <c r="B1575" s="16" t="str">
        <f t="shared" si="107"/>
        <v>SZ23118</v>
      </c>
      <c r="C1575" s="16" t="s">
        <v>57</v>
      </c>
      <c r="D1575" s="17" t="str">
        <f>"龚佳佳"</f>
        <v>龚佳佳</v>
      </c>
    </row>
    <row r="1576" spans="1:4" ht="27.75" customHeight="1">
      <c r="A1576" s="15">
        <v>1573</v>
      </c>
      <c r="B1576" s="16" t="str">
        <f t="shared" si="107"/>
        <v>SZ23118</v>
      </c>
      <c r="C1576" s="16" t="s">
        <v>57</v>
      </c>
      <c r="D1576" s="17" t="str">
        <f>"覃书意"</f>
        <v>覃书意</v>
      </c>
    </row>
    <row r="1577" spans="1:4" ht="27.75" customHeight="1">
      <c r="A1577" s="15">
        <v>1574</v>
      </c>
      <c r="B1577" s="16" t="str">
        <f>"SZ23119"</f>
        <v>SZ23119</v>
      </c>
      <c r="C1577" s="16" t="s">
        <v>58</v>
      </c>
      <c r="D1577" s="17" t="str">
        <f>"姜艳"</f>
        <v>姜艳</v>
      </c>
    </row>
    <row r="1578" spans="1:4" ht="27.75" customHeight="1">
      <c r="A1578" s="15">
        <v>1575</v>
      </c>
      <c r="B1578" s="16" t="str">
        <f>"SZ23119"</f>
        <v>SZ23119</v>
      </c>
      <c r="C1578" s="16" t="s">
        <v>58</v>
      </c>
      <c r="D1578" s="17" t="str">
        <f>"李成明"</f>
        <v>李成明</v>
      </c>
    </row>
    <row r="1579" spans="1:4" ht="27.75" customHeight="1">
      <c r="A1579" s="15">
        <v>1576</v>
      </c>
      <c r="B1579" s="16" t="str">
        <f aca="true" t="shared" si="108" ref="B1579:B1584">"SZ23121"</f>
        <v>SZ23121</v>
      </c>
      <c r="C1579" s="16" t="s">
        <v>58</v>
      </c>
      <c r="D1579" s="17" t="str">
        <f>"刘金玉"</f>
        <v>刘金玉</v>
      </c>
    </row>
    <row r="1580" spans="1:4" ht="27.75" customHeight="1">
      <c r="A1580" s="15">
        <v>1577</v>
      </c>
      <c r="B1580" s="16" t="str">
        <f t="shared" si="108"/>
        <v>SZ23121</v>
      </c>
      <c r="C1580" s="16" t="s">
        <v>58</v>
      </c>
      <c r="D1580" s="17" t="str">
        <f>"田林菊"</f>
        <v>田林菊</v>
      </c>
    </row>
    <row r="1581" spans="1:4" ht="27.75" customHeight="1">
      <c r="A1581" s="15">
        <v>1578</v>
      </c>
      <c r="B1581" s="16" t="str">
        <f t="shared" si="108"/>
        <v>SZ23121</v>
      </c>
      <c r="C1581" s="16" t="s">
        <v>58</v>
      </c>
      <c r="D1581" s="17" t="str">
        <f>"陈采荣"</f>
        <v>陈采荣</v>
      </c>
    </row>
    <row r="1582" spans="1:4" ht="27.75" customHeight="1">
      <c r="A1582" s="15">
        <v>1579</v>
      </c>
      <c r="B1582" s="16" t="str">
        <f t="shared" si="108"/>
        <v>SZ23121</v>
      </c>
      <c r="C1582" s="16" t="s">
        <v>58</v>
      </c>
      <c r="D1582" s="17" t="str">
        <f>"杨蓓"</f>
        <v>杨蓓</v>
      </c>
    </row>
    <row r="1583" spans="1:4" ht="27.75" customHeight="1">
      <c r="A1583" s="15">
        <v>1580</v>
      </c>
      <c r="B1583" s="16" t="str">
        <f t="shared" si="108"/>
        <v>SZ23121</v>
      </c>
      <c r="C1583" s="16" t="s">
        <v>58</v>
      </c>
      <c r="D1583" s="17" t="str">
        <f>"张晓雨"</f>
        <v>张晓雨</v>
      </c>
    </row>
    <row r="1584" spans="1:4" ht="27.75" customHeight="1">
      <c r="A1584" s="15">
        <v>1581</v>
      </c>
      <c r="B1584" s="16" t="str">
        <f t="shared" si="108"/>
        <v>SZ23121</v>
      </c>
      <c r="C1584" s="16" t="s">
        <v>58</v>
      </c>
      <c r="D1584" s="17" t="str">
        <f>"刘成莉"</f>
        <v>刘成莉</v>
      </c>
    </row>
    <row r="1585" spans="1:4" ht="27.75" customHeight="1">
      <c r="A1585" s="15">
        <v>1582</v>
      </c>
      <c r="B1585" s="16" t="str">
        <f aca="true" t="shared" si="109" ref="B1585:B1588">"SZ23122"</f>
        <v>SZ23122</v>
      </c>
      <c r="C1585" s="16" t="s">
        <v>58</v>
      </c>
      <c r="D1585" s="17" t="str">
        <f>"徐珊珊"</f>
        <v>徐珊珊</v>
      </c>
    </row>
    <row r="1586" spans="1:4" ht="27.75" customHeight="1">
      <c r="A1586" s="15">
        <v>1583</v>
      </c>
      <c r="B1586" s="16" t="str">
        <f t="shared" si="109"/>
        <v>SZ23122</v>
      </c>
      <c r="C1586" s="16" t="s">
        <v>58</v>
      </c>
      <c r="D1586" s="17" t="str">
        <f>"吴韵雪"</f>
        <v>吴韵雪</v>
      </c>
    </row>
    <row r="1587" spans="1:4" ht="27.75" customHeight="1">
      <c r="A1587" s="15">
        <v>1584</v>
      </c>
      <c r="B1587" s="16" t="str">
        <f t="shared" si="109"/>
        <v>SZ23122</v>
      </c>
      <c r="C1587" s="16" t="s">
        <v>58</v>
      </c>
      <c r="D1587" s="17" t="str">
        <f>"刘心鸽"</f>
        <v>刘心鸽</v>
      </c>
    </row>
    <row r="1588" spans="1:4" ht="27.75" customHeight="1">
      <c r="A1588" s="15">
        <v>1585</v>
      </c>
      <c r="B1588" s="16" t="str">
        <f t="shared" si="109"/>
        <v>SZ23122</v>
      </c>
      <c r="C1588" s="16" t="s">
        <v>58</v>
      </c>
      <c r="D1588" s="17" t="str">
        <f>"刘思雨"</f>
        <v>刘思雨</v>
      </c>
    </row>
    <row r="1589" spans="1:4" ht="27.75" customHeight="1">
      <c r="A1589" s="15">
        <v>1586</v>
      </c>
      <c r="B1589" s="16" t="str">
        <f aca="true" t="shared" si="110" ref="B1589:B1594">"SZ23123"</f>
        <v>SZ23123</v>
      </c>
      <c r="C1589" s="16" t="s">
        <v>59</v>
      </c>
      <c r="D1589" s="17" t="str">
        <f>"黄民锋"</f>
        <v>黄民锋</v>
      </c>
    </row>
    <row r="1590" spans="1:4" ht="27.75" customHeight="1">
      <c r="A1590" s="15">
        <v>1587</v>
      </c>
      <c r="B1590" s="16" t="str">
        <f t="shared" si="110"/>
        <v>SZ23123</v>
      </c>
      <c r="C1590" s="16" t="s">
        <v>59</v>
      </c>
      <c r="D1590" s="17" t="str">
        <f>"李珊珊"</f>
        <v>李珊珊</v>
      </c>
    </row>
    <row r="1591" spans="1:4" ht="27.75" customHeight="1">
      <c r="A1591" s="15">
        <v>1588</v>
      </c>
      <c r="B1591" s="16" t="str">
        <f t="shared" si="110"/>
        <v>SZ23123</v>
      </c>
      <c r="C1591" s="16" t="s">
        <v>59</v>
      </c>
      <c r="D1591" s="17" t="str">
        <f>"罗容"</f>
        <v>罗容</v>
      </c>
    </row>
    <row r="1592" spans="1:4" ht="27.75" customHeight="1">
      <c r="A1592" s="15">
        <v>1589</v>
      </c>
      <c r="B1592" s="16" t="str">
        <f t="shared" si="110"/>
        <v>SZ23123</v>
      </c>
      <c r="C1592" s="16" t="s">
        <v>59</v>
      </c>
      <c r="D1592" s="17" t="str">
        <f>"苏红"</f>
        <v>苏红</v>
      </c>
    </row>
    <row r="1593" spans="1:4" ht="27.75" customHeight="1">
      <c r="A1593" s="15">
        <v>1590</v>
      </c>
      <c r="B1593" s="16" t="str">
        <f t="shared" si="110"/>
        <v>SZ23123</v>
      </c>
      <c r="C1593" s="16" t="s">
        <v>59</v>
      </c>
      <c r="D1593" s="17" t="str">
        <f>"毛珊"</f>
        <v>毛珊</v>
      </c>
    </row>
    <row r="1594" spans="1:4" ht="27.75" customHeight="1">
      <c r="A1594" s="15">
        <v>1591</v>
      </c>
      <c r="B1594" s="16" t="str">
        <f t="shared" si="110"/>
        <v>SZ23123</v>
      </c>
      <c r="C1594" s="16" t="s">
        <v>59</v>
      </c>
      <c r="D1594" s="17" t="str">
        <f>"程凯"</f>
        <v>程凯</v>
      </c>
    </row>
    <row r="1595" spans="1:4" ht="27.75" customHeight="1">
      <c r="A1595" s="15">
        <v>1592</v>
      </c>
      <c r="B1595" s="16" t="str">
        <f aca="true" t="shared" si="111" ref="B1595:B1602">"SZ23124"</f>
        <v>SZ23124</v>
      </c>
      <c r="C1595" s="16" t="s">
        <v>59</v>
      </c>
      <c r="D1595" s="17" t="str">
        <f>"孙奇轩"</f>
        <v>孙奇轩</v>
      </c>
    </row>
    <row r="1596" spans="1:4" ht="27.75" customHeight="1">
      <c r="A1596" s="15">
        <v>1593</v>
      </c>
      <c r="B1596" s="16" t="str">
        <f t="shared" si="111"/>
        <v>SZ23124</v>
      </c>
      <c r="C1596" s="16" t="s">
        <v>59</v>
      </c>
      <c r="D1596" s="17" t="str">
        <f>"李祖德"</f>
        <v>李祖德</v>
      </c>
    </row>
    <row r="1597" spans="1:4" ht="27.75" customHeight="1">
      <c r="A1597" s="15">
        <v>1594</v>
      </c>
      <c r="B1597" s="16" t="str">
        <f t="shared" si="111"/>
        <v>SZ23124</v>
      </c>
      <c r="C1597" s="16" t="s">
        <v>59</v>
      </c>
      <c r="D1597" s="17" t="str">
        <f>"吴浩玲"</f>
        <v>吴浩玲</v>
      </c>
    </row>
    <row r="1598" spans="1:4" ht="27.75" customHeight="1">
      <c r="A1598" s="15">
        <v>1595</v>
      </c>
      <c r="B1598" s="16" t="str">
        <f t="shared" si="111"/>
        <v>SZ23124</v>
      </c>
      <c r="C1598" s="16" t="s">
        <v>59</v>
      </c>
      <c r="D1598" s="18" t="str">
        <f>"刘鑫（身份证后四位2431）"</f>
        <v>刘鑫（身份证后四位2431）</v>
      </c>
    </row>
    <row r="1599" spans="1:4" ht="27.75" customHeight="1">
      <c r="A1599" s="15">
        <v>1596</v>
      </c>
      <c r="B1599" s="16" t="str">
        <f t="shared" si="111"/>
        <v>SZ23124</v>
      </c>
      <c r="C1599" s="16" t="s">
        <v>59</v>
      </c>
      <c r="D1599" s="17" t="str">
        <f>"谢玉春"</f>
        <v>谢玉春</v>
      </c>
    </row>
    <row r="1600" spans="1:4" ht="27.75" customHeight="1">
      <c r="A1600" s="15">
        <v>1597</v>
      </c>
      <c r="B1600" s="16" t="str">
        <f t="shared" si="111"/>
        <v>SZ23124</v>
      </c>
      <c r="C1600" s="16" t="s">
        <v>59</v>
      </c>
      <c r="D1600" s="17" t="str">
        <f>"曾露"</f>
        <v>曾露</v>
      </c>
    </row>
    <row r="1601" spans="1:4" ht="27.75" customHeight="1">
      <c r="A1601" s="15">
        <v>1598</v>
      </c>
      <c r="B1601" s="16" t="str">
        <f t="shared" si="111"/>
        <v>SZ23124</v>
      </c>
      <c r="C1601" s="16" t="s">
        <v>59</v>
      </c>
      <c r="D1601" s="17" t="str">
        <f>"肖彬兵"</f>
        <v>肖彬兵</v>
      </c>
    </row>
    <row r="1602" spans="1:4" ht="27.75" customHeight="1">
      <c r="A1602" s="15">
        <v>1599</v>
      </c>
      <c r="B1602" s="16" t="str">
        <f t="shared" si="111"/>
        <v>SZ23124</v>
      </c>
      <c r="C1602" s="16" t="s">
        <v>59</v>
      </c>
      <c r="D1602" s="17" t="str">
        <f>"彭禹"</f>
        <v>彭禹</v>
      </c>
    </row>
    <row r="1603" spans="1:4" ht="27.75" customHeight="1">
      <c r="A1603" s="15">
        <v>1600</v>
      </c>
      <c r="B1603" s="16" t="str">
        <f>"SZ23128"</f>
        <v>SZ23128</v>
      </c>
      <c r="C1603" s="16" t="s">
        <v>59</v>
      </c>
      <c r="D1603" s="17" t="str">
        <f>"王丹"</f>
        <v>王丹</v>
      </c>
    </row>
    <row r="1604" spans="1:4" ht="27.75" customHeight="1">
      <c r="A1604" s="15">
        <v>1601</v>
      </c>
      <c r="B1604" s="16" t="str">
        <f aca="true" t="shared" si="112" ref="B1604:B1608">"SZ23129"</f>
        <v>SZ23129</v>
      </c>
      <c r="C1604" s="16" t="s">
        <v>60</v>
      </c>
      <c r="D1604" s="17" t="str">
        <f>"郭春梅"</f>
        <v>郭春梅</v>
      </c>
    </row>
    <row r="1605" spans="1:4" ht="27.75" customHeight="1">
      <c r="A1605" s="15">
        <v>1602</v>
      </c>
      <c r="B1605" s="16" t="str">
        <f t="shared" si="112"/>
        <v>SZ23129</v>
      </c>
      <c r="C1605" s="16" t="s">
        <v>60</v>
      </c>
      <c r="D1605" s="17" t="str">
        <f>"孙全"</f>
        <v>孙全</v>
      </c>
    </row>
    <row r="1606" spans="1:4" ht="27.75" customHeight="1">
      <c r="A1606" s="15">
        <v>1603</v>
      </c>
      <c r="B1606" s="16" t="str">
        <f t="shared" si="112"/>
        <v>SZ23129</v>
      </c>
      <c r="C1606" s="16" t="s">
        <v>60</v>
      </c>
      <c r="D1606" s="17" t="str">
        <f>"王瑶"</f>
        <v>王瑶</v>
      </c>
    </row>
    <row r="1607" spans="1:4" ht="27.75" customHeight="1">
      <c r="A1607" s="15">
        <v>1604</v>
      </c>
      <c r="B1607" s="16" t="str">
        <f t="shared" si="112"/>
        <v>SZ23129</v>
      </c>
      <c r="C1607" s="16" t="s">
        <v>60</v>
      </c>
      <c r="D1607" s="17" t="str">
        <f>"吴灿辉"</f>
        <v>吴灿辉</v>
      </c>
    </row>
    <row r="1608" spans="1:4" ht="27.75" customHeight="1">
      <c r="A1608" s="15">
        <v>1605</v>
      </c>
      <c r="B1608" s="16" t="str">
        <f t="shared" si="112"/>
        <v>SZ23129</v>
      </c>
      <c r="C1608" s="16" t="s">
        <v>60</v>
      </c>
      <c r="D1608" s="17" t="str">
        <f>"夏胜"</f>
        <v>夏胜</v>
      </c>
    </row>
    <row r="1609" spans="1:4" ht="27.75" customHeight="1">
      <c r="A1609" s="15">
        <v>1606</v>
      </c>
      <c r="B1609" s="16" t="str">
        <f>"SZ23130"</f>
        <v>SZ23130</v>
      </c>
      <c r="C1609" s="16" t="s">
        <v>60</v>
      </c>
      <c r="D1609" s="17" t="str">
        <f>"王建儒"</f>
        <v>王建儒</v>
      </c>
    </row>
    <row r="1610" spans="1:4" ht="27.75" customHeight="1">
      <c r="A1610" s="15">
        <v>1607</v>
      </c>
      <c r="B1610" s="16" t="str">
        <f>"SZ23130"</f>
        <v>SZ23130</v>
      </c>
      <c r="C1610" s="16" t="s">
        <v>60</v>
      </c>
      <c r="D1610" s="17" t="str">
        <f>"黄慧宇"</f>
        <v>黄慧宇</v>
      </c>
    </row>
    <row r="1611" spans="1:4" ht="27.75" customHeight="1">
      <c r="A1611" s="15">
        <v>1608</v>
      </c>
      <c r="B1611" s="16" t="str">
        <f>"SZ23131"</f>
        <v>SZ23131</v>
      </c>
      <c r="C1611" s="16" t="s">
        <v>60</v>
      </c>
      <c r="D1611" s="17" t="str">
        <f>"高秋月"</f>
        <v>高秋月</v>
      </c>
    </row>
    <row r="1612" spans="1:4" ht="27.75" customHeight="1">
      <c r="A1612" s="15">
        <v>1609</v>
      </c>
      <c r="B1612" s="16" t="str">
        <f>"SZ23132"</f>
        <v>SZ23132</v>
      </c>
      <c r="C1612" s="16" t="s">
        <v>60</v>
      </c>
      <c r="D1612" s="17" t="str">
        <f>"胡宇石"</f>
        <v>胡宇石</v>
      </c>
    </row>
    <row r="1613" spans="1:4" ht="27.75" customHeight="1">
      <c r="A1613" s="15">
        <v>1610</v>
      </c>
      <c r="B1613" s="16" t="str">
        <f>"SZ23132"</f>
        <v>SZ23132</v>
      </c>
      <c r="C1613" s="16" t="s">
        <v>60</v>
      </c>
      <c r="D1613" s="17" t="str">
        <f>"徐文彩"</f>
        <v>徐文彩</v>
      </c>
    </row>
    <row r="1614" spans="1:4" ht="27.75" customHeight="1">
      <c r="A1614" s="15">
        <v>1611</v>
      </c>
      <c r="B1614" s="16" t="str">
        <f aca="true" t="shared" si="113" ref="B1614:B1617">"SZ23133"</f>
        <v>SZ23133</v>
      </c>
      <c r="C1614" s="16" t="s">
        <v>60</v>
      </c>
      <c r="D1614" s="17" t="str">
        <f>"张学灵"</f>
        <v>张学灵</v>
      </c>
    </row>
    <row r="1615" spans="1:4" ht="27.75" customHeight="1">
      <c r="A1615" s="15">
        <v>1612</v>
      </c>
      <c r="B1615" s="16" t="str">
        <f t="shared" si="113"/>
        <v>SZ23133</v>
      </c>
      <c r="C1615" s="16" t="s">
        <v>60</v>
      </c>
      <c r="D1615" s="17" t="str">
        <f>"肖诗晴"</f>
        <v>肖诗晴</v>
      </c>
    </row>
    <row r="1616" spans="1:4" ht="27.75" customHeight="1">
      <c r="A1616" s="15">
        <v>1613</v>
      </c>
      <c r="B1616" s="16" t="str">
        <f t="shared" si="113"/>
        <v>SZ23133</v>
      </c>
      <c r="C1616" s="16" t="s">
        <v>60</v>
      </c>
      <c r="D1616" s="17" t="str">
        <f>"谭飞燕"</f>
        <v>谭飞燕</v>
      </c>
    </row>
    <row r="1617" spans="1:4" ht="27.75" customHeight="1">
      <c r="A1617" s="15">
        <v>1614</v>
      </c>
      <c r="B1617" s="16" t="str">
        <f t="shared" si="113"/>
        <v>SZ23133</v>
      </c>
      <c r="C1617" s="16" t="s">
        <v>60</v>
      </c>
      <c r="D1617" s="17" t="str">
        <f>"李甜"</f>
        <v>李甜</v>
      </c>
    </row>
    <row r="1618" spans="1:4" ht="27.75" customHeight="1">
      <c r="A1618" s="15">
        <v>1615</v>
      </c>
      <c r="B1618" s="16" t="str">
        <f>"SZ23134"</f>
        <v>SZ23134</v>
      </c>
      <c r="C1618" s="16" t="s">
        <v>61</v>
      </c>
      <c r="D1618" s="17" t="str">
        <f>"李国尧"</f>
        <v>李国尧</v>
      </c>
    </row>
    <row r="1619" spans="1:4" ht="27.75" customHeight="1">
      <c r="A1619" s="15">
        <v>1616</v>
      </c>
      <c r="B1619" s="16" t="str">
        <f>"SZ23134"</f>
        <v>SZ23134</v>
      </c>
      <c r="C1619" s="16" t="s">
        <v>61</v>
      </c>
      <c r="D1619" s="17" t="str">
        <f>"郭利艳"</f>
        <v>郭利艳</v>
      </c>
    </row>
  </sheetData>
  <sheetProtection/>
  <autoFilter ref="A3:E1619"/>
  <mergeCells count="2">
    <mergeCell ref="A1:D1"/>
    <mergeCell ref="A2:D2"/>
  </mergeCells>
  <printOptions horizontalCentered="1"/>
  <pageMargins left="0.7868055555555555" right="0.7868055555555555" top="0.7083333333333334" bottom="0.6298611111111111" header="0.4284722222222222" footer="0.511805555555555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陈哲</cp:lastModifiedBy>
  <dcterms:created xsi:type="dcterms:W3CDTF">2016-12-02T08:54:00Z</dcterms:created>
  <dcterms:modified xsi:type="dcterms:W3CDTF">2023-03-06T11:55:31Z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FF467E4075314217A38A9BA14AA55C76</vt:lpwstr>
  </property>
</Properties>
</file>