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江西赣北公路勘察设计院" sheetId="1" r:id="rId1"/>
    <sheet name="九江鑫路交通工程有限责任公司" sheetId="2" r:id="rId2"/>
    <sheet name="九江市赣北公路监理咨询有限公司" sheetId="3" r:id="rId3"/>
  </sheets>
  <definedNames/>
  <calcPr fullCalcOnLoad="1"/>
</workbook>
</file>

<file path=xl/sharedStrings.xml><?xml version="1.0" encoding="utf-8"?>
<sst xmlns="http://schemas.openxmlformats.org/spreadsheetml/2006/main" count="828" uniqueCount="262">
  <si>
    <t>江西赣北公路勘察设计院招聘人员
面试入围一览表</t>
  </si>
  <si>
    <t>职位代码</t>
  </si>
  <si>
    <t>姓名</t>
  </si>
  <si>
    <t>准考证号</t>
  </si>
  <si>
    <t>身份证号</t>
  </si>
  <si>
    <t>得分</t>
  </si>
  <si>
    <t>排序</t>
  </si>
  <si>
    <t>面试</t>
  </si>
  <si>
    <t>01-管理岗一</t>
  </si>
  <si>
    <t>廖岩宇</t>
  </si>
  <si>
    <t>是</t>
  </si>
  <si>
    <t>李世杰</t>
  </si>
  <si>
    <t>刘松</t>
  </si>
  <si>
    <t>钟思琪</t>
  </si>
  <si>
    <t>否</t>
  </si>
  <si>
    <t>钱华深</t>
  </si>
  <si>
    <t>李贱娇</t>
  </si>
  <si>
    <t>郑毓敏</t>
  </si>
  <si>
    <t>吴瑶</t>
  </si>
  <si>
    <t>/</t>
  </si>
  <si>
    <t>彭凌峰</t>
  </si>
  <si>
    <t>邹银渝</t>
  </si>
  <si>
    <t>何佩玲</t>
  </si>
  <si>
    <t>杨熠琪</t>
  </si>
  <si>
    <t>02-管理岗二</t>
  </si>
  <si>
    <t>周波兰</t>
  </si>
  <si>
    <t>3604811984******47</t>
  </si>
  <si>
    <t>吴紫青</t>
  </si>
  <si>
    <t>唐诗彦</t>
  </si>
  <si>
    <t>刘青</t>
  </si>
  <si>
    <t>赵玲倩</t>
  </si>
  <si>
    <t>罗琳</t>
  </si>
  <si>
    <t>03-管理岗三</t>
  </si>
  <si>
    <t>邹鹤军</t>
  </si>
  <si>
    <t>熊亚梅</t>
  </si>
  <si>
    <t>陈蕾</t>
  </si>
  <si>
    <t>涂诚茜</t>
  </si>
  <si>
    <t>雷向</t>
  </si>
  <si>
    <t>户佐宁</t>
  </si>
  <si>
    <t>杨迎</t>
  </si>
  <si>
    <t>殷康康</t>
  </si>
  <si>
    <t>彭晨</t>
  </si>
  <si>
    <t>鲁珂惠</t>
  </si>
  <si>
    <t>周莹</t>
  </si>
  <si>
    <t>何柳静</t>
  </si>
  <si>
    <t>余作斌</t>
  </si>
  <si>
    <t>金玉琳</t>
  </si>
  <si>
    <t>04-专技岗一</t>
  </si>
  <si>
    <t>晏紫晖</t>
  </si>
  <si>
    <t>胡康康</t>
  </si>
  <si>
    <t>江云辉</t>
  </si>
  <si>
    <t>姜昊辰</t>
  </si>
  <si>
    <t>王陆峰</t>
  </si>
  <si>
    <t>胡坚</t>
  </si>
  <si>
    <t>游江南</t>
  </si>
  <si>
    <t>朱茜茜</t>
  </si>
  <si>
    <t>赖世荣</t>
  </si>
  <si>
    <t>牛童</t>
  </si>
  <si>
    <t>张意铭</t>
  </si>
  <si>
    <t>李伟</t>
  </si>
  <si>
    <t>郭秋雯</t>
  </si>
  <si>
    <t>梁开</t>
  </si>
  <si>
    <t>陈琪</t>
  </si>
  <si>
    <t>05-专技岗二</t>
  </si>
  <si>
    <t>方鹏元</t>
  </si>
  <si>
    <t>吴祈燃</t>
  </si>
  <si>
    <t>徐哲纯</t>
  </si>
  <si>
    <t>王彪</t>
  </si>
  <si>
    <t>黄凯</t>
  </si>
  <si>
    <t>姚自敏</t>
  </si>
  <si>
    <t>费冕</t>
  </si>
  <si>
    <t>龚帆</t>
  </si>
  <si>
    <t>朱银</t>
  </si>
  <si>
    <t>陈芳</t>
  </si>
  <si>
    <t>徐哲正</t>
  </si>
  <si>
    <t>潘佳宝</t>
  </si>
  <si>
    <t>九江鑫路交通工程有限责任公司招聘人员
面试入围一览表</t>
  </si>
  <si>
    <t>序号</t>
  </si>
  <si>
    <t>性别</t>
  </si>
  <si>
    <t>笔试排名</t>
  </si>
  <si>
    <t xml:space="preserve">101-行政部 </t>
  </si>
  <si>
    <t>苏丽然</t>
  </si>
  <si>
    <t>女</t>
  </si>
  <si>
    <t>董琦</t>
  </si>
  <si>
    <t>于芳</t>
  </si>
  <si>
    <t>-</t>
  </si>
  <si>
    <t>刘婷</t>
  </si>
  <si>
    <t xml:space="preserve">106-人力资源部 </t>
  </si>
  <si>
    <t>邓素萍</t>
  </si>
  <si>
    <t>王珊珊</t>
  </si>
  <si>
    <t>朱广龙</t>
  </si>
  <si>
    <t>男</t>
  </si>
  <si>
    <t>汪杰</t>
  </si>
  <si>
    <t>徐蓉川</t>
  </si>
  <si>
    <t>陈维</t>
  </si>
  <si>
    <t>蒋川</t>
  </si>
  <si>
    <t>占太成</t>
  </si>
  <si>
    <t>吴佳俣</t>
  </si>
  <si>
    <t>林小兰</t>
  </si>
  <si>
    <t>张莎莎</t>
  </si>
  <si>
    <t>许珊珊</t>
  </si>
  <si>
    <t xml:space="preserve">102-财务部 </t>
  </si>
  <si>
    <t>崔琦琦</t>
  </si>
  <si>
    <t>朱宝琳</t>
  </si>
  <si>
    <t>闻晓勤</t>
  </si>
  <si>
    <t>徐戈</t>
  </si>
  <si>
    <t>王玉娟</t>
  </si>
  <si>
    <t>袁安琪</t>
  </si>
  <si>
    <t>虞亚男</t>
  </si>
  <si>
    <t>杨芳</t>
  </si>
  <si>
    <t>江晨</t>
  </si>
  <si>
    <t>李聪花</t>
  </si>
  <si>
    <t xml:space="preserve">女 </t>
  </si>
  <si>
    <t>庄殷</t>
  </si>
  <si>
    <t>谭睿</t>
  </si>
  <si>
    <t>林国才</t>
  </si>
  <si>
    <t>罗有顺</t>
  </si>
  <si>
    <t>黄思明</t>
  </si>
  <si>
    <t>毛凌琳</t>
  </si>
  <si>
    <t>马文</t>
  </si>
  <si>
    <t xml:space="preserve">103-经营部 </t>
  </si>
  <si>
    <t>郭晨辰</t>
  </si>
  <si>
    <t>吴文钗</t>
  </si>
  <si>
    <t>黄明</t>
  </si>
  <si>
    <t>伍宏浩</t>
  </si>
  <si>
    <t>于平平</t>
  </si>
  <si>
    <t xml:space="preserve">104-工程部 </t>
  </si>
  <si>
    <t>王奇</t>
  </si>
  <si>
    <t>江新未</t>
  </si>
  <si>
    <t>鲍冬</t>
  </si>
  <si>
    <t>聂焰焰</t>
  </si>
  <si>
    <t>胥振伟</t>
  </si>
  <si>
    <t>张健</t>
  </si>
  <si>
    <t>熊超</t>
  </si>
  <si>
    <t>刘永城</t>
  </si>
  <si>
    <t>熊子凯</t>
  </si>
  <si>
    <t>高日灵</t>
  </si>
  <si>
    <t>叶观明</t>
  </si>
  <si>
    <t>许浪</t>
  </si>
  <si>
    <t>柳效俊</t>
  </si>
  <si>
    <t>周文</t>
  </si>
  <si>
    <t>杨洋</t>
  </si>
  <si>
    <t>游家骏</t>
  </si>
  <si>
    <t>朱学明</t>
  </si>
  <si>
    <t xml:space="preserve">107-项目经理 </t>
  </si>
  <si>
    <t>伍奎</t>
  </si>
  <si>
    <t>叶安密</t>
  </si>
  <si>
    <t>叶方和</t>
  </si>
  <si>
    <t xml:space="preserve">105-物资设备部 </t>
  </si>
  <si>
    <t>姜恒</t>
  </si>
  <si>
    <t>黎凌杰</t>
  </si>
  <si>
    <t>九江市赣北公路监理咨询有限公司招聘人员
面试入围一览表</t>
  </si>
  <si>
    <t xml:space="preserve">201-综合部行政人员 </t>
  </si>
  <si>
    <t>孔孟贤</t>
  </si>
  <si>
    <t>3604022000******70</t>
  </si>
  <si>
    <t>徐博</t>
  </si>
  <si>
    <t>3604021993******62</t>
  </si>
  <si>
    <t>谢升</t>
  </si>
  <si>
    <t>3604811994******55</t>
  </si>
  <si>
    <t>殷云锋</t>
  </si>
  <si>
    <t>3601021994******10</t>
  </si>
  <si>
    <t>王锦若</t>
  </si>
  <si>
    <t>3604811995******25</t>
  </si>
  <si>
    <t>石良益</t>
  </si>
  <si>
    <t>3408261990******10</t>
  </si>
  <si>
    <t>周远征</t>
  </si>
  <si>
    <t>3604031994******39</t>
  </si>
  <si>
    <t>黄琳婧</t>
  </si>
  <si>
    <t>3604031988******29</t>
  </si>
  <si>
    <t>卢清</t>
  </si>
  <si>
    <t>4211271987******28</t>
  </si>
  <si>
    <t>陶慧</t>
  </si>
  <si>
    <t xml:space="preserve">206-工程部工程管理专员 </t>
  </si>
  <si>
    <t>高天石</t>
  </si>
  <si>
    <t>3604211996******13</t>
  </si>
  <si>
    <t>刘翔</t>
  </si>
  <si>
    <t>3604031985******11</t>
  </si>
  <si>
    <t>占炎文</t>
  </si>
  <si>
    <t>3623311988******51</t>
  </si>
  <si>
    <t>时平</t>
  </si>
  <si>
    <t>3604301985******19</t>
  </si>
  <si>
    <t>王览宇</t>
  </si>
  <si>
    <t>3408231995******33</t>
  </si>
  <si>
    <t>3624221995******15</t>
  </si>
  <si>
    <t>张浩</t>
  </si>
  <si>
    <t>刘圣松</t>
  </si>
  <si>
    <t>吴梦阳</t>
  </si>
  <si>
    <t xml:space="preserve">207-试验检测中心试验检测人员 </t>
  </si>
  <si>
    <t>曹银丽</t>
  </si>
  <si>
    <t>3604291984******20</t>
  </si>
  <si>
    <t>刘承成</t>
  </si>
  <si>
    <t>3604281990******17</t>
  </si>
  <si>
    <t>刘遵金</t>
  </si>
  <si>
    <t>3604811988******1X</t>
  </si>
  <si>
    <t>程桃园</t>
  </si>
  <si>
    <t>3604211989******40</t>
  </si>
  <si>
    <t>徐亚敏</t>
  </si>
  <si>
    <t>3604291992******14</t>
  </si>
  <si>
    <t>高瑛</t>
  </si>
  <si>
    <t>5303811993******20</t>
  </si>
  <si>
    <t>刘小宝</t>
  </si>
  <si>
    <t>3604811986******37</t>
  </si>
  <si>
    <t>江民初</t>
  </si>
  <si>
    <t>3604281989******12</t>
  </si>
  <si>
    <t>刘增旭</t>
  </si>
  <si>
    <t>禹舜</t>
  </si>
  <si>
    <t xml:space="preserve">203-财务部专职会计 </t>
  </si>
  <si>
    <t>陈璇</t>
  </si>
  <si>
    <t>3604031990******65</t>
  </si>
  <si>
    <t>4210871994******68</t>
  </si>
  <si>
    <t>汪航</t>
  </si>
  <si>
    <t>3604021991******24</t>
  </si>
  <si>
    <t>4210811989******63</t>
  </si>
  <si>
    <t>吴锦玉</t>
  </si>
  <si>
    <t xml:space="preserve">204-财务部专职出纳 </t>
  </si>
  <si>
    <t>石敏</t>
  </si>
  <si>
    <t>3601011984******43</t>
  </si>
  <si>
    <t>刘越</t>
  </si>
  <si>
    <t>3623312001******57</t>
  </si>
  <si>
    <t>代勤</t>
  </si>
  <si>
    <t>3604022000******49</t>
  </si>
  <si>
    <t>徐佳颖</t>
  </si>
  <si>
    <t>3604031990******27</t>
  </si>
  <si>
    <t>徐静萍</t>
  </si>
  <si>
    <t>3604281990******42</t>
  </si>
  <si>
    <t>李莹</t>
  </si>
  <si>
    <t>3604251995******47</t>
  </si>
  <si>
    <t>文师玲</t>
  </si>
  <si>
    <t>3604211987******28</t>
  </si>
  <si>
    <t>沈凡</t>
  </si>
  <si>
    <t>范如玉</t>
  </si>
  <si>
    <t>叶琴</t>
  </si>
  <si>
    <t>石嘉瑾</t>
  </si>
  <si>
    <t>汪子豪</t>
  </si>
  <si>
    <t>郭运潮</t>
  </si>
  <si>
    <t>叶嘉惠</t>
  </si>
  <si>
    <t>黄文娟</t>
  </si>
  <si>
    <t>涂征宇</t>
  </si>
  <si>
    <t xml:space="preserve">205-市场部招投标专员 </t>
  </si>
  <si>
    <t>眭欣禹</t>
  </si>
  <si>
    <t>3608302001******29</t>
  </si>
  <si>
    <t>易璟瑞</t>
  </si>
  <si>
    <t>3604032001******17</t>
  </si>
  <si>
    <t>闵永康</t>
  </si>
  <si>
    <t>3604811998******15</t>
  </si>
  <si>
    <t>张昆</t>
  </si>
  <si>
    <t>4108821997******1X</t>
  </si>
  <si>
    <t>张胜龙</t>
  </si>
  <si>
    <t>3604211999******52</t>
  </si>
  <si>
    <t>周逸男</t>
  </si>
  <si>
    <t>3604281996******51</t>
  </si>
  <si>
    <t>张甜</t>
  </si>
  <si>
    <t>3604211997******47</t>
  </si>
  <si>
    <t>梅元</t>
  </si>
  <si>
    <t>4211271993******46</t>
  </si>
  <si>
    <t>黄雪娟</t>
  </si>
  <si>
    <t>3604211991******28</t>
  </si>
  <si>
    <t>倪代乐</t>
  </si>
  <si>
    <t>曹宇文</t>
  </si>
  <si>
    <t>殷明</t>
  </si>
  <si>
    <t>贺炀</t>
  </si>
  <si>
    <t>熊昕瑶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</si>
</sst>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_ "/>
    <numFmt numFmtId="179" formatCode="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6"/>
      <name val="Microsoft YaHei"/>
      <family val="2"/>
    </font>
    <font>
      <b/>
      <sz val="11"/>
      <name val="Microsoft YaHei"/>
      <family val="2"/>
    </font>
    <font>
      <sz val="10"/>
      <name val="Microsoft YaHei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3" fillId="35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6" borderId="9" xfId="0" applyFont="1" applyFill="1" applyBorder="1" applyAlignment="1">
      <alignment horizontal="center" vertical="center"/>
    </xf>
    <xf numFmtId="0" fontId="3" fillId="36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2" borderId="9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9" xfId="0" applyFill="1" applyBorder="1" applyAlignment="1">
      <alignment vertical="center"/>
    </xf>
    <xf numFmtId="178" fontId="0" fillId="32" borderId="11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8" fontId="0" fillId="0" borderId="11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178" fontId="6" fillId="34" borderId="9" xfId="0" applyNumberFormat="1" applyFont="1" applyFill="1" applyBorder="1" applyAlignment="1">
      <alignment horizontal="center" vertical="center" wrapText="1"/>
    </xf>
    <xf numFmtId="179" fontId="6" fillId="34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 quotePrefix="1">
      <alignment horizontal="center" vertical="center" wrapText="1"/>
    </xf>
    <xf numFmtId="0" fontId="3" fillId="35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46">
      <selection activeCell="A56" sqref="A56:A61"/>
    </sheetView>
  </sheetViews>
  <sheetFormatPr defaultColWidth="9.00390625" defaultRowHeight="24.75" customHeight="1"/>
  <cols>
    <col min="1" max="1" width="24.625" style="17" customWidth="1"/>
    <col min="2" max="2" width="7.375" style="17" customWidth="1"/>
    <col min="3" max="3" width="9.375" style="17" customWidth="1"/>
    <col min="4" max="4" width="19.50390625" style="17" customWidth="1"/>
    <col min="5" max="5" width="8.875" style="17" customWidth="1"/>
    <col min="6" max="6" width="8.625" style="17" customWidth="1"/>
    <col min="7" max="7" width="8.625" style="16" customWidth="1"/>
    <col min="8" max="16384" width="9.00390625" style="16" customWidth="1"/>
  </cols>
  <sheetData>
    <row r="1" spans="1:7" s="16" customFormat="1" ht="60" customHeight="1">
      <c r="A1" s="29" t="s">
        <v>0</v>
      </c>
      <c r="B1" s="30"/>
      <c r="C1" s="30"/>
      <c r="D1" s="30"/>
      <c r="E1" s="30"/>
      <c r="F1" s="30"/>
      <c r="G1" s="30"/>
    </row>
    <row r="2" spans="1:7" s="16" customFormat="1" ht="22.5" customHeight="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</row>
    <row r="3" spans="1:7" s="16" customFormat="1" ht="22.5" customHeight="1">
      <c r="A3" s="32" t="s">
        <v>8</v>
      </c>
      <c r="B3" s="32" t="s">
        <v>9</v>
      </c>
      <c r="C3" s="32" t="str">
        <f>"23020150"</f>
        <v>23020150</v>
      </c>
      <c r="D3" s="32" t="str">
        <f>"3404031999******16"</f>
        <v>3404031999******16</v>
      </c>
      <c r="E3" s="33">
        <v>80.7</v>
      </c>
      <c r="F3" s="34">
        <v>1</v>
      </c>
      <c r="G3" s="33" t="s">
        <v>10</v>
      </c>
    </row>
    <row r="4" spans="1:7" s="16" customFormat="1" ht="22.5" customHeight="1">
      <c r="A4" s="32" t="s">
        <v>8</v>
      </c>
      <c r="B4" s="32" t="s">
        <v>11</v>
      </c>
      <c r="C4" s="32" t="str">
        <f>"23020151"</f>
        <v>23020151</v>
      </c>
      <c r="D4" s="32" t="str">
        <f>"3622022001******13"</f>
        <v>3622022001******13</v>
      </c>
      <c r="E4" s="33">
        <v>80</v>
      </c>
      <c r="F4" s="34">
        <v>2</v>
      </c>
      <c r="G4" s="33" t="s">
        <v>10</v>
      </c>
    </row>
    <row r="5" spans="1:7" s="16" customFormat="1" ht="22.5" customHeight="1">
      <c r="A5" s="32" t="s">
        <v>8</v>
      </c>
      <c r="B5" s="32" t="s">
        <v>12</v>
      </c>
      <c r="C5" s="32" t="str">
        <f>"23020155"</f>
        <v>23020155</v>
      </c>
      <c r="D5" s="32" t="str">
        <f>"3604291992******17"</f>
        <v>3604291992******17</v>
      </c>
      <c r="E5" s="33">
        <v>75.5</v>
      </c>
      <c r="F5" s="34">
        <v>3</v>
      </c>
      <c r="G5" s="33" t="s">
        <v>10</v>
      </c>
    </row>
    <row r="6" spans="1:7" s="16" customFormat="1" ht="22.5" customHeight="1">
      <c r="A6" s="35" t="s">
        <v>8</v>
      </c>
      <c r="B6" s="35" t="s">
        <v>13</v>
      </c>
      <c r="C6" s="35" t="str">
        <f>"23020158"</f>
        <v>23020158</v>
      </c>
      <c r="D6" s="35" t="str">
        <f>"3604021996******67"</f>
        <v>3604021996******67</v>
      </c>
      <c r="E6" s="36">
        <v>75.3</v>
      </c>
      <c r="F6" s="37">
        <v>4</v>
      </c>
      <c r="G6" s="35" t="s">
        <v>14</v>
      </c>
    </row>
    <row r="7" spans="1:7" s="16" customFormat="1" ht="22.5" customHeight="1">
      <c r="A7" s="35" t="s">
        <v>8</v>
      </c>
      <c r="B7" s="35" t="s">
        <v>15</v>
      </c>
      <c r="C7" s="35" t="str">
        <f>"23020156"</f>
        <v>23020156</v>
      </c>
      <c r="D7" s="35" t="str">
        <f>"3604271996******18"</f>
        <v>3604271996******18</v>
      </c>
      <c r="E7" s="36">
        <v>71.7</v>
      </c>
      <c r="F7" s="37">
        <v>5</v>
      </c>
      <c r="G7" s="35" t="s">
        <v>14</v>
      </c>
    </row>
    <row r="8" spans="1:7" s="16" customFormat="1" ht="22.5" customHeight="1">
      <c r="A8" s="35" t="s">
        <v>8</v>
      </c>
      <c r="B8" s="35" t="s">
        <v>16</v>
      </c>
      <c r="C8" s="35" t="str">
        <f>"23020153"</f>
        <v>23020153</v>
      </c>
      <c r="D8" s="35" t="str">
        <f>"3607331996******40"</f>
        <v>3607331996******40</v>
      </c>
      <c r="E8" s="36">
        <v>73.3</v>
      </c>
      <c r="F8" s="37">
        <v>6</v>
      </c>
      <c r="G8" s="35" t="s">
        <v>14</v>
      </c>
    </row>
    <row r="9" spans="1:7" s="16" customFormat="1" ht="22.5" customHeight="1">
      <c r="A9" s="35" t="s">
        <v>8</v>
      </c>
      <c r="B9" s="35" t="s">
        <v>17</v>
      </c>
      <c r="C9" s="35" t="str">
        <f>"23020152"</f>
        <v>23020152</v>
      </c>
      <c r="D9" s="35" t="str">
        <f>"3604241996******27"</f>
        <v>3604241996******27</v>
      </c>
      <c r="E9" s="36">
        <v>68.4</v>
      </c>
      <c r="F9" s="37">
        <v>7</v>
      </c>
      <c r="G9" s="35" t="s">
        <v>14</v>
      </c>
    </row>
    <row r="10" spans="1:7" s="16" customFormat="1" ht="22.5" customHeight="1">
      <c r="A10" s="35" t="s">
        <v>8</v>
      </c>
      <c r="B10" s="35" t="s">
        <v>18</v>
      </c>
      <c r="C10" s="35" t="str">
        <f>"23020148"</f>
        <v>23020148</v>
      </c>
      <c r="D10" s="35" t="s">
        <v>19</v>
      </c>
      <c r="E10" s="36">
        <v>0</v>
      </c>
      <c r="F10" s="36"/>
      <c r="G10" s="35"/>
    </row>
    <row r="11" spans="1:7" s="16" customFormat="1" ht="22.5" customHeight="1">
      <c r="A11" s="35" t="s">
        <v>8</v>
      </c>
      <c r="B11" s="35" t="s">
        <v>20</v>
      </c>
      <c r="C11" s="35" t="str">
        <f>"23020149"</f>
        <v>23020149</v>
      </c>
      <c r="D11" s="35" t="s">
        <v>19</v>
      </c>
      <c r="E11" s="36">
        <v>0</v>
      </c>
      <c r="F11" s="36"/>
      <c r="G11" s="35"/>
    </row>
    <row r="12" spans="1:7" s="16" customFormat="1" ht="22.5" customHeight="1">
      <c r="A12" s="35" t="s">
        <v>8</v>
      </c>
      <c r="B12" s="35" t="s">
        <v>21</v>
      </c>
      <c r="C12" s="35" t="str">
        <f>"23020154"</f>
        <v>23020154</v>
      </c>
      <c r="D12" s="35" t="s">
        <v>19</v>
      </c>
      <c r="E12" s="36">
        <v>0</v>
      </c>
      <c r="F12" s="36"/>
      <c r="G12" s="35"/>
    </row>
    <row r="13" spans="1:7" s="16" customFormat="1" ht="22.5" customHeight="1">
      <c r="A13" s="35" t="s">
        <v>8</v>
      </c>
      <c r="B13" s="35" t="s">
        <v>22</v>
      </c>
      <c r="C13" s="35" t="str">
        <f>"23020157"</f>
        <v>23020157</v>
      </c>
      <c r="D13" s="35" t="s">
        <v>19</v>
      </c>
      <c r="E13" s="36">
        <v>0</v>
      </c>
      <c r="F13" s="36"/>
      <c r="G13" s="35"/>
    </row>
    <row r="14" spans="1:7" s="16" customFormat="1" ht="22.5" customHeight="1">
      <c r="A14" s="35" t="s">
        <v>8</v>
      </c>
      <c r="B14" s="35" t="s">
        <v>23</v>
      </c>
      <c r="C14" s="35" t="str">
        <f>"23020159"</f>
        <v>23020159</v>
      </c>
      <c r="D14" s="35" t="s">
        <v>19</v>
      </c>
      <c r="E14" s="36">
        <v>0</v>
      </c>
      <c r="F14" s="36"/>
      <c r="G14" s="35"/>
    </row>
    <row r="15" spans="1:7" s="16" customFormat="1" ht="22.5" customHeight="1">
      <c r="A15" s="32" t="s">
        <v>24</v>
      </c>
      <c r="B15" s="32" t="s">
        <v>25</v>
      </c>
      <c r="C15" s="32" t="str">
        <f>"23020106"</f>
        <v>23020106</v>
      </c>
      <c r="D15" s="40" t="s">
        <v>26</v>
      </c>
      <c r="E15" s="33">
        <v>62.5</v>
      </c>
      <c r="F15" s="34">
        <v>1</v>
      </c>
      <c r="G15" s="33" t="s">
        <v>10</v>
      </c>
    </row>
    <row r="16" spans="1:7" s="16" customFormat="1" ht="22.5" customHeight="1">
      <c r="A16" s="32" t="s">
        <v>24</v>
      </c>
      <c r="B16" s="32" t="s">
        <v>27</v>
      </c>
      <c r="C16" s="32" t="str">
        <f>"23020103"</f>
        <v>23020103</v>
      </c>
      <c r="D16" s="32" t="str">
        <f>"4211271990******27"</f>
        <v>4211271990******27</v>
      </c>
      <c r="E16" s="33">
        <v>60.1</v>
      </c>
      <c r="F16" s="34">
        <v>2</v>
      </c>
      <c r="G16" s="33" t="s">
        <v>10</v>
      </c>
    </row>
    <row r="17" spans="1:7" s="16" customFormat="1" ht="22.5" customHeight="1">
      <c r="A17" s="39" t="s">
        <v>24</v>
      </c>
      <c r="B17" s="35" t="s">
        <v>28</v>
      </c>
      <c r="C17" s="35" t="str">
        <f>"23020101"</f>
        <v>23020101</v>
      </c>
      <c r="D17" s="35" t="s">
        <v>19</v>
      </c>
      <c r="E17" s="36">
        <v>0</v>
      </c>
      <c r="F17" s="36"/>
      <c r="G17" s="35"/>
    </row>
    <row r="18" spans="1:7" s="16" customFormat="1" ht="22.5" customHeight="1">
      <c r="A18" s="39" t="s">
        <v>24</v>
      </c>
      <c r="B18" s="35" t="s">
        <v>29</v>
      </c>
      <c r="C18" s="35" t="str">
        <f>"23020102"</f>
        <v>23020102</v>
      </c>
      <c r="D18" s="35" t="s">
        <v>19</v>
      </c>
      <c r="E18" s="36">
        <v>0</v>
      </c>
      <c r="F18" s="36"/>
      <c r="G18" s="35"/>
    </row>
    <row r="19" spans="1:7" s="16" customFormat="1" ht="22.5" customHeight="1">
      <c r="A19" s="39" t="s">
        <v>24</v>
      </c>
      <c r="B19" s="35" t="s">
        <v>30</v>
      </c>
      <c r="C19" s="35" t="str">
        <f>"23020104"</f>
        <v>23020104</v>
      </c>
      <c r="D19" s="35" t="s">
        <v>19</v>
      </c>
      <c r="E19" s="36">
        <v>0</v>
      </c>
      <c r="F19" s="36"/>
      <c r="G19" s="35"/>
    </row>
    <row r="20" spans="1:7" s="16" customFormat="1" ht="22.5" customHeight="1">
      <c r="A20" s="39" t="s">
        <v>24</v>
      </c>
      <c r="B20" s="35" t="s">
        <v>31</v>
      </c>
      <c r="C20" s="35" t="str">
        <f>"23020105"</f>
        <v>23020105</v>
      </c>
      <c r="D20" s="35" t="s">
        <v>19</v>
      </c>
      <c r="E20" s="36">
        <v>0</v>
      </c>
      <c r="F20" s="36"/>
      <c r="G20" s="35"/>
    </row>
    <row r="21" spans="1:7" s="16" customFormat="1" ht="22.5" customHeight="1">
      <c r="A21" s="32" t="s">
        <v>32</v>
      </c>
      <c r="B21" s="32" t="s">
        <v>33</v>
      </c>
      <c r="C21" s="32" t="str">
        <f>"23020119"</f>
        <v>23020119</v>
      </c>
      <c r="D21" s="32" t="str">
        <f>"3604271992******18"</f>
        <v>3604271992******18</v>
      </c>
      <c r="E21" s="33">
        <v>76.7</v>
      </c>
      <c r="F21" s="34">
        <v>1</v>
      </c>
      <c r="G21" s="33" t="s">
        <v>10</v>
      </c>
    </row>
    <row r="22" spans="1:7" s="16" customFormat="1" ht="22.5" customHeight="1">
      <c r="A22" s="32" t="s">
        <v>32</v>
      </c>
      <c r="B22" s="32" t="s">
        <v>34</v>
      </c>
      <c r="C22" s="32" t="str">
        <f>"23020115"</f>
        <v>23020115</v>
      </c>
      <c r="D22" s="32" t="str">
        <f>"3604211996******27"</f>
        <v>3604211996******27</v>
      </c>
      <c r="E22" s="33">
        <v>69.3</v>
      </c>
      <c r="F22" s="34">
        <v>2</v>
      </c>
      <c r="G22" s="33" t="s">
        <v>10</v>
      </c>
    </row>
    <row r="23" spans="1:7" s="16" customFormat="1" ht="22.5" customHeight="1">
      <c r="A23" s="32" t="s">
        <v>32</v>
      </c>
      <c r="B23" s="32" t="s">
        <v>35</v>
      </c>
      <c r="C23" s="32" t="str">
        <f>"23020112"</f>
        <v>23020112</v>
      </c>
      <c r="D23" s="32" t="str">
        <f>"3604811994******27"</f>
        <v>3604811994******27</v>
      </c>
      <c r="E23" s="33">
        <v>67.4</v>
      </c>
      <c r="F23" s="34">
        <v>3</v>
      </c>
      <c r="G23" s="33" t="s">
        <v>10</v>
      </c>
    </row>
    <row r="24" spans="1:7" s="16" customFormat="1" ht="22.5" customHeight="1">
      <c r="A24" s="39" t="s">
        <v>32</v>
      </c>
      <c r="B24" s="35" t="s">
        <v>36</v>
      </c>
      <c r="C24" s="35" t="str">
        <f>"23020117"</f>
        <v>23020117</v>
      </c>
      <c r="D24" s="35" t="str">
        <f>"3604031994******24"</f>
        <v>3604031994******24</v>
      </c>
      <c r="E24" s="36">
        <v>66.3</v>
      </c>
      <c r="F24" s="37">
        <v>4</v>
      </c>
      <c r="G24" s="35" t="s">
        <v>14</v>
      </c>
    </row>
    <row r="25" spans="1:7" s="16" customFormat="1" ht="22.5" customHeight="1">
      <c r="A25" s="39" t="s">
        <v>32</v>
      </c>
      <c r="B25" s="35" t="s">
        <v>37</v>
      </c>
      <c r="C25" s="35" t="str">
        <f>"23020110"</f>
        <v>23020110</v>
      </c>
      <c r="D25" s="35" t="str">
        <f>"3604031998******21"</f>
        <v>3604031998******21</v>
      </c>
      <c r="E25" s="36">
        <v>59.7</v>
      </c>
      <c r="F25" s="37">
        <v>5</v>
      </c>
      <c r="G25" s="35" t="s">
        <v>14</v>
      </c>
    </row>
    <row r="26" spans="1:7" s="16" customFormat="1" ht="22.5" customHeight="1">
      <c r="A26" s="39" t="s">
        <v>32</v>
      </c>
      <c r="B26" s="35" t="s">
        <v>38</v>
      </c>
      <c r="C26" s="35" t="str">
        <f>"23020116"</f>
        <v>23020116</v>
      </c>
      <c r="D26" s="35" t="str">
        <f>"3604021995******61"</f>
        <v>3604021995******61</v>
      </c>
      <c r="E26" s="36">
        <v>57.4</v>
      </c>
      <c r="F26" s="37">
        <v>6</v>
      </c>
      <c r="G26" s="35" t="s">
        <v>14</v>
      </c>
    </row>
    <row r="27" spans="1:7" s="16" customFormat="1" ht="22.5" customHeight="1">
      <c r="A27" s="39" t="s">
        <v>32</v>
      </c>
      <c r="B27" s="35" t="s">
        <v>39</v>
      </c>
      <c r="C27" s="35" t="str">
        <f>"23020107"</f>
        <v>23020107</v>
      </c>
      <c r="D27" s="35" t="str">
        <f>"3604811994******29"</f>
        <v>3604811994******29</v>
      </c>
      <c r="E27" s="36">
        <v>55.3</v>
      </c>
      <c r="F27" s="37">
        <v>7</v>
      </c>
      <c r="G27" s="35" t="s">
        <v>14</v>
      </c>
    </row>
    <row r="28" spans="1:7" s="16" customFormat="1" ht="22.5" customHeight="1">
      <c r="A28" s="39" t="s">
        <v>32</v>
      </c>
      <c r="B28" s="35" t="s">
        <v>40</v>
      </c>
      <c r="C28" s="35" t="str">
        <f>"23020113"</f>
        <v>23020113</v>
      </c>
      <c r="D28" s="35" t="str">
        <f>"3604291998******25"</f>
        <v>3604291998******25</v>
      </c>
      <c r="E28" s="36">
        <v>32.7</v>
      </c>
      <c r="F28" s="37">
        <v>8</v>
      </c>
      <c r="G28" s="35" t="s">
        <v>14</v>
      </c>
    </row>
    <row r="29" spans="1:7" s="16" customFormat="1" ht="22.5" customHeight="1">
      <c r="A29" s="39" t="s">
        <v>32</v>
      </c>
      <c r="B29" s="35" t="s">
        <v>41</v>
      </c>
      <c r="C29" s="35" t="str">
        <f>"23020108"</f>
        <v>23020108</v>
      </c>
      <c r="D29" s="35" t="s">
        <v>19</v>
      </c>
      <c r="E29" s="36">
        <v>0</v>
      </c>
      <c r="F29" s="36"/>
      <c r="G29" s="35"/>
    </row>
    <row r="30" spans="1:7" s="16" customFormat="1" ht="22.5" customHeight="1">
      <c r="A30" s="39" t="s">
        <v>32</v>
      </c>
      <c r="B30" s="35" t="s">
        <v>42</v>
      </c>
      <c r="C30" s="35" t="str">
        <f>"23020109"</f>
        <v>23020109</v>
      </c>
      <c r="D30" s="35" t="s">
        <v>19</v>
      </c>
      <c r="E30" s="36">
        <v>0</v>
      </c>
      <c r="F30" s="36"/>
      <c r="G30" s="35"/>
    </row>
    <row r="31" spans="1:7" s="16" customFormat="1" ht="22.5" customHeight="1">
      <c r="A31" s="39" t="s">
        <v>32</v>
      </c>
      <c r="B31" s="35" t="s">
        <v>43</v>
      </c>
      <c r="C31" s="35" t="str">
        <f>"23020111"</f>
        <v>23020111</v>
      </c>
      <c r="D31" s="35" t="s">
        <v>19</v>
      </c>
      <c r="E31" s="36">
        <v>0</v>
      </c>
      <c r="F31" s="36"/>
      <c r="G31" s="35"/>
    </row>
    <row r="32" spans="1:7" s="16" customFormat="1" ht="22.5" customHeight="1">
      <c r="A32" s="39" t="s">
        <v>32</v>
      </c>
      <c r="B32" s="35" t="s">
        <v>44</v>
      </c>
      <c r="C32" s="35" t="str">
        <f>"23020114"</f>
        <v>23020114</v>
      </c>
      <c r="D32" s="35" t="s">
        <v>19</v>
      </c>
      <c r="E32" s="36">
        <v>0</v>
      </c>
      <c r="F32" s="36"/>
      <c r="G32" s="35"/>
    </row>
    <row r="33" spans="1:7" s="16" customFormat="1" ht="22.5" customHeight="1">
      <c r="A33" s="39" t="s">
        <v>32</v>
      </c>
      <c r="B33" s="35" t="s">
        <v>45</v>
      </c>
      <c r="C33" s="35" t="str">
        <f>"23020118"</f>
        <v>23020118</v>
      </c>
      <c r="D33" s="35" t="s">
        <v>19</v>
      </c>
      <c r="E33" s="36">
        <v>0</v>
      </c>
      <c r="F33" s="36"/>
      <c r="G33" s="35"/>
    </row>
    <row r="34" spans="1:7" s="16" customFormat="1" ht="22.5" customHeight="1">
      <c r="A34" s="39" t="s">
        <v>32</v>
      </c>
      <c r="B34" s="35" t="s">
        <v>46</v>
      </c>
      <c r="C34" s="35" t="str">
        <f>"23020120"</f>
        <v>23020120</v>
      </c>
      <c r="D34" s="35" t="s">
        <v>19</v>
      </c>
      <c r="E34" s="36">
        <v>0</v>
      </c>
      <c r="F34" s="36"/>
      <c r="G34" s="35"/>
    </row>
    <row r="35" spans="1:7" s="16" customFormat="1" ht="22.5" customHeight="1">
      <c r="A35" s="32" t="s">
        <v>47</v>
      </c>
      <c r="B35" s="32" t="s">
        <v>48</v>
      </c>
      <c r="C35" s="32" t="str">
        <f>"23020146"</f>
        <v>23020146</v>
      </c>
      <c r="D35" s="32" t="str">
        <f>"1309821996******28"</f>
        <v>1309821996******28</v>
      </c>
      <c r="E35" s="33">
        <v>58.1</v>
      </c>
      <c r="F35" s="34">
        <v>1</v>
      </c>
      <c r="G35" s="33" t="s">
        <v>10</v>
      </c>
    </row>
    <row r="36" spans="1:7" s="16" customFormat="1" ht="22.5" customHeight="1">
      <c r="A36" s="32" t="s">
        <v>47</v>
      </c>
      <c r="B36" s="32" t="s">
        <v>49</v>
      </c>
      <c r="C36" s="32" t="str">
        <f>"23020145"</f>
        <v>23020145</v>
      </c>
      <c r="D36" s="32" t="str">
        <f>"3604271997******11"</f>
        <v>3604271997******11</v>
      </c>
      <c r="E36" s="33">
        <v>51.9</v>
      </c>
      <c r="F36" s="34">
        <v>2</v>
      </c>
      <c r="G36" s="33" t="s">
        <v>10</v>
      </c>
    </row>
    <row r="37" spans="1:7" s="16" customFormat="1" ht="22.5" customHeight="1">
      <c r="A37" s="32" t="s">
        <v>47</v>
      </c>
      <c r="B37" s="32" t="s">
        <v>50</v>
      </c>
      <c r="C37" s="32" t="str">
        <f>"23020140"</f>
        <v>23020140</v>
      </c>
      <c r="D37" s="32" t="str">
        <f>"3604281996******10"</f>
        <v>3604281996******10</v>
      </c>
      <c r="E37" s="33">
        <v>51.3</v>
      </c>
      <c r="F37" s="34">
        <v>3</v>
      </c>
      <c r="G37" s="33" t="s">
        <v>10</v>
      </c>
    </row>
    <row r="38" spans="1:7" s="16" customFormat="1" ht="22.5" customHeight="1">
      <c r="A38" s="32" t="s">
        <v>47</v>
      </c>
      <c r="B38" s="32" t="s">
        <v>51</v>
      </c>
      <c r="C38" s="32" t="str">
        <f>"23020135"</f>
        <v>23020135</v>
      </c>
      <c r="D38" s="32" t="str">
        <f>"3604031998******17"</f>
        <v>3604031998******17</v>
      </c>
      <c r="E38" s="33">
        <v>50.3</v>
      </c>
      <c r="F38" s="34">
        <v>4</v>
      </c>
      <c r="G38" s="33" t="s">
        <v>10</v>
      </c>
    </row>
    <row r="39" spans="1:7" s="16" customFormat="1" ht="22.5" customHeight="1">
      <c r="A39" s="32" t="s">
        <v>47</v>
      </c>
      <c r="B39" s="32" t="s">
        <v>52</v>
      </c>
      <c r="C39" s="32" t="str">
        <f>"23020133"</f>
        <v>23020133</v>
      </c>
      <c r="D39" s="32" t="str">
        <f>"3604281996******19"</f>
        <v>3604281996******19</v>
      </c>
      <c r="E39" s="33">
        <v>46.4</v>
      </c>
      <c r="F39" s="34">
        <v>5</v>
      </c>
      <c r="G39" s="33" t="s">
        <v>10</v>
      </c>
    </row>
    <row r="40" spans="1:7" s="16" customFormat="1" ht="22.5" customHeight="1">
      <c r="A40" s="39" t="s">
        <v>47</v>
      </c>
      <c r="B40" s="35" t="s">
        <v>53</v>
      </c>
      <c r="C40" s="35" t="str">
        <f>"23020134"</f>
        <v>23020134</v>
      </c>
      <c r="D40" s="35" t="s">
        <v>19</v>
      </c>
      <c r="E40" s="36">
        <v>0</v>
      </c>
      <c r="F40" s="37"/>
      <c r="G40" s="35"/>
    </row>
    <row r="41" spans="1:7" s="16" customFormat="1" ht="22.5" customHeight="1">
      <c r="A41" s="39" t="s">
        <v>47</v>
      </c>
      <c r="B41" s="35" t="s">
        <v>54</v>
      </c>
      <c r="C41" s="35" t="str">
        <f>"23020136"</f>
        <v>23020136</v>
      </c>
      <c r="D41" s="35" t="s">
        <v>19</v>
      </c>
      <c r="E41" s="36">
        <v>0</v>
      </c>
      <c r="F41" s="36"/>
      <c r="G41" s="35"/>
    </row>
    <row r="42" spans="1:7" s="16" customFormat="1" ht="22.5" customHeight="1">
      <c r="A42" s="39" t="s">
        <v>47</v>
      </c>
      <c r="B42" s="35" t="s">
        <v>55</v>
      </c>
      <c r="C42" s="35" t="str">
        <f>"23020137"</f>
        <v>23020137</v>
      </c>
      <c r="D42" s="35" t="s">
        <v>19</v>
      </c>
      <c r="E42" s="36">
        <v>0</v>
      </c>
      <c r="F42" s="36"/>
      <c r="G42" s="35"/>
    </row>
    <row r="43" spans="1:7" s="16" customFormat="1" ht="22.5" customHeight="1">
      <c r="A43" s="39" t="s">
        <v>47</v>
      </c>
      <c r="B43" s="35" t="s">
        <v>56</v>
      </c>
      <c r="C43" s="35" t="str">
        <f>"23020138"</f>
        <v>23020138</v>
      </c>
      <c r="D43" s="35" t="s">
        <v>19</v>
      </c>
      <c r="E43" s="36">
        <v>0</v>
      </c>
      <c r="F43" s="36"/>
      <c r="G43" s="35"/>
    </row>
    <row r="44" spans="1:7" s="16" customFormat="1" ht="22.5" customHeight="1">
      <c r="A44" s="39" t="s">
        <v>47</v>
      </c>
      <c r="B44" s="35" t="s">
        <v>57</v>
      </c>
      <c r="C44" s="35" t="str">
        <f>"23020139"</f>
        <v>23020139</v>
      </c>
      <c r="D44" s="35" t="s">
        <v>19</v>
      </c>
      <c r="E44" s="36">
        <v>0</v>
      </c>
      <c r="F44" s="36"/>
      <c r="G44" s="35"/>
    </row>
    <row r="45" spans="1:7" s="16" customFormat="1" ht="22.5" customHeight="1">
      <c r="A45" s="39" t="s">
        <v>47</v>
      </c>
      <c r="B45" s="35" t="s">
        <v>58</v>
      </c>
      <c r="C45" s="35" t="str">
        <f>"23020141"</f>
        <v>23020141</v>
      </c>
      <c r="D45" s="35" t="s">
        <v>19</v>
      </c>
      <c r="E45" s="36">
        <v>0</v>
      </c>
      <c r="F45" s="36"/>
      <c r="G45" s="35"/>
    </row>
    <row r="46" spans="1:7" s="16" customFormat="1" ht="22.5" customHeight="1">
      <c r="A46" s="39" t="s">
        <v>47</v>
      </c>
      <c r="B46" s="35" t="s">
        <v>59</v>
      </c>
      <c r="C46" s="35" t="str">
        <f>"23020142"</f>
        <v>23020142</v>
      </c>
      <c r="D46" s="35" t="s">
        <v>19</v>
      </c>
      <c r="E46" s="36">
        <v>0</v>
      </c>
      <c r="F46" s="36"/>
      <c r="G46" s="35"/>
    </row>
    <row r="47" spans="1:7" s="16" customFormat="1" ht="22.5" customHeight="1">
      <c r="A47" s="39" t="s">
        <v>47</v>
      </c>
      <c r="B47" s="35" t="s">
        <v>60</v>
      </c>
      <c r="C47" s="35" t="str">
        <f>"23020143"</f>
        <v>23020143</v>
      </c>
      <c r="D47" s="35" t="s">
        <v>19</v>
      </c>
      <c r="E47" s="36">
        <v>0</v>
      </c>
      <c r="F47" s="36"/>
      <c r="G47" s="35"/>
    </row>
    <row r="48" spans="1:7" s="16" customFormat="1" ht="22.5" customHeight="1">
      <c r="A48" s="39" t="s">
        <v>47</v>
      </c>
      <c r="B48" s="35" t="s">
        <v>61</v>
      </c>
      <c r="C48" s="35" t="str">
        <f>"23020144"</f>
        <v>23020144</v>
      </c>
      <c r="D48" s="35" t="s">
        <v>19</v>
      </c>
      <c r="E48" s="36">
        <v>0</v>
      </c>
      <c r="F48" s="36"/>
      <c r="G48" s="35"/>
    </row>
    <row r="49" spans="1:7" s="16" customFormat="1" ht="22.5" customHeight="1">
      <c r="A49" s="39" t="s">
        <v>47</v>
      </c>
      <c r="B49" s="35" t="s">
        <v>62</v>
      </c>
      <c r="C49" s="35" t="str">
        <f>"23020147"</f>
        <v>23020147</v>
      </c>
      <c r="D49" s="35" t="s">
        <v>19</v>
      </c>
      <c r="E49" s="36">
        <v>0</v>
      </c>
      <c r="F49" s="36"/>
      <c r="G49" s="35"/>
    </row>
    <row r="50" spans="1:7" s="16" customFormat="1" ht="22.5" customHeight="1">
      <c r="A50" s="32" t="s">
        <v>63</v>
      </c>
      <c r="B50" s="32" t="s">
        <v>64</v>
      </c>
      <c r="C50" s="32" t="str">
        <f>"23020128"</f>
        <v>23020128</v>
      </c>
      <c r="D50" s="32" t="str">
        <f>"3623291994******59"</f>
        <v>3623291994******59</v>
      </c>
      <c r="E50" s="33">
        <v>67.6</v>
      </c>
      <c r="F50" s="34">
        <v>1</v>
      </c>
      <c r="G50" s="33" t="s">
        <v>10</v>
      </c>
    </row>
    <row r="51" spans="1:7" s="16" customFormat="1" ht="22.5" customHeight="1">
      <c r="A51" s="32" t="s">
        <v>63</v>
      </c>
      <c r="B51" s="32" t="s">
        <v>65</v>
      </c>
      <c r="C51" s="32" t="str">
        <f>"23020126"</f>
        <v>23020126</v>
      </c>
      <c r="D51" s="32" t="str">
        <f>"3604031997******28"</f>
        <v>3604031997******28</v>
      </c>
      <c r="E51" s="33">
        <v>64.1</v>
      </c>
      <c r="F51" s="34">
        <v>2</v>
      </c>
      <c r="G51" s="33" t="s">
        <v>10</v>
      </c>
    </row>
    <row r="52" spans="1:7" s="16" customFormat="1" ht="22.5" customHeight="1">
      <c r="A52" s="32" t="s">
        <v>63</v>
      </c>
      <c r="B52" s="32" t="s">
        <v>66</v>
      </c>
      <c r="C52" s="32" t="str">
        <f>"23020123"</f>
        <v>23020123</v>
      </c>
      <c r="D52" s="32" t="str">
        <f>"3601031997******16"</f>
        <v>3601031997******16</v>
      </c>
      <c r="E52" s="33">
        <v>59.8</v>
      </c>
      <c r="F52" s="34">
        <v>3</v>
      </c>
      <c r="G52" s="33" t="s">
        <v>10</v>
      </c>
    </row>
    <row r="53" spans="1:7" s="16" customFormat="1" ht="22.5" customHeight="1">
      <c r="A53" s="32" t="s">
        <v>63</v>
      </c>
      <c r="B53" s="32" t="s">
        <v>67</v>
      </c>
      <c r="C53" s="32" t="str">
        <f>"23020122"</f>
        <v>23020122</v>
      </c>
      <c r="D53" s="32" t="str">
        <f>"3624291996******56"</f>
        <v>3624291996******56</v>
      </c>
      <c r="E53" s="33">
        <v>59.4</v>
      </c>
      <c r="F53" s="34">
        <v>4</v>
      </c>
      <c r="G53" s="33" t="s">
        <v>10</v>
      </c>
    </row>
    <row r="54" spans="1:7" s="16" customFormat="1" ht="22.5" customHeight="1">
      <c r="A54" s="32" t="s">
        <v>63</v>
      </c>
      <c r="B54" s="32" t="s">
        <v>68</v>
      </c>
      <c r="C54" s="32" t="str">
        <f>"23020130"</f>
        <v>23020130</v>
      </c>
      <c r="D54" s="32" t="str">
        <f>"3604021996******71"</f>
        <v>3604021996******71</v>
      </c>
      <c r="E54" s="33">
        <v>56.5</v>
      </c>
      <c r="F54" s="34">
        <v>5</v>
      </c>
      <c r="G54" s="33" t="s">
        <v>10</v>
      </c>
    </row>
    <row r="55" spans="1:7" s="16" customFormat="1" ht="22.5" customHeight="1">
      <c r="A55" s="32" t="s">
        <v>63</v>
      </c>
      <c r="B55" s="32" t="s">
        <v>69</v>
      </c>
      <c r="C55" s="32" t="str">
        <f>"23020132"</f>
        <v>23020132</v>
      </c>
      <c r="D55" s="32" t="str">
        <f>"4210221997******25"</f>
        <v>4210221997******25</v>
      </c>
      <c r="E55" s="33">
        <v>56</v>
      </c>
      <c r="F55" s="34">
        <v>6</v>
      </c>
      <c r="G55" s="33" t="s">
        <v>10</v>
      </c>
    </row>
    <row r="56" spans="1:7" s="16" customFormat="1" ht="22.5" customHeight="1">
      <c r="A56" s="39" t="s">
        <v>63</v>
      </c>
      <c r="B56" s="35" t="s">
        <v>70</v>
      </c>
      <c r="C56" s="35" t="str">
        <f>"23020129"</f>
        <v>23020129</v>
      </c>
      <c r="D56" s="35" t="str">
        <f>"3604032000******2X"</f>
        <v>3604032000******2X</v>
      </c>
      <c r="E56" s="36">
        <v>51.2</v>
      </c>
      <c r="F56" s="37">
        <v>7</v>
      </c>
      <c r="G56" s="35" t="s">
        <v>14</v>
      </c>
    </row>
    <row r="57" spans="1:7" s="16" customFormat="1" ht="22.5" customHeight="1">
      <c r="A57" s="39" t="s">
        <v>63</v>
      </c>
      <c r="B57" s="35" t="s">
        <v>71</v>
      </c>
      <c r="C57" s="35" t="str">
        <f>"23020121"</f>
        <v>23020121</v>
      </c>
      <c r="D57" s="35" t="s">
        <v>19</v>
      </c>
      <c r="E57" s="36">
        <v>0</v>
      </c>
      <c r="F57" s="36"/>
      <c r="G57" s="35"/>
    </row>
    <row r="58" spans="1:7" s="16" customFormat="1" ht="22.5" customHeight="1">
      <c r="A58" s="39" t="s">
        <v>63</v>
      </c>
      <c r="B58" s="35" t="s">
        <v>72</v>
      </c>
      <c r="C58" s="35" t="str">
        <f>"23020124"</f>
        <v>23020124</v>
      </c>
      <c r="D58" s="35" t="s">
        <v>19</v>
      </c>
      <c r="E58" s="36">
        <v>0</v>
      </c>
      <c r="F58" s="36"/>
      <c r="G58" s="35"/>
    </row>
    <row r="59" spans="1:7" s="16" customFormat="1" ht="22.5" customHeight="1">
      <c r="A59" s="39" t="s">
        <v>63</v>
      </c>
      <c r="B59" s="35" t="s">
        <v>73</v>
      </c>
      <c r="C59" s="35" t="str">
        <f>"23020125"</f>
        <v>23020125</v>
      </c>
      <c r="D59" s="35" t="s">
        <v>19</v>
      </c>
      <c r="E59" s="36">
        <v>0</v>
      </c>
      <c r="F59" s="36"/>
      <c r="G59" s="35"/>
    </row>
    <row r="60" spans="1:7" s="16" customFormat="1" ht="22.5" customHeight="1">
      <c r="A60" s="39" t="s">
        <v>63</v>
      </c>
      <c r="B60" s="35" t="s">
        <v>74</v>
      </c>
      <c r="C60" s="35" t="str">
        <f>"23020127"</f>
        <v>23020127</v>
      </c>
      <c r="D60" s="35" t="s">
        <v>19</v>
      </c>
      <c r="E60" s="36">
        <v>0</v>
      </c>
      <c r="F60" s="36"/>
      <c r="G60" s="35"/>
    </row>
    <row r="61" spans="1:7" s="16" customFormat="1" ht="22.5" customHeight="1">
      <c r="A61" s="39" t="s">
        <v>63</v>
      </c>
      <c r="B61" s="35" t="s">
        <v>75</v>
      </c>
      <c r="C61" s="35" t="str">
        <f>"23020131"</f>
        <v>23020131</v>
      </c>
      <c r="D61" s="35" t="s">
        <v>19</v>
      </c>
      <c r="E61" s="36">
        <v>0</v>
      </c>
      <c r="F61" s="36"/>
      <c r="G61" s="35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SheetLayoutView="100" workbookViewId="0" topLeftCell="A40">
      <selection activeCell="S27" sqref="S27"/>
    </sheetView>
  </sheetViews>
  <sheetFormatPr defaultColWidth="9.00390625" defaultRowHeight="30" customHeight="1"/>
  <cols>
    <col min="1" max="1" width="4.50390625" style="17" customWidth="1"/>
    <col min="2" max="2" width="16.375" style="16" customWidth="1"/>
    <col min="3" max="3" width="7.75390625" style="16" customWidth="1"/>
    <col min="4" max="4" width="5.625" style="16" customWidth="1"/>
    <col min="5" max="5" width="10.75390625" style="16" customWidth="1"/>
    <col min="6" max="6" width="19.625" style="18" customWidth="1"/>
    <col min="7" max="7" width="6.125" style="16" customWidth="1"/>
    <col min="8" max="8" width="7.00390625" style="16" customWidth="1"/>
    <col min="9" max="9" width="6.25390625" style="17" customWidth="1"/>
    <col min="10" max="12" width="9.00390625" style="16" customWidth="1"/>
    <col min="13" max="13" width="8.375" style="16" customWidth="1"/>
    <col min="14" max="16384" width="9.00390625" style="16" customWidth="1"/>
  </cols>
  <sheetData>
    <row r="1" spans="1:8" ht="36.75" customHeight="1">
      <c r="A1" s="19" t="s">
        <v>76</v>
      </c>
      <c r="B1" s="17"/>
      <c r="C1" s="17"/>
      <c r="D1" s="17"/>
      <c r="E1" s="17"/>
      <c r="F1" s="17"/>
      <c r="G1" s="17"/>
      <c r="H1" s="17"/>
    </row>
    <row r="2" spans="1:9" s="16" customFormat="1" ht="30" customHeight="1">
      <c r="A2" s="20" t="s">
        <v>77</v>
      </c>
      <c r="B2" s="20" t="s">
        <v>1</v>
      </c>
      <c r="C2" s="20" t="s">
        <v>2</v>
      </c>
      <c r="D2" s="20" t="s">
        <v>78</v>
      </c>
      <c r="E2" s="21" t="s">
        <v>3</v>
      </c>
      <c r="F2" s="20" t="s">
        <v>4</v>
      </c>
      <c r="G2" s="22" t="s">
        <v>5</v>
      </c>
      <c r="H2" s="20" t="s">
        <v>79</v>
      </c>
      <c r="I2" s="20" t="s">
        <v>7</v>
      </c>
    </row>
    <row r="3" spans="1:14" s="16" customFormat="1" ht="30" customHeight="1">
      <c r="A3" s="23">
        <v>1</v>
      </c>
      <c r="B3" s="23" t="s">
        <v>80</v>
      </c>
      <c r="C3" s="23" t="s">
        <v>81</v>
      </c>
      <c r="D3" s="23" t="s">
        <v>82</v>
      </c>
      <c r="E3" s="24" t="str">
        <f>"23020303"</f>
        <v>23020303</v>
      </c>
      <c r="F3" s="25" t="str">
        <f>"3408031999******49"</f>
        <v>3408031999******49</v>
      </c>
      <c r="G3" s="26">
        <v>76.8</v>
      </c>
      <c r="H3" s="23">
        <v>1</v>
      </c>
      <c r="I3" s="23" t="s">
        <v>10</v>
      </c>
      <c r="M3" s="18"/>
      <c r="N3" s="18"/>
    </row>
    <row r="4" spans="1:14" s="16" customFormat="1" ht="30" customHeight="1">
      <c r="A4" s="23">
        <v>2</v>
      </c>
      <c r="B4" s="23" t="s">
        <v>80</v>
      </c>
      <c r="C4" s="23" t="s">
        <v>83</v>
      </c>
      <c r="D4" s="23" t="s">
        <v>82</v>
      </c>
      <c r="E4" s="24" t="str">
        <f>"23020304"</f>
        <v>23020304</v>
      </c>
      <c r="F4" s="25" t="str">
        <f>"3604291983******2X"</f>
        <v>3604291983******2X</v>
      </c>
      <c r="G4" s="26">
        <v>68.7</v>
      </c>
      <c r="H4" s="23">
        <v>2</v>
      </c>
      <c r="I4" s="23" t="s">
        <v>10</v>
      </c>
      <c r="M4" s="18"/>
      <c r="N4" s="18"/>
    </row>
    <row r="5" spans="1:14" s="16" customFormat="1" ht="30" customHeight="1">
      <c r="A5" s="20">
        <v>3</v>
      </c>
      <c r="B5" s="20" t="s">
        <v>80</v>
      </c>
      <c r="C5" s="20" t="s">
        <v>84</v>
      </c>
      <c r="D5" s="20" t="s">
        <v>82</v>
      </c>
      <c r="E5" s="21" t="str">
        <f>"23020301"</f>
        <v>23020301</v>
      </c>
      <c r="F5" s="27" t="str">
        <f>"3604211990******65"</f>
        <v>3604211990******65</v>
      </c>
      <c r="G5" s="28">
        <v>0</v>
      </c>
      <c r="H5" s="20" t="s">
        <v>85</v>
      </c>
      <c r="I5" s="20" t="s">
        <v>14</v>
      </c>
      <c r="M5" s="18"/>
      <c r="N5" s="18"/>
    </row>
    <row r="6" spans="1:14" s="16" customFormat="1" ht="30" customHeight="1">
      <c r="A6" s="20">
        <v>4</v>
      </c>
      <c r="B6" s="20" t="s">
        <v>80</v>
      </c>
      <c r="C6" s="20" t="s">
        <v>86</v>
      </c>
      <c r="D6" s="20" t="s">
        <v>82</v>
      </c>
      <c r="E6" s="21" t="str">
        <f>"23020302"</f>
        <v>23020302</v>
      </c>
      <c r="F6" s="27" t="str">
        <f>"3604211989******82"</f>
        <v>3604211989******82</v>
      </c>
      <c r="G6" s="28">
        <v>0</v>
      </c>
      <c r="H6" s="20" t="s">
        <v>85</v>
      </c>
      <c r="I6" s="20" t="s">
        <v>14</v>
      </c>
      <c r="M6" s="18"/>
      <c r="N6" s="18"/>
    </row>
    <row r="7" spans="1:13" s="16" customFormat="1" ht="30" customHeight="1">
      <c r="A7" s="23">
        <v>1</v>
      </c>
      <c r="B7" s="23" t="s">
        <v>87</v>
      </c>
      <c r="C7" s="23" t="s">
        <v>88</v>
      </c>
      <c r="D7" s="23" t="s">
        <v>82</v>
      </c>
      <c r="E7" s="24" t="str">
        <f>"23020314"</f>
        <v>23020314</v>
      </c>
      <c r="F7" s="25" t="str">
        <f>"3604811989******24"</f>
        <v>3604811989******24</v>
      </c>
      <c r="G7" s="26">
        <v>75.7</v>
      </c>
      <c r="H7" s="23">
        <v>1</v>
      </c>
      <c r="I7" s="23" t="s">
        <v>10</v>
      </c>
      <c r="L7" s="18"/>
      <c r="M7" s="18"/>
    </row>
    <row r="8" spans="1:13" s="16" customFormat="1" ht="30" customHeight="1">
      <c r="A8" s="23">
        <v>2</v>
      </c>
      <c r="B8" s="23" t="s">
        <v>87</v>
      </c>
      <c r="C8" s="23" t="s">
        <v>89</v>
      </c>
      <c r="D8" s="23" t="s">
        <v>82</v>
      </c>
      <c r="E8" s="24" t="str">
        <f>"23020311"</f>
        <v>23020311</v>
      </c>
      <c r="F8" s="25" t="str">
        <f>"3604281993******21"</f>
        <v>3604281993******21</v>
      </c>
      <c r="G8" s="26">
        <v>74.1</v>
      </c>
      <c r="H8" s="23">
        <v>2</v>
      </c>
      <c r="I8" s="23" t="s">
        <v>10</v>
      </c>
      <c r="L8" s="18"/>
      <c r="M8" s="18"/>
    </row>
    <row r="9" spans="1:13" s="16" customFormat="1" ht="30" customHeight="1">
      <c r="A9" s="23">
        <v>3</v>
      </c>
      <c r="B9" s="23" t="s">
        <v>87</v>
      </c>
      <c r="C9" s="23" t="s">
        <v>90</v>
      </c>
      <c r="D9" s="23" t="s">
        <v>91</v>
      </c>
      <c r="E9" s="24" t="str">
        <f>"23020313"</f>
        <v>23020313</v>
      </c>
      <c r="F9" s="25" t="str">
        <f>"3412261998******18"</f>
        <v>3412261998******18</v>
      </c>
      <c r="G9" s="26">
        <v>73.2</v>
      </c>
      <c r="H9" s="23">
        <v>3</v>
      </c>
      <c r="I9" s="23" t="s">
        <v>10</v>
      </c>
      <c r="L9" s="18"/>
      <c r="M9" s="18"/>
    </row>
    <row r="10" spans="1:13" s="16" customFormat="1" ht="30" customHeight="1">
      <c r="A10" s="20">
        <v>4</v>
      </c>
      <c r="B10" s="20" t="s">
        <v>87</v>
      </c>
      <c r="C10" s="20" t="s">
        <v>92</v>
      </c>
      <c r="D10" s="20" t="s">
        <v>91</v>
      </c>
      <c r="E10" s="21" t="str">
        <f>"23020305"</f>
        <v>23020305</v>
      </c>
      <c r="F10" s="27" t="str">
        <f>"3604021998******93"</f>
        <v>3604021998******93</v>
      </c>
      <c r="G10" s="28">
        <v>70.5</v>
      </c>
      <c r="H10" s="20">
        <v>4</v>
      </c>
      <c r="I10" s="20" t="s">
        <v>14</v>
      </c>
      <c r="L10" s="18"/>
      <c r="M10" s="18"/>
    </row>
    <row r="11" spans="1:13" s="16" customFormat="1" ht="30" customHeight="1">
      <c r="A11" s="20">
        <v>5</v>
      </c>
      <c r="B11" s="20" t="s">
        <v>87</v>
      </c>
      <c r="C11" s="20" t="s">
        <v>93</v>
      </c>
      <c r="D11" s="20" t="s">
        <v>82</v>
      </c>
      <c r="E11" s="21" t="str">
        <f>"23020310"</f>
        <v>23020310</v>
      </c>
      <c r="F11" s="27" t="str">
        <f>"5101251999******28"</f>
        <v>5101251999******28</v>
      </c>
      <c r="G11" s="28">
        <v>70.2</v>
      </c>
      <c r="H11" s="20">
        <v>5</v>
      </c>
      <c r="I11" s="20" t="s">
        <v>14</v>
      </c>
      <c r="L11" s="18"/>
      <c r="M11" s="18"/>
    </row>
    <row r="12" spans="1:13" s="16" customFormat="1" ht="30" customHeight="1">
      <c r="A12" s="20">
        <v>6</v>
      </c>
      <c r="B12" s="20" t="s">
        <v>87</v>
      </c>
      <c r="C12" s="20" t="s">
        <v>94</v>
      </c>
      <c r="D12" s="20" t="s">
        <v>82</v>
      </c>
      <c r="E12" s="21" t="str">
        <f>"23020307"</f>
        <v>23020307</v>
      </c>
      <c r="F12" s="27" t="str">
        <f>"3604211992******27"</f>
        <v>3604211992******27</v>
      </c>
      <c r="G12" s="28">
        <v>68.7</v>
      </c>
      <c r="H12" s="20">
        <v>6</v>
      </c>
      <c r="I12" s="20" t="s">
        <v>14</v>
      </c>
      <c r="L12" s="18"/>
      <c r="M12" s="18"/>
    </row>
    <row r="13" spans="1:13" s="16" customFormat="1" ht="30" customHeight="1">
      <c r="A13" s="20">
        <v>7</v>
      </c>
      <c r="B13" s="20" t="s">
        <v>87</v>
      </c>
      <c r="C13" s="20" t="s">
        <v>95</v>
      </c>
      <c r="D13" s="20" t="s">
        <v>91</v>
      </c>
      <c r="E13" s="21" t="str">
        <f>"23020316"</f>
        <v>23020316</v>
      </c>
      <c r="F13" s="27" t="str">
        <f>"3604031993******52"</f>
        <v>3604031993******52</v>
      </c>
      <c r="G13" s="28">
        <v>68.1</v>
      </c>
      <c r="H13" s="20">
        <v>7</v>
      </c>
      <c r="I13" s="20" t="s">
        <v>14</v>
      </c>
      <c r="L13" s="18"/>
      <c r="M13" s="18"/>
    </row>
    <row r="14" spans="1:13" s="16" customFormat="1" ht="30" customHeight="1">
      <c r="A14" s="20">
        <v>8</v>
      </c>
      <c r="B14" s="20" t="s">
        <v>87</v>
      </c>
      <c r="C14" s="20" t="s">
        <v>96</v>
      </c>
      <c r="D14" s="20" t="s">
        <v>91</v>
      </c>
      <c r="E14" s="21" t="str">
        <f>"23020315"</f>
        <v>23020315</v>
      </c>
      <c r="F14" s="27" t="str">
        <f>"3604281999******15"</f>
        <v>3604281999******15</v>
      </c>
      <c r="G14" s="28">
        <v>66.7</v>
      </c>
      <c r="H14" s="20">
        <v>8</v>
      </c>
      <c r="I14" s="20" t="s">
        <v>14</v>
      </c>
      <c r="L14" s="18"/>
      <c r="M14" s="18"/>
    </row>
    <row r="15" spans="1:13" s="16" customFormat="1" ht="30" customHeight="1">
      <c r="A15" s="20">
        <v>9</v>
      </c>
      <c r="B15" s="20" t="s">
        <v>87</v>
      </c>
      <c r="C15" s="20" t="s">
        <v>97</v>
      </c>
      <c r="D15" s="20" t="s">
        <v>82</v>
      </c>
      <c r="E15" s="21" t="str">
        <f>"23020308"</f>
        <v>23020308</v>
      </c>
      <c r="F15" s="27" t="str">
        <f>"3601011985******24"</f>
        <v>3601011985******24</v>
      </c>
      <c r="G15" s="28">
        <v>65</v>
      </c>
      <c r="H15" s="20">
        <v>9</v>
      </c>
      <c r="I15" s="20" t="s">
        <v>14</v>
      </c>
      <c r="L15" s="18"/>
      <c r="M15" s="18"/>
    </row>
    <row r="16" spans="1:13" s="16" customFormat="1" ht="30" customHeight="1">
      <c r="A16" s="20">
        <v>10</v>
      </c>
      <c r="B16" s="20" t="s">
        <v>87</v>
      </c>
      <c r="C16" s="20" t="s">
        <v>98</v>
      </c>
      <c r="D16" s="20" t="s">
        <v>82</v>
      </c>
      <c r="E16" s="21" t="str">
        <f>"23020306"</f>
        <v>23020306</v>
      </c>
      <c r="F16" s="27" t="str">
        <f>"4408231995******26"</f>
        <v>4408231995******26</v>
      </c>
      <c r="G16" s="28">
        <v>0</v>
      </c>
      <c r="H16" s="20" t="s">
        <v>85</v>
      </c>
      <c r="I16" s="20" t="s">
        <v>14</v>
      </c>
      <c r="L16" s="18"/>
      <c r="M16" s="18"/>
    </row>
    <row r="17" spans="1:13" s="16" customFormat="1" ht="30" customHeight="1">
      <c r="A17" s="20">
        <v>11</v>
      </c>
      <c r="B17" s="20" t="s">
        <v>87</v>
      </c>
      <c r="C17" s="20" t="s">
        <v>99</v>
      </c>
      <c r="D17" s="20" t="s">
        <v>82</v>
      </c>
      <c r="E17" s="21" t="str">
        <f>"23020309"</f>
        <v>23020309</v>
      </c>
      <c r="F17" s="27" t="str">
        <f>"3604281997******22"</f>
        <v>3604281997******22</v>
      </c>
      <c r="G17" s="28">
        <v>0</v>
      </c>
      <c r="H17" s="20" t="s">
        <v>85</v>
      </c>
      <c r="I17" s="20" t="s">
        <v>14</v>
      </c>
      <c r="L17" s="18"/>
      <c r="M17" s="18"/>
    </row>
    <row r="18" spans="1:13" s="16" customFormat="1" ht="30" customHeight="1">
      <c r="A18" s="20">
        <v>12</v>
      </c>
      <c r="B18" s="20" t="s">
        <v>87</v>
      </c>
      <c r="C18" s="20" t="s">
        <v>100</v>
      </c>
      <c r="D18" s="20" t="s">
        <v>82</v>
      </c>
      <c r="E18" s="21" t="str">
        <f>"23020312"</f>
        <v>23020312</v>
      </c>
      <c r="F18" s="27" t="str">
        <f>"3604031987******2X"</f>
        <v>3604031987******2X</v>
      </c>
      <c r="G18" s="28">
        <v>0</v>
      </c>
      <c r="H18" s="20" t="s">
        <v>85</v>
      </c>
      <c r="I18" s="20" t="s">
        <v>14</v>
      </c>
      <c r="L18" s="18"/>
      <c r="M18" s="18"/>
    </row>
    <row r="19" spans="1:15" s="16" customFormat="1" ht="30" customHeight="1">
      <c r="A19" s="23">
        <v>1</v>
      </c>
      <c r="B19" s="23" t="s">
        <v>101</v>
      </c>
      <c r="C19" s="23" t="s">
        <v>102</v>
      </c>
      <c r="D19" s="23" t="s">
        <v>82</v>
      </c>
      <c r="E19" s="24" t="str">
        <f>"23020330"</f>
        <v>23020330</v>
      </c>
      <c r="F19" s="25" t="str">
        <f>"3604251995******20"</f>
        <v>3604251995******20</v>
      </c>
      <c r="G19" s="26">
        <v>77</v>
      </c>
      <c r="H19" s="23">
        <v>1</v>
      </c>
      <c r="I19" s="23" t="s">
        <v>10</v>
      </c>
      <c r="M19" s="18"/>
      <c r="N19" s="18"/>
      <c r="O19" s="18"/>
    </row>
    <row r="20" spans="1:15" s="16" customFormat="1" ht="30" customHeight="1">
      <c r="A20" s="23">
        <v>2</v>
      </c>
      <c r="B20" s="23" t="s">
        <v>101</v>
      </c>
      <c r="C20" s="23" t="s">
        <v>103</v>
      </c>
      <c r="D20" s="23" t="s">
        <v>82</v>
      </c>
      <c r="E20" s="24" t="str">
        <f>"23020332"</f>
        <v>23020332</v>
      </c>
      <c r="F20" s="25" t="str">
        <f>"3623011988******41"</f>
        <v>3623011988******41</v>
      </c>
      <c r="G20" s="26">
        <v>69.2</v>
      </c>
      <c r="H20" s="23">
        <v>2</v>
      </c>
      <c r="I20" s="23" t="s">
        <v>10</v>
      </c>
      <c r="M20" s="18"/>
      <c r="N20" s="18"/>
      <c r="O20" s="18"/>
    </row>
    <row r="21" spans="1:15" s="16" customFormat="1" ht="30" customHeight="1">
      <c r="A21" s="23">
        <v>3</v>
      </c>
      <c r="B21" s="23" t="s">
        <v>101</v>
      </c>
      <c r="C21" s="23" t="s">
        <v>104</v>
      </c>
      <c r="D21" s="23" t="s">
        <v>82</v>
      </c>
      <c r="E21" s="24" t="str">
        <f>"23020328"</f>
        <v>23020328</v>
      </c>
      <c r="F21" s="25" t="str">
        <f>"3604291990******25"</f>
        <v>3604291990******25</v>
      </c>
      <c r="G21" s="26">
        <v>67.4</v>
      </c>
      <c r="H21" s="23">
        <v>3</v>
      </c>
      <c r="I21" s="23" t="s">
        <v>10</v>
      </c>
      <c r="M21" s="18"/>
      <c r="N21" s="18"/>
      <c r="O21" s="18"/>
    </row>
    <row r="22" spans="1:15" s="16" customFormat="1" ht="30" customHeight="1">
      <c r="A22" s="20">
        <v>4</v>
      </c>
      <c r="B22" s="20" t="s">
        <v>101</v>
      </c>
      <c r="C22" s="20" t="s">
        <v>105</v>
      </c>
      <c r="D22" s="20" t="s">
        <v>82</v>
      </c>
      <c r="E22" s="21" t="str">
        <f>"23020318"</f>
        <v>23020318</v>
      </c>
      <c r="F22" s="27" t="str">
        <f>"3604211994******21"</f>
        <v>3604211994******21</v>
      </c>
      <c r="G22" s="28">
        <v>64.5</v>
      </c>
      <c r="H22" s="20">
        <v>4</v>
      </c>
      <c r="I22" s="20" t="s">
        <v>14</v>
      </c>
      <c r="M22" s="18"/>
      <c r="N22" s="18"/>
      <c r="O22" s="18"/>
    </row>
    <row r="23" spans="1:15" s="16" customFormat="1" ht="30" customHeight="1">
      <c r="A23" s="20">
        <v>5</v>
      </c>
      <c r="B23" s="20" t="s">
        <v>101</v>
      </c>
      <c r="C23" s="20" t="s">
        <v>106</v>
      </c>
      <c r="D23" s="20" t="s">
        <v>82</v>
      </c>
      <c r="E23" s="21" t="str">
        <f>"23020317"</f>
        <v>23020317</v>
      </c>
      <c r="F23" s="27" t="str">
        <f>"3604271984******61"</f>
        <v>3604271984******61</v>
      </c>
      <c r="G23" s="28">
        <v>61.9</v>
      </c>
      <c r="H23" s="20">
        <v>5</v>
      </c>
      <c r="I23" s="20" t="s">
        <v>14</v>
      </c>
      <c r="M23" s="18"/>
      <c r="N23" s="18"/>
      <c r="O23" s="18"/>
    </row>
    <row r="24" spans="1:15" s="16" customFormat="1" ht="30" customHeight="1">
      <c r="A24" s="20">
        <v>6</v>
      </c>
      <c r="B24" s="20" t="s">
        <v>101</v>
      </c>
      <c r="C24" s="20" t="s">
        <v>107</v>
      </c>
      <c r="D24" s="20" t="s">
        <v>82</v>
      </c>
      <c r="E24" s="21" t="str">
        <f>"23020329"</f>
        <v>23020329</v>
      </c>
      <c r="F24" s="27" t="str">
        <f>"3604291995******28"</f>
        <v>3604291995******28</v>
      </c>
      <c r="G24" s="28">
        <v>57.3</v>
      </c>
      <c r="H24" s="20">
        <v>6</v>
      </c>
      <c r="I24" s="20" t="s">
        <v>14</v>
      </c>
      <c r="M24" s="18"/>
      <c r="N24" s="18"/>
      <c r="O24" s="18"/>
    </row>
    <row r="25" spans="1:15" s="16" customFormat="1" ht="30" customHeight="1">
      <c r="A25" s="20">
        <v>7</v>
      </c>
      <c r="B25" s="20" t="s">
        <v>101</v>
      </c>
      <c r="C25" s="20" t="s">
        <v>108</v>
      </c>
      <c r="D25" s="20" t="s">
        <v>82</v>
      </c>
      <c r="E25" s="21" t="str">
        <f>"23020323"</f>
        <v>23020323</v>
      </c>
      <c r="F25" s="27" t="str">
        <f>"3604031994******22"</f>
        <v>3604031994******22</v>
      </c>
      <c r="G25" s="28">
        <v>56.8</v>
      </c>
      <c r="H25" s="20">
        <v>7</v>
      </c>
      <c r="I25" s="20" t="s">
        <v>14</v>
      </c>
      <c r="M25" s="18"/>
      <c r="N25" s="18"/>
      <c r="O25" s="18"/>
    </row>
    <row r="26" spans="1:15" s="16" customFormat="1" ht="30" customHeight="1">
      <c r="A26" s="20">
        <v>8</v>
      </c>
      <c r="B26" s="20" t="s">
        <v>101</v>
      </c>
      <c r="C26" s="20" t="s">
        <v>109</v>
      </c>
      <c r="D26" s="20" t="s">
        <v>82</v>
      </c>
      <c r="E26" s="21" t="str">
        <f>"23020321"</f>
        <v>23020321</v>
      </c>
      <c r="F26" s="27" t="str">
        <f>"3604281989******23"</f>
        <v>3604281989******23</v>
      </c>
      <c r="G26" s="28">
        <v>56.5</v>
      </c>
      <c r="H26" s="20">
        <v>8</v>
      </c>
      <c r="I26" s="20" t="s">
        <v>14</v>
      </c>
      <c r="M26" s="18"/>
      <c r="N26" s="18"/>
      <c r="O26" s="18"/>
    </row>
    <row r="27" spans="1:15" s="16" customFormat="1" ht="30" customHeight="1">
      <c r="A27" s="20">
        <v>9</v>
      </c>
      <c r="B27" s="20" t="s">
        <v>101</v>
      </c>
      <c r="C27" s="20" t="s">
        <v>110</v>
      </c>
      <c r="D27" s="20" t="s">
        <v>82</v>
      </c>
      <c r="E27" s="21" t="str">
        <f>"23020320"</f>
        <v>23020320</v>
      </c>
      <c r="F27" s="27" t="str">
        <f>"4113271999******26"</f>
        <v>4113271999******26</v>
      </c>
      <c r="G27" s="28">
        <v>55.3</v>
      </c>
      <c r="H27" s="20">
        <v>9</v>
      </c>
      <c r="I27" s="20" t="s">
        <v>14</v>
      </c>
      <c r="M27" s="18"/>
      <c r="N27" s="18"/>
      <c r="O27" s="18"/>
    </row>
    <row r="28" spans="1:15" s="16" customFormat="1" ht="30" customHeight="1">
      <c r="A28" s="20">
        <v>10</v>
      </c>
      <c r="B28" s="20" t="s">
        <v>101</v>
      </c>
      <c r="C28" s="20" t="s">
        <v>111</v>
      </c>
      <c r="D28" s="20" t="s">
        <v>112</v>
      </c>
      <c r="E28" s="21" t="str">
        <f>"23020431"</f>
        <v>23020431</v>
      </c>
      <c r="F28" s="27" t="str">
        <f>"3604251991******29"</f>
        <v>3604251991******29</v>
      </c>
      <c r="G28" s="28">
        <v>55.3</v>
      </c>
      <c r="H28" s="20">
        <v>10</v>
      </c>
      <c r="I28" s="20" t="s">
        <v>14</v>
      </c>
      <c r="M28" s="18"/>
      <c r="N28" s="18"/>
      <c r="O28" s="18"/>
    </row>
    <row r="29" spans="1:15" s="16" customFormat="1" ht="30" customHeight="1">
      <c r="A29" s="20">
        <v>11</v>
      </c>
      <c r="B29" s="20" t="s">
        <v>101</v>
      </c>
      <c r="C29" s="20" t="s">
        <v>113</v>
      </c>
      <c r="D29" s="20" t="s">
        <v>82</v>
      </c>
      <c r="E29" s="21" t="str">
        <f>"23020319"</f>
        <v>23020319</v>
      </c>
      <c r="F29" s="20" t="s">
        <v>85</v>
      </c>
      <c r="G29" s="28">
        <v>0</v>
      </c>
      <c r="H29" s="20" t="s">
        <v>85</v>
      </c>
      <c r="I29" s="20" t="s">
        <v>14</v>
      </c>
      <c r="M29" s="18"/>
      <c r="N29" s="18"/>
      <c r="O29" s="18"/>
    </row>
    <row r="30" spans="1:15" s="16" customFormat="1" ht="30" customHeight="1">
      <c r="A30" s="20">
        <v>12</v>
      </c>
      <c r="B30" s="20" t="s">
        <v>101</v>
      </c>
      <c r="C30" s="20" t="s">
        <v>42</v>
      </c>
      <c r="D30" s="20" t="s">
        <v>82</v>
      </c>
      <c r="E30" s="21" t="str">
        <f>"23020322"</f>
        <v>23020322</v>
      </c>
      <c r="F30" s="20" t="s">
        <v>85</v>
      </c>
      <c r="G30" s="28">
        <v>0</v>
      </c>
      <c r="H30" s="20" t="s">
        <v>85</v>
      </c>
      <c r="I30" s="20" t="s">
        <v>14</v>
      </c>
      <c r="M30" s="18"/>
      <c r="N30" s="18"/>
      <c r="O30" s="18"/>
    </row>
    <row r="31" spans="1:15" s="16" customFormat="1" ht="30" customHeight="1">
      <c r="A31" s="20">
        <v>13</v>
      </c>
      <c r="B31" s="20" t="s">
        <v>101</v>
      </c>
      <c r="C31" s="20" t="s">
        <v>114</v>
      </c>
      <c r="D31" s="20" t="s">
        <v>82</v>
      </c>
      <c r="E31" s="21" t="str">
        <f>"23020324"</f>
        <v>23020324</v>
      </c>
      <c r="F31" s="20" t="s">
        <v>85</v>
      </c>
      <c r="G31" s="28">
        <v>0</v>
      </c>
      <c r="H31" s="20" t="s">
        <v>85</v>
      </c>
      <c r="I31" s="20" t="s">
        <v>14</v>
      </c>
      <c r="M31" s="18"/>
      <c r="N31" s="18"/>
      <c r="O31" s="18"/>
    </row>
    <row r="32" spans="1:15" s="16" customFormat="1" ht="30" customHeight="1">
      <c r="A32" s="20">
        <v>14</v>
      </c>
      <c r="B32" s="20" t="s">
        <v>101</v>
      </c>
      <c r="C32" s="20" t="s">
        <v>115</v>
      </c>
      <c r="D32" s="20" t="s">
        <v>91</v>
      </c>
      <c r="E32" s="21" t="str">
        <f>"23020325"</f>
        <v>23020325</v>
      </c>
      <c r="F32" s="20" t="s">
        <v>85</v>
      </c>
      <c r="G32" s="28">
        <v>0</v>
      </c>
      <c r="H32" s="20" t="s">
        <v>85</v>
      </c>
      <c r="I32" s="20" t="s">
        <v>14</v>
      </c>
      <c r="M32" s="18"/>
      <c r="N32" s="18"/>
      <c r="O32" s="18"/>
    </row>
    <row r="33" spans="1:15" s="16" customFormat="1" ht="30" customHeight="1">
      <c r="A33" s="20">
        <v>15</v>
      </c>
      <c r="B33" s="20" t="s">
        <v>101</v>
      </c>
      <c r="C33" s="20" t="s">
        <v>116</v>
      </c>
      <c r="D33" s="20" t="s">
        <v>91</v>
      </c>
      <c r="E33" s="21" t="str">
        <f>"23020326"</f>
        <v>23020326</v>
      </c>
      <c r="F33" s="20" t="s">
        <v>85</v>
      </c>
      <c r="G33" s="28">
        <v>0</v>
      </c>
      <c r="H33" s="20" t="s">
        <v>85</v>
      </c>
      <c r="I33" s="20" t="s">
        <v>14</v>
      </c>
      <c r="M33" s="18"/>
      <c r="N33" s="18"/>
      <c r="O33" s="18"/>
    </row>
    <row r="34" spans="1:15" s="16" customFormat="1" ht="30" customHeight="1">
      <c r="A34" s="20">
        <v>16</v>
      </c>
      <c r="B34" s="20" t="s">
        <v>101</v>
      </c>
      <c r="C34" s="20" t="s">
        <v>46</v>
      </c>
      <c r="D34" s="20" t="s">
        <v>82</v>
      </c>
      <c r="E34" s="21" t="str">
        <f>"23020327"</f>
        <v>23020327</v>
      </c>
      <c r="F34" s="20" t="s">
        <v>85</v>
      </c>
      <c r="G34" s="28">
        <v>0</v>
      </c>
      <c r="H34" s="20" t="s">
        <v>85</v>
      </c>
      <c r="I34" s="20" t="s">
        <v>14</v>
      </c>
      <c r="M34" s="18"/>
      <c r="N34" s="18"/>
      <c r="O34" s="18"/>
    </row>
    <row r="35" spans="1:14" s="16" customFormat="1" ht="30" customHeight="1">
      <c r="A35" s="20">
        <v>17</v>
      </c>
      <c r="B35" s="20" t="s">
        <v>101</v>
      </c>
      <c r="C35" s="20" t="s">
        <v>117</v>
      </c>
      <c r="D35" s="20" t="s">
        <v>91</v>
      </c>
      <c r="E35" s="21" t="str">
        <f>"23020429"</f>
        <v>23020429</v>
      </c>
      <c r="F35" s="20" t="s">
        <v>85</v>
      </c>
      <c r="G35" s="28">
        <v>0</v>
      </c>
      <c r="H35" s="20" t="s">
        <v>85</v>
      </c>
      <c r="I35" s="20" t="s">
        <v>14</v>
      </c>
      <c r="M35" s="18"/>
      <c r="N35" s="18"/>
    </row>
    <row r="36" spans="1:14" s="16" customFormat="1" ht="30" customHeight="1">
      <c r="A36" s="20">
        <v>18</v>
      </c>
      <c r="B36" s="20" t="s">
        <v>101</v>
      </c>
      <c r="C36" s="20" t="s">
        <v>118</v>
      </c>
      <c r="D36" s="20" t="s">
        <v>82</v>
      </c>
      <c r="E36" s="21" t="str">
        <f>"23020430"</f>
        <v>23020430</v>
      </c>
      <c r="F36" s="20" t="s">
        <v>85</v>
      </c>
      <c r="G36" s="28">
        <v>0</v>
      </c>
      <c r="H36" s="20" t="s">
        <v>85</v>
      </c>
      <c r="I36" s="20" t="s">
        <v>14</v>
      </c>
      <c r="M36" s="18"/>
      <c r="N36" s="18"/>
    </row>
    <row r="37" spans="1:14" s="16" customFormat="1" ht="30" customHeight="1">
      <c r="A37" s="20">
        <v>19</v>
      </c>
      <c r="B37" s="20" t="s">
        <v>101</v>
      </c>
      <c r="C37" s="20" t="s">
        <v>119</v>
      </c>
      <c r="D37" s="20" t="s">
        <v>91</v>
      </c>
      <c r="E37" s="21" t="str">
        <f>"23020331"</f>
        <v>23020331</v>
      </c>
      <c r="F37" s="20" t="s">
        <v>85</v>
      </c>
      <c r="G37" s="28">
        <v>0</v>
      </c>
      <c r="H37" s="20" t="s">
        <v>85</v>
      </c>
      <c r="I37" s="20" t="s">
        <v>14</v>
      </c>
      <c r="M37" s="18"/>
      <c r="N37" s="18"/>
    </row>
    <row r="38" spans="1:14" s="16" customFormat="1" ht="30" customHeight="1">
      <c r="A38" s="23">
        <v>1</v>
      </c>
      <c r="B38" s="23" t="s">
        <v>120</v>
      </c>
      <c r="C38" s="23" t="s">
        <v>121</v>
      </c>
      <c r="D38" s="23" t="s">
        <v>91</v>
      </c>
      <c r="E38" s="24" t="str">
        <f>"23020403"</f>
        <v>23020403</v>
      </c>
      <c r="F38" s="25" t="str">
        <f>"3604021989******51"</f>
        <v>3604021989******51</v>
      </c>
      <c r="G38" s="26">
        <v>55.1</v>
      </c>
      <c r="H38" s="23">
        <v>1</v>
      </c>
      <c r="I38" s="23" t="s">
        <v>10</v>
      </c>
      <c r="L38" s="18"/>
      <c r="M38" s="18"/>
      <c r="N38" s="18"/>
    </row>
    <row r="39" spans="1:14" s="16" customFormat="1" ht="30" customHeight="1">
      <c r="A39" s="23">
        <v>2</v>
      </c>
      <c r="B39" s="23" t="s">
        <v>120</v>
      </c>
      <c r="C39" s="23" t="s">
        <v>122</v>
      </c>
      <c r="D39" s="23" t="s">
        <v>82</v>
      </c>
      <c r="E39" s="24" t="str">
        <f>"23020401"</f>
        <v>23020401</v>
      </c>
      <c r="F39" s="25" t="str">
        <f>"3604281988******81"</f>
        <v>3604281988******81</v>
      </c>
      <c r="G39" s="26">
        <v>51</v>
      </c>
      <c r="H39" s="23">
        <v>2</v>
      </c>
      <c r="I39" s="23" t="s">
        <v>10</v>
      </c>
      <c r="L39" s="18"/>
      <c r="M39" s="18"/>
      <c r="N39" s="18"/>
    </row>
    <row r="40" spans="1:14" s="16" customFormat="1" ht="30" customHeight="1">
      <c r="A40" s="23">
        <v>3</v>
      </c>
      <c r="B40" s="23" t="s">
        <v>120</v>
      </c>
      <c r="C40" s="23" t="s">
        <v>123</v>
      </c>
      <c r="D40" s="23" t="s">
        <v>91</v>
      </c>
      <c r="E40" s="24" t="str">
        <f>"23020404"</f>
        <v>23020404</v>
      </c>
      <c r="F40" s="25" t="str">
        <f>"3604282000******14"</f>
        <v>3604282000******14</v>
      </c>
      <c r="G40" s="26">
        <v>45.7</v>
      </c>
      <c r="H40" s="23">
        <v>3</v>
      </c>
      <c r="I40" s="23" t="s">
        <v>10</v>
      </c>
      <c r="L40" s="18"/>
      <c r="M40" s="18"/>
      <c r="N40" s="18"/>
    </row>
    <row r="41" spans="1:14" s="16" customFormat="1" ht="30" customHeight="1">
      <c r="A41" s="20">
        <v>4</v>
      </c>
      <c r="B41" s="20" t="s">
        <v>120</v>
      </c>
      <c r="C41" s="20" t="s">
        <v>124</v>
      </c>
      <c r="D41" s="20" t="s">
        <v>91</v>
      </c>
      <c r="E41" s="21" t="str">
        <f>"23020402"</f>
        <v>23020402</v>
      </c>
      <c r="F41" s="20" t="s">
        <v>85</v>
      </c>
      <c r="G41" s="28">
        <v>0</v>
      </c>
      <c r="H41" s="20" t="s">
        <v>85</v>
      </c>
      <c r="I41" s="20" t="s">
        <v>14</v>
      </c>
      <c r="L41" s="18"/>
      <c r="M41" s="18"/>
      <c r="N41" s="18"/>
    </row>
    <row r="42" spans="1:14" s="16" customFormat="1" ht="30" customHeight="1">
      <c r="A42" s="20">
        <v>5</v>
      </c>
      <c r="B42" s="20" t="s">
        <v>120</v>
      </c>
      <c r="C42" s="20" t="s">
        <v>125</v>
      </c>
      <c r="D42" s="20" t="s">
        <v>91</v>
      </c>
      <c r="E42" s="21" t="str">
        <f>"23020405"</f>
        <v>23020405</v>
      </c>
      <c r="F42" s="20" t="s">
        <v>85</v>
      </c>
      <c r="G42" s="28">
        <v>0</v>
      </c>
      <c r="H42" s="20" t="s">
        <v>85</v>
      </c>
      <c r="I42" s="20" t="s">
        <v>14</v>
      </c>
      <c r="L42" s="18"/>
      <c r="M42" s="18"/>
      <c r="N42" s="18"/>
    </row>
    <row r="43" spans="1:12" s="16" customFormat="1" ht="30" customHeight="1">
      <c r="A43" s="23">
        <v>1</v>
      </c>
      <c r="B43" s="23" t="s">
        <v>126</v>
      </c>
      <c r="C43" s="23" t="s">
        <v>127</v>
      </c>
      <c r="D43" s="23" t="s">
        <v>91</v>
      </c>
      <c r="E43" s="24" t="str">
        <f>"23020416"</f>
        <v>23020416</v>
      </c>
      <c r="F43" s="25" t="str">
        <f>"3604031995******32"</f>
        <v>3604031995******32</v>
      </c>
      <c r="G43" s="26">
        <v>73</v>
      </c>
      <c r="H43" s="23">
        <v>1</v>
      </c>
      <c r="I43" s="23" t="s">
        <v>10</v>
      </c>
      <c r="K43" s="18"/>
      <c r="L43" s="18"/>
    </row>
    <row r="44" spans="1:12" s="16" customFormat="1" ht="30" customHeight="1">
      <c r="A44" s="23">
        <v>2</v>
      </c>
      <c r="B44" s="23" t="s">
        <v>126</v>
      </c>
      <c r="C44" s="23" t="s">
        <v>128</v>
      </c>
      <c r="D44" s="23" t="s">
        <v>91</v>
      </c>
      <c r="E44" s="24" t="str">
        <f>"23020423"</f>
        <v>23020423</v>
      </c>
      <c r="F44" s="25" t="str">
        <f>"3604281991******1X"</f>
        <v>3604281991******1X</v>
      </c>
      <c r="G44" s="26">
        <v>52.8</v>
      </c>
      <c r="H44" s="23">
        <v>2</v>
      </c>
      <c r="I44" s="23" t="s">
        <v>10</v>
      </c>
      <c r="K44" s="18"/>
      <c r="L44" s="18"/>
    </row>
    <row r="45" spans="1:12" s="16" customFormat="1" ht="30" customHeight="1">
      <c r="A45" s="23">
        <v>3</v>
      </c>
      <c r="B45" s="23" t="s">
        <v>126</v>
      </c>
      <c r="C45" s="23" t="s">
        <v>129</v>
      </c>
      <c r="D45" s="23" t="s">
        <v>91</v>
      </c>
      <c r="E45" s="24" t="str">
        <f>"23020418"</f>
        <v>23020418</v>
      </c>
      <c r="F45" s="25" t="str">
        <f>"3604291990******13"</f>
        <v>3604291990******13</v>
      </c>
      <c r="G45" s="26">
        <v>52.6</v>
      </c>
      <c r="H45" s="23">
        <v>3</v>
      </c>
      <c r="I45" s="23" t="s">
        <v>10</v>
      </c>
      <c r="K45" s="18"/>
      <c r="L45" s="18"/>
    </row>
    <row r="46" spans="1:12" s="16" customFormat="1" ht="30" customHeight="1">
      <c r="A46" s="20">
        <v>4</v>
      </c>
      <c r="B46" s="20" t="s">
        <v>126</v>
      </c>
      <c r="C46" s="20" t="s">
        <v>130</v>
      </c>
      <c r="D46" s="20" t="s">
        <v>91</v>
      </c>
      <c r="E46" s="21" t="str">
        <f>"23020413"</f>
        <v>23020413</v>
      </c>
      <c r="F46" s="27" t="str">
        <f>"3604811992******13"</f>
        <v>3604811992******13</v>
      </c>
      <c r="G46" s="28">
        <v>51.8</v>
      </c>
      <c r="H46" s="20">
        <v>4</v>
      </c>
      <c r="I46" s="20" t="s">
        <v>14</v>
      </c>
      <c r="K46" s="18"/>
      <c r="L46" s="18"/>
    </row>
    <row r="47" spans="1:12" s="16" customFormat="1" ht="30" customHeight="1">
      <c r="A47" s="20">
        <v>5</v>
      </c>
      <c r="B47" s="20" t="s">
        <v>126</v>
      </c>
      <c r="C47" s="20" t="s">
        <v>131</v>
      </c>
      <c r="D47" s="20" t="s">
        <v>91</v>
      </c>
      <c r="E47" s="21" t="str">
        <f>"23020421"</f>
        <v>23020421</v>
      </c>
      <c r="F47" s="27" t="str">
        <f>"3625021997******1X"</f>
        <v>3625021997******1X</v>
      </c>
      <c r="G47" s="28">
        <v>46.4</v>
      </c>
      <c r="H47" s="20">
        <v>5</v>
      </c>
      <c r="I47" s="20" t="s">
        <v>14</v>
      </c>
      <c r="K47" s="18"/>
      <c r="L47" s="18"/>
    </row>
    <row r="48" spans="1:12" s="16" customFormat="1" ht="30" customHeight="1">
      <c r="A48" s="20">
        <v>6</v>
      </c>
      <c r="B48" s="20" t="s">
        <v>126</v>
      </c>
      <c r="C48" s="20" t="s">
        <v>132</v>
      </c>
      <c r="D48" s="20" t="s">
        <v>91</v>
      </c>
      <c r="E48" s="21" t="str">
        <f>"23020410"</f>
        <v>23020410</v>
      </c>
      <c r="F48" s="27" t="str">
        <f>"3601111991******90"</f>
        <v>3601111991******90</v>
      </c>
      <c r="G48" s="28">
        <v>46.2</v>
      </c>
      <c r="H48" s="20">
        <v>6</v>
      </c>
      <c r="I48" s="20" t="s">
        <v>14</v>
      </c>
      <c r="K48" s="18"/>
      <c r="L48" s="18"/>
    </row>
    <row r="49" spans="1:12" s="16" customFormat="1" ht="30" customHeight="1">
      <c r="A49" s="20">
        <v>7</v>
      </c>
      <c r="B49" s="20" t="s">
        <v>126</v>
      </c>
      <c r="C49" s="20" t="s">
        <v>133</v>
      </c>
      <c r="D49" s="20" t="s">
        <v>91</v>
      </c>
      <c r="E49" s="21" t="str">
        <f>"23020409"</f>
        <v>23020409</v>
      </c>
      <c r="F49" s="27" t="str">
        <f>"3604021995******95"</f>
        <v>3604021995******95</v>
      </c>
      <c r="G49" s="28">
        <v>45.1</v>
      </c>
      <c r="H49" s="20">
        <v>7</v>
      </c>
      <c r="I49" s="20" t="s">
        <v>14</v>
      </c>
      <c r="K49" s="18"/>
      <c r="L49" s="18"/>
    </row>
    <row r="50" spans="1:12" s="16" customFormat="1" ht="30" customHeight="1">
      <c r="A50" s="20">
        <v>8</v>
      </c>
      <c r="B50" s="20" t="s">
        <v>126</v>
      </c>
      <c r="C50" s="20" t="s">
        <v>134</v>
      </c>
      <c r="D50" s="20" t="s">
        <v>91</v>
      </c>
      <c r="E50" s="21" t="str">
        <f>"23020419"</f>
        <v>23020419</v>
      </c>
      <c r="F50" s="27" t="str">
        <f>"3604301999******10"</f>
        <v>3604301999******10</v>
      </c>
      <c r="G50" s="28">
        <v>44.6</v>
      </c>
      <c r="H50" s="20">
        <v>8</v>
      </c>
      <c r="I50" s="20" t="s">
        <v>14</v>
      </c>
      <c r="K50" s="18"/>
      <c r="L50" s="18"/>
    </row>
    <row r="51" spans="1:12" s="16" customFormat="1" ht="30" customHeight="1">
      <c r="A51" s="20">
        <v>9</v>
      </c>
      <c r="B51" s="20" t="s">
        <v>126</v>
      </c>
      <c r="C51" s="20" t="s">
        <v>135</v>
      </c>
      <c r="D51" s="20" t="s">
        <v>91</v>
      </c>
      <c r="E51" s="21" t="str">
        <f>"23020408"</f>
        <v>23020408</v>
      </c>
      <c r="F51" s="27" t="str">
        <f>"3604231986******15"</f>
        <v>3604231986******15</v>
      </c>
      <c r="G51" s="28">
        <v>43.4</v>
      </c>
      <c r="H51" s="20">
        <v>9</v>
      </c>
      <c r="I51" s="20" t="s">
        <v>14</v>
      </c>
      <c r="K51" s="18"/>
      <c r="L51" s="18"/>
    </row>
    <row r="52" spans="1:12" s="16" customFormat="1" ht="30" customHeight="1">
      <c r="A52" s="20">
        <v>10</v>
      </c>
      <c r="B52" s="20" t="s">
        <v>126</v>
      </c>
      <c r="C52" s="20" t="s">
        <v>136</v>
      </c>
      <c r="D52" s="20" t="s">
        <v>91</v>
      </c>
      <c r="E52" s="21" t="str">
        <f>"23020414"</f>
        <v>23020414</v>
      </c>
      <c r="F52" s="27" t="str">
        <f>"3604281989******57"</f>
        <v>3604281989******57</v>
      </c>
      <c r="G52" s="28">
        <v>42.2</v>
      </c>
      <c r="H52" s="20">
        <v>10</v>
      </c>
      <c r="I52" s="20" t="s">
        <v>14</v>
      </c>
      <c r="K52" s="18"/>
      <c r="L52" s="18"/>
    </row>
    <row r="53" spans="1:12" s="16" customFormat="1" ht="30" customHeight="1">
      <c r="A53" s="20">
        <v>11</v>
      </c>
      <c r="B53" s="20" t="s">
        <v>126</v>
      </c>
      <c r="C53" s="20" t="s">
        <v>137</v>
      </c>
      <c r="D53" s="20" t="s">
        <v>91</v>
      </c>
      <c r="E53" s="21" t="str">
        <f>"23020407"</f>
        <v>23020407</v>
      </c>
      <c r="F53" s="27" t="str">
        <f>"3604211997******57"</f>
        <v>3604211997******57</v>
      </c>
      <c r="G53" s="28">
        <v>42.1</v>
      </c>
      <c r="H53" s="20">
        <v>11</v>
      </c>
      <c r="I53" s="20" t="s">
        <v>14</v>
      </c>
      <c r="K53" s="18"/>
      <c r="L53" s="18"/>
    </row>
    <row r="54" spans="1:12" s="16" customFormat="1" ht="30" customHeight="1">
      <c r="A54" s="20">
        <v>12</v>
      </c>
      <c r="B54" s="20" t="s">
        <v>126</v>
      </c>
      <c r="C54" s="20" t="s">
        <v>138</v>
      </c>
      <c r="D54" s="20" t="s">
        <v>91</v>
      </c>
      <c r="E54" s="21" t="str">
        <f>"23020406"</f>
        <v>23020406</v>
      </c>
      <c r="F54" s="27" t="str">
        <f>"3604292000******58"</f>
        <v>3604292000******58</v>
      </c>
      <c r="G54" s="28">
        <v>38.8</v>
      </c>
      <c r="H54" s="20">
        <v>12</v>
      </c>
      <c r="I54" s="20" t="s">
        <v>14</v>
      </c>
      <c r="K54" s="18"/>
      <c r="L54" s="18"/>
    </row>
    <row r="55" spans="1:12" s="16" customFormat="1" ht="30" customHeight="1">
      <c r="A55" s="20">
        <v>13</v>
      </c>
      <c r="B55" s="20" t="s">
        <v>126</v>
      </c>
      <c r="C55" s="20" t="s">
        <v>139</v>
      </c>
      <c r="D55" s="20" t="s">
        <v>91</v>
      </c>
      <c r="E55" s="21" t="str">
        <f>"23020411"</f>
        <v>23020411</v>
      </c>
      <c r="F55" s="20" t="s">
        <v>85</v>
      </c>
      <c r="G55" s="28">
        <v>0</v>
      </c>
      <c r="H55" s="20" t="s">
        <v>85</v>
      </c>
      <c r="I55" s="20" t="s">
        <v>14</v>
      </c>
      <c r="K55" s="18"/>
      <c r="L55" s="18"/>
    </row>
    <row r="56" spans="1:12" s="16" customFormat="1" ht="30" customHeight="1">
      <c r="A56" s="20">
        <v>14</v>
      </c>
      <c r="B56" s="20" t="s">
        <v>126</v>
      </c>
      <c r="C56" s="20" t="s">
        <v>59</v>
      </c>
      <c r="D56" s="20" t="s">
        <v>91</v>
      </c>
      <c r="E56" s="21" t="str">
        <f>"23020412"</f>
        <v>23020412</v>
      </c>
      <c r="F56" s="20" t="s">
        <v>85</v>
      </c>
      <c r="G56" s="28">
        <v>0</v>
      </c>
      <c r="H56" s="20" t="s">
        <v>85</v>
      </c>
      <c r="I56" s="20" t="s">
        <v>14</v>
      </c>
      <c r="K56" s="18"/>
      <c r="L56" s="18"/>
    </row>
    <row r="57" spans="1:12" s="16" customFormat="1" ht="30" customHeight="1">
      <c r="A57" s="20">
        <v>15</v>
      </c>
      <c r="B57" s="20" t="s">
        <v>126</v>
      </c>
      <c r="C57" s="20" t="s">
        <v>140</v>
      </c>
      <c r="D57" s="20" t="s">
        <v>91</v>
      </c>
      <c r="E57" s="21" t="str">
        <f>"23020415"</f>
        <v>23020415</v>
      </c>
      <c r="F57" s="20" t="s">
        <v>85</v>
      </c>
      <c r="G57" s="28">
        <v>0</v>
      </c>
      <c r="H57" s="20" t="s">
        <v>85</v>
      </c>
      <c r="I57" s="20" t="s">
        <v>14</v>
      </c>
      <c r="K57" s="18"/>
      <c r="L57" s="18"/>
    </row>
    <row r="58" spans="1:12" s="16" customFormat="1" ht="30" customHeight="1">
      <c r="A58" s="20">
        <v>16</v>
      </c>
      <c r="B58" s="20" t="s">
        <v>126</v>
      </c>
      <c r="C58" s="20" t="s">
        <v>141</v>
      </c>
      <c r="D58" s="20" t="s">
        <v>91</v>
      </c>
      <c r="E58" s="21" t="str">
        <f>"23020417"</f>
        <v>23020417</v>
      </c>
      <c r="F58" s="20" t="s">
        <v>85</v>
      </c>
      <c r="G58" s="28">
        <v>0</v>
      </c>
      <c r="H58" s="20" t="s">
        <v>85</v>
      </c>
      <c r="I58" s="20" t="s">
        <v>14</v>
      </c>
      <c r="K58" s="18"/>
      <c r="L58" s="18"/>
    </row>
    <row r="59" spans="1:12" s="16" customFormat="1" ht="30" customHeight="1">
      <c r="A59" s="20">
        <v>17</v>
      </c>
      <c r="B59" s="20" t="s">
        <v>126</v>
      </c>
      <c r="C59" s="20" t="s">
        <v>142</v>
      </c>
      <c r="D59" s="20" t="s">
        <v>91</v>
      </c>
      <c r="E59" s="21" t="str">
        <f>"23020420"</f>
        <v>23020420</v>
      </c>
      <c r="F59" s="20" t="s">
        <v>85</v>
      </c>
      <c r="G59" s="28">
        <v>0</v>
      </c>
      <c r="H59" s="20" t="s">
        <v>85</v>
      </c>
      <c r="I59" s="20" t="s">
        <v>14</v>
      </c>
      <c r="K59" s="18"/>
      <c r="L59" s="18"/>
    </row>
    <row r="60" spans="1:12" s="16" customFormat="1" ht="30" customHeight="1">
      <c r="A60" s="20">
        <v>18</v>
      </c>
      <c r="B60" s="20" t="s">
        <v>126</v>
      </c>
      <c r="C60" s="20" t="s">
        <v>143</v>
      </c>
      <c r="D60" s="20" t="s">
        <v>91</v>
      </c>
      <c r="E60" s="21" t="str">
        <f>"23020422"</f>
        <v>23020422</v>
      </c>
      <c r="F60" s="20" t="s">
        <v>85</v>
      </c>
      <c r="G60" s="28">
        <v>0</v>
      </c>
      <c r="H60" s="20" t="s">
        <v>85</v>
      </c>
      <c r="I60" s="20" t="s">
        <v>14</v>
      </c>
      <c r="K60" s="18"/>
      <c r="L60" s="18"/>
    </row>
    <row r="61" spans="1:12" s="16" customFormat="1" ht="30" customHeight="1">
      <c r="A61" s="23">
        <v>1</v>
      </c>
      <c r="B61" s="23" t="s">
        <v>144</v>
      </c>
      <c r="C61" s="23" t="s">
        <v>145</v>
      </c>
      <c r="D61" s="23" t="s">
        <v>91</v>
      </c>
      <c r="E61" s="24" t="str">
        <f>"23020424"</f>
        <v>23020424</v>
      </c>
      <c r="F61" s="25" t="str">
        <f>"3604021986******17"</f>
        <v>3604021986******17</v>
      </c>
      <c r="G61" s="26">
        <v>49.1</v>
      </c>
      <c r="H61" s="23">
        <v>1</v>
      </c>
      <c r="I61" s="23" t="s">
        <v>10</v>
      </c>
      <c r="K61" s="18"/>
      <c r="L61" s="18"/>
    </row>
    <row r="62" spans="1:12" s="16" customFormat="1" ht="30" customHeight="1">
      <c r="A62" s="23">
        <v>2</v>
      </c>
      <c r="B62" s="23" t="s">
        <v>144</v>
      </c>
      <c r="C62" s="23" t="s">
        <v>146</v>
      </c>
      <c r="D62" s="23" t="s">
        <v>91</v>
      </c>
      <c r="E62" s="24" t="str">
        <f>"23020426"</f>
        <v>23020426</v>
      </c>
      <c r="F62" s="25" t="str">
        <f>"3623301988******71"</f>
        <v>3623301988******71</v>
      </c>
      <c r="G62" s="26">
        <v>48</v>
      </c>
      <c r="H62" s="23">
        <v>2</v>
      </c>
      <c r="I62" s="23" t="s">
        <v>10</v>
      </c>
      <c r="K62" s="18"/>
      <c r="L62" s="18"/>
    </row>
    <row r="63" spans="1:12" s="16" customFormat="1" ht="30" customHeight="1">
      <c r="A63" s="20">
        <v>3</v>
      </c>
      <c r="B63" s="20" t="s">
        <v>144</v>
      </c>
      <c r="C63" s="20" t="s">
        <v>147</v>
      </c>
      <c r="D63" s="20" t="s">
        <v>91</v>
      </c>
      <c r="E63" s="21" t="str">
        <f>"23020425"</f>
        <v>23020425</v>
      </c>
      <c r="F63" s="20" t="s">
        <v>85</v>
      </c>
      <c r="G63" s="28">
        <v>0</v>
      </c>
      <c r="H63" s="20" t="s">
        <v>85</v>
      </c>
      <c r="I63" s="20" t="s">
        <v>14</v>
      </c>
      <c r="K63" s="18"/>
      <c r="L63" s="18"/>
    </row>
    <row r="64" spans="1:12" s="16" customFormat="1" ht="30" customHeight="1">
      <c r="A64" s="23">
        <v>1</v>
      </c>
      <c r="B64" s="23" t="s">
        <v>148</v>
      </c>
      <c r="C64" s="23" t="s">
        <v>149</v>
      </c>
      <c r="D64" s="23" t="s">
        <v>91</v>
      </c>
      <c r="E64" s="24" t="str">
        <f>"23020428"</f>
        <v>23020428</v>
      </c>
      <c r="F64" s="25" t="str">
        <f>"3604301996******10"</f>
        <v>3604301996******10</v>
      </c>
      <c r="G64" s="26">
        <v>59.5</v>
      </c>
      <c r="H64" s="23">
        <v>1</v>
      </c>
      <c r="I64" s="23" t="s">
        <v>10</v>
      </c>
      <c r="K64" s="18"/>
      <c r="L64" s="18"/>
    </row>
    <row r="65" spans="1:12" s="16" customFormat="1" ht="30" customHeight="1">
      <c r="A65" s="23">
        <v>2</v>
      </c>
      <c r="B65" s="23" t="s">
        <v>148</v>
      </c>
      <c r="C65" s="23" t="s">
        <v>150</v>
      </c>
      <c r="D65" s="23" t="s">
        <v>91</v>
      </c>
      <c r="E65" s="24" t="str">
        <f>"23020427"</f>
        <v>23020427</v>
      </c>
      <c r="F65" s="25" t="str">
        <f>"3604021992******74"</f>
        <v>3604021992******74</v>
      </c>
      <c r="G65" s="26">
        <v>54</v>
      </c>
      <c r="H65" s="23">
        <v>2</v>
      </c>
      <c r="I65" s="23" t="s">
        <v>10</v>
      </c>
      <c r="K65" s="18"/>
      <c r="L65" s="18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1"/>
  <sheetViews>
    <sheetView tabSelected="1" zoomScaleSheetLayoutView="100" workbookViewId="0" topLeftCell="A34">
      <selection activeCell="K15" sqref="K15"/>
    </sheetView>
  </sheetViews>
  <sheetFormatPr defaultColWidth="9.00390625" defaultRowHeight="24.75" customHeight="1"/>
  <cols>
    <col min="1" max="1" width="21.00390625" style="2" customWidth="1"/>
    <col min="2" max="2" width="7.125" style="2" customWidth="1"/>
    <col min="3" max="3" width="5.00390625" style="2" customWidth="1"/>
    <col min="4" max="4" width="9.00390625" style="2" customWidth="1"/>
    <col min="5" max="5" width="19.875" style="2" customWidth="1"/>
    <col min="6" max="6" width="6.50390625" style="2" customWidth="1"/>
    <col min="7" max="7" width="6.375" style="2" customWidth="1"/>
    <col min="8" max="8" width="7.50390625" style="2" customWidth="1"/>
    <col min="9" max="9" width="14.125" style="0" customWidth="1"/>
    <col min="10" max="10" width="12.625" style="0" bestFit="1" customWidth="1"/>
    <col min="11" max="11" width="15.75390625" style="0" customWidth="1"/>
    <col min="12" max="12" width="23.625" style="0" customWidth="1"/>
    <col min="13" max="13" width="10.375" style="0" customWidth="1"/>
  </cols>
  <sheetData>
    <row r="1" spans="1:16" ht="40.5" customHeight="1">
      <c r="A1" s="3" t="s">
        <v>151</v>
      </c>
      <c r="B1" s="4"/>
      <c r="C1" s="4"/>
      <c r="D1" s="4"/>
      <c r="E1" s="4"/>
      <c r="F1" s="4"/>
      <c r="G1" s="4"/>
      <c r="H1" s="4"/>
      <c r="N1" s="15"/>
      <c r="O1" s="15"/>
      <c r="P1" s="15"/>
    </row>
    <row r="2" spans="1:8" ht="24.75" customHeight="1">
      <c r="A2" s="5" t="s">
        <v>1</v>
      </c>
      <c r="B2" s="5" t="s">
        <v>2</v>
      </c>
      <c r="C2" s="5" t="s">
        <v>78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24.75" customHeight="1">
      <c r="A3" s="6" t="s">
        <v>152</v>
      </c>
      <c r="B3" s="6" t="s">
        <v>153</v>
      </c>
      <c r="C3" s="6" t="s">
        <v>91</v>
      </c>
      <c r="D3" s="6" t="str">
        <f>"23020246"</f>
        <v>23020246</v>
      </c>
      <c r="E3" s="41" t="s">
        <v>154</v>
      </c>
      <c r="F3" s="8">
        <v>86.7</v>
      </c>
      <c r="G3" s="8">
        <v>1</v>
      </c>
      <c r="H3" s="6" t="s">
        <v>10</v>
      </c>
    </row>
    <row r="4" spans="1:8" ht="24.75" customHeight="1">
      <c r="A4" s="6" t="s">
        <v>152</v>
      </c>
      <c r="B4" s="6" t="s">
        <v>155</v>
      </c>
      <c r="C4" s="6" t="s">
        <v>82</v>
      </c>
      <c r="D4" s="6" t="str">
        <f>"23020248"</f>
        <v>23020248</v>
      </c>
      <c r="E4" s="41" t="s">
        <v>156</v>
      </c>
      <c r="F4" s="8">
        <v>77.9</v>
      </c>
      <c r="G4" s="8">
        <v>2</v>
      </c>
      <c r="H4" s="6" t="s">
        <v>10</v>
      </c>
    </row>
    <row r="5" spans="1:8" ht="24.75" customHeight="1">
      <c r="A5" s="6" t="s">
        <v>152</v>
      </c>
      <c r="B5" s="6" t="s">
        <v>157</v>
      </c>
      <c r="C5" s="6" t="s">
        <v>91</v>
      </c>
      <c r="D5" s="6" t="str">
        <f>"23020245"</f>
        <v>23020245</v>
      </c>
      <c r="E5" s="41" t="s">
        <v>158</v>
      </c>
      <c r="F5" s="8">
        <v>77.3</v>
      </c>
      <c r="G5" s="8">
        <v>3</v>
      </c>
      <c r="H5" s="6" t="s">
        <v>10</v>
      </c>
    </row>
    <row r="6" spans="1:8" ht="24.75" customHeight="1">
      <c r="A6" s="6" t="s">
        <v>152</v>
      </c>
      <c r="B6" s="6" t="s">
        <v>159</v>
      </c>
      <c r="C6" s="6" t="s">
        <v>91</v>
      </c>
      <c r="D6" s="6" t="str">
        <f>"23020243"</f>
        <v>23020243</v>
      </c>
      <c r="E6" s="41" t="s">
        <v>160</v>
      </c>
      <c r="F6" s="8">
        <v>76.4</v>
      </c>
      <c r="G6" s="8">
        <v>4</v>
      </c>
      <c r="H6" s="6" t="s">
        <v>10</v>
      </c>
    </row>
    <row r="7" spans="1:8" ht="24.75" customHeight="1">
      <c r="A7" s="6" t="s">
        <v>152</v>
      </c>
      <c r="B7" s="6" t="s">
        <v>161</v>
      </c>
      <c r="C7" s="6" t="s">
        <v>82</v>
      </c>
      <c r="D7" s="6" t="str">
        <f>"23020251"</f>
        <v>23020251</v>
      </c>
      <c r="E7" s="41" t="s">
        <v>162</v>
      </c>
      <c r="F7" s="8">
        <v>75.9</v>
      </c>
      <c r="G7" s="8">
        <v>5</v>
      </c>
      <c r="H7" s="6" t="s">
        <v>10</v>
      </c>
    </row>
    <row r="8" spans="1:8" ht="24.75" customHeight="1">
      <c r="A8" s="6" t="s">
        <v>152</v>
      </c>
      <c r="B8" s="6" t="s">
        <v>163</v>
      </c>
      <c r="C8" s="6" t="s">
        <v>91</v>
      </c>
      <c r="D8" s="6" t="str">
        <f>"23020247"</f>
        <v>23020247</v>
      </c>
      <c r="E8" s="41" t="s">
        <v>164</v>
      </c>
      <c r="F8" s="8">
        <v>71.6</v>
      </c>
      <c r="G8" s="8">
        <v>6</v>
      </c>
      <c r="H8" s="6" t="s">
        <v>10</v>
      </c>
    </row>
    <row r="9" spans="1:8" ht="24.75" customHeight="1">
      <c r="A9" s="9" t="s">
        <v>152</v>
      </c>
      <c r="B9" s="9" t="s">
        <v>165</v>
      </c>
      <c r="C9" s="9" t="s">
        <v>91</v>
      </c>
      <c r="D9" s="9" t="str">
        <f>"23020249"</f>
        <v>23020249</v>
      </c>
      <c r="E9" s="42" t="s">
        <v>166</v>
      </c>
      <c r="F9" s="10">
        <v>62</v>
      </c>
      <c r="G9" s="11">
        <v>7</v>
      </c>
      <c r="H9" s="12" t="s">
        <v>14</v>
      </c>
    </row>
    <row r="10" spans="1:8" ht="24.75" customHeight="1">
      <c r="A10" s="9" t="s">
        <v>152</v>
      </c>
      <c r="B10" s="9" t="s">
        <v>167</v>
      </c>
      <c r="C10" s="9" t="s">
        <v>82</v>
      </c>
      <c r="D10" s="9" t="str">
        <f>"23020250"</f>
        <v>23020250</v>
      </c>
      <c r="E10" s="42" t="s">
        <v>168</v>
      </c>
      <c r="F10" s="10">
        <v>59.8</v>
      </c>
      <c r="G10" s="11">
        <v>8</v>
      </c>
      <c r="H10" s="12" t="s">
        <v>14</v>
      </c>
    </row>
    <row r="11" spans="1:8" ht="24.75" customHeight="1">
      <c r="A11" s="9" t="s">
        <v>152</v>
      </c>
      <c r="B11" s="9" t="s">
        <v>169</v>
      </c>
      <c r="C11" s="9" t="s">
        <v>82</v>
      </c>
      <c r="D11" s="9" t="str">
        <f>"23020244"</f>
        <v>23020244</v>
      </c>
      <c r="E11" s="42" t="s">
        <v>170</v>
      </c>
      <c r="F11" s="10">
        <v>57.9</v>
      </c>
      <c r="G11" s="11">
        <v>9</v>
      </c>
      <c r="H11" s="12" t="s">
        <v>14</v>
      </c>
    </row>
    <row r="12" spans="1:8" ht="24.75" customHeight="1">
      <c r="A12" s="9" t="s">
        <v>152</v>
      </c>
      <c r="B12" s="9" t="s">
        <v>171</v>
      </c>
      <c r="C12" s="9" t="s">
        <v>82</v>
      </c>
      <c r="D12" s="9" t="str">
        <f>"23020252"</f>
        <v>23020252</v>
      </c>
      <c r="E12" s="9" t="s">
        <v>19</v>
      </c>
      <c r="F12" s="10">
        <v>0</v>
      </c>
      <c r="G12" s="11">
        <v>10</v>
      </c>
      <c r="H12" s="12" t="s">
        <v>14</v>
      </c>
    </row>
    <row r="13" spans="1:8" ht="24.75" customHeight="1">
      <c r="A13" s="6" t="s">
        <v>172</v>
      </c>
      <c r="B13" s="6" t="s">
        <v>173</v>
      </c>
      <c r="C13" s="6" t="s">
        <v>91</v>
      </c>
      <c r="D13" s="6" t="str">
        <f>"23020229"</f>
        <v>23020229</v>
      </c>
      <c r="E13" s="41" t="s">
        <v>174</v>
      </c>
      <c r="F13" s="8">
        <v>64.2</v>
      </c>
      <c r="G13" s="8">
        <v>1</v>
      </c>
      <c r="H13" s="6" t="s">
        <v>10</v>
      </c>
    </row>
    <row r="14" spans="1:8" ht="24.75" customHeight="1">
      <c r="A14" s="6" t="s">
        <v>172</v>
      </c>
      <c r="B14" s="6" t="s">
        <v>175</v>
      </c>
      <c r="C14" s="6" t="s">
        <v>91</v>
      </c>
      <c r="D14" s="6" t="str">
        <f>"23020224"</f>
        <v>23020224</v>
      </c>
      <c r="E14" s="41" t="s">
        <v>176</v>
      </c>
      <c r="F14" s="8">
        <v>56.9</v>
      </c>
      <c r="G14" s="8">
        <v>2</v>
      </c>
      <c r="H14" s="6" t="s">
        <v>10</v>
      </c>
    </row>
    <row r="15" spans="1:8" ht="24.75" customHeight="1">
      <c r="A15" s="6" t="s">
        <v>172</v>
      </c>
      <c r="B15" s="6" t="s">
        <v>177</v>
      </c>
      <c r="C15" s="6" t="s">
        <v>91</v>
      </c>
      <c r="D15" s="6" t="str">
        <f>"23020225"</f>
        <v>23020225</v>
      </c>
      <c r="E15" s="41" t="s">
        <v>178</v>
      </c>
      <c r="F15" s="8">
        <v>55.4</v>
      </c>
      <c r="G15" s="8">
        <v>3</v>
      </c>
      <c r="H15" s="6" t="s">
        <v>10</v>
      </c>
    </row>
    <row r="16" spans="1:8" ht="24.75" customHeight="1">
      <c r="A16" s="6" t="s">
        <v>172</v>
      </c>
      <c r="B16" s="6" t="s">
        <v>179</v>
      </c>
      <c r="C16" s="6" t="s">
        <v>91</v>
      </c>
      <c r="D16" s="6" t="str">
        <f>"23020228"</f>
        <v>23020228</v>
      </c>
      <c r="E16" s="41" t="s">
        <v>180</v>
      </c>
      <c r="F16" s="8">
        <v>50.9</v>
      </c>
      <c r="G16" s="8">
        <v>4</v>
      </c>
      <c r="H16" s="6" t="s">
        <v>10</v>
      </c>
    </row>
    <row r="17" spans="1:8" ht="24.75" customHeight="1">
      <c r="A17" s="6" t="s">
        <v>172</v>
      </c>
      <c r="B17" s="6" t="s">
        <v>181</v>
      </c>
      <c r="C17" s="6" t="s">
        <v>91</v>
      </c>
      <c r="D17" s="6" t="str">
        <f>"23020226"</f>
        <v>23020226</v>
      </c>
      <c r="E17" s="41" t="s">
        <v>182</v>
      </c>
      <c r="F17" s="8">
        <v>40.9</v>
      </c>
      <c r="G17" s="8">
        <v>5</v>
      </c>
      <c r="H17" s="6" t="s">
        <v>10</v>
      </c>
    </row>
    <row r="18" spans="1:8" ht="24.75" customHeight="1">
      <c r="A18" s="6" t="s">
        <v>172</v>
      </c>
      <c r="B18" s="6" t="s">
        <v>59</v>
      </c>
      <c r="C18" s="6" t="s">
        <v>91</v>
      </c>
      <c r="D18" s="6" t="str">
        <f>"23020232"</f>
        <v>23020232</v>
      </c>
      <c r="E18" s="41" t="s">
        <v>183</v>
      </c>
      <c r="F18" s="8">
        <v>40.8</v>
      </c>
      <c r="G18" s="8">
        <v>6</v>
      </c>
      <c r="H18" s="6" t="s">
        <v>10</v>
      </c>
    </row>
    <row r="19" spans="1:8" ht="24.75" customHeight="1">
      <c r="A19" s="9" t="s">
        <v>172</v>
      </c>
      <c r="B19" s="9" t="s">
        <v>184</v>
      </c>
      <c r="C19" s="9" t="s">
        <v>91</v>
      </c>
      <c r="D19" s="9" t="str">
        <f>"23020227"</f>
        <v>23020227</v>
      </c>
      <c r="E19" s="9" t="s">
        <v>19</v>
      </c>
      <c r="F19" s="10">
        <v>0</v>
      </c>
      <c r="G19" s="10">
        <v>7</v>
      </c>
      <c r="H19" s="12" t="s">
        <v>14</v>
      </c>
    </row>
    <row r="20" spans="1:8" ht="24.75" customHeight="1">
      <c r="A20" s="9" t="s">
        <v>172</v>
      </c>
      <c r="B20" s="9" t="s">
        <v>185</v>
      </c>
      <c r="C20" s="9" t="s">
        <v>91</v>
      </c>
      <c r="D20" s="9" t="str">
        <f>"23020230"</f>
        <v>23020230</v>
      </c>
      <c r="E20" s="9" t="s">
        <v>19</v>
      </c>
      <c r="F20" s="10">
        <v>0</v>
      </c>
      <c r="G20" s="10">
        <v>8</v>
      </c>
      <c r="H20" s="12" t="s">
        <v>14</v>
      </c>
    </row>
    <row r="21" spans="1:8" ht="24.75" customHeight="1">
      <c r="A21" s="9" t="s">
        <v>172</v>
      </c>
      <c r="B21" s="9" t="s">
        <v>186</v>
      </c>
      <c r="C21" s="9" t="s">
        <v>91</v>
      </c>
      <c r="D21" s="9" t="str">
        <f>"23020231"</f>
        <v>23020231</v>
      </c>
      <c r="E21" s="9" t="s">
        <v>19</v>
      </c>
      <c r="F21" s="10">
        <v>0</v>
      </c>
      <c r="G21" s="10">
        <v>9</v>
      </c>
      <c r="H21" s="12" t="s">
        <v>14</v>
      </c>
    </row>
    <row r="22" spans="1:8" ht="24.75" customHeight="1">
      <c r="A22" s="6" t="s">
        <v>187</v>
      </c>
      <c r="B22" s="6" t="s">
        <v>188</v>
      </c>
      <c r="C22" s="6" t="s">
        <v>82</v>
      </c>
      <c r="D22" s="6" t="str">
        <f>"23020238"</f>
        <v>23020238</v>
      </c>
      <c r="E22" s="41" t="s">
        <v>189</v>
      </c>
      <c r="F22" s="8">
        <v>60.9</v>
      </c>
      <c r="G22" s="8">
        <v>1</v>
      </c>
      <c r="H22" s="6" t="s">
        <v>10</v>
      </c>
    </row>
    <row r="23" spans="1:8" ht="24.75" customHeight="1">
      <c r="A23" s="6" t="s">
        <v>187</v>
      </c>
      <c r="B23" s="6" t="s">
        <v>190</v>
      </c>
      <c r="C23" s="6" t="s">
        <v>91</v>
      </c>
      <c r="D23" s="6" t="str">
        <f>"23020239"</f>
        <v>23020239</v>
      </c>
      <c r="E23" s="41" t="s">
        <v>191</v>
      </c>
      <c r="F23" s="8">
        <v>51.2</v>
      </c>
      <c r="G23" s="8">
        <v>2</v>
      </c>
      <c r="H23" s="6" t="s">
        <v>10</v>
      </c>
    </row>
    <row r="24" spans="1:8" ht="24.75" customHeight="1">
      <c r="A24" s="6" t="s">
        <v>187</v>
      </c>
      <c r="B24" s="6" t="s">
        <v>192</v>
      </c>
      <c r="C24" s="6" t="s">
        <v>91</v>
      </c>
      <c r="D24" s="6" t="str">
        <f>"23020233"</f>
        <v>23020233</v>
      </c>
      <c r="E24" s="6" t="s">
        <v>193</v>
      </c>
      <c r="F24" s="8">
        <v>47.6</v>
      </c>
      <c r="G24" s="8">
        <v>3</v>
      </c>
      <c r="H24" s="6" t="s">
        <v>10</v>
      </c>
    </row>
    <row r="25" spans="1:8" ht="24.75" customHeight="1">
      <c r="A25" s="6" t="s">
        <v>187</v>
      </c>
      <c r="B25" s="6" t="s">
        <v>194</v>
      </c>
      <c r="C25" s="6" t="s">
        <v>91</v>
      </c>
      <c r="D25" s="6" t="str">
        <f>"23020236"</f>
        <v>23020236</v>
      </c>
      <c r="E25" s="41" t="s">
        <v>195</v>
      </c>
      <c r="F25" s="8">
        <v>46.5</v>
      </c>
      <c r="G25" s="8">
        <v>4</v>
      </c>
      <c r="H25" s="6" t="s">
        <v>10</v>
      </c>
    </row>
    <row r="26" spans="1:8" ht="24.75" customHeight="1">
      <c r="A26" s="6" t="s">
        <v>187</v>
      </c>
      <c r="B26" s="6" t="s">
        <v>196</v>
      </c>
      <c r="C26" s="6" t="s">
        <v>91</v>
      </c>
      <c r="D26" s="6" t="str">
        <f>"23020237"</f>
        <v>23020237</v>
      </c>
      <c r="E26" s="41" t="s">
        <v>197</v>
      </c>
      <c r="F26" s="8">
        <v>42.6</v>
      </c>
      <c r="G26" s="8">
        <v>5</v>
      </c>
      <c r="H26" s="6" t="s">
        <v>10</v>
      </c>
    </row>
    <row r="27" spans="1:8" ht="24.75" customHeight="1">
      <c r="A27" s="6" t="s">
        <v>187</v>
      </c>
      <c r="B27" s="6" t="s">
        <v>198</v>
      </c>
      <c r="C27" s="6" t="s">
        <v>82</v>
      </c>
      <c r="D27" s="6" t="str">
        <f>"23020242"</f>
        <v>23020242</v>
      </c>
      <c r="E27" s="41" t="s">
        <v>199</v>
      </c>
      <c r="F27" s="8">
        <v>42.2</v>
      </c>
      <c r="G27" s="8">
        <v>6</v>
      </c>
      <c r="H27" s="6" t="s">
        <v>10</v>
      </c>
    </row>
    <row r="28" spans="1:8" ht="24.75" customHeight="1">
      <c r="A28" s="6" t="s">
        <v>187</v>
      </c>
      <c r="B28" s="6" t="s">
        <v>200</v>
      </c>
      <c r="C28" s="6" t="s">
        <v>91</v>
      </c>
      <c r="D28" s="6" t="str">
        <f>"23020235"</f>
        <v>23020235</v>
      </c>
      <c r="E28" s="41" t="s">
        <v>201</v>
      </c>
      <c r="F28" s="8">
        <v>41.8</v>
      </c>
      <c r="G28" s="8">
        <v>7</v>
      </c>
      <c r="H28" s="6" t="s">
        <v>10</v>
      </c>
    </row>
    <row r="29" spans="1:8" ht="24.75" customHeight="1">
      <c r="A29" s="6" t="s">
        <v>187</v>
      </c>
      <c r="B29" s="6" t="s">
        <v>202</v>
      </c>
      <c r="C29" s="6" t="s">
        <v>91</v>
      </c>
      <c r="D29" s="6" t="str">
        <f>"23020241"</f>
        <v>23020241</v>
      </c>
      <c r="E29" s="41" t="s">
        <v>203</v>
      </c>
      <c r="F29" s="8">
        <v>37.1</v>
      </c>
      <c r="G29" s="8">
        <v>8</v>
      </c>
      <c r="H29" s="6" t="s">
        <v>10</v>
      </c>
    </row>
    <row r="30" spans="1:8" ht="24.75" customHeight="1">
      <c r="A30" s="13" t="s">
        <v>187</v>
      </c>
      <c r="B30" s="13" t="s">
        <v>204</v>
      </c>
      <c r="C30" s="13" t="s">
        <v>91</v>
      </c>
      <c r="D30" s="13" t="str">
        <f>"23020234"</f>
        <v>23020234</v>
      </c>
      <c r="E30" s="13" t="s">
        <v>19</v>
      </c>
      <c r="F30" s="14">
        <v>0</v>
      </c>
      <c r="G30" s="10">
        <v>9</v>
      </c>
      <c r="H30" s="12" t="s">
        <v>14</v>
      </c>
    </row>
    <row r="31" spans="1:8" ht="24.75" customHeight="1">
      <c r="A31" s="13" t="s">
        <v>187</v>
      </c>
      <c r="B31" s="13" t="s">
        <v>205</v>
      </c>
      <c r="C31" s="13" t="s">
        <v>91</v>
      </c>
      <c r="D31" s="13" t="str">
        <f>"23020240"</f>
        <v>23020240</v>
      </c>
      <c r="E31" s="13" t="s">
        <v>19</v>
      </c>
      <c r="F31" s="14">
        <v>0</v>
      </c>
      <c r="G31" s="10">
        <v>10</v>
      </c>
      <c r="H31" s="12" t="s">
        <v>14</v>
      </c>
    </row>
    <row r="32" spans="1:8" ht="24.75" customHeight="1">
      <c r="A32" s="6" t="s">
        <v>206</v>
      </c>
      <c r="B32" s="6" t="s">
        <v>207</v>
      </c>
      <c r="C32" s="6" t="s">
        <v>82</v>
      </c>
      <c r="D32" s="6" t="str">
        <f>"23020203"</f>
        <v>23020203</v>
      </c>
      <c r="E32" s="6" t="s">
        <v>208</v>
      </c>
      <c r="F32" s="8">
        <v>75.2</v>
      </c>
      <c r="G32" s="8">
        <v>1</v>
      </c>
      <c r="H32" s="6" t="s">
        <v>10</v>
      </c>
    </row>
    <row r="33" spans="1:8" ht="24.75" customHeight="1">
      <c r="A33" s="6" t="s">
        <v>206</v>
      </c>
      <c r="B33" s="6" t="s">
        <v>31</v>
      </c>
      <c r="C33" s="6" t="s">
        <v>82</v>
      </c>
      <c r="D33" s="6" t="str">
        <f>"23020205"</f>
        <v>23020205</v>
      </c>
      <c r="E33" s="6" t="s">
        <v>209</v>
      </c>
      <c r="F33" s="8">
        <v>70.1</v>
      </c>
      <c r="G33" s="8">
        <v>2</v>
      </c>
      <c r="H33" s="6" t="s">
        <v>10</v>
      </c>
    </row>
    <row r="34" spans="1:8" ht="24.75" customHeight="1">
      <c r="A34" s="6" t="s">
        <v>206</v>
      </c>
      <c r="B34" s="6" t="s">
        <v>210</v>
      </c>
      <c r="C34" s="6" t="s">
        <v>82</v>
      </c>
      <c r="D34" s="6" t="str">
        <f>"23020202"</f>
        <v>23020202</v>
      </c>
      <c r="E34" s="6" t="s">
        <v>211</v>
      </c>
      <c r="F34" s="8">
        <v>66.7</v>
      </c>
      <c r="G34" s="8">
        <v>3</v>
      </c>
      <c r="H34" s="6" t="s">
        <v>10</v>
      </c>
    </row>
    <row r="35" spans="1:8" ht="24.75" customHeight="1">
      <c r="A35" s="9" t="s">
        <v>206</v>
      </c>
      <c r="B35" s="9" t="s">
        <v>114</v>
      </c>
      <c r="C35" s="9" t="s">
        <v>82</v>
      </c>
      <c r="D35" s="9" t="str">
        <f>"23020204"</f>
        <v>23020204</v>
      </c>
      <c r="E35" s="9" t="s">
        <v>212</v>
      </c>
      <c r="F35" s="10">
        <v>51.8</v>
      </c>
      <c r="G35" s="10">
        <v>4</v>
      </c>
      <c r="H35" s="12" t="s">
        <v>14</v>
      </c>
    </row>
    <row r="36" spans="1:8" ht="24.75" customHeight="1">
      <c r="A36" s="9" t="s">
        <v>206</v>
      </c>
      <c r="B36" s="9" t="s">
        <v>213</v>
      </c>
      <c r="C36" s="9" t="s">
        <v>82</v>
      </c>
      <c r="D36" s="9" t="str">
        <f>"23020201"</f>
        <v>23020201</v>
      </c>
      <c r="E36" s="9" t="s">
        <v>19</v>
      </c>
      <c r="F36" s="10">
        <v>0</v>
      </c>
      <c r="G36" s="10">
        <v>5</v>
      </c>
      <c r="H36" s="12" t="s">
        <v>14</v>
      </c>
    </row>
    <row r="37" spans="1:8" ht="24.75" customHeight="1">
      <c r="A37" s="9" t="s">
        <v>206</v>
      </c>
      <c r="B37" s="9" t="s">
        <v>42</v>
      </c>
      <c r="C37" s="9" t="s">
        <v>82</v>
      </c>
      <c r="D37" s="9" t="str">
        <f>"23020206"</f>
        <v>23020206</v>
      </c>
      <c r="E37" s="9" t="s">
        <v>19</v>
      </c>
      <c r="F37" s="10">
        <v>0</v>
      </c>
      <c r="G37" s="10">
        <v>6</v>
      </c>
      <c r="H37" s="12" t="s">
        <v>14</v>
      </c>
    </row>
    <row r="38" spans="1:8" ht="24.75" customHeight="1">
      <c r="A38" s="6" t="s">
        <v>214</v>
      </c>
      <c r="B38" s="6" t="s">
        <v>215</v>
      </c>
      <c r="C38" s="6" t="s">
        <v>82</v>
      </c>
      <c r="D38" s="6" t="str">
        <f>"23020209"</f>
        <v>23020209</v>
      </c>
      <c r="E38" s="6" t="s">
        <v>216</v>
      </c>
      <c r="F38" s="8">
        <v>76.7</v>
      </c>
      <c r="G38" s="8">
        <v>1</v>
      </c>
      <c r="H38" s="6" t="s">
        <v>10</v>
      </c>
    </row>
    <row r="39" spans="1:8" ht="24.75" customHeight="1">
      <c r="A39" s="6" t="s">
        <v>214</v>
      </c>
      <c r="B39" s="6" t="s">
        <v>217</v>
      </c>
      <c r="C39" s="6" t="s">
        <v>91</v>
      </c>
      <c r="D39" s="6" t="str">
        <f>"23020219"</f>
        <v>23020219</v>
      </c>
      <c r="E39" s="41" t="s">
        <v>218</v>
      </c>
      <c r="F39" s="8">
        <v>71.5</v>
      </c>
      <c r="G39" s="8">
        <v>2</v>
      </c>
      <c r="H39" s="6" t="s">
        <v>10</v>
      </c>
    </row>
    <row r="40" spans="1:8" ht="24.75" customHeight="1">
      <c r="A40" s="6" t="s">
        <v>214</v>
      </c>
      <c r="B40" s="6" t="s">
        <v>219</v>
      </c>
      <c r="C40" s="6" t="s">
        <v>82</v>
      </c>
      <c r="D40" s="6" t="str">
        <f>"23020211"</f>
        <v>23020211</v>
      </c>
      <c r="E40" s="41" t="s">
        <v>220</v>
      </c>
      <c r="F40" s="8">
        <v>70.2</v>
      </c>
      <c r="G40" s="8">
        <v>3</v>
      </c>
      <c r="H40" s="6" t="s">
        <v>10</v>
      </c>
    </row>
    <row r="41" spans="1:8" ht="24.75" customHeight="1">
      <c r="A41" s="9" t="s">
        <v>214</v>
      </c>
      <c r="B41" s="9" t="s">
        <v>221</v>
      </c>
      <c r="C41" s="9" t="s">
        <v>82</v>
      </c>
      <c r="D41" s="9" t="str">
        <f>"23020214"</f>
        <v>23020214</v>
      </c>
      <c r="E41" s="42" t="s">
        <v>222</v>
      </c>
      <c r="F41" s="10">
        <v>54</v>
      </c>
      <c r="G41" s="10">
        <v>4</v>
      </c>
      <c r="H41" s="12" t="s">
        <v>14</v>
      </c>
    </row>
    <row r="42" spans="1:8" ht="24.75" customHeight="1">
      <c r="A42" s="9" t="s">
        <v>214</v>
      </c>
      <c r="B42" s="9" t="s">
        <v>223</v>
      </c>
      <c r="C42" s="9" t="s">
        <v>82</v>
      </c>
      <c r="D42" s="9" t="str">
        <f>"23020220"</f>
        <v>23020220</v>
      </c>
      <c r="E42" s="42" t="s">
        <v>224</v>
      </c>
      <c r="F42" s="10">
        <v>51.3</v>
      </c>
      <c r="G42" s="10">
        <v>5</v>
      </c>
      <c r="H42" s="12" t="s">
        <v>14</v>
      </c>
    </row>
    <row r="43" spans="1:8" ht="24.75" customHeight="1">
      <c r="A43" s="9" t="s">
        <v>214</v>
      </c>
      <c r="B43" s="9" t="s">
        <v>225</v>
      </c>
      <c r="C43" s="9" t="s">
        <v>82</v>
      </c>
      <c r="D43" s="9" t="str">
        <f>"23020217"</f>
        <v>23020217</v>
      </c>
      <c r="E43" s="42" t="s">
        <v>226</v>
      </c>
      <c r="F43" s="10">
        <v>47.9</v>
      </c>
      <c r="G43" s="10">
        <v>6</v>
      </c>
      <c r="H43" s="12" t="s">
        <v>14</v>
      </c>
    </row>
    <row r="44" spans="1:8" ht="24.75" customHeight="1">
      <c r="A44" s="9" t="s">
        <v>214</v>
      </c>
      <c r="B44" s="9" t="s">
        <v>227</v>
      </c>
      <c r="C44" s="9" t="s">
        <v>82</v>
      </c>
      <c r="D44" s="9" t="str">
        <f>"23020223"</f>
        <v>23020223</v>
      </c>
      <c r="E44" s="42" t="s">
        <v>228</v>
      </c>
      <c r="F44" s="10">
        <v>38.2</v>
      </c>
      <c r="G44" s="10">
        <v>7</v>
      </c>
      <c r="H44" s="12" t="s">
        <v>14</v>
      </c>
    </row>
    <row r="45" spans="1:13" s="1" customFormat="1" ht="24.75" customHeight="1">
      <c r="A45" s="9" t="s">
        <v>214</v>
      </c>
      <c r="B45" s="9" t="s">
        <v>229</v>
      </c>
      <c r="C45" s="9" t="s">
        <v>82</v>
      </c>
      <c r="D45" s="9" t="str">
        <f>"23020207"</f>
        <v>23020207</v>
      </c>
      <c r="E45" s="9" t="s">
        <v>19</v>
      </c>
      <c r="F45" s="10">
        <v>0</v>
      </c>
      <c r="G45" s="10">
        <v>8</v>
      </c>
      <c r="H45" s="12" t="s">
        <v>14</v>
      </c>
      <c r="I45"/>
      <c r="J45"/>
      <c r="K45"/>
      <c r="L45"/>
      <c r="M45"/>
    </row>
    <row r="46" spans="1:13" s="1" customFormat="1" ht="24.75" customHeight="1">
      <c r="A46" s="9" t="s">
        <v>214</v>
      </c>
      <c r="B46" s="9" t="s">
        <v>230</v>
      </c>
      <c r="C46" s="9" t="s">
        <v>82</v>
      </c>
      <c r="D46" s="9" t="str">
        <f>"23020208"</f>
        <v>23020208</v>
      </c>
      <c r="E46" s="9" t="s">
        <v>19</v>
      </c>
      <c r="F46" s="10">
        <v>0</v>
      </c>
      <c r="G46" s="10">
        <v>9</v>
      </c>
      <c r="H46" s="12" t="s">
        <v>14</v>
      </c>
      <c r="I46"/>
      <c r="J46"/>
      <c r="K46"/>
      <c r="L46"/>
      <c r="M46"/>
    </row>
    <row r="47" spans="1:13" s="1" customFormat="1" ht="24.75" customHeight="1">
      <c r="A47" s="9" t="s">
        <v>214</v>
      </c>
      <c r="B47" s="9" t="s">
        <v>231</v>
      </c>
      <c r="C47" s="9" t="s">
        <v>82</v>
      </c>
      <c r="D47" s="9" t="str">
        <f>"23020210"</f>
        <v>23020210</v>
      </c>
      <c r="E47" s="9" t="s">
        <v>19</v>
      </c>
      <c r="F47" s="10">
        <v>0</v>
      </c>
      <c r="G47" s="10">
        <v>10</v>
      </c>
      <c r="H47" s="12" t="s">
        <v>14</v>
      </c>
      <c r="I47"/>
      <c r="J47"/>
      <c r="K47"/>
      <c r="L47"/>
      <c r="M47"/>
    </row>
    <row r="48" spans="1:13" s="1" customFormat="1" ht="24.75" customHeight="1">
      <c r="A48" s="9" t="s">
        <v>214</v>
      </c>
      <c r="B48" s="9" t="s">
        <v>232</v>
      </c>
      <c r="C48" s="9" t="s">
        <v>82</v>
      </c>
      <c r="D48" s="9" t="str">
        <f>"23020212"</f>
        <v>23020212</v>
      </c>
      <c r="E48" s="9" t="s">
        <v>19</v>
      </c>
      <c r="F48" s="10">
        <v>0</v>
      </c>
      <c r="G48" s="10">
        <v>11</v>
      </c>
      <c r="H48" s="12" t="s">
        <v>14</v>
      </c>
      <c r="I48"/>
      <c r="J48"/>
      <c r="K48"/>
      <c r="L48"/>
      <c r="M48"/>
    </row>
    <row r="49" spans="1:13" s="1" customFormat="1" ht="24.75" customHeight="1">
      <c r="A49" s="9" t="s">
        <v>214</v>
      </c>
      <c r="B49" s="9" t="s">
        <v>233</v>
      </c>
      <c r="C49" s="9" t="s">
        <v>91</v>
      </c>
      <c r="D49" s="9" t="str">
        <f>"23020213"</f>
        <v>23020213</v>
      </c>
      <c r="E49" s="9" t="s">
        <v>19</v>
      </c>
      <c r="F49" s="10">
        <v>0</v>
      </c>
      <c r="G49" s="10">
        <v>12</v>
      </c>
      <c r="H49" s="12" t="s">
        <v>14</v>
      </c>
      <c r="I49"/>
      <c r="J49"/>
      <c r="K49"/>
      <c r="L49"/>
      <c r="M49"/>
    </row>
    <row r="50" spans="1:13" s="1" customFormat="1" ht="24.75" customHeight="1">
      <c r="A50" s="9" t="s">
        <v>214</v>
      </c>
      <c r="B50" s="9" t="s">
        <v>234</v>
      </c>
      <c r="C50" s="9" t="s">
        <v>82</v>
      </c>
      <c r="D50" s="9" t="str">
        <f>"23020215"</f>
        <v>23020215</v>
      </c>
      <c r="E50" s="9" t="s">
        <v>19</v>
      </c>
      <c r="F50" s="10">
        <v>0</v>
      </c>
      <c r="G50" s="10">
        <v>13</v>
      </c>
      <c r="H50" s="12" t="s">
        <v>14</v>
      </c>
      <c r="I50"/>
      <c r="J50"/>
      <c r="K50"/>
      <c r="L50"/>
      <c r="M50"/>
    </row>
    <row r="51" spans="1:13" s="1" customFormat="1" ht="24.75" customHeight="1">
      <c r="A51" s="9" t="s">
        <v>214</v>
      </c>
      <c r="B51" s="9" t="s">
        <v>28</v>
      </c>
      <c r="C51" s="9" t="s">
        <v>82</v>
      </c>
      <c r="D51" s="9" t="str">
        <f>"23020216"</f>
        <v>23020216</v>
      </c>
      <c r="E51" s="9" t="s">
        <v>19</v>
      </c>
      <c r="F51" s="10">
        <v>0</v>
      </c>
      <c r="G51" s="10">
        <v>14</v>
      </c>
      <c r="H51" s="12" t="s">
        <v>14</v>
      </c>
      <c r="I51"/>
      <c r="J51"/>
      <c r="K51"/>
      <c r="L51"/>
      <c r="M51"/>
    </row>
    <row r="52" spans="1:13" s="1" customFormat="1" ht="24.75" customHeight="1">
      <c r="A52" s="9" t="s">
        <v>214</v>
      </c>
      <c r="B52" s="9" t="s">
        <v>235</v>
      </c>
      <c r="C52" s="9" t="s">
        <v>82</v>
      </c>
      <c r="D52" s="9" t="str">
        <f>"23020218"</f>
        <v>23020218</v>
      </c>
      <c r="E52" s="9" t="s">
        <v>19</v>
      </c>
      <c r="F52" s="10">
        <v>0</v>
      </c>
      <c r="G52" s="10">
        <v>15</v>
      </c>
      <c r="H52" s="12" t="s">
        <v>14</v>
      </c>
      <c r="I52"/>
      <c r="J52"/>
      <c r="K52"/>
      <c r="L52"/>
      <c r="M52"/>
    </row>
    <row r="53" spans="1:13" s="1" customFormat="1" ht="24.75" customHeight="1">
      <c r="A53" s="9" t="s">
        <v>214</v>
      </c>
      <c r="B53" s="9" t="s">
        <v>236</v>
      </c>
      <c r="C53" s="9" t="s">
        <v>82</v>
      </c>
      <c r="D53" s="9" t="str">
        <f>"23020221"</f>
        <v>23020221</v>
      </c>
      <c r="E53" s="9" t="s">
        <v>19</v>
      </c>
      <c r="F53" s="10">
        <v>0</v>
      </c>
      <c r="G53" s="10">
        <v>16</v>
      </c>
      <c r="H53" s="12" t="s">
        <v>14</v>
      </c>
      <c r="I53"/>
      <c r="J53"/>
      <c r="K53"/>
      <c r="L53"/>
      <c r="M53"/>
    </row>
    <row r="54" spans="1:13" s="1" customFormat="1" ht="24.75" customHeight="1">
      <c r="A54" s="9" t="s">
        <v>214</v>
      </c>
      <c r="B54" s="9" t="s">
        <v>237</v>
      </c>
      <c r="C54" s="9" t="s">
        <v>91</v>
      </c>
      <c r="D54" s="9" t="str">
        <f>"23020222"</f>
        <v>23020222</v>
      </c>
      <c r="E54" s="9" t="s">
        <v>19</v>
      </c>
      <c r="F54" s="10">
        <v>0</v>
      </c>
      <c r="G54" s="10">
        <v>17</v>
      </c>
      <c r="H54" s="12" t="s">
        <v>14</v>
      </c>
      <c r="I54"/>
      <c r="J54"/>
      <c r="K54"/>
      <c r="L54"/>
      <c r="M54"/>
    </row>
    <row r="55" spans="1:13" s="1" customFormat="1" ht="24.75" customHeight="1">
      <c r="A55" s="6" t="s">
        <v>238</v>
      </c>
      <c r="B55" s="6" t="s">
        <v>239</v>
      </c>
      <c r="C55" s="6" t="s">
        <v>82</v>
      </c>
      <c r="D55" s="6" t="str">
        <f>"23020266"</f>
        <v>23020266</v>
      </c>
      <c r="E55" s="41" t="s">
        <v>240</v>
      </c>
      <c r="F55" s="8">
        <v>89</v>
      </c>
      <c r="G55" s="8">
        <v>1</v>
      </c>
      <c r="H55" s="6" t="s">
        <v>10</v>
      </c>
      <c r="I55"/>
      <c r="J55"/>
      <c r="K55"/>
      <c r="L55"/>
      <c r="M55"/>
    </row>
    <row r="56" spans="1:13" s="1" customFormat="1" ht="24.75" customHeight="1">
      <c r="A56" s="6" t="s">
        <v>238</v>
      </c>
      <c r="B56" s="6" t="s">
        <v>241</v>
      </c>
      <c r="C56" s="6" t="s">
        <v>91</v>
      </c>
      <c r="D56" s="6" t="str">
        <f>"23020256"</f>
        <v>23020256</v>
      </c>
      <c r="E56" s="41" t="s">
        <v>242</v>
      </c>
      <c r="F56" s="8">
        <v>87.8</v>
      </c>
      <c r="G56" s="8">
        <v>2</v>
      </c>
      <c r="H56" s="6" t="s">
        <v>10</v>
      </c>
      <c r="I56"/>
      <c r="J56"/>
      <c r="K56"/>
      <c r="L56"/>
      <c r="M56"/>
    </row>
    <row r="57" spans="1:13" s="1" customFormat="1" ht="24.75" customHeight="1">
      <c r="A57" s="6" t="s">
        <v>238</v>
      </c>
      <c r="B57" s="6" t="s">
        <v>243</v>
      </c>
      <c r="C57" s="6" t="s">
        <v>91</v>
      </c>
      <c r="D57" s="6" t="str">
        <f>"23020258"</f>
        <v>23020258</v>
      </c>
      <c r="E57" s="41" t="s">
        <v>244</v>
      </c>
      <c r="F57" s="8">
        <v>85</v>
      </c>
      <c r="G57" s="8">
        <v>3</v>
      </c>
      <c r="H57" s="6" t="s">
        <v>10</v>
      </c>
      <c r="I57"/>
      <c r="J57"/>
      <c r="K57"/>
      <c r="L57"/>
      <c r="M57"/>
    </row>
    <row r="58" spans="1:13" s="1" customFormat="1" ht="24.75" customHeight="1">
      <c r="A58" s="6" t="s">
        <v>238</v>
      </c>
      <c r="B58" s="6" t="s">
        <v>245</v>
      </c>
      <c r="C58" s="6" t="s">
        <v>91</v>
      </c>
      <c r="D58" s="6" t="str">
        <f>"23020259"</f>
        <v>23020259</v>
      </c>
      <c r="E58" s="6" t="s">
        <v>246</v>
      </c>
      <c r="F58" s="8">
        <v>83.7</v>
      </c>
      <c r="G58" s="8">
        <v>4</v>
      </c>
      <c r="H58" s="6" t="s">
        <v>10</v>
      </c>
      <c r="I58"/>
      <c r="J58"/>
      <c r="K58"/>
      <c r="L58"/>
      <c r="M58"/>
    </row>
    <row r="59" spans="1:13" s="1" customFormat="1" ht="24.75" customHeight="1">
      <c r="A59" s="6" t="s">
        <v>238</v>
      </c>
      <c r="B59" s="6" t="s">
        <v>247</v>
      </c>
      <c r="C59" s="6" t="s">
        <v>91</v>
      </c>
      <c r="D59" s="6" t="str">
        <f>"23020260"</f>
        <v>23020260</v>
      </c>
      <c r="E59" s="41" t="s">
        <v>248</v>
      </c>
      <c r="F59" s="8">
        <v>72</v>
      </c>
      <c r="G59" s="8">
        <v>5</v>
      </c>
      <c r="H59" s="6" t="s">
        <v>10</v>
      </c>
      <c r="I59"/>
      <c r="J59"/>
      <c r="K59"/>
      <c r="L59"/>
      <c r="M59"/>
    </row>
    <row r="60" spans="1:13" s="1" customFormat="1" ht="24.75" customHeight="1">
      <c r="A60" s="6" t="s">
        <v>238</v>
      </c>
      <c r="B60" s="6" t="s">
        <v>249</v>
      </c>
      <c r="C60" s="6" t="s">
        <v>91</v>
      </c>
      <c r="D60" s="6" t="str">
        <f>"23020262"</f>
        <v>23020262</v>
      </c>
      <c r="E60" s="41" t="s">
        <v>250</v>
      </c>
      <c r="F60" s="8">
        <v>72</v>
      </c>
      <c r="G60" s="8">
        <v>6</v>
      </c>
      <c r="H60" s="6" t="s">
        <v>10</v>
      </c>
      <c r="I60"/>
      <c r="J60"/>
      <c r="K60"/>
      <c r="L60"/>
      <c r="M60"/>
    </row>
    <row r="61" spans="1:13" s="1" customFormat="1" ht="24.75" customHeight="1">
      <c r="A61" s="9" t="s">
        <v>238</v>
      </c>
      <c r="B61" s="9" t="s">
        <v>251</v>
      </c>
      <c r="C61" s="9" t="s">
        <v>82</v>
      </c>
      <c r="D61" s="9" t="str">
        <f>"23020253"</f>
        <v>23020253</v>
      </c>
      <c r="E61" s="42" t="s">
        <v>252</v>
      </c>
      <c r="F61" s="10">
        <v>65.3</v>
      </c>
      <c r="G61" s="11">
        <v>7</v>
      </c>
      <c r="H61" s="12" t="s">
        <v>14</v>
      </c>
      <c r="I61"/>
      <c r="J61"/>
      <c r="K61"/>
      <c r="L61"/>
      <c r="M61"/>
    </row>
    <row r="62" spans="1:13" s="1" customFormat="1" ht="24.75" customHeight="1">
      <c r="A62" s="9" t="s">
        <v>238</v>
      </c>
      <c r="B62" s="9" t="s">
        <v>253</v>
      </c>
      <c r="C62" s="9" t="s">
        <v>82</v>
      </c>
      <c r="D62" s="9" t="str">
        <f>"23020264"</f>
        <v>23020264</v>
      </c>
      <c r="E62" s="42" t="s">
        <v>254</v>
      </c>
      <c r="F62" s="10">
        <v>62.5</v>
      </c>
      <c r="G62" s="11">
        <v>8</v>
      </c>
      <c r="H62" s="12" t="s">
        <v>14</v>
      </c>
      <c r="I62"/>
      <c r="J62"/>
      <c r="K62"/>
      <c r="L62"/>
      <c r="M62"/>
    </row>
    <row r="63" spans="1:13" s="1" customFormat="1" ht="24.75" customHeight="1">
      <c r="A63" s="9" t="s">
        <v>238</v>
      </c>
      <c r="B63" s="9" t="s">
        <v>255</v>
      </c>
      <c r="C63" s="9" t="s">
        <v>82</v>
      </c>
      <c r="D63" s="9" t="str">
        <f>"23020255"</f>
        <v>23020255</v>
      </c>
      <c r="E63" s="42" t="s">
        <v>256</v>
      </c>
      <c r="F63" s="10">
        <v>52</v>
      </c>
      <c r="G63" s="11">
        <v>9</v>
      </c>
      <c r="H63" s="12" t="s">
        <v>14</v>
      </c>
      <c r="I63"/>
      <c r="J63"/>
      <c r="K63"/>
      <c r="L63"/>
      <c r="M63"/>
    </row>
    <row r="64" spans="1:13" s="1" customFormat="1" ht="24.75" customHeight="1">
      <c r="A64" s="9" t="s">
        <v>238</v>
      </c>
      <c r="B64" s="9" t="s">
        <v>257</v>
      </c>
      <c r="C64" s="9" t="s">
        <v>91</v>
      </c>
      <c r="D64" s="9" t="str">
        <f>"23020254"</f>
        <v>23020254</v>
      </c>
      <c r="E64" s="9" t="s">
        <v>19</v>
      </c>
      <c r="F64" s="10">
        <v>0</v>
      </c>
      <c r="G64" s="11">
        <v>10</v>
      </c>
      <c r="H64" s="12" t="s">
        <v>14</v>
      </c>
      <c r="I64"/>
      <c r="J64"/>
      <c r="K64"/>
      <c r="L64"/>
      <c r="M64"/>
    </row>
    <row r="65" spans="1:13" s="1" customFormat="1" ht="24.75" customHeight="1">
      <c r="A65" s="9" t="s">
        <v>238</v>
      </c>
      <c r="B65" s="9" t="s">
        <v>258</v>
      </c>
      <c r="C65" s="9" t="s">
        <v>91</v>
      </c>
      <c r="D65" s="9" t="str">
        <f>"23020257"</f>
        <v>23020257</v>
      </c>
      <c r="E65" s="9" t="s">
        <v>19</v>
      </c>
      <c r="F65" s="10">
        <v>0</v>
      </c>
      <c r="G65" s="11">
        <v>11</v>
      </c>
      <c r="H65" s="12" t="s">
        <v>14</v>
      </c>
      <c r="I65"/>
      <c r="J65"/>
      <c r="K65"/>
      <c r="L65"/>
      <c r="M65"/>
    </row>
    <row r="66" spans="1:13" s="1" customFormat="1" ht="24.75" customHeight="1">
      <c r="A66" s="9" t="s">
        <v>238</v>
      </c>
      <c r="B66" s="9" t="s">
        <v>259</v>
      </c>
      <c r="C66" s="9" t="s">
        <v>91</v>
      </c>
      <c r="D66" s="9" t="str">
        <f>"23020261"</f>
        <v>23020261</v>
      </c>
      <c r="E66" s="9" t="s">
        <v>19</v>
      </c>
      <c r="F66" s="10">
        <v>0</v>
      </c>
      <c r="G66" s="11">
        <v>12</v>
      </c>
      <c r="H66" s="12" t="s">
        <v>14</v>
      </c>
      <c r="I66"/>
      <c r="J66"/>
      <c r="K66"/>
      <c r="L66"/>
      <c r="M66"/>
    </row>
    <row r="67" spans="1:13" s="1" customFormat="1" ht="24.75" customHeight="1">
      <c r="A67" s="9" t="s">
        <v>238</v>
      </c>
      <c r="B67" s="9" t="s">
        <v>260</v>
      </c>
      <c r="C67" s="9" t="s">
        <v>91</v>
      </c>
      <c r="D67" s="9" t="str">
        <f>"23020263"</f>
        <v>23020263</v>
      </c>
      <c r="E67" s="9" t="s">
        <v>19</v>
      </c>
      <c r="F67" s="10">
        <v>0</v>
      </c>
      <c r="G67" s="11">
        <v>13</v>
      </c>
      <c r="H67" s="12" t="s">
        <v>14</v>
      </c>
      <c r="I67"/>
      <c r="J67"/>
      <c r="K67"/>
      <c r="L67"/>
      <c r="M67"/>
    </row>
    <row r="68" spans="1:13" s="1" customFormat="1" ht="24.75" customHeight="1">
      <c r="A68" s="9" t="s">
        <v>238</v>
      </c>
      <c r="B68" s="9" t="s">
        <v>261</v>
      </c>
      <c r="C68" s="9" t="s">
        <v>82</v>
      </c>
      <c r="D68" s="9" t="str">
        <f>"23020265"</f>
        <v>23020265</v>
      </c>
      <c r="E68" s="9" t="s">
        <v>19</v>
      </c>
      <c r="F68" s="10">
        <v>0</v>
      </c>
      <c r="G68" s="11">
        <v>14</v>
      </c>
      <c r="H68" s="12" t="s">
        <v>14</v>
      </c>
      <c r="I68"/>
      <c r="J68"/>
      <c r="K68"/>
      <c r="L68"/>
      <c r="M68"/>
    </row>
    <row r="69" spans="1:8" ht="24.75" customHeight="1">
      <c r="A69" s="2"/>
      <c r="H69" s="2"/>
    </row>
    <row r="70" spans="1:8" ht="24.75" customHeight="1">
      <c r="A70" s="2"/>
      <c r="H70" s="2"/>
    </row>
    <row r="71" spans="1:8" ht="24.75" customHeight="1">
      <c r="A71" s="2"/>
      <c r="H71" s="2"/>
    </row>
    <row r="72" spans="1:8" ht="24.75" customHeight="1">
      <c r="A72" s="2"/>
      <c r="H72" s="2"/>
    </row>
    <row r="73" spans="1:8" ht="24.75" customHeight="1">
      <c r="A73" s="2"/>
      <c r="H73" s="2"/>
    </row>
    <row r="74" spans="1:8" ht="24.75" customHeight="1">
      <c r="A74" s="2"/>
      <c r="H74" s="2"/>
    </row>
    <row r="75" spans="1:8" ht="24.75" customHeight="1">
      <c r="A75" s="2"/>
      <c r="H75" s="2"/>
    </row>
    <row r="76" spans="1:8" ht="24.75" customHeight="1">
      <c r="A76" s="2"/>
      <c r="H76" s="2"/>
    </row>
    <row r="77" spans="1:8" ht="24.75" customHeight="1">
      <c r="A77" s="2"/>
      <c r="H77" s="2"/>
    </row>
    <row r="78" spans="1:8" ht="24.75" customHeight="1">
      <c r="A78" s="2"/>
      <c r="H78" s="2"/>
    </row>
    <row r="79" spans="1:8" ht="24.75" customHeight="1">
      <c r="A79" s="2"/>
      <c r="H79" s="2"/>
    </row>
    <row r="80" spans="1:8" ht="24.75" customHeight="1">
      <c r="A80" s="2"/>
      <c r="H80" s="2"/>
    </row>
    <row r="81" spans="1:8" ht="24.75" customHeight="1">
      <c r="A81" s="2"/>
      <c r="H81" s="2"/>
    </row>
    <row r="82" spans="1:8" ht="24.75" customHeight="1">
      <c r="A82" s="2"/>
      <c r="H82" s="2"/>
    </row>
    <row r="83" spans="1:8" ht="24.75" customHeight="1">
      <c r="A83" s="2"/>
      <c r="H83" s="2"/>
    </row>
    <row r="84" spans="1:8" ht="24.75" customHeight="1">
      <c r="A84" s="2"/>
      <c r="H84" s="2"/>
    </row>
    <row r="85" spans="1:8" ht="24.75" customHeight="1">
      <c r="A85" s="2"/>
      <c r="H85" s="2"/>
    </row>
    <row r="86" spans="1:8" ht="24.75" customHeight="1">
      <c r="A86" s="2"/>
      <c r="H86" s="2"/>
    </row>
    <row r="87" spans="1:8" ht="24.75" customHeight="1">
      <c r="A87" s="2"/>
      <c r="H87" s="2"/>
    </row>
    <row r="88" spans="1:8" ht="24.75" customHeight="1">
      <c r="A88" s="2"/>
      <c r="H88" s="2"/>
    </row>
    <row r="89" spans="1:8" ht="24.75" customHeight="1">
      <c r="A89" s="2"/>
      <c r="H89" s="2"/>
    </row>
    <row r="90" spans="1:8" ht="24.75" customHeight="1">
      <c r="A90" s="2"/>
      <c r="H90" s="2"/>
    </row>
    <row r="91" spans="1:8" ht="24.75" customHeight="1">
      <c r="A91" s="2"/>
      <c r="H91" s="2"/>
    </row>
    <row r="92" spans="1:8" ht="24.75" customHeight="1">
      <c r="A92" s="2"/>
      <c r="H92" s="2"/>
    </row>
    <row r="93" spans="1:8" ht="24.75" customHeight="1">
      <c r="A93" s="2"/>
      <c r="H93" s="2"/>
    </row>
    <row r="94" spans="1:8" ht="24.75" customHeight="1">
      <c r="A94" s="2"/>
      <c r="H94" s="2"/>
    </row>
    <row r="95" spans="1:8" ht="24.75" customHeight="1">
      <c r="A95" s="2"/>
      <c r="H95" s="2"/>
    </row>
    <row r="96" spans="1:8" ht="24.75" customHeight="1">
      <c r="A96" s="2"/>
      <c r="H96" s="2"/>
    </row>
    <row r="97" spans="1:8" ht="24.75" customHeight="1">
      <c r="A97" s="2"/>
      <c r="H97" s="2"/>
    </row>
    <row r="98" spans="1:8" ht="24.75" customHeight="1">
      <c r="A98" s="2"/>
      <c r="H98" s="2"/>
    </row>
    <row r="99" spans="1:8" ht="24.75" customHeight="1">
      <c r="A99" s="2"/>
      <c r="H99" s="2"/>
    </row>
    <row r="100" spans="1:8" ht="24.75" customHeight="1">
      <c r="A100" s="2"/>
      <c r="H100" s="2"/>
    </row>
    <row r="101" spans="1:8" ht="24.75" customHeight="1">
      <c r="A101" s="2"/>
      <c r="H101" s="2"/>
    </row>
    <row r="102" spans="1:8" ht="24.75" customHeight="1">
      <c r="A102" s="2"/>
      <c r="H102" s="2"/>
    </row>
    <row r="103" spans="1:8" ht="24.75" customHeight="1">
      <c r="A103" s="2"/>
      <c r="H103" s="2"/>
    </row>
    <row r="104" spans="1:8" ht="24.75" customHeight="1">
      <c r="A104" s="2"/>
      <c r="H104" s="2"/>
    </row>
    <row r="105" spans="1:8" ht="24.75" customHeight="1">
      <c r="A105" s="2"/>
      <c r="H105" s="2"/>
    </row>
    <row r="106" spans="1:8" ht="24.75" customHeight="1">
      <c r="A106" s="2"/>
      <c r="H106" s="2"/>
    </row>
    <row r="107" spans="1:8" ht="24.75" customHeight="1">
      <c r="A107" s="2"/>
      <c r="H107" s="2"/>
    </row>
    <row r="108" spans="1:8" ht="24.75" customHeight="1">
      <c r="A108" s="2"/>
      <c r="H108" s="2"/>
    </row>
    <row r="109" spans="1:8" ht="24.75" customHeight="1">
      <c r="A109" s="2"/>
      <c r="H109" s="2"/>
    </row>
    <row r="110" spans="1:8" ht="24.75" customHeight="1">
      <c r="A110" s="2"/>
      <c r="H110" s="2"/>
    </row>
    <row r="111" spans="1:8" ht="24.75" customHeight="1">
      <c r="A111" s="2"/>
      <c r="H111" s="2"/>
    </row>
    <row r="112" spans="1:8" ht="24.75" customHeight="1">
      <c r="A112" s="2"/>
      <c r="H112" s="2"/>
    </row>
    <row r="113" spans="1:8" ht="24.75" customHeight="1">
      <c r="A113" s="2"/>
      <c r="H113" s="2"/>
    </row>
    <row r="114" spans="1:8" ht="24.75" customHeight="1">
      <c r="A114" s="2"/>
      <c r="H114" s="2"/>
    </row>
    <row r="115" spans="1:8" ht="24.75" customHeight="1">
      <c r="A115" s="2"/>
      <c r="H115" s="2"/>
    </row>
    <row r="116" spans="1:8" ht="24.75" customHeight="1">
      <c r="A116" s="2"/>
      <c r="H116" s="2"/>
    </row>
    <row r="117" spans="1:8" ht="24.75" customHeight="1">
      <c r="A117" s="2"/>
      <c r="H117" s="2"/>
    </row>
    <row r="118" spans="1:8" ht="24.75" customHeight="1">
      <c r="A118" s="2"/>
      <c r="H118" s="2"/>
    </row>
    <row r="119" spans="1:8" ht="24.75" customHeight="1">
      <c r="A119" s="2"/>
      <c r="H119" s="2"/>
    </row>
    <row r="120" spans="1:8" ht="24.75" customHeight="1">
      <c r="A120" s="2"/>
      <c r="H120" s="2"/>
    </row>
    <row r="121" spans="1:8" ht="24.75" customHeight="1">
      <c r="A121" s="2"/>
      <c r="H121" s="2"/>
    </row>
    <row r="122" spans="1:8" ht="24.75" customHeight="1">
      <c r="A122" s="2"/>
      <c r="H122" s="2"/>
    </row>
    <row r="123" spans="1:8" ht="24.75" customHeight="1">
      <c r="A123" s="2"/>
      <c r="H123" s="2"/>
    </row>
    <row r="124" spans="1:8" ht="24.75" customHeight="1">
      <c r="A124" s="2"/>
      <c r="H124" s="2"/>
    </row>
    <row r="125" spans="1:8" ht="24.75" customHeight="1">
      <c r="A125" s="2"/>
      <c r="H125" s="2"/>
    </row>
    <row r="126" spans="1:8" ht="24.75" customHeight="1">
      <c r="A126" s="2"/>
      <c r="H126" s="2"/>
    </row>
    <row r="127" spans="1:8" ht="24.75" customHeight="1">
      <c r="A127" s="2"/>
      <c r="H127" s="2"/>
    </row>
    <row r="128" spans="1:8" ht="24.75" customHeight="1">
      <c r="A128" s="2"/>
      <c r="H128" s="2"/>
    </row>
    <row r="129" spans="1:8" ht="24.75" customHeight="1">
      <c r="A129" s="2"/>
      <c r="H129" s="2"/>
    </row>
    <row r="130" spans="1:8" ht="24.75" customHeight="1">
      <c r="A130" s="2"/>
      <c r="H130" s="2"/>
    </row>
    <row r="131" spans="1:8" ht="24.75" customHeight="1">
      <c r="A131" s="2"/>
      <c r="H131" s="2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2023-02-14T07:48:16Z</dcterms:created>
  <dcterms:modified xsi:type="dcterms:W3CDTF">2023-02-20T12:12:45Z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