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二医院4838_63e3652b7d659" sheetId="1" r:id="rId1"/>
  </sheets>
  <definedNames>
    <definedName name="_xlnm._FilterDatabase" localSheetId="0" hidden="1">'二医院4838_63e3652b7d659'!$B$2:$H$129</definedName>
    <definedName name="_xlnm.Print_Titles" localSheetId="0">'二医院4838_63e3652b7d659'!$2:$2</definedName>
  </definedNames>
  <calcPr fullCalcOnLoad="1"/>
</workbook>
</file>

<file path=xl/sharedStrings.xml><?xml version="1.0" encoding="utf-8"?>
<sst xmlns="http://schemas.openxmlformats.org/spreadsheetml/2006/main" count="136" uniqueCount="23">
  <si>
    <t>序号</t>
  </si>
  <si>
    <t>岗位名称</t>
  </si>
  <si>
    <t>姓名</t>
  </si>
  <si>
    <t>民族</t>
  </si>
  <si>
    <t>准考证号</t>
  </si>
  <si>
    <t>笔试原始成绩</t>
  </si>
  <si>
    <t>民族加分</t>
  </si>
  <si>
    <t>笔试总成绩</t>
  </si>
  <si>
    <t>内科医师1（高校毕业生岗）</t>
  </si>
  <si>
    <t>外科医师1（高校毕业生岗）</t>
  </si>
  <si>
    <t>骨科医师1（高校毕业生岗）</t>
  </si>
  <si>
    <t>口腔科医师（高校毕业生岗）</t>
  </si>
  <si>
    <t>麻醉科医师1（高校毕业生岗）</t>
  </si>
  <si>
    <t>医学检验科技师（高校毕业生岗）</t>
  </si>
  <si>
    <t>影像医学科医师1（高校毕业生岗）</t>
  </si>
  <si>
    <t>内科医师3（普通岗位）</t>
  </si>
  <si>
    <t>外科医师3（普通岗位）</t>
  </si>
  <si>
    <t>骨科医师2（普通岗位）</t>
  </si>
  <si>
    <t>麻醉科医师2（普通岗位）</t>
  </si>
  <si>
    <t>影像医学科医师2（普通岗位）</t>
  </si>
  <si>
    <t>药剂师（普通岗位）</t>
  </si>
  <si>
    <t xml:space="preserve"> -1为缺考</t>
  </si>
  <si>
    <t>鄂尔多斯市第二人民医院2022年度下半年面向社会公开招聘考试笔试成绩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</si>
</sst>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8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1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1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workbookViewId="0" topLeftCell="A1">
      <selection activeCell="L121" sqref="L121"/>
    </sheetView>
  </sheetViews>
  <sheetFormatPr defaultColWidth="9.140625" defaultRowHeight="13.5" customHeight="1"/>
  <cols>
    <col min="1" max="1" width="5.421875" style="1" customWidth="1"/>
    <col min="2" max="2" width="26.8515625" style="2" customWidth="1"/>
    <col min="3" max="3" width="12.8515625" style="2" customWidth="1"/>
    <col min="4" max="4" width="9.00390625" style="2" customWidth="1"/>
    <col min="5" max="5" width="16.140625" style="2" customWidth="1"/>
    <col min="6" max="6" width="13.00390625" style="2" customWidth="1"/>
    <col min="7" max="7" width="8.57421875" style="2" customWidth="1"/>
    <col min="8" max="8" width="11.421875" style="2" customWidth="1"/>
    <col min="9" max="16384" width="9.00390625" style="2" customWidth="1"/>
  </cols>
  <sheetData>
    <row r="1" spans="1:8" ht="39" customHeight="1">
      <c r="A1" s="10" t="s">
        <v>22</v>
      </c>
      <c r="B1" s="10"/>
      <c r="C1" s="10"/>
      <c r="D1" s="10"/>
      <c r="E1" s="10"/>
      <c r="F1" s="10"/>
      <c r="G1" s="10"/>
      <c r="H1" s="10"/>
    </row>
    <row r="2" spans="1:8" ht="24.7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3.5" customHeight="1">
      <c r="A3" s="7">
        <v>1</v>
      </c>
      <c r="B3" s="5" t="s">
        <v>8</v>
      </c>
      <c r="C3" s="5" t="str">
        <f>"张琛"</f>
        <v>张琛</v>
      </c>
      <c r="D3" s="5" t="str">
        <f aca="true" t="shared" si="0" ref="D3:D11">"汉族"</f>
        <v>汉族</v>
      </c>
      <c r="E3" s="5" t="str">
        <f>"23201010112"</f>
        <v>23201010112</v>
      </c>
      <c r="F3" s="6">
        <v>73.6</v>
      </c>
      <c r="G3" s="5"/>
      <c r="H3" s="5">
        <f aca="true" t="shared" si="1" ref="H3:H34">F3+G3</f>
        <v>73.6</v>
      </c>
    </row>
    <row r="4" spans="1:8" ht="13.5" customHeight="1">
      <c r="A4" s="7">
        <v>2</v>
      </c>
      <c r="B4" s="5" t="s">
        <v>8</v>
      </c>
      <c r="C4" s="5" t="str">
        <f>"刘莎"</f>
        <v>刘莎</v>
      </c>
      <c r="D4" s="5" t="str">
        <f t="shared" si="0"/>
        <v>汉族</v>
      </c>
      <c r="E4" s="5" t="str">
        <f>"23201010110"</f>
        <v>23201010110</v>
      </c>
      <c r="F4" s="6">
        <v>72.8</v>
      </c>
      <c r="G4" s="5"/>
      <c r="H4" s="5">
        <f t="shared" si="1"/>
        <v>72.8</v>
      </c>
    </row>
    <row r="5" spans="1:8" ht="13.5" customHeight="1">
      <c r="A5" s="7">
        <v>3</v>
      </c>
      <c r="B5" s="5" t="s">
        <v>8</v>
      </c>
      <c r="C5" s="5" t="str">
        <f>"王琛宇"</f>
        <v>王琛宇</v>
      </c>
      <c r="D5" s="5" t="str">
        <f t="shared" si="0"/>
        <v>汉族</v>
      </c>
      <c r="E5" s="5" t="str">
        <f>"23201010113"</f>
        <v>23201010113</v>
      </c>
      <c r="F5" s="6">
        <v>69.9</v>
      </c>
      <c r="G5" s="5"/>
      <c r="H5" s="5">
        <f t="shared" si="1"/>
        <v>69.9</v>
      </c>
    </row>
    <row r="6" spans="1:8" ht="13.5" customHeight="1">
      <c r="A6" s="7">
        <v>4</v>
      </c>
      <c r="B6" s="5" t="s">
        <v>8</v>
      </c>
      <c r="C6" s="5" t="str">
        <f>"胡新雨"</f>
        <v>胡新雨</v>
      </c>
      <c r="D6" s="5" t="str">
        <f t="shared" si="0"/>
        <v>汉族</v>
      </c>
      <c r="E6" s="5" t="str">
        <f>"23201010106"</f>
        <v>23201010106</v>
      </c>
      <c r="F6" s="6">
        <v>69.6</v>
      </c>
      <c r="G6" s="5"/>
      <c r="H6" s="5">
        <f t="shared" si="1"/>
        <v>69.6</v>
      </c>
    </row>
    <row r="7" spans="1:8" ht="13.5" customHeight="1">
      <c r="A7" s="7">
        <v>5</v>
      </c>
      <c r="B7" s="5" t="s">
        <v>8</v>
      </c>
      <c r="C7" s="5" t="str">
        <f>"郎冰冰"</f>
        <v>郎冰冰</v>
      </c>
      <c r="D7" s="5" t="str">
        <f t="shared" si="0"/>
        <v>汉族</v>
      </c>
      <c r="E7" s="5" t="str">
        <f>"23201010103"</f>
        <v>23201010103</v>
      </c>
      <c r="F7" s="6">
        <v>68.6</v>
      </c>
      <c r="G7" s="5"/>
      <c r="H7" s="5">
        <f t="shared" si="1"/>
        <v>68.6</v>
      </c>
    </row>
    <row r="8" spans="1:8" ht="13.5" customHeight="1">
      <c r="A8" s="7">
        <v>6</v>
      </c>
      <c r="B8" s="5" t="s">
        <v>8</v>
      </c>
      <c r="C8" s="5" t="str">
        <f>"史凌洋"</f>
        <v>史凌洋</v>
      </c>
      <c r="D8" s="5" t="str">
        <f t="shared" si="0"/>
        <v>汉族</v>
      </c>
      <c r="E8" s="5" t="str">
        <f>"23201010107"</f>
        <v>23201010107</v>
      </c>
      <c r="F8" s="6">
        <v>68</v>
      </c>
      <c r="G8" s="5"/>
      <c r="H8" s="5">
        <f t="shared" si="1"/>
        <v>68</v>
      </c>
    </row>
    <row r="9" spans="1:8" ht="13.5" customHeight="1">
      <c r="A9" s="7">
        <v>7</v>
      </c>
      <c r="B9" s="5" t="s">
        <v>8</v>
      </c>
      <c r="C9" s="5" t="str">
        <f>"孙文进"</f>
        <v>孙文进</v>
      </c>
      <c r="D9" s="5" t="str">
        <f t="shared" si="0"/>
        <v>汉族</v>
      </c>
      <c r="E9" s="5" t="str">
        <f>"23201010114"</f>
        <v>23201010114</v>
      </c>
      <c r="F9" s="6">
        <v>65.7</v>
      </c>
      <c r="G9" s="5"/>
      <c r="H9" s="5">
        <f t="shared" si="1"/>
        <v>65.7</v>
      </c>
    </row>
    <row r="10" spans="1:8" ht="13.5" customHeight="1">
      <c r="A10" s="7">
        <v>8</v>
      </c>
      <c r="B10" s="5" t="s">
        <v>8</v>
      </c>
      <c r="C10" s="5" t="str">
        <f>"宋前飞"</f>
        <v>宋前飞</v>
      </c>
      <c r="D10" s="5" t="str">
        <f t="shared" si="0"/>
        <v>汉族</v>
      </c>
      <c r="E10" s="5" t="str">
        <f>"23201010108"</f>
        <v>23201010108</v>
      </c>
      <c r="F10" s="6">
        <v>63.2</v>
      </c>
      <c r="G10" s="5"/>
      <c r="H10" s="5">
        <f t="shared" si="1"/>
        <v>63.2</v>
      </c>
    </row>
    <row r="11" spans="1:8" ht="13.5" customHeight="1">
      <c r="A11" s="7">
        <v>9</v>
      </c>
      <c r="B11" s="5" t="s">
        <v>8</v>
      </c>
      <c r="C11" s="5" t="str">
        <f>"冯志宏"</f>
        <v>冯志宏</v>
      </c>
      <c r="D11" s="5" t="str">
        <f t="shared" si="0"/>
        <v>汉族</v>
      </c>
      <c r="E11" s="5" t="str">
        <f>"23201010102"</f>
        <v>23201010102</v>
      </c>
      <c r="F11" s="6">
        <v>62.8</v>
      </c>
      <c r="G11" s="5"/>
      <c r="H11" s="5">
        <f t="shared" si="1"/>
        <v>62.8</v>
      </c>
    </row>
    <row r="12" spans="1:8" ht="13.5" customHeight="1">
      <c r="A12" s="7">
        <v>10</v>
      </c>
      <c r="B12" s="5" t="s">
        <v>8</v>
      </c>
      <c r="C12" s="5" t="str">
        <f>"寇伟"</f>
        <v>寇伟</v>
      </c>
      <c r="D12" s="5" t="str">
        <f>"蒙古族"</f>
        <v>蒙古族</v>
      </c>
      <c r="E12" s="5" t="str">
        <f>"23201010109"</f>
        <v>23201010109</v>
      </c>
      <c r="F12" s="6">
        <v>54.7</v>
      </c>
      <c r="G12" s="5">
        <v>2.5</v>
      </c>
      <c r="H12" s="5">
        <f t="shared" si="1"/>
        <v>57.2</v>
      </c>
    </row>
    <row r="13" spans="1:8" ht="13.5" customHeight="1">
      <c r="A13" s="7">
        <v>11</v>
      </c>
      <c r="B13" s="5" t="s">
        <v>8</v>
      </c>
      <c r="C13" s="5" t="str">
        <f>"苗青"</f>
        <v>苗青</v>
      </c>
      <c r="D13" s="5" t="str">
        <f>"汉族"</f>
        <v>汉族</v>
      </c>
      <c r="E13" s="5" t="str">
        <f>"23201010101"</f>
        <v>23201010101</v>
      </c>
      <c r="F13" s="6">
        <v>-1</v>
      </c>
      <c r="G13" s="5"/>
      <c r="H13" s="5">
        <f t="shared" si="1"/>
        <v>-1</v>
      </c>
    </row>
    <row r="14" spans="1:8" ht="13.5" customHeight="1">
      <c r="A14" s="7">
        <v>12</v>
      </c>
      <c r="B14" s="5" t="s">
        <v>8</v>
      </c>
      <c r="C14" s="5" t="str">
        <f>"吴德晶"</f>
        <v>吴德晶</v>
      </c>
      <c r="D14" s="5" t="str">
        <f>"蒙古族"</f>
        <v>蒙古族</v>
      </c>
      <c r="E14" s="5" t="str">
        <f>"23201010104"</f>
        <v>23201010104</v>
      </c>
      <c r="F14" s="6">
        <v>-1</v>
      </c>
      <c r="G14" s="5"/>
      <c r="H14" s="5">
        <f t="shared" si="1"/>
        <v>-1</v>
      </c>
    </row>
    <row r="15" spans="1:8" ht="13.5" customHeight="1">
      <c r="A15" s="7">
        <v>13</v>
      </c>
      <c r="B15" s="5" t="s">
        <v>8</v>
      </c>
      <c r="C15" s="5" t="str">
        <f>"沈乐"</f>
        <v>沈乐</v>
      </c>
      <c r="D15" s="5" t="str">
        <f aca="true" t="shared" si="2" ref="D15:D20">"汉族"</f>
        <v>汉族</v>
      </c>
      <c r="E15" s="5" t="str">
        <f>"23201010105"</f>
        <v>23201010105</v>
      </c>
      <c r="F15" s="6">
        <v>-1</v>
      </c>
      <c r="G15" s="5"/>
      <c r="H15" s="5">
        <f t="shared" si="1"/>
        <v>-1</v>
      </c>
    </row>
    <row r="16" spans="1:8" ht="13.5" customHeight="1">
      <c r="A16" s="7">
        <v>14</v>
      </c>
      <c r="B16" s="5" t="s">
        <v>8</v>
      </c>
      <c r="C16" s="5" t="str">
        <f>"黄朵"</f>
        <v>黄朵</v>
      </c>
      <c r="D16" s="5" t="str">
        <f t="shared" si="2"/>
        <v>汉族</v>
      </c>
      <c r="E16" s="5" t="str">
        <f>"23201010111"</f>
        <v>23201010111</v>
      </c>
      <c r="F16" s="6">
        <v>-1</v>
      </c>
      <c r="G16" s="5"/>
      <c r="H16" s="5">
        <f t="shared" si="1"/>
        <v>-1</v>
      </c>
    </row>
    <row r="17" spans="1:8" ht="13.5" customHeight="1">
      <c r="A17" s="7">
        <v>15</v>
      </c>
      <c r="B17" s="5" t="s">
        <v>8</v>
      </c>
      <c r="C17" s="5" t="str">
        <f>"苗芳"</f>
        <v>苗芳</v>
      </c>
      <c r="D17" s="5" t="str">
        <f t="shared" si="2"/>
        <v>汉族</v>
      </c>
      <c r="E17" s="5" t="str">
        <f>"23201010115"</f>
        <v>23201010115</v>
      </c>
      <c r="F17" s="6">
        <v>-1</v>
      </c>
      <c r="G17" s="5"/>
      <c r="H17" s="5">
        <f t="shared" si="1"/>
        <v>-1</v>
      </c>
    </row>
    <row r="18" spans="1:8" ht="13.5" customHeight="1">
      <c r="A18" s="7">
        <v>16</v>
      </c>
      <c r="B18" s="5" t="s">
        <v>8</v>
      </c>
      <c r="C18" s="5" t="str">
        <f>"张雅妮"</f>
        <v>张雅妮</v>
      </c>
      <c r="D18" s="5" t="str">
        <f t="shared" si="2"/>
        <v>汉族</v>
      </c>
      <c r="E18" s="5" t="str">
        <f>"23201010116"</f>
        <v>23201010116</v>
      </c>
      <c r="F18" s="6">
        <v>-1</v>
      </c>
      <c r="G18" s="5"/>
      <c r="H18" s="5">
        <f t="shared" si="1"/>
        <v>-1</v>
      </c>
    </row>
    <row r="19" spans="1:8" ht="13.5" customHeight="1">
      <c r="A19" s="7">
        <v>17</v>
      </c>
      <c r="B19" s="5" t="s">
        <v>8</v>
      </c>
      <c r="C19" s="5" t="str">
        <f>"王琪"</f>
        <v>王琪</v>
      </c>
      <c r="D19" s="5" t="str">
        <f t="shared" si="2"/>
        <v>汉族</v>
      </c>
      <c r="E19" s="5" t="str">
        <f>"23201010117"</f>
        <v>23201010117</v>
      </c>
      <c r="F19" s="6">
        <v>-1</v>
      </c>
      <c r="G19" s="5"/>
      <c r="H19" s="5">
        <f t="shared" si="1"/>
        <v>-1</v>
      </c>
    </row>
    <row r="20" spans="1:8" ht="13.5" customHeight="1">
      <c r="A20" s="7">
        <v>18</v>
      </c>
      <c r="B20" s="5" t="s">
        <v>8</v>
      </c>
      <c r="C20" s="5" t="str">
        <f>"边畅文"</f>
        <v>边畅文</v>
      </c>
      <c r="D20" s="5" t="str">
        <f t="shared" si="2"/>
        <v>汉族</v>
      </c>
      <c r="E20" s="5" t="str">
        <f>"23201010118"</f>
        <v>23201010118</v>
      </c>
      <c r="F20" s="6">
        <v>-1</v>
      </c>
      <c r="G20" s="5"/>
      <c r="H20" s="5">
        <f t="shared" si="1"/>
        <v>-1</v>
      </c>
    </row>
    <row r="21" spans="1:8" ht="13.5" customHeight="1">
      <c r="A21" s="7">
        <v>19</v>
      </c>
      <c r="B21" s="5" t="s">
        <v>9</v>
      </c>
      <c r="C21" s="5" t="str">
        <f>"乌日嘎"</f>
        <v>乌日嘎</v>
      </c>
      <c r="D21" s="5" t="str">
        <f>"蒙古族"</f>
        <v>蒙古族</v>
      </c>
      <c r="E21" s="5" t="str">
        <f>"23203010120"</f>
        <v>23203010120</v>
      </c>
      <c r="F21" s="6">
        <v>68.1</v>
      </c>
      <c r="G21" s="5">
        <v>2.5</v>
      </c>
      <c r="H21" s="5">
        <f t="shared" si="1"/>
        <v>70.6</v>
      </c>
    </row>
    <row r="22" spans="1:8" ht="13.5" customHeight="1">
      <c r="A22" s="7">
        <v>20</v>
      </c>
      <c r="B22" s="5" t="s">
        <v>9</v>
      </c>
      <c r="C22" s="5" t="str">
        <f>"杨志军"</f>
        <v>杨志军</v>
      </c>
      <c r="D22" s="5" t="str">
        <f aca="true" t="shared" si="3" ref="D22:D44">"汉族"</f>
        <v>汉族</v>
      </c>
      <c r="E22" s="5" t="str">
        <f>"23203010124"</f>
        <v>23203010124</v>
      </c>
      <c r="F22" s="6">
        <v>68.9</v>
      </c>
      <c r="G22" s="5"/>
      <c r="H22" s="5">
        <f t="shared" si="1"/>
        <v>68.9</v>
      </c>
    </row>
    <row r="23" spans="1:8" ht="13.5" customHeight="1">
      <c r="A23" s="7">
        <v>21</v>
      </c>
      <c r="B23" s="5" t="s">
        <v>9</v>
      </c>
      <c r="C23" s="5" t="str">
        <f>"刘嘉乐"</f>
        <v>刘嘉乐</v>
      </c>
      <c r="D23" s="5" t="str">
        <f t="shared" si="3"/>
        <v>汉族</v>
      </c>
      <c r="E23" s="5" t="str">
        <f>"23203010123"</f>
        <v>23203010123</v>
      </c>
      <c r="F23" s="6">
        <v>65.2</v>
      </c>
      <c r="G23" s="5"/>
      <c r="H23" s="5">
        <f t="shared" si="1"/>
        <v>65.2</v>
      </c>
    </row>
    <row r="24" spans="1:8" ht="13.5" customHeight="1">
      <c r="A24" s="7">
        <v>22</v>
      </c>
      <c r="B24" s="5" t="s">
        <v>9</v>
      </c>
      <c r="C24" s="5" t="str">
        <f>"刘录军"</f>
        <v>刘录军</v>
      </c>
      <c r="D24" s="5" t="str">
        <f t="shared" si="3"/>
        <v>汉族</v>
      </c>
      <c r="E24" s="5" t="str">
        <f>"23203010119"</f>
        <v>23203010119</v>
      </c>
      <c r="F24" s="6">
        <v>62.5</v>
      </c>
      <c r="G24" s="5"/>
      <c r="H24" s="5">
        <f t="shared" si="1"/>
        <v>62.5</v>
      </c>
    </row>
    <row r="25" spans="1:8" ht="13.5" customHeight="1">
      <c r="A25" s="7">
        <v>23</v>
      </c>
      <c r="B25" s="5" t="s">
        <v>9</v>
      </c>
      <c r="C25" s="5" t="str">
        <f>"王渊"</f>
        <v>王渊</v>
      </c>
      <c r="D25" s="5" t="str">
        <f t="shared" si="3"/>
        <v>汉族</v>
      </c>
      <c r="E25" s="5" t="str">
        <f>"23203010122"</f>
        <v>23203010122</v>
      </c>
      <c r="F25" s="6">
        <v>59.7</v>
      </c>
      <c r="G25" s="5"/>
      <c r="H25" s="5">
        <f t="shared" si="1"/>
        <v>59.7</v>
      </c>
    </row>
    <row r="26" spans="1:8" ht="13.5" customHeight="1">
      <c r="A26" s="7">
        <v>24</v>
      </c>
      <c r="B26" s="5" t="s">
        <v>9</v>
      </c>
      <c r="C26" s="5" t="str">
        <f>"刘星"</f>
        <v>刘星</v>
      </c>
      <c r="D26" s="5" t="str">
        <f t="shared" si="3"/>
        <v>汉族</v>
      </c>
      <c r="E26" s="5" t="str">
        <f>"23203010121"</f>
        <v>23203010121</v>
      </c>
      <c r="F26" s="6">
        <v>-1</v>
      </c>
      <c r="G26" s="5"/>
      <c r="H26" s="5">
        <f t="shared" si="1"/>
        <v>-1</v>
      </c>
    </row>
    <row r="27" spans="1:8" ht="13.5" customHeight="1">
      <c r="A27" s="7">
        <v>25</v>
      </c>
      <c r="B27" s="5" t="s">
        <v>9</v>
      </c>
      <c r="C27" s="5" t="str">
        <f>"李军"</f>
        <v>李军</v>
      </c>
      <c r="D27" s="5" t="str">
        <f t="shared" si="3"/>
        <v>汉族</v>
      </c>
      <c r="E27" s="5" t="str">
        <f>"23203010125"</f>
        <v>23203010125</v>
      </c>
      <c r="F27" s="6">
        <v>-1</v>
      </c>
      <c r="G27" s="5"/>
      <c r="H27" s="5">
        <f t="shared" si="1"/>
        <v>-1</v>
      </c>
    </row>
    <row r="28" spans="1:8" ht="13.5" customHeight="1">
      <c r="A28" s="7">
        <v>26</v>
      </c>
      <c r="B28" s="5" t="s">
        <v>10</v>
      </c>
      <c r="C28" s="5" t="str">
        <f>"杨帆"</f>
        <v>杨帆</v>
      </c>
      <c r="D28" s="5" t="str">
        <f t="shared" si="3"/>
        <v>汉族</v>
      </c>
      <c r="E28" s="5" t="str">
        <f>"23207010128"</f>
        <v>23207010128</v>
      </c>
      <c r="F28" s="6">
        <v>63.6</v>
      </c>
      <c r="G28" s="5"/>
      <c r="H28" s="5">
        <f t="shared" si="1"/>
        <v>63.6</v>
      </c>
    </row>
    <row r="29" spans="1:8" ht="13.5" customHeight="1">
      <c r="A29" s="7">
        <v>27</v>
      </c>
      <c r="B29" s="5" t="s">
        <v>10</v>
      </c>
      <c r="C29" s="5" t="str">
        <f>"张宇"</f>
        <v>张宇</v>
      </c>
      <c r="D29" s="5" t="str">
        <f t="shared" si="3"/>
        <v>汉族</v>
      </c>
      <c r="E29" s="5" t="str">
        <f>"23207010126"</f>
        <v>23207010126</v>
      </c>
      <c r="F29" s="6">
        <v>-1</v>
      </c>
      <c r="G29" s="5"/>
      <c r="H29" s="5">
        <f t="shared" si="1"/>
        <v>-1</v>
      </c>
    </row>
    <row r="30" spans="1:8" ht="13.5" customHeight="1">
      <c r="A30" s="7">
        <v>28</v>
      </c>
      <c r="B30" s="5" t="s">
        <v>10</v>
      </c>
      <c r="C30" s="5" t="str">
        <f>"刘瑞"</f>
        <v>刘瑞</v>
      </c>
      <c r="D30" s="5" t="str">
        <f t="shared" si="3"/>
        <v>汉族</v>
      </c>
      <c r="E30" s="5" t="str">
        <f>"23207010127"</f>
        <v>23207010127</v>
      </c>
      <c r="F30" s="6">
        <v>-1</v>
      </c>
      <c r="G30" s="5"/>
      <c r="H30" s="5">
        <f t="shared" si="1"/>
        <v>-1</v>
      </c>
    </row>
    <row r="31" spans="1:8" ht="13.5" customHeight="1">
      <c r="A31" s="7">
        <v>29</v>
      </c>
      <c r="B31" s="5" t="s">
        <v>11</v>
      </c>
      <c r="C31" s="5" t="str">
        <f>"石伊婷"</f>
        <v>石伊婷</v>
      </c>
      <c r="D31" s="5" t="str">
        <f t="shared" si="3"/>
        <v>汉族</v>
      </c>
      <c r="E31" s="5" t="str">
        <f>"23211010129"</f>
        <v>23211010129</v>
      </c>
      <c r="F31" s="6">
        <v>52.1</v>
      </c>
      <c r="G31" s="5"/>
      <c r="H31" s="5">
        <f t="shared" si="1"/>
        <v>52.1</v>
      </c>
    </row>
    <row r="32" spans="1:8" ht="13.5" customHeight="1">
      <c r="A32" s="7">
        <v>30</v>
      </c>
      <c r="B32" s="5" t="s">
        <v>11</v>
      </c>
      <c r="C32" s="5" t="str">
        <f>"王静霞"</f>
        <v>王静霞</v>
      </c>
      <c r="D32" s="5" t="str">
        <f t="shared" si="3"/>
        <v>汉族</v>
      </c>
      <c r="E32" s="5" t="str">
        <f>"23211010130"</f>
        <v>23211010130</v>
      </c>
      <c r="F32" s="6">
        <v>-1</v>
      </c>
      <c r="G32" s="5"/>
      <c r="H32" s="5">
        <f t="shared" si="1"/>
        <v>-1</v>
      </c>
    </row>
    <row r="33" spans="1:8" ht="13.5" customHeight="1">
      <c r="A33" s="7">
        <v>31</v>
      </c>
      <c r="B33" s="5" t="s">
        <v>11</v>
      </c>
      <c r="C33" s="5" t="str">
        <f>"贾娇"</f>
        <v>贾娇</v>
      </c>
      <c r="D33" s="5" t="str">
        <f t="shared" si="3"/>
        <v>汉族</v>
      </c>
      <c r="E33" s="5" t="str">
        <f>"23211010201"</f>
        <v>23211010201</v>
      </c>
      <c r="F33" s="6">
        <v>-1</v>
      </c>
      <c r="G33" s="5"/>
      <c r="H33" s="5">
        <f t="shared" si="1"/>
        <v>-1</v>
      </c>
    </row>
    <row r="34" spans="1:8" ht="13.5" customHeight="1">
      <c r="A34" s="7">
        <v>32</v>
      </c>
      <c r="B34" s="5" t="s">
        <v>11</v>
      </c>
      <c r="C34" s="5" t="str">
        <f>"弓弦"</f>
        <v>弓弦</v>
      </c>
      <c r="D34" s="5" t="str">
        <f t="shared" si="3"/>
        <v>汉族</v>
      </c>
      <c r="E34" s="5" t="str">
        <f>"23211010202"</f>
        <v>23211010202</v>
      </c>
      <c r="F34" s="6">
        <v>-1</v>
      </c>
      <c r="G34" s="5"/>
      <c r="H34" s="5">
        <f t="shared" si="1"/>
        <v>-1</v>
      </c>
    </row>
    <row r="35" spans="1:8" ht="13.5" customHeight="1">
      <c r="A35" s="7">
        <v>33</v>
      </c>
      <c r="B35" s="5" t="s">
        <v>11</v>
      </c>
      <c r="C35" s="5" t="str">
        <f>"韩宏愿"</f>
        <v>韩宏愿</v>
      </c>
      <c r="D35" s="5" t="str">
        <f t="shared" si="3"/>
        <v>汉族</v>
      </c>
      <c r="E35" s="5" t="str">
        <f>"23211010203"</f>
        <v>23211010203</v>
      </c>
      <c r="F35" s="6">
        <v>-1</v>
      </c>
      <c r="G35" s="5"/>
      <c r="H35" s="5">
        <f aca="true" t="shared" si="4" ref="H35:H66">F35+G35</f>
        <v>-1</v>
      </c>
    </row>
    <row r="36" spans="1:8" ht="13.5" customHeight="1">
      <c r="A36" s="7">
        <v>34</v>
      </c>
      <c r="B36" s="5" t="s">
        <v>12</v>
      </c>
      <c r="C36" s="5" t="str">
        <f>"刘彩媛"</f>
        <v>刘彩媛</v>
      </c>
      <c r="D36" s="5" t="str">
        <f t="shared" si="3"/>
        <v>汉族</v>
      </c>
      <c r="E36" s="5" t="str">
        <f>"23214010210"</f>
        <v>23214010210</v>
      </c>
      <c r="F36" s="6">
        <v>73.1</v>
      </c>
      <c r="G36" s="5"/>
      <c r="H36" s="5">
        <f t="shared" si="4"/>
        <v>73.1</v>
      </c>
    </row>
    <row r="37" spans="1:8" ht="13.5" customHeight="1">
      <c r="A37" s="7">
        <v>35</v>
      </c>
      <c r="B37" s="5" t="s">
        <v>12</v>
      </c>
      <c r="C37" s="5" t="str">
        <f>"常晓东"</f>
        <v>常晓东</v>
      </c>
      <c r="D37" s="5" t="str">
        <f t="shared" si="3"/>
        <v>汉族</v>
      </c>
      <c r="E37" s="5" t="str">
        <f>"23214010205"</f>
        <v>23214010205</v>
      </c>
      <c r="F37" s="6">
        <v>70.2</v>
      </c>
      <c r="G37" s="5"/>
      <c r="H37" s="5">
        <f t="shared" si="4"/>
        <v>70.2</v>
      </c>
    </row>
    <row r="38" spans="1:8" ht="13.5" customHeight="1">
      <c r="A38" s="7">
        <v>36</v>
      </c>
      <c r="B38" s="5" t="s">
        <v>12</v>
      </c>
      <c r="C38" s="5" t="str">
        <f>"吕书瑶"</f>
        <v>吕书瑶</v>
      </c>
      <c r="D38" s="5" t="str">
        <f t="shared" si="3"/>
        <v>汉族</v>
      </c>
      <c r="E38" s="5" t="str">
        <f>"23214010209"</f>
        <v>23214010209</v>
      </c>
      <c r="F38" s="6">
        <v>65.4</v>
      </c>
      <c r="G38" s="5"/>
      <c r="H38" s="5">
        <f t="shared" si="4"/>
        <v>65.4</v>
      </c>
    </row>
    <row r="39" spans="1:8" ht="13.5" customHeight="1">
      <c r="A39" s="7">
        <v>37</v>
      </c>
      <c r="B39" s="5" t="s">
        <v>12</v>
      </c>
      <c r="C39" s="5" t="str">
        <f>"武俊蕾"</f>
        <v>武俊蕾</v>
      </c>
      <c r="D39" s="5" t="str">
        <f t="shared" si="3"/>
        <v>汉族</v>
      </c>
      <c r="E39" s="5" t="str">
        <f>"23214010206"</f>
        <v>23214010206</v>
      </c>
      <c r="F39" s="6">
        <v>63.5</v>
      </c>
      <c r="G39" s="5"/>
      <c r="H39" s="5">
        <f t="shared" si="4"/>
        <v>63.5</v>
      </c>
    </row>
    <row r="40" spans="1:8" ht="13.5" customHeight="1">
      <c r="A40" s="7">
        <v>38</v>
      </c>
      <c r="B40" s="5" t="s">
        <v>12</v>
      </c>
      <c r="C40" s="5" t="str">
        <f>"张晋超"</f>
        <v>张晋超</v>
      </c>
      <c r="D40" s="5" t="str">
        <f t="shared" si="3"/>
        <v>汉族</v>
      </c>
      <c r="E40" s="5" t="str">
        <f>"23214010204"</f>
        <v>23214010204</v>
      </c>
      <c r="F40" s="6">
        <v>61.3</v>
      </c>
      <c r="G40" s="5"/>
      <c r="H40" s="5">
        <f t="shared" si="4"/>
        <v>61.3</v>
      </c>
    </row>
    <row r="41" spans="1:8" ht="13.5" customHeight="1">
      <c r="A41" s="7">
        <v>39</v>
      </c>
      <c r="B41" s="5" t="s">
        <v>12</v>
      </c>
      <c r="C41" s="5" t="str">
        <f>"张艺阳"</f>
        <v>张艺阳</v>
      </c>
      <c r="D41" s="5" t="str">
        <f t="shared" si="3"/>
        <v>汉族</v>
      </c>
      <c r="E41" s="5" t="str">
        <f>"23214010207"</f>
        <v>23214010207</v>
      </c>
      <c r="F41" s="6">
        <v>53.6</v>
      </c>
      <c r="G41" s="5"/>
      <c r="H41" s="5">
        <f t="shared" si="4"/>
        <v>53.6</v>
      </c>
    </row>
    <row r="42" spans="1:8" ht="13.5" customHeight="1">
      <c r="A42" s="7">
        <v>40</v>
      </c>
      <c r="B42" s="5" t="s">
        <v>12</v>
      </c>
      <c r="C42" s="5" t="str">
        <f>"徐婧"</f>
        <v>徐婧</v>
      </c>
      <c r="D42" s="5" t="str">
        <f t="shared" si="3"/>
        <v>汉族</v>
      </c>
      <c r="E42" s="5" t="str">
        <f>"23214010208"</f>
        <v>23214010208</v>
      </c>
      <c r="F42" s="6">
        <v>-1</v>
      </c>
      <c r="G42" s="5"/>
      <c r="H42" s="5">
        <f t="shared" si="4"/>
        <v>-1</v>
      </c>
    </row>
    <row r="43" spans="1:8" ht="13.5" customHeight="1">
      <c r="A43" s="7">
        <v>41</v>
      </c>
      <c r="B43" s="5" t="s">
        <v>13</v>
      </c>
      <c r="C43" s="5" t="str">
        <f>"马昊廷"</f>
        <v>马昊廷</v>
      </c>
      <c r="D43" s="5" t="str">
        <f t="shared" si="3"/>
        <v>汉族</v>
      </c>
      <c r="E43" s="5" t="str">
        <f>"23215010212"</f>
        <v>23215010212</v>
      </c>
      <c r="F43" s="6">
        <v>64.6</v>
      </c>
      <c r="G43" s="5"/>
      <c r="H43" s="5">
        <f t="shared" si="4"/>
        <v>64.6</v>
      </c>
    </row>
    <row r="44" spans="1:8" ht="13.5" customHeight="1">
      <c r="A44" s="7">
        <v>42</v>
      </c>
      <c r="B44" s="5" t="s">
        <v>13</v>
      </c>
      <c r="C44" s="5" t="str">
        <f>"王宁"</f>
        <v>王宁</v>
      </c>
      <c r="D44" s="5" t="str">
        <f t="shared" si="3"/>
        <v>汉族</v>
      </c>
      <c r="E44" s="5" t="str">
        <f>"23215010217"</f>
        <v>23215010217</v>
      </c>
      <c r="F44" s="6">
        <v>62.3</v>
      </c>
      <c r="G44" s="5"/>
      <c r="H44" s="5">
        <f t="shared" si="4"/>
        <v>62.3</v>
      </c>
    </row>
    <row r="45" spans="1:8" ht="13.5" customHeight="1">
      <c r="A45" s="7">
        <v>43</v>
      </c>
      <c r="B45" s="5" t="s">
        <v>13</v>
      </c>
      <c r="C45" s="5" t="str">
        <f>"包呼和"</f>
        <v>包呼和</v>
      </c>
      <c r="D45" s="5" t="str">
        <f>"蒙古族"</f>
        <v>蒙古族</v>
      </c>
      <c r="E45" s="5" t="str">
        <f>"23215010211"</f>
        <v>23215010211</v>
      </c>
      <c r="F45" s="6">
        <v>-1</v>
      </c>
      <c r="G45" s="5"/>
      <c r="H45" s="5">
        <f t="shared" si="4"/>
        <v>-1</v>
      </c>
    </row>
    <row r="46" spans="1:8" ht="13.5" customHeight="1">
      <c r="A46" s="7">
        <v>44</v>
      </c>
      <c r="B46" s="5" t="s">
        <v>13</v>
      </c>
      <c r="C46" s="5" t="str">
        <f>"宋佳敏"</f>
        <v>宋佳敏</v>
      </c>
      <c r="D46" s="5" t="str">
        <f>"汉族"</f>
        <v>汉族</v>
      </c>
      <c r="E46" s="5" t="str">
        <f>"23215010213"</f>
        <v>23215010213</v>
      </c>
      <c r="F46" s="6">
        <v>-1</v>
      </c>
      <c r="G46" s="5"/>
      <c r="H46" s="5">
        <f t="shared" si="4"/>
        <v>-1</v>
      </c>
    </row>
    <row r="47" spans="1:8" ht="13.5" customHeight="1">
      <c r="A47" s="7">
        <v>45</v>
      </c>
      <c r="B47" s="5" t="s">
        <v>13</v>
      </c>
      <c r="C47" s="5" t="str">
        <f>"王星宇"</f>
        <v>王星宇</v>
      </c>
      <c r="D47" s="5" t="str">
        <f>"汉族"</f>
        <v>汉族</v>
      </c>
      <c r="E47" s="5" t="str">
        <f>"23215010214"</f>
        <v>23215010214</v>
      </c>
      <c r="F47" s="6">
        <v>-1</v>
      </c>
      <c r="G47" s="5"/>
      <c r="H47" s="5">
        <f t="shared" si="4"/>
        <v>-1</v>
      </c>
    </row>
    <row r="48" spans="1:8" ht="13.5" customHeight="1">
      <c r="A48" s="7">
        <v>46</v>
      </c>
      <c r="B48" s="5" t="s">
        <v>13</v>
      </c>
      <c r="C48" s="5" t="str">
        <f>"赵雅楠"</f>
        <v>赵雅楠</v>
      </c>
      <c r="D48" s="5" t="str">
        <f>"蒙古族"</f>
        <v>蒙古族</v>
      </c>
      <c r="E48" s="5" t="str">
        <f>"23215010215"</f>
        <v>23215010215</v>
      </c>
      <c r="F48" s="6">
        <v>-1</v>
      </c>
      <c r="G48" s="5"/>
      <c r="H48" s="5">
        <f t="shared" si="4"/>
        <v>-1</v>
      </c>
    </row>
    <row r="49" spans="1:8" ht="13.5" customHeight="1">
      <c r="A49" s="7">
        <v>47</v>
      </c>
      <c r="B49" s="5" t="s">
        <v>13</v>
      </c>
      <c r="C49" s="5" t="str">
        <f>"田宇"</f>
        <v>田宇</v>
      </c>
      <c r="D49" s="5" t="str">
        <f>"汉族"</f>
        <v>汉族</v>
      </c>
      <c r="E49" s="5" t="str">
        <f>"23215010216"</f>
        <v>23215010216</v>
      </c>
      <c r="F49" s="6">
        <v>-1</v>
      </c>
      <c r="G49" s="5"/>
      <c r="H49" s="5">
        <f t="shared" si="4"/>
        <v>-1</v>
      </c>
    </row>
    <row r="50" spans="1:8" ht="13.5" customHeight="1">
      <c r="A50" s="7">
        <v>48</v>
      </c>
      <c r="B50" s="5" t="s">
        <v>13</v>
      </c>
      <c r="C50" s="5" t="str">
        <f>"孟宝鲁尔"</f>
        <v>孟宝鲁尔</v>
      </c>
      <c r="D50" s="5" t="str">
        <f>"蒙古族"</f>
        <v>蒙古族</v>
      </c>
      <c r="E50" s="5" t="str">
        <f>"23215010218"</f>
        <v>23215010218</v>
      </c>
      <c r="F50" s="6">
        <v>-1</v>
      </c>
      <c r="G50" s="5"/>
      <c r="H50" s="5">
        <f t="shared" si="4"/>
        <v>-1</v>
      </c>
    </row>
    <row r="51" spans="1:8" ht="13.5" customHeight="1">
      <c r="A51" s="7">
        <v>49</v>
      </c>
      <c r="B51" s="5" t="s">
        <v>14</v>
      </c>
      <c r="C51" s="5" t="str">
        <f>"张家铭"</f>
        <v>张家铭</v>
      </c>
      <c r="D51" s="5" t="str">
        <f aca="true" t="shared" si="5" ref="D51:D57">"汉族"</f>
        <v>汉族</v>
      </c>
      <c r="E51" s="5" t="str">
        <f>"23217010222"</f>
        <v>23217010222</v>
      </c>
      <c r="F51" s="6">
        <v>72.9</v>
      </c>
      <c r="G51" s="5"/>
      <c r="H51" s="5">
        <f t="shared" si="4"/>
        <v>72.9</v>
      </c>
    </row>
    <row r="52" spans="1:8" ht="13.5" customHeight="1">
      <c r="A52" s="7">
        <v>50</v>
      </c>
      <c r="B52" s="5" t="s">
        <v>14</v>
      </c>
      <c r="C52" s="5" t="str">
        <f>"郭艺璇"</f>
        <v>郭艺璇</v>
      </c>
      <c r="D52" s="5" t="str">
        <f t="shared" si="5"/>
        <v>汉族</v>
      </c>
      <c r="E52" s="5" t="str">
        <f>"23217010220"</f>
        <v>23217010220</v>
      </c>
      <c r="F52" s="6">
        <v>69.1</v>
      </c>
      <c r="G52" s="5"/>
      <c r="H52" s="5">
        <f t="shared" si="4"/>
        <v>69.1</v>
      </c>
    </row>
    <row r="53" spans="1:8" ht="13.5" customHeight="1">
      <c r="A53" s="7">
        <v>51</v>
      </c>
      <c r="B53" s="5" t="s">
        <v>14</v>
      </c>
      <c r="C53" s="5" t="str">
        <f>"云壹珊"</f>
        <v>云壹珊</v>
      </c>
      <c r="D53" s="5" t="str">
        <f t="shared" si="5"/>
        <v>汉族</v>
      </c>
      <c r="E53" s="5" t="str">
        <f>"23217010219"</f>
        <v>23217010219</v>
      </c>
      <c r="F53" s="6">
        <v>68.7</v>
      </c>
      <c r="G53" s="5"/>
      <c r="H53" s="5">
        <f t="shared" si="4"/>
        <v>68.7</v>
      </c>
    </row>
    <row r="54" spans="1:8" ht="13.5" customHeight="1">
      <c r="A54" s="7">
        <v>52</v>
      </c>
      <c r="B54" s="5" t="s">
        <v>14</v>
      </c>
      <c r="C54" s="5" t="str">
        <f>"蔺佳玉"</f>
        <v>蔺佳玉</v>
      </c>
      <c r="D54" s="5" t="str">
        <f t="shared" si="5"/>
        <v>汉族</v>
      </c>
      <c r="E54" s="5" t="str">
        <f>"23217010221"</f>
        <v>23217010221</v>
      </c>
      <c r="F54" s="6">
        <v>-1</v>
      </c>
      <c r="G54" s="5"/>
      <c r="H54" s="5">
        <f t="shared" si="4"/>
        <v>-1</v>
      </c>
    </row>
    <row r="55" spans="1:8" ht="13.5" customHeight="1">
      <c r="A55" s="7">
        <v>53</v>
      </c>
      <c r="B55" s="5" t="s">
        <v>14</v>
      </c>
      <c r="C55" s="5" t="str">
        <f>"李嘉宁"</f>
        <v>李嘉宁</v>
      </c>
      <c r="D55" s="5" t="str">
        <f t="shared" si="5"/>
        <v>汉族</v>
      </c>
      <c r="E55" s="5" t="str">
        <f>"23217010223"</f>
        <v>23217010223</v>
      </c>
      <c r="F55" s="6">
        <v>-1</v>
      </c>
      <c r="G55" s="5"/>
      <c r="H55" s="5">
        <f t="shared" si="4"/>
        <v>-1</v>
      </c>
    </row>
    <row r="56" spans="1:8" ht="13.5" customHeight="1">
      <c r="A56" s="7">
        <v>54</v>
      </c>
      <c r="B56" s="5" t="s">
        <v>15</v>
      </c>
      <c r="C56" s="5" t="str">
        <f>"王硕荣"</f>
        <v>王硕荣</v>
      </c>
      <c r="D56" s="5" t="str">
        <f t="shared" si="5"/>
        <v>汉族</v>
      </c>
      <c r="E56" s="5" t="str">
        <f>"23301010224"</f>
        <v>23301010224</v>
      </c>
      <c r="F56" s="6">
        <v>77.6</v>
      </c>
      <c r="G56" s="5"/>
      <c r="H56" s="5">
        <f t="shared" si="4"/>
        <v>77.6</v>
      </c>
    </row>
    <row r="57" spans="1:8" ht="13.5" customHeight="1">
      <c r="A57" s="7">
        <v>55</v>
      </c>
      <c r="B57" s="5" t="s">
        <v>15</v>
      </c>
      <c r="C57" s="5" t="str">
        <f>"席娜"</f>
        <v>席娜</v>
      </c>
      <c r="D57" s="5" t="str">
        <f t="shared" si="5"/>
        <v>汉族</v>
      </c>
      <c r="E57" s="5" t="str">
        <f>"23301010226"</f>
        <v>23301010226</v>
      </c>
      <c r="F57" s="6">
        <v>75.4</v>
      </c>
      <c r="G57" s="5"/>
      <c r="H57" s="5">
        <f t="shared" si="4"/>
        <v>75.4</v>
      </c>
    </row>
    <row r="58" spans="1:8" ht="13.5" customHeight="1">
      <c r="A58" s="7">
        <v>56</v>
      </c>
      <c r="B58" s="5" t="s">
        <v>15</v>
      </c>
      <c r="C58" s="5" t="str">
        <f>"姜乌吉斯古楞"</f>
        <v>姜乌吉斯古楞</v>
      </c>
      <c r="D58" s="5" t="str">
        <f>"蒙古族"</f>
        <v>蒙古族</v>
      </c>
      <c r="E58" s="5" t="str">
        <f>"23301010228"</f>
        <v>23301010228</v>
      </c>
      <c r="F58" s="6">
        <v>69.1</v>
      </c>
      <c r="G58" s="5">
        <v>2.5</v>
      </c>
      <c r="H58" s="5">
        <f t="shared" si="4"/>
        <v>71.6</v>
      </c>
    </row>
    <row r="59" spans="1:8" ht="13.5" customHeight="1">
      <c r="A59" s="7">
        <v>57</v>
      </c>
      <c r="B59" s="5" t="s">
        <v>15</v>
      </c>
      <c r="C59" s="5" t="str">
        <f>"王娜"</f>
        <v>王娜</v>
      </c>
      <c r="D59" s="5" t="str">
        <f aca="true" t="shared" si="6" ref="D59:D72">"汉族"</f>
        <v>汉族</v>
      </c>
      <c r="E59" s="5" t="str">
        <f>"23301010225"</f>
        <v>23301010225</v>
      </c>
      <c r="F59" s="6">
        <v>71.4</v>
      </c>
      <c r="G59" s="5"/>
      <c r="H59" s="5">
        <f t="shared" si="4"/>
        <v>71.4</v>
      </c>
    </row>
    <row r="60" spans="1:8" ht="13.5" customHeight="1">
      <c r="A60" s="7">
        <v>58</v>
      </c>
      <c r="B60" s="5" t="s">
        <v>15</v>
      </c>
      <c r="C60" s="5" t="str">
        <f>"吕佳瑜"</f>
        <v>吕佳瑜</v>
      </c>
      <c r="D60" s="5" t="str">
        <f t="shared" si="6"/>
        <v>汉族</v>
      </c>
      <c r="E60" s="5" t="str">
        <f>"23301010305"</f>
        <v>23301010305</v>
      </c>
      <c r="F60" s="6">
        <v>69.2</v>
      </c>
      <c r="G60" s="5"/>
      <c r="H60" s="5">
        <f t="shared" si="4"/>
        <v>69.2</v>
      </c>
    </row>
    <row r="61" spans="1:8" ht="13.5" customHeight="1">
      <c r="A61" s="7">
        <v>59</v>
      </c>
      <c r="B61" s="5" t="s">
        <v>15</v>
      </c>
      <c r="C61" s="5" t="str">
        <f>"任晓义"</f>
        <v>任晓义</v>
      </c>
      <c r="D61" s="5" t="str">
        <f t="shared" si="6"/>
        <v>汉族</v>
      </c>
      <c r="E61" s="5" t="str">
        <f>"23301010230"</f>
        <v>23301010230</v>
      </c>
      <c r="F61" s="6">
        <v>65.2</v>
      </c>
      <c r="G61" s="5"/>
      <c r="H61" s="5">
        <f t="shared" si="4"/>
        <v>65.2</v>
      </c>
    </row>
    <row r="62" spans="1:8" ht="13.5" customHeight="1">
      <c r="A62" s="7">
        <v>60</v>
      </c>
      <c r="B62" s="5" t="s">
        <v>15</v>
      </c>
      <c r="C62" s="5" t="str">
        <f>"潘斯文"</f>
        <v>潘斯文</v>
      </c>
      <c r="D62" s="5" t="str">
        <f t="shared" si="6"/>
        <v>汉族</v>
      </c>
      <c r="E62" s="5" t="str">
        <f>"23301010227"</f>
        <v>23301010227</v>
      </c>
      <c r="F62" s="6">
        <v>63.4</v>
      </c>
      <c r="G62" s="5"/>
      <c r="H62" s="5">
        <f t="shared" si="4"/>
        <v>63.4</v>
      </c>
    </row>
    <row r="63" spans="1:8" ht="13.5" customHeight="1">
      <c r="A63" s="7">
        <v>61</v>
      </c>
      <c r="B63" s="5" t="s">
        <v>15</v>
      </c>
      <c r="C63" s="5" t="str">
        <f>"刘芳"</f>
        <v>刘芳</v>
      </c>
      <c r="D63" s="5" t="str">
        <f t="shared" si="6"/>
        <v>汉族</v>
      </c>
      <c r="E63" s="5" t="str">
        <f>"23301010307"</f>
        <v>23301010307</v>
      </c>
      <c r="F63" s="6">
        <v>63.4</v>
      </c>
      <c r="G63" s="5"/>
      <c r="H63" s="5">
        <f t="shared" si="4"/>
        <v>63.4</v>
      </c>
    </row>
    <row r="64" spans="1:8" ht="13.5" customHeight="1">
      <c r="A64" s="7">
        <v>62</v>
      </c>
      <c r="B64" s="5" t="s">
        <v>15</v>
      </c>
      <c r="C64" s="5" t="str">
        <f>"张毛毛"</f>
        <v>张毛毛</v>
      </c>
      <c r="D64" s="5" t="str">
        <f t="shared" si="6"/>
        <v>汉族</v>
      </c>
      <c r="E64" s="5" t="str">
        <f>"23301010302"</f>
        <v>23301010302</v>
      </c>
      <c r="F64" s="6">
        <v>62.7</v>
      </c>
      <c r="G64" s="5"/>
      <c r="H64" s="5">
        <f t="shared" si="4"/>
        <v>62.7</v>
      </c>
    </row>
    <row r="65" spans="1:8" ht="13.5" customHeight="1">
      <c r="A65" s="7">
        <v>63</v>
      </c>
      <c r="B65" s="5" t="s">
        <v>15</v>
      </c>
      <c r="C65" s="5" t="str">
        <f>"刘彦蓉"</f>
        <v>刘彦蓉</v>
      </c>
      <c r="D65" s="5" t="str">
        <f t="shared" si="6"/>
        <v>汉族</v>
      </c>
      <c r="E65" s="5" t="str">
        <f>"23301010229"</f>
        <v>23301010229</v>
      </c>
      <c r="F65" s="6">
        <v>-1</v>
      </c>
      <c r="G65" s="5"/>
      <c r="H65" s="5">
        <f t="shared" si="4"/>
        <v>-1</v>
      </c>
    </row>
    <row r="66" spans="1:8" ht="13.5" customHeight="1">
      <c r="A66" s="7">
        <v>64</v>
      </c>
      <c r="B66" s="5" t="s">
        <v>15</v>
      </c>
      <c r="C66" s="5" t="str">
        <f>"郭敏敏"</f>
        <v>郭敏敏</v>
      </c>
      <c r="D66" s="5" t="str">
        <f t="shared" si="6"/>
        <v>汉族</v>
      </c>
      <c r="E66" s="5" t="str">
        <f>"23301010301"</f>
        <v>23301010301</v>
      </c>
      <c r="F66" s="6">
        <v>-1</v>
      </c>
      <c r="G66" s="5"/>
      <c r="H66" s="5">
        <f t="shared" si="4"/>
        <v>-1</v>
      </c>
    </row>
    <row r="67" spans="1:8" ht="13.5" customHeight="1">
      <c r="A67" s="7">
        <v>65</v>
      </c>
      <c r="B67" s="5" t="s">
        <v>15</v>
      </c>
      <c r="C67" s="5" t="str">
        <f>"冯建华"</f>
        <v>冯建华</v>
      </c>
      <c r="D67" s="5" t="str">
        <f t="shared" si="6"/>
        <v>汉族</v>
      </c>
      <c r="E67" s="5" t="str">
        <f>"23301010303"</f>
        <v>23301010303</v>
      </c>
      <c r="F67" s="6">
        <v>-1</v>
      </c>
      <c r="G67" s="5"/>
      <c r="H67" s="5">
        <f aca="true" t="shared" si="7" ref="H67:H98">F67+G67</f>
        <v>-1</v>
      </c>
    </row>
    <row r="68" spans="1:8" ht="13.5" customHeight="1">
      <c r="A68" s="7">
        <v>66</v>
      </c>
      <c r="B68" s="5" t="s">
        <v>15</v>
      </c>
      <c r="C68" s="5" t="str">
        <f>"史沛颖"</f>
        <v>史沛颖</v>
      </c>
      <c r="D68" s="5" t="str">
        <f t="shared" si="6"/>
        <v>汉族</v>
      </c>
      <c r="E68" s="5" t="str">
        <f>"23301010304"</f>
        <v>23301010304</v>
      </c>
      <c r="F68" s="6">
        <v>-1</v>
      </c>
      <c r="G68" s="5"/>
      <c r="H68" s="5">
        <f t="shared" si="7"/>
        <v>-1</v>
      </c>
    </row>
    <row r="69" spans="1:8" ht="13.5" customHeight="1">
      <c r="A69" s="7">
        <v>67</v>
      </c>
      <c r="B69" s="5" t="s">
        <v>15</v>
      </c>
      <c r="C69" s="5" t="str">
        <f>"秦金花"</f>
        <v>秦金花</v>
      </c>
      <c r="D69" s="5" t="str">
        <f t="shared" si="6"/>
        <v>汉族</v>
      </c>
      <c r="E69" s="5" t="str">
        <f>"23301010306"</f>
        <v>23301010306</v>
      </c>
      <c r="F69" s="6">
        <v>-1</v>
      </c>
      <c r="G69" s="5"/>
      <c r="H69" s="5">
        <f t="shared" si="7"/>
        <v>-1</v>
      </c>
    </row>
    <row r="70" spans="1:8" ht="13.5" customHeight="1">
      <c r="A70" s="7">
        <v>68</v>
      </c>
      <c r="B70" s="5" t="s">
        <v>15</v>
      </c>
      <c r="C70" s="5" t="str">
        <f>"延俏"</f>
        <v>延俏</v>
      </c>
      <c r="D70" s="5" t="str">
        <f t="shared" si="6"/>
        <v>汉族</v>
      </c>
      <c r="E70" s="5" t="str">
        <f>"23301010308"</f>
        <v>23301010308</v>
      </c>
      <c r="F70" s="6">
        <v>-1</v>
      </c>
      <c r="G70" s="5"/>
      <c r="H70" s="5">
        <f t="shared" si="7"/>
        <v>-1</v>
      </c>
    </row>
    <row r="71" spans="1:8" ht="13.5" customHeight="1">
      <c r="A71" s="7">
        <v>69</v>
      </c>
      <c r="B71" s="5" t="s">
        <v>15</v>
      </c>
      <c r="C71" s="5" t="str">
        <f>"张乐"</f>
        <v>张乐</v>
      </c>
      <c r="D71" s="5" t="str">
        <f t="shared" si="6"/>
        <v>汉族</v>
      </c>
      <c r="E71" s="5" t="str">
        <f>"23301010309"</f>
        <v>23301010309</v>
      </c>
      <c r="F71" s="6">
        <v>-1</v>
      </c>
      <c r="G71" s="5"/>
      <c r="H71" s="5">
        <f t="shared" si="7"/>
        <v>-1</v>
      </c>
    </row>
    <row r="72" spans="1:8" ht="13.5" customHeight="1">
      <c r="A72" s="7">
        <v>70</v>
      </c>
      <c r="B72" s="5" t="s">
        <v>16</v>
      </c>
      <c r="C72" s="5" t="str">
        <f>"曹智"</f>
        <v>曹智</v>
      </c>
      <c r="D72" s="5" t="str">
        <f t="shared" si="6"/>
        <v>汉族</v>
      </c>
      <c r="E72" s="5" t="str">
        <f>"23303010311"</f>
        <v>23303010311</v>
      </c>
      <c r="F72" s="6">
        <v>64.3</v>
      </c>
      <c r="G72" s="5"/>
      <c r="H72" s="5">
        <f t="shared" si="7"/>
        <v>64.3</v>
      </c>
    </row>
    <row r="73" spans="1:8" ht="13.5" customHeight="1">
      <c r="A73" s="7">
        <v>71</v>
      </c>
      <c r="B73" s="5" t="s">
        <v>16</v>
      </c>
      <c r="C73" s="5" t="str">
        <f>"远方"</f>
        <v>远方</v>
      </c>
      <c r="D73" s="5" t="str">
        <f>"蒙古族"</f>
        <v>蒙古族</v>
      </c>
      <c r="E73" s="5" t="str">
        <f>"23303010312"</f>
        <v>23303010312</v>
      </c>
      <c r="F73" s="6">
        <v>50.7</v>
      </c>
      <c r="G73" s="5">
        <v>2.5</v>
      </c>
      <c r="H73" s="5">
        <f t="shared" si="7"/>
        <v>53.2</v>
      </c>
    </row>
    <row r="74" spans="1:8" ht="13.5" customHeight="1">
      <c r="A74" s="7">
        <v>72</v>
      </c>
      <c r="B74" s="5" t="s">
        <v>16</v>
      </c>
      <c r="C74" s="5" t="str">
        <f>"杨培栋"</f>
        <v>杨培栋</v>
      </c>
      <c r="D74" s="5" t="str">
        <f aca="true" t="shared" si="8" ref="D74:D86">"汉族"</f>
        <v>汉族</v>
      </c>
      <c r="E74" s="5" t="str">
        <f>"23303010310"</f>
        <v>23303010310</v>
      </c>
      <c r="F74" s="6">
        <v>-1</v>
      </c>
      <c r="G74" s="5"/>
      <c r="H74" s="5">
        <f t="shared" si="7"/>
        <v>-1</v>
      </c>
    </row>
    <row r="75" spans="1:8" ht="13.5" customHeight="1">
      <c r="A75" s="7">
        <v>73</v>
      </c>
      <c r="B75" s="5" t="s">
        <v>16</v>
      </c>
      <c r="C75" s="5" t="str">
        <f>"王劲炜"</f>
        <v>王劲炜</v>
      </c>
      <c r="D75" s="5" t="str">
        <f t="shared" si="8"/>
        <v>汉族</v>
      </c>
      <c r="E75" s="5" t="str">
        <f>"23303010313"</f>
        <v>23303010313</v>
      </c>
      <c r="F75" s="6">
        <v>-1</v>
      </c>
      <c r="G75" s="5"/>
      <c r="H75" s="5">
        <f t="shared" si="7"/>
        <v>-1</v>
      </c>
    </row>
    <row r="76" spans="1:8" ht="13.5" customHeight="1">
      <c r="A76" s="7">
        <v>74</v>
      </c>
      <c r="B76" s="5" t="s">
        <v>16</v>
      </c>
      <c r="C76" s="5" t="str">
        <f>"周宇峰"</f>
        <v>周宇峰</v>
      </c>
      <c r="D76" s="5" t="str">
        <f t="shared" si="8"/>
        <v>汉族</v>
      </c>
      <c r="E76" s="5" t="str">
        <f>"23303010314"</f>
        <v>23303010314</v>
      </c>
      <c r="F76" s="6">
        <v>-1</v>
      </c>
      <c r="G76" s="5"/>
      <c r="H76" s="5">
        <f t="shared" si="7"/>
        <v>-1</v>
      </c>
    </row>
    <row r="77" spans="1:8" ht="13.5" customHeight="1">
      <c r="A77" s="7">
        <v>75</v>
      </c>
      <c r="B77" s="5" t="s">
        <v>17</v>
      </c>
      <c r="C77" s="5" t="str">
        <f>"樊小明"</f>
        <v>樊小明</v>
      </c>
      <c r="D77" s="5" t="str">
        <f t="shared" si="8"/>
        <v>汉族</v>
      </c>
      <c r="E77" s="5" t="str">
        <f>"23306010318"</f>
        <v>23306010318</v>
      </c>
      <c r="F77" s="6">
        <v>66.2</v>
      </c>
      <c r="G77" s="5"/>
      <c r="H77" s="5">
        <f t="shared" si="7"/>
        <v>66.2</v>
      </c>
    </row>
    <row r="78" spans="1:8" ht="13.5" customHeight="1">
      <c r="A78" s="7">
        <v>76</v>
      </c>
      <c r="B78" s="5" t="s">
        <v>17</v>
      </c>
      <c r="C78" s="5" t="str">
        <f>"蒋腾霄"</f>
        <v>蒋腾霄</v>
      </c>
      <c r="D78" s="5" t="str">
        <f t="shared" si="8"/>
        <v>汉族</v>
      </c>
      <c r="E78" s="5" t="str">
        <f>"23306010315"</f>
        <v>23306010315</v>
      </c>
      <c r="F78" s="6">
        <v>65.1</v>
      </c>
      <c r="G78" s="5"/>
      <c r="H78" s="5">
        <f t="shared" si="7"/>
        <v>65.1</v>
      </c>
    </row>
    <row r="79" spans="1:8" ht="13.5" customHeight="1">
      <c r="A79" s="7">
        <v>77</v>
      </c>
      <c r="B79" s="5" t="s">
        <v>17</v>
      </c>
      <c r="C79" s="5" t="str">
        <f>"张晓川"</f>
        <v>张晓川</v>
      </c>
      <c r="D79" s="5" t="str">
        <f t="shared" si="8"/>
        <v>汉族</v>
      </c>
      <c r="E79" s="5" t="str">
        <f>"23306010316"</f>
        <v>23306010316</v>
      </c>
      <c r="F79" s="6">
        <v>64.4</v>
      </c>
      <c r="G79" s="5"/>
      <c r="H79" s="5">
        <f t="shared" si="7"/>
        <v>64.4</v>
      </c>
    </row>
    <row r="80" spans="1:8" ht="13.5" customHeight="1">
      <c r="A80" s="7">
        <v>78</v>
      </c>
      <c r="B80" s="5" t="s">
        <v>17</v>
      </c>
      <c r="C80" s="5" t="str">
        <f>"高峰"</f>
        <v>高峰</v>
      </c>
      <c r="D80" s="5" t="str">
        <f t="shared" si="8"/>
        <v>汉族</v>
      </c>
      <c r="E80" s="5" t="str">
        <f>"23306010317"</f>
        <v>23306010317</v>
      </c>
      <c r="F80" s="6">
        <v>61.5</v>
      </c>
      <c r="G80" s="5"/>
      <c r="H80" s="5">
        <f t="shared" si="7"/>
        <v>61.5</v>
      </c>
    </row>
    <row r="81" spans="1:8" ht="13.5" customHeight="1">
      <c r="A81" s="7">
        <v>79</v>
      </c>
      <c r="B81" s="5" t="s">
        <v>18</v>
      </c>
      <c r="C81" s="5" t="str">
        <f>"苗志飞"</f>
        <v>苗志飞</v>
      </c>
      <c r="D81" s="5" t="str">
        <f t="shared" si="8"/>
        <v>汉族</v>
      </c>
      <c r="E81" s="5" t="str">
        <f>"23312010319"</f>
        <v>23312010319</v>
      </c>
      <c r="F81" s="6">
        <v>82.1</v>
      </c>
      <c r="G81" s="5"/>
      <c r="H81" s="5">
        <f t="shared" si="7"/>
        <v>82.1</v>
      </c>
    </row>
    <row r="82" spans="1:8" ht="13.5" customHeight="1">
      <c r="A82" s="7">
        <v>80</v>
      </c>
      <c r="B82" s="5" t="s">
        <v>18</v>
      </c>
      <c r="C82" s="5" t="str">
        <f>"刘浩波"</f>
        <v>刘浩波</v>
      </c>
      <c r="D82" s="5" t="str">
        <f t="shared" si="8"/>
        <v>汉族</v>
      </c>
      <c r="E82" s="5" t="str">
        <f>"23312010320"</f>
        <v>23312010320</v>
      </c>
      <c r="F82" s="6">
        <v>71.4</v>
      </c>
      <c r="G82" s="5"/>
      <c r="H82" s="5">
        <f t="shared" si="7"/>
        <v>71.4</v>
      </c>
    </row>
    <row r="83" spans="1:8" ht="13.5" customHeight="1">
      <c r="A83" s="7">
        <v>81</v>
      </c>
      <c r="B83" s="5" t="s">
        <v>18</v>
      </c>
      <c r="C83" s="5" t="str">
        <f>"申晓慧"</f>
        <v>申晓慧</v>
      </c>
      <c r="D83" s="5" t="str">
        <f t="shared" si="8"/>
        <v>汉族</v>
      </c>
      <c r="E83" s="5" t="str">
        <f>"23312010323"</f>
        <v>23312010323</v>
      </c>
      <c r="F83" s="6">
        <v>70</v>
      </c>
      <c r="G83" s="5"/>
      <c r="H83" s="5">
        <f t="shared" si="7"/>
        <v>70</v>
      </c>
    </row>
    <row r="84" spans="1:8" ht="13.5" customHeight="1">
      <c r="A84" s="7">
        <v>82</v>
      </c>
      <c r="B84" s="5" t="s">
        <v>18</v>
      </c>
      <c r="C84" s="5" t="str">
        <f>"吴海燕"</f>
        <v>吴海燕</v>
      </c>
      <c r="D84" s="5" t="str">
        <f t="shared" si="8"/>
        <v>汉族</v>
      </c>
      <c r="E84" s="5" t="str">
        <f>"23312010322"</f>
        <v>23312010322</v>
      </c>
      <c r="F84" s="6">
        <v>68.9</v>
      </c>
      <c r="G84" s="5"/>
      <c r="H84" s="5">
        <f t="shared" si="7"/>
        <v>68.9</v>
      </c>
    </row>
    <row r="85" spans="1:8" ht="13.5" customHeight="1">
      <c r="A85" s="7">
        <v>83</v>
      </c>
      <c r="B85" s="5" t="s">
        <v>18</v>
      </c>
      <c r="C85" s="5" t="str">
        <f>"高飞"</f>
        <v>高飞</v>
      </c>
      <c r="D85" s="5" t="str">
        <f t="shared" si="8"/>
        <v>汉族</v>
      </c>
      <c r="E85" s="5" t="str">
        <f>"23312010326"</f>
        <v>23312010326</v>
      </c>
      <c r="F85" s="6">
        <v>64.8</v>
      </c>
      <c r="G85" s="5"/>
      <c r="H85" s="5">
        <f t="shared" si="7"/>
        <v>64.8</v>
      </c>
    </row>
    <row r="86" spans="1:8" ht="13.5" customHeight="1">
      <c r="A86" s="7">
        <v>84</v>
      </c>
      <c r="B86" s="5" t="s">
        <v>18</v>
      </c>
      <c r="C86" s="5" t="str">
        <f>"任嘉宇"</f>
        <v>任嘉宇</v>
      </c>
      <c r="D86" s="5" t="str">
        <f t="shared" si="8"/>
        <v>汉族</v>
      </c>
      <c r="E86" s="5" t="str">
        <f>"23312010325"</f>
        <v>23312010325</v>
      </c>
      <c r="F86" s="6">
        <v>62.2</v>
      </c>
      <c r="G86" s="5"/>
      <c r="H86" s="5">
        <f t="shared" si="7"/>
        <v>62.2</v>
      </c>
    </row>
    <row r="87" spans="1:8" ht="13.5" customHeight="1">
      <c r="A87" s="7">
        <v>85</v>
      </c>
      <c r="B87" s="5" t="s">
        <v>18</v>
      </c>
      <c r="C87" s="5" t="str">
        <f>"温都拉"</f>
        <v>温都拉</v>
      </c>
      <c r="D87" s="5" t="str">
        <f>"蒙古族"</f>
        <v>蒙古族</v>
      </c>
      <c r="E87" s="5" t="str">
        <f>"23312010321"</f>
        <v>23312010321</v>
      </c>
      <c r="F87" s="6">
        <v>-1</v>
      </c>
      <c r="G87" s="5"/>
      <c r="H87" s="5">
        <f t="shared" si="7"/>
        <v>-1</v>
      </c>
    </row>
    <row r="88" spans="1:8" ht="13.5" customHeight="1">
      <c r="A88" s="7">
        <v>86</v>
      </c>
      <c r="B88" s="5" t="s">
        <v>18</v>
      </c>
      <c r="C88" s="5" t="str">
        <f>"苏日娜"</f>
        <v>苏日娜</v>
      </c>
      <c r="D88" s="5" t="str">
        <f>"蒙古族"</f>
        <v>蒙古族</v>
      </c>
      <c r="E88" s="5" t="str">
        <f>"23312010324"</f>
        <v>23312010324</v>
      </c>
      <c r="F88" s="6">
        <v>-1</v>
      </c>
      <c r="G88" s="5"/>
      <c r="H88" s="5">
        <f t="shared" si="7"/>
        <v>-1</v>
      </c>
    </row>
    <row r="89" spans="1:8" ht="13.5" customHeight="1">
      <c r="A89" s="7">
        <v>87</v>
      </c>
      <c r="B89" s="5" t="s">
        <v>19</v>
      </c>
      <c r="C89" s="5" t="str">
        <f>"王雪姣"</f>
        <v>王雪姣</v>
      </c>
      <c r="D89" s="5" t="str">
        <f aca="true" t="shared" si="9" ref="D89:D95">"汉族"</f>
        <v>汉族</v>
      </c>
      <c r="E89" s="5" t="str">
        <f>"23313010327"</f>
        <v>23313010327</v>
      </c>
      <c r="F89" s="6">
        <v>71.3</v>
      </c>
      <c r="G89" s="5"/>
      <c r="H89" s="5">
        <f t="shared" si="7"/>
        <v>71.3</v>
      </c>
    </row>
    <row r="90" spans="1:8" ht="13.5" customHeight="1">
      <c r="A90" s="7">
        <v>88</v>
      </c>
      <c r="B90" s="5" t="s">
        <v>19</v>
      </c>
      <c r="C90" s="5" t="str">
        <f>"孟佳琪"</f>
        <v>孟佳琪</v>
      </c>
      <c r="D90" s="5" t="str">
        <f t="shared" si="9"/>
        <v>汉族</v>
      </c>
      <c r="E90" s="5" t="str">
        <f>"23313010328"</f>
        <v>23313010328</v>
      </c>
      <c r="F90" s="6">
        <v>67.3</v>
      </c>
      <c r="G90" s="5"/>
      <c r="H90" s="5">
        <f t="shared" si="7"/>
        <v>67.3</v>
      </c>
    </row>
    <row r="91" spans="1:8" ht="13.5" customHeight="1">
      <c r="A91" s="7">
        <v>89</v>
      </c>
      <c r="B91" s="5" t="s">
        <v>19</v>
      </c>
      <c r="C91" s="5" t="str">
        <f>"王中领"</f>
        <v>王中领</v>
      </c>
      <c r="D91" s="5" t="str">
        <f t="shared" si="9"/>
        <v>汉族</v>
      </c>
      <c r="E91" s="5" t="str">
        <f>"23313010329"</f>
        <v>23313010329</v>
      </c>
      <c r="F91" s="6">
        <v>-1</v>
      </c>
      <c r="G91" s="5"/>
      <c r="H91" s="5">
        <f t="shared" si="7"/>
        <v>-1</v>
      </c>
    </row>
    <row r="92" spans="1:8" ht="13.5" customHeight="1">
      <c r="A92" s="7">
        <v>90</v>
      </c>
      <c r="B92" s="5" t="s">
        <v>19</v>
      </c>
      <c r="C92" s="5" t="str">
        <f>"段宇星"</f>
        <v>段宇星</v>
      </c>
      <c r="D92" s="5" t="str">
        <f t="shared" si="9"/>
        <v>汉族</v>
      </c>
      <c r="E92" s="5" t="str">
        <f>"23313010330"</f>
        <v>23313010330</v>
      </c>
      <c r="F92" s="6">
        <v>-1</v>
      </c>
      <c r="G92" s="5"/>
      <c r="H92" s="5">
        <f t="shared" si="7"/>
        <v>-1</v>
      </c>
    </row>
    <row r="93" spans="1:8" ht="13.5" customHeight="1">
      <c r="A93" s="7">
        <v>91</v>
      </c>
      <c r="B93" s="5" t="s">
        <v>20</v>
      </c>
      <c r="C93" s="5" t="str">
        <f>"李楠"</f>
        <v>李楠</v>
      </c>
      <c r="D93" s="5" t="str">
        <f t="shared" si="9"/>
        <v>汉族</v>
      </c>
      <c r="E93" s="5" t="str">
        <f>"23314010413"</f>
        <v>23314010413</v>
      </c>
      <c r="F93" s="6">
        <v>77</v>
      </c>
      <c r="G93" s="5"/>
      <c r="H93" s="5">
        <f t="shared" si="7"/>
        <v>77</v>
      </c>
    </row>
    <row r="94" spans="1:8" ht="13.5" customHeight="1">
      <c r="A94" s="7">
        <v>92</v>
      </c>
      <c r="B94" s="5" t="s">
        <v>20</v>
      </c>
      <c r="C94" s="5" t="str">
        <f>"宋磊磊"</f>
        <v>宋磊磊</v>
      </c>
      <c r="D94" s="5" t="str">
        <f t="shared" si="9"/>
        <v>汉族</v>
      </c>
      <c r="E94" s="5" t="str">
        <f>"23314010419"</f>
        <v>23314010419</v>
      </c>
      <c r="F94" s="6">
        <v>63.4</v>
      </c>
      <c r="G94" s="5"/>
      <c r="H94" s="5">
        <f t="shared" si="7"/>
        <v>63.4</v>
      </c>
    </row>
    <row r="95" spans="1:8" ht="13.5" customHeight="1">
      <c r="A95" s="7">
        <v>93</v>
      </c>
      <c r="B95" s="5" t="s">
        <v>20</v>
      </c>
      <c r="C95" s="5" t="str">
        <f>"孟政乐"</f>
        <v>孟政乐</v>
      </c>
      <c r="D95" s="5" t="str">
        <f t="shared" si="9"/>
        <v>汉族</v>
      </c>
      <c r="E95" s="5" t="str">
        <f>"23314010420"</f>
        <v>23314010420</v>
      </c>
      <c r="F95" s="6">
        <v>62.3</v>
      </c>
      <c r="G95" s="5"/>
      <c r="H95" s="5">
        <f t="shared" si="7"/>
        <v>62.3</v>
      </c>
    </row>
    <row r="96" spans="1:8" ht="13.5" customHeight="1">
      <c r="A96" s="7">
        <v>94</v>
      </c>
      <c r="B96" s="5" t="s">
        <v>20</v>
      </c>
      <c r="C96" s="5" t="str">
        <f>"阿茹娜"</f>
        <v>阿茹娜</v>
      </c>
      <c r="D96" s="5" t="str">
        <f>"蒙古族"</f>
        <v>蒙古族</v>
      </c>
      <c r="E96" s="5" t="str">
        <f>"23314010426"</f>
        <v>23314010426</v>
      </c>
      <c r="F96" s="6">
        <v>59.8</v>
      </c>
      <c r="G96" s="5">
        <v>2.5</v>
      </c>
      <c r="H96" s="5">
        <f t="shared" si="7"/>
        <v>62.3</v>
      </c>
    </row>
    <row r="97" spans="1:8" ht="13.5" customHeight="1">
      <c r="A97" s="7">
        <v>95</v>
      </c>
      <c r="B97" s="5" t="s">
        <v>20</v>
      </c>
      <c r="C97" s="5" t="str">
        <f>"呼峰"</f>
        <v>呼峰</v>
      </c>
      <c r="D97" s="5" t="str">
        <f aca="true" t="shared" si="10" ref="D97:D113">"汉族"</f>
        <v>汉族</v>
      </c>
      <c r="E97" s="5" t="str">
        <f>"23314010414"</f>
        <v>23314010414</v>
      </c>
      <c r="F97" s="6">
        <v>62</v>
      </c>
      <c r="G97" s="5"/>
      <c r="H97" s="5">
        <f t="shared" si="7"/>
        <v>62</v>
      </c>
    </row>
    <row r="98" spans="1:8" ht="13.5" customHeight="1">
      <c r="A98" s="7">
        <v>96</v>
      </c>
      <c r="B98" s="5" t="s">
        <v>20</v>
      </c>
      <c r="C98" s="5" t="str">
        <f>"陈慧"</f>
        <v>陈慧</v>
      </c>
      <c r="D98" s="5" t="str">
        <f t="shared" si="10"/>
        <v>汉族</v>
      </c>
      <c r="E98" s="5" t="str">
        <f>"23314010401"</f>
        <v>23314010401</v>
      </c>
      <c r="F98" s="6">
        <v>61.8</v>
      </c>
      <c r="G98" s="5"/>
      <c r="H98" s="5">
        <f t="shared" si="7"/>
        <v>61.8</v>
      </c>
    </row>
    <row r="99" spans="1:8" ht="13.5" customHeight="1">
      <c r="A99" s="7">
        <v>97</v>
      </c>
      <c r="B99" s="5" t="s">
        <v>20</v>
      </c>
      <c r="C99" s="5" t="str">
        <f>"寇晟云"</f>
        <v>寇晟云</v>
      </c>
      <c r="D99" s="5" t="str">
        <f t="shared" si="10"/>
        <v>汉族</v>
      </c>
      <c r="E99" s="5" t="str">
        <f>"23314010402"</f>
        <v>23314010402</v>
      </c>
      <c r="F99" s="6">
        <v>60.2</v>
      </c>
      <c r="G99" s="5"/>
      <c r="H99" s="5">
        <f aca="true" t="shared" si="11" ref="H99:H130">F99+G99</f>
        <v>60.2</v>
      </c>
    </row>
    <row r="100" spans="1:8" ht="13.5" customHeight="1">
      <c r="A100" s="7">
        <v>98</v>
      </c>
      <c r="B100" s="5" t="s">
        <v>20</v>
      </c>
      <c r="C100" s="5" t="str">
        <f>"杨璐新"</f>
        <v>杨璐新</v>
      </c>
      <c r="D100" s="5" t="str">
        <f t="shared" si="10"/>
        <v>汉族</v>
      </c>
      <c r="E100" s="5" t="str">
        <f>"23314010403"</f>
        <v>23314010403</v>
      </c>
      <c r="F100" s="6">
        <v>59.7</v>
      </c>
      <c r="G100" s="5"/>
      <c r="H100" s="5">
        <f t="shared" si="11"/>
        <v>59.7</v>
      </c>
    </row>
    <row r="101" spans="1:8" ht="13.5" customHeight="1">
      <c r="A101" s="7">
        <v>99</v>
      </c>
      <c r="B101" s="5" t="s">
        <v>20</v>
      </c>
      <c r="C101" s="5" t="str">
        <f>"李清情"</f>
        <v>李清情</v>
      </c>
      <c r="D101" s="5" t="str">
        <f t="shared" si="10"/>
        <v>汉族</v>
      </c>
      <c r="E101" s="5" t="str">
        <f>"23314010407"</f>
        <v>23314010407</v>
      </c>
      <c r="F101" s="6">
        <v>59.5</v>
      </c>
      <c r="G101" s="5"/>
      <c r="H101" s="5">
        <f t="shared" si="11"/>
        <v>59.5</v>
      </c>
    </row>
    <row r="102" spans="1:8" ht="13.5" customHeight="1">
      <c r="A102" s="7">
        <v>100</v>
      </c>
      <c r="B102" s="5" t="s">
        <v>20</v>
      </c>
      <c r="C102" s="5" t="str">
        <f>"白建园"</f>
        <v>白建园</v>
      </c>
      <c r="D102" s="5" t="str">
        <f t="shared" si="10"/>
        <v>汉族</v>
      </c>
      <c r="E102" s="5" t="str">
        <f>"23314010410"</f>
        <v>23314010410</v>
      </c>
      <c r="F102" s="6">
        <v>59.2</v>
      </c>
      <c r="G102" s="5"/>
      <c r="H102" s="5">
        <f t="shared" si="11"/>
        <v>59.2</v>
      </c>
    </row>
    <row r="103" spans="1:8" ht="13.5" customHeight="1">
      <c r="A103" s="7">
        <v>101</v>
      </c>
      <c r="B103" s="5" t="s">
        <v>20</v>
      </c>
      <c r="C103" s="5" t="str">
        <f>"白志强"</f>
        <v>白志强</v>
      </c>
      <c r="D103" s="5" t="str">
        <f t="shared" si="10"/>
        <v>汉族</v>
      </c>
      <c r="E103" s="5" t="str">
        <f>"23314010430"</f>
        <v>23314010430</v>
      </c>
      <c r="F103" s="6">
        <v>58</v>
      </c>
      <c r="G103" s="5"/>
      <c r="H103" s="5">
        <f t="shared" si="11"/>
        <v>58</v>
      </c>
    </row>
    <row r="104" spans="1:8" ht="13.5" customHeight="1">
      <c r="A104" s="7">
        <v>102</v>
      </c>
      <c r="B104" s="5" t="s">
        <v>20</v>
      </c>
      <c r="C104" s="5" t="str">
        <f>"龚赫"</f>
        <v>龚赫</v>
      </c>
      <c r="D104" s="5" t="str">
        <f t="shared" si="10"/>
        <v>汉族</v>
      </c>
      <c r="E104" s="5" t="str">
        <f>"23314010417"</f>
        <v>23314010417</v>
      </c>
      <c r="F104" s="6">
        <v>57.9</v>
      </c>
      <c r="G104" s="5"/>
      <c r="H104" s="5">
        <f t="shared" si="11"/>
        <v>57.9</v>
      </c>
    </row>
    <row r="105" spans="1:8" ht="13.5" customHeight="1">
      <c r="A105" s="7">
        <v>103</v>
      </c>
      <c r="B105" s="5" t="s">
        <v>20</v>
      </c>
      <c r="C105" s="5" t="str">
        <f>"王禄"</f>
        <v>王禄</v>
      </c>
      <c r="D105" s="5" t="str">
        <f t="shared" si="10"/>
        <v>汉族</v>
      </c>
      <c r="E105" s="5" t="str">
        <f>"23314010423"</f>
        <v>23314010423</v>
      </c>
      <c r="F105" s="6">
        <v>57</v>
      </c>
      <c r="G105" s="5"/>
      <c r="H105" s="5">
        <f t="shared" si="11"/>
        <v>57</v>
      </c>
    </row>
    <row r="106" spans="1:8" ht="13.5" customHeight="1">
      <c r="A106" s="7">
        <v>104</v>
      </c>
      <c r="B106" s="5" t="s">
        <v>20</v>
      </c>
      <c r="C106" s="5" t="str">
        <f>"茹媛"</f>
        <v>茹媛</v>
      </c>
      <c r="D106" s="5" t="str">
        <f t="shared" si="10"/>
        <v>汉族</v>
      </c>
      <c r="E106" s="5" t="str">
        <f>"23314010415"</f>
        <v>23314010415</v>
      </c>
      <c r="F106" s="6">
        <v>56</v>
      </c>
      <c r="G106" s="5"/>
      <c r="H106" s="5">
        <f t="shared" si="11"/>
        <v>56</v>
      </c>
    </row>
    <row r="107" spans="1:8" ht="13.5" customHeight="1">
      <c r="A107" s="7">
        <v>105</v>
      </c>
      <c r="B107" s="5" t="s">
        <v>20</v>
      </c>
      <c r="C107" s="5" t="str">
        <f>"罗媛"</f>
        <v>罗媛</v>
      </c>
      <c r="D107" s="5" t="str">
        <f t="shared" si="10"/>
        <v>汉族</v>
      </c>
      <c r="E107" s="5" t="str">
        <f>"23314010421"</f>
        <v>23314010421</v>
      </c>
      <c r="F107" s="6">
        <v>55.6</v>
      </c>
      <c r="G107" s="5"/>
      <c r="H107" s="5">
        <f t="shared" si="11"/>
        <v>55.6</v>
      </c>
    </row>
    <row r="108" spans="1:8" ht="13.5" customHeight="1">
      <c r="A108" s="7">
        <v>106</v>
      </c>
      <c r="B108" s="5" t="s">
        <v>20</v>
      </c>
      <c r="C108" s="5" t="str">
        <f>"贾海燕"</f>
        <v>贾海燕</v>
      </c>
      <c r="D108" s="5" t="str">
        <f t="shared" si="10"/>
        <v>汉族</v>
      </c>
      <c r="E108" s="5" t="str">
        <f>"23314010427"</f>
        <v>23314010427</v>
      </c>
      <c r="F108" s="6">
        <v>54.9</v>
      </c>
      <c r="G108" s="5"/>
      <c r="H108" s="5">
        <f t="shared" si="11"/>
        <v>54.9</v>
      </c>
    </row>
    <row r="109" spans="1:8" ht="13.5" customHeight="1">
      <c r="A109" s="7">
        <v>107</v>
      </c>
      <c r="B109" s="5" t="s">
        <v>20</v>
      </c>
      <c r="C109" s="5" t="str">
        <f>"朱泽慧"</f>
        <v>朱泽慧</v>
      </c>
      <c r="D109" s="5" t="str">
        <f t="shared" si="10"/>
        <v>汉族</v>
      </c>
      <c r="E109" s="5" t="str">
        <f>"23314010412"</f>
        <v>23314010412</v>
      </c>
      <c r="F109" s="6">
        <v>54.1</v>
      </c>
      <c r="G109" s="5"/>
      <c r="H109" s="5">
        <f t="shared" si="11"/>
        <v>54.1</v>
      </c>
    </row>
    <row r="110" spans="1:8" ht="13.5" customHeight="1">
      <c r="A110" s="7">
        <v>108</v>
      </c>
      <c r="B110" s="5" t="s">
        <v>20</v>
      </c>
      <c r="C110" s="5" t="str">
        <f>"刘嫦媛"</f>
        <v>刘嫦媛</v>
      </c>
      <c r="D110" s="5" t="str">
        <f t="shared" si="10"/>
        <v>汉族</v>
      </c>
      <c r="E110" s="5" t="str">
        <f>"23314010416"</f>
        <v>23314010416</v>
      </c>
      <c r="F110" s="6">
        <v>52.7</v>
      </c>
      <c r="G110" s="5"/>
      <c r="H110" s="5">
        <f t="shared" si="11"/>
        <v>52.7</v>
      </c>
    </row>
    <row r="111" spans="1:8" ht="13.5" customHeight="1">
      <c r="A111" s="7">
        <v>109</v>
      </c>
      <c r="B111" s="5" t="s">
        <v>20</v>
      </c>
      <c r="C111" s="5" t="str">
        <f>"王铃媛"</f>
        <v>王铃媛</v>
      </c>
      <c r="D111" s="5" t="str">
        <f t="shared" si="10"/>
        <v>汉族</v>
      </c>
      <c r="E111" s="5" t="str">
        <f>"23314010405"</f>
        <v>23314010405</v>
      </c>
      <c r="F111" s="6">
        <v>52.3</v>
      </c>
      <c r="G111" s="5"/>
      <c r="H111" s="5">
        <f t="shared" si="11"/>
        <v>52.3</v>
      </c>
    </row>
    <row r="112" spans="1:8" ht="13.5" customHeight="1">
      <c r="A112" s="7">
        <v>110</v>
      </c>
      <c r="B112" s="5" t="s">
        <v>20</v>
      </c>
      <c r="C112" s="5" t="str">
        <f>"刘娇"</f>
        <v>刘娇</v>
      </c>
      <c r="D112" s="5" t="str">
        <f t="shared" si="10"/>
        <v>汉族</v>
      </c>
      <c r="E112" s="5" t="str">
        <f>"23314010411"</f>
        <v>23314010411</v>
      </c>
      <c r="F112" s="6">
        <v>52</v>
      </c>
      <c r="G112" s="5"/>
      <c r="H112" s="5">
        <f t="shared" si="11"/>
        <v>52</v>
      </c>
    </row>
    <row r="113" spans="1:8" ht="13.5" customHeight="1">
      <c r="A113" s="7">
        <v>111</v>
      </c>
      <c r="B113" s="5" t="s">
        <v>20</v>
      </c>
      <c r="C113" s="5" t="str">
        <f>"孙园"</f>
        <v>孙园</v>
      </c>
      <c r="D113" s="5" t="str">
        <f t="shared" si="10"/>
        <v>汉族</v>
      </c>
      <c r="E113" s="5" t="str">
        <f>"23314010505"</f>
        <v>23314010505</v>
      </c>
      <c r="F113" s="6">
        <v>50.4</v>
      </c>
      <c r="G113" s="5"/>
      <c r="H113" s="5">
        <f t="shared" si="11"/>
        <v>50.4</v>
      </c>
    </row>
    <row r="114" spans="1:8" ht="13.5" customHeight="1">
      <c r="A114" s="7">
        <v>112</v>
      </c>
      <c r="B114" s="5" t="s">
        <v>20</v>
      </c>
      <c r="C114" s="5" t="str">
        <f>"赵娜"</f>
        <v>赵娜</v>
      </c>
      <c r="D114" s="5" t="str">
        <f>"满族"</f>
        <v>满族</v>
      </c>
      <c r="E114" s="5" t="str">
        <f>"23314010418"</f>
        <v>23314010418</v>
      </c>
      <c r="F114" s="6">
        <v>47.5</v>
      </c>
      <c r="G114" s="5"/>
      <c r="H114" s="5">
        <f t="shared" si="11"/>
        <v>47.5</v>
      </c>
    </row>
    <row r="115" spans="1:8" ht="13.5" customHeight="1">
      <c r="A115" s="7">
        <v>113</v>
      </c>
      <c r="B115" s="5" t="s">
        <v>20</v>
      </c>
      <c r="C115" s="5" t="str">
        <f>"郭佳乐"</f>
        <v>郭佳乐</v>
      </c>
      <c r="D115" s="5" t="str">
        <f>"汉族"</f>
        <v>汉族</v>
      </c>
      <c r="E115" s="5" t="str">
        <f>"23314010404"</f>
        <v>23314010404</v>
      </c>
      <c r="F115" s="6">
        <v>-1</v>
      </c>
      <c r="G115" s="5"/>
      <c r="H115" s="5">
        <f t="shared" si="11"/>
        <v>-1</v>
      </c>
    </row>
    <row r="116" spans="1:8" ht="13.5" customHeight="1">
      <c r="A116" s="7">
        <v>114</v>
      </c>
      <c r="B116" s="5" t="s">
        <v>20</v>
      </c>
      <c r="C116" s="5" t="str">
        <f>"王舒"</f>
        <v>王舒</v>
      </c>
      <c r="D116" s="5" t="str">
        <f>"汉族"</f>
        <v>汉族</v>
      </c>
      <c r="E116" s="5" t="str">
        <f>"23314010406"</f>
        <v>23314010406</v>
      </c>
      <c r="F116" s="6">
        <v>-1</v>
      </c>
      <c r="G116" s="5"/>
      <c r="H116" s="5">
        <f t="shared" si="11"/>
        <v>-1</v>
      </c>
    </row>
    <row r="117" spans="1:8" ht="13.5" customHeight="1">
      <c r="A117" s="7">
        <v>115</v>
      </c>
      <c r="B117" s="5" t="s">
        <v>20</v>
      </c>
      <c r="C117" s="5" t="str">
        <f>"哈妮"</f>
        <v>哈妮</v>
      </c>
      <c r="D117" s="5" t="str">
        <f>"蒙古族"</f>
        <v>蒙古族</v>
      </c>
      <c r="E117" s="5" t="str">
        <f>"23314010408"</f>
        <v>23314010408</v>
      </c>
      <c r="F117" s="6">
        <v>-1</v>
      </c>
      <c r="G117" s="5"/>
      <c r="H117" s="5">
        <f t="shared" si="11"/>
        <v>-1</v>
      </c>
    </row>
    <row r="118" spans="1:8" ht="13.5" customHeight="1">
      <c r="A118" s="7">
        <v>116</v>
      </c>
      <c r="B118" s="5" t="s">
        <v>20</v>
      </c>
      <c r="C118" s="5" t="str">
        <f>"刘美芳"</f>
        <v>刘美芳</v>
      </c>
      <c r="D118" s="5" t="str">
        <f>"汉族"</f>
        <v>汉族</v>
      </c>
      <c r="E118" s="5" t="str">
        <f>"23314010409"</f>
        <v>23314010409</v>
      </c>
      <c r="F118" s="6">
        <v>-1</v>
      </c>
      <c r="G118" s="5"/>
      <c r="H118" s="5">
        <f t="shared" si="11"/>
        <v>-1</v>
      </c>
    </row>
    <row r="119" spans="1:8" ht="13.5" customHeight="1">
      <c r="A119" s="7">
        <v>117</v>
      </c>
      <c r="B119" s="5" t="s">
        <v>20</v>
      </c>
      <c r="C119" s="5" t="str">
        <f>"马瑞红"</f>
        <v>马瑞红</v>
      </c>
      <c r="D119" s="5" t="str">
        <f>"汉族"</f>
        <v>汉族</v>
      </c>
      <c r="E119" s="5" t="str">
        <f>"23314010422"</f>
        <v>23314010422</v>
      </c>
      <c r="F119" s="6">
        <v>-1</v>
      </c>
      <c r="G119" s="5"/>
      <c r="H119" s="5">
        <f t="shared" si="11"/>
        <v>-1</v>
      </c>
    </row>
    <row r="120" spans="1:8" ht="13.5" customHeight="1">
      <c r="A120" s="7">
        <v>118</v>
      </c>
      <c r="B120" s="5" t="s">
        <v>20</v>
      </c>
      <c r="C120" s="5" t="str">
        <f>"祁欣"</f>
        <v>祁欣</v>
      </c>
      <c r="D120" s="5" t="str">
        <f>"蒙古族"</f>
        <v>蒙古族</v>
      </c>
      <c r="E120" s="5" t="str">
        <f>"23314010424"</f>
        <v>23314010424</v>
      </c>
      <c r="F120" s="6">
        <v>-1</v>
      </c>
      <c r="G120" s="5"/>
      <c r="H120" s="5">
        <f t="shared" si="11"/>
        <v>-1</v>
      </c>
    </row>
    <row r="121" spans="1:8" ht="13.5" customHeight="1">
      <c r="A121" s="7">
        <v>119</v>
      </c>
      <c r="B121" s="5" t="s">
        <v>20</v>
      </c>
      <c r="C121" s="5" t="str">
        <f>"杨小燕"</f>
        <v>杨小燕</v>
      </c>
      <c r="D121" s="5" t="str">
        <f aca="true" t="shared" si="12" ref="D121:D128">"汉族"</f>
        <v>汉族</v>
      </c>
      <c r="E121" s="5" t="str">
        <f>"23314010425"</f>
        <v>23314010425</v>
      </c>
      <c r="F121" s="6">
        <v>-1</v>
      </c>
      <c r="G121" s="5"/>
      <c r="H121" s="5">
        <f t="shared" si="11"/>
        <v>-1</v>
      </c>
    </row>
    <row r="122" spans="1:8" ht="13.5" customHeight="1">
      <c r="A122" s="7">
        <v>120</v>
      </c>
      <c r="B122" s="5" t="s">
        <v>20</v>
      </c>
      <c r="C122" s="5" t="str">
        <f>"王一凡"</f>
        <v>王一凡</v>
      </c>
      <c r="D122" s="5" t="str">
        <f t="shared" si="12"/>
        <v>汉族</v>
      </c>
      <c r="E122" s="5" t="str">
        <f>"23314010428"</f>
        <v>23314010428</v>
      </c>
      <c r="F122" s="6">
        <v>-1</v>
      </c>
      <c r="G122" s="5"/>
      <c r="H122" s="5">
        <f t="shared" si="11"/>
        <v>-1</v>
      </c>
    </row>
    <row r="123" spans="1:8" ht="13.5" customHeight="1">
      <c r="A123" s="7">
        <v>121</v>
      </c>
      <c r="B123" s="5" t="s">
        <v>20</v>
      </c>
      <c r="C123" s="5" t="str">
        <f>"杨磊"</f>
        <v>杨磊</v>
      </c>
      <c r="D123" s="5" t="str">
        <f t="shared" si="12"/>
        <v>汉族</v>
      </c>
      <c r="E123" s="5" t="str">
        <f>"23314010429"</f>
        <v>23314010429</v>
      </c>
      <c r="F123" s="6">
        <v>-1</v>
      </c>
      <c r="G123" s="5"/>
      <c r="H123" s="5">
        <f t="shared" si="11"/>
        <v>-1</v>
      </c>
    </row>
    <row r="124" spans="1:8" ht="13.5" customHeight="1">
      <c r="A124" s="7">
        <v>122</v>
      </c>
      <c r="B124" s="5" t="s">
        <v>20</v>
      </c>
      <c r="C124" s="5" t="str">
        <f>"高畅"</f>
        <v>高畅</v>
      </c>
      <c r="D124" s="5" t="str">
        <f t="shared" si="12"/>
        <v>汉族</v>
      </c>
      <c r="E124" s="5" t="str">
        <f>"23314010501"</f>
        <v>23314010501</v>
      </c>
      <c r="F124" s="6">
        <v>-1</v>
      </c>
      <c r="G124" s="5"/>
      <c r="H124" s="5">
        <f t="shared" si="11"/>
        <v>-1</v>
      </c>
    </row>
    <row r="125" spans="1:8" ht="13.5" customHeight="1">
      <c r="A125" s="7">
        <v>123</v>
      </c>
      <c r="B125" s="5" t="s">
        <v>20</v>
      </c>
      <c r="C125" s="5" t="str">
        <f>"刘娜"</f>
        <v>刘娜</v>
      </c>
      <c r="D125" s="5" t="str">
        <f t="shared" si="12"/>
        <v>汉族</v>
      </c>
      <c r="E125" s="5" t="str">
        <f>"23314010502"</f>
        <v>23314010502</v>
      </c>
      <c r="F125" s="6">
        <v>-1</v>
      </c>
      <c r="G125" s="5"/>
      <c r="H125" s="5">
        <f t="shared" si="11"/>
        <v>-1</v>
      </c>
    </row>
    <row r="126" spans="1:8" ht="13.5" customHeight="1">
      <c r="A126" s="7">
        <v>124</v>
      </c>
      <c r="B126" s="5" t="s">
        <v>20</v>
      </c>
      <c r="C126" s="5" t="str">
        <f>"郭艳阳"</f>
        <v>郭艳阳</v>
      </c>
      <c r="D126" s="5" t="str">
        <f t="shared" si="12"/>
        <v>汉族</v>
      </c>
      <c r="E126" s="5" t="str">
        <f>"23314010503"</f>
        <v>23314010503</v>
      </c>
      <c r="F126" s="6">
        <v>-1</v>
      </c>
      <c r="G126" s="5"/>
      <c r="H126" s="5">
        <f t="shared" si="11"/>
        <v>-1</v>
      </c>
    </row>
    <row r="127" spans="1:8" ht="13.5" customHeight="1">
      <c r="A127" s="7">
        <v>125</v>
      </c>
      <c r="B127" s="5" t="s">
        <v>20</v>
      </c>
      <c r="C127" s="5" t="str">
        <f>"杨丽娜"</f>
        <v>杨丽娜</v>
      </c>
      <c r="D127" s="5" t="str">
        <f t="shared" si="12"/>
        <v>汉族</v>
      </c>
      <c r="E127" s="5" t="str">
        <f>"23314010504"</f>
        <v>23314010504</v>
      </c>
      <c r="F127" s="6">
        <v>-1</v>
      </c>
      <c r="G127" s="5"/>
      <c r="H127" s="5">
        <f t="shared" si="11"/>
        <v>-1</v>
      </c>
    </row>
    <row r="128" spans="1:8" ht="13.5" customHeight="1">
      <c r="A128" s="7">
        <v>126</v>
      </c>
      <c r="B128" s="5" t="s">
        <v>20</v>
      </c>
      <c r="C128" s="5" t="str">
        <f>"乔博洋"</f>
        <v>乔博洋</v>
      </c>
      <c r="D128" s="5" t="str">
        <f t="shared" si="12"/>
        <v>汉族</v>
      </c>
      <c r="E128" s="5" t="str">
        <f>"23314010506"</f>
        <v>23314010506</v>
      </c>
      <c r="F128" s="6">
        <v>-1</v>
      </c>
      <c r="G128" s="5"/>
      <c r="H128" s="5">
        <f t="shared" si="11"/>
        <v>-1</v>
      </c>
    </row>
    <row r="129" spans="1:8" ht="13.5" customHeight="1">
      <c r="A129" s="8"/>
      <c r="B129" s="9"/>
      <c r="C129" s="9"/>
      <c r="D129" s="9"/>
      <c r="E129" s="9"/>
      <c r="F129" s="9"/>
      <c r="G129" s="9"/>
      <c r="H129" s="9" t="s">
        <v>21</v>
      </c>
    </row>
  </sheetData>
  <sheetProtection/>
  <autoFilter ref="B2:H129"/>
  <mergeCells count="1">
    <mergeCell ref="A1:H1"/>
  </mergeCells>
  <printOptions/>
  <pageMargins left="0.5902777777777778" right="0.3541666666666667" top="0.9444444444444444" bottom="0.8263888888888888" header="0.5" footer="0.5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2023-02-08T09:16:25Z</dcterms:created>
  <dcterms:modified xsi:type="dcterms:W3CDTF">2023-02-11T06:37:04Z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_Doc_Temp_ID">
    <vt:lpwstr>b6549cd2</vt:lpwstr>
  </property>
  <property fmtid="{D5CDD505-2E9C-101B-9397-08002B2CF9AE}" pid="3" name="ICV">
    <vt:lpwstr>5116EBF3333943039502CE4265DBD64D</vt:lpwstr>
  </property>
  <property fmtid="{D5CDD505-2E9C-101B-9397-08002B2CF9AE}" pid="4" name="KSOProductBuildVer">
    <vt:lpwstr>2052-11.1.0.13703</vt:lpwstr>
  </property>
</Properties>
</file>