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115" windowHeight="123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<sst xmlns="http://schemas.openxmlformats.org/spreadsheetml/2006/main" count="331" uniqueCount="42">
  <si>
    <t>2022年度蒙城县事业单位公开招聘工作人员
资格复审合格拟进入面试人员名单</t>
  </si>
  <si>
    <t>序号</t>
  </si>
  <si>
    <t>岗位代码</t>
  </si>
  <si>
    <t>岗位名称</t>
  </si>
  <si>
    <t>姓名</t>
  </si>
  <si>
    <t>性别</t>
  </si>
  <si>
    <t>准考证号</t>
  </si>
  <si>
    <t>备注</t>
  </si>
  <si>
    <t>工作人员</t>
  </si>
  <si>
    <t>韩涛</t>
  </si>
  <si>
    <t>20220400820</t>
  </si>
  <si>
    <t>递补</t>
  </si>
  <si>
    <t>张云</t>
  </si>
  <si>
    <t>女</t>
  </si>
  <si>
    <t>20221101918</t>
  </si>
  <si>
    <t>田岚清</t>
  </si>
  <si>
    <t>男</t>
  </si>
  <si>
    <t>20221101825</t>
  </si>
  <si>
    <t>阮奥林</t>
  </si>
  <si>
    <t>20221202011</t>
  </si>
  <si>
    <t>姜志男</t>
  </si>
  <si>
    <t>20221402426</t>
  </si>
  <si>
    <t>吴竹青</t>
  </si>
  <si>
    <t>20221703020</t>
  </si>
  <si>
    <t>李冲</t>
  </si>
  <si>
    <t>20222004026</t>
  </si>
  <si>
    <t>蔡红星</t>
  </si>
  <si>
    <t>20222205427</t>
  </si>
  <si>
    <t>李梅</t>
  </si>
  <si>
    <t>20222908018</t>
  </si>
  <si>
    <t>张俊</t>
  </si>
  <si>
    <t>20223817804</t>
  </si>
  <si>
    <t>吴莉莉</t>
  </si>
  <si>
    <t>20224318114</t>
  </si>
  <si>
    <t>卢站住</t>
  </si>
  <si>
    <t>20224918425</t>
  </si>
  <si>
    <t>王影</t>
  </si>
  <si>
    <t>20226211621</t>
  </si>
  <si>
    <t>王凤</t>
  </si>
  <si>
    <t>20226211711</t>
  </si>
  <si>
    <t>张子旋</t>
  </si>
  <si>
    <t>20226412718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</si>
</sst>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b/>
      <sz val="18"/>
      <name val="仿宋_GB2312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8">
    <xf numFmtId="0" fontId="0" fillId="0" borderId="0" xfId="0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70"/>
  <sheetViews>
    <sheetView tabSelected="1" zoomScaleSheetLayoutView="100" workbookViewId="0" topLeftCell="A1">
      <selection activeCell="F19" sqref="F19"/>
    </sheetView>
  </sheetViews>
  <sheetFormatPr defaultColWidth="9.00390625" defaultRowHeight="19.5" customHeight="1"/>
  <cols>
    <col min="1" max="1" width="6.00390625" style="1" customWidth="1"/>
    <col min="2" max="3" width="14.25390625" style="1" customWidth="1"/>
    <col min="4" max="5" width="11.375" style="1" customWidth="1"/>
    <col min="6" max="6" width="15.375" style="1" customWidth="1"/>
    <col min="7" max="7" width="9.00390625" style="1" customWidth="1"/>
    <col min="8" max="16384" width="9.00390625" style="2" customWidth="1"/>
  </cols>
  <sheetData>
    <row r="1" spans="1:7" ht="51" customHeight="1">
      <c r="A1" s="3" t="s">
        <v>0</v>
      </c>
      <c r="B1" s="3"/>
      <c r="C1" s="3"/>
      <c r="D1" s="3"/>
      <c r="E1" s="3"/>
      <c r="F1" s="3"/>
      <c r="G1" s="3"/>
    </row>
    <row r="2" spans="1:7" ht="19.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</row>
    <row r="3" spans="1:7" ht="19.5" customHeight="1">
      <c r="A3" s="5">
        <v>1</v>
      </c>
      <c r="B3" s="6" t="str">
        <f>"202201"</f>
        <v>202201</v>
      </c>
      <c r="C3" s="6" t="s">
        <v>8</v>
      </c>
      <c r="D3" s="6" t="str">
        <f>"王士成"</f>
        <v>王士成</v>
      </c>
      <c r="E3" s="6" t="str">
        <f aca="true" t="shared" si="0" ref="E3:E9">"男"</f>
        <v>男</v>
      </c>
      <c r="F3" s="6" t="str">
        <f>"20220100322"</f>
        <v>20220100322</v>
      </c>
      <c r="G3" s="5"/>
    </row>
    <row r="4" spans="1:7" ht="19.5" customHeight="1">
      <c r="A4" s="5">
        <v>2</v>
      </c>
      <c r="B4" s="6" t="str">
        <f>"202201"</f>
        <v>202201</v>
      </c>
      <c r="C4" s="6" t="s">
        <v>8</v>
      </c>
      <c r="D4" s="6" t="str">
        <f>"赵兵"</f>
        <v>赵兵</v>
      </c>
      <c r="E4" s="6" t="str">
        <f t="shared" si="0"/>
        <v>男</v>
      </c>
      <c r="F4" s="6" t="str">
        <f>"20220100103"</f>
        <v>20220100103</v>
      </c>
      <c r="G4" s="5"/>
    </row>
    <row r="5" spans="1:7" ht="19.5" customHeight="1">
      <c r="A5" s="5">
        <v>3</v>
      </c>
      <c r="B5" s="6" t="str">
        <f>"202201"</f>
        <v>202201</v>
      </c>
      <c r="C5" s="6" t="s">
        <v>8</v>
      </c>
      <c r="D5" s="6" t="str">
        <f>"黄平平"</f>
        <v>黄平平</v>
      </c>
      <c r="E5" s="6" t="str">
        <f aca="true" t="shared" si="1" ref="E5:E7">"女"</f>
        <v>女</v>
      </c>
      <c r="F5" s="6" t="str">
        <f>"20220100126"</f>
        <v>20220100126</v>
      </c>
      <c r="G5" s="5"/>
    </row>
    <row r="6" spans="1:7" ht="19.5" customHeight="1">
      <c r="A6" s="5">
        <v>4</v>
      </c>
      <c r="B6" s="6" t="str">
        <f aca="true" t="shared" si="2" ref="B6:B8">"202202"</f>
        <v>202202</v>
      </c>
      <c r="C6" s="6" t="s">
        <v>8</v>
      </c>
      <c r="D6" s="6" t="str">
        <f>"苏彤"</f>
        <v>苏彤</v>
      </c>
      <c r="E6" s="6" t="str">
        <f t="shared" si="1"/>
        <v>女</v>
      </c>
      <c r="F6" s="6" t="str">
        <f>"20220200324"</f>
        <v>20220200324</v>
      </c>
      <c r="G6" s="5"/>
    </row>
    <row r="7" spans="1:7" ht="19.5" customHeight="1">
      <c r="A7" s="5">
        <v>5</v>
      </c>
      <c r="B7" s="6" t="str">
        <f t="shared" si="2"/>
        <v>202202</v>
      </c>
      <c r="C7" s="6" t="s">
        <v>8</v>
      </c>
      <c r="D7" s="6" t="str">
        <f>"张新怡"</f>
        <v>张新怡</v>
      </c>
      <c r="E7" s="6" t="str">
        <f t="shared" si="1"/>
        <v>女</v>
      </c>
      <c r="F7" s="6" t="str">
        <f>"20220200524"</f>
        <v>20220200524</v>
      </c>
      <c r="G7" s="5"/>
    </row>
    <row r="8" spans="1:7" ht="19.5" customHeight="1">
      <c r="A8" s="5">
        <v>6</v>
      </c>
      <c r="B8" s="6" t="str">
        <f t="shared" si="2"/>
        <v>202202</v>
      </c>
      <c r="C8" s="6" t="s">
        <v>8</v>
      </c>
      <c r="D8" s="6" t="str">
        <f>"陈涛"</f>
        <v>陈涛</v>
      </c>
      <c r="E8" s="6" t="str">
        <f t="shared" si="0"/>
        <v>男</v>
      </c>
      <c r="F8" s="6" t="str">
        <f>"20220200616"</f>
        <v>20220200616</v>
      </c>
      <c r="G8" s="5"/>
    </row>
    <row r="9" spans="1:7" ht="19.5" customHeight="1">
      <c r="A9" s="5">
        <v>7</v>
      </c>
      <c r="B9" s="6" t="str">
        <f aca="true" t="shared" si="3" ref="B9:B11">"202203"</f>
        <v>202203</v>
      </c>
      <c r="C9" s="6" t="s">
        <v>8</v>
      </c>
      <c r="D9" s="6" t="str">
        <f>"贾奥迪"</f>
        <v>贾奥迪</v>
      </c>
      <c r="E9" s="6" t="str">
        <f t="shared" si="0"/>
        <v>男</v>
      </c>
      <c r="F9" s="6" t="str">
        <f>"20220300621"</f>
        <v>20220300621</v>
      </c>
      <c r="G9" s="5"/>
    </row>
    <row r="10" spans="1:7" ht="19.5" customHeight="1">
      <c r="A10" s="5">
        <v>8</v>
      </c>
      <c r="B10" s="6" t="str">
        <f t="shared" si="3"/>
        <v>202203</v>
      </c>
      <c r="C10" s="6" t="s">
        <v>8</v>
      </c>
      <c r="D10" s="6" t="str">
        <f>"张玲娜"</f>
        <v>张玲娜</v>
      </c>
      <c r="E10" s="6" t="str">
        <f aca="true" t="shared" si="4" ref="E10:E13">"女"</f>
        <v>女</v>
      </c>
      <c r="F10" s="6" t="str">
        <f>"20220300620"</f>
        <v>20220300620</v>
      </c>
      <c r="G10" s="5"/>
    </row>
    <row r="11" spans="1:7" ht="19.5" customHeight="1">
      <c r="A11" s="5">
        <v>9</v>
      </c>
      <c r="B11" s="6" t="str">
        <f t="shared" si="3"/>
        <v>202203</v>
      </c>
      <c r="C11" s="6" t="s">
        <v>8</v>
      </c>
      <c r="D11" s="6" t="str">
        <f>"李勤"</f>
        <v>李勤</v>
      </c>
      <c r="E11" s="6" t="str">
        <f t="shared" si="4"/>
        <v>女</v>
      </c>
      <c r="F11" s="6" t="str">
        <f>"20220300720"</f>
        <v>20220300720</v>
      </c>
      <c r="G11" s="5"/>
    </row>
    <row r="12" spans="1:7" ht="19.5" customHeight="1">
      <c r="A12" s="5">
        <v>10</v>
      </c>
      <c r="B12" s="6" t="str">
        <f aca="true" t="shared" si="5" ref="B12:B14">"202204"</f>
        <v>202204</v>
      </c>
      <c r="C12" s="6" t="s">
        <v>8</v>
      </c>
      <c r="D12" s="6" t="str">
        <f>"陈亚男"</f>
        <v>陈亚男</v>
      </c>
      <c r="E12" s="6" t="str">
        <f aca="true" t="shared" si="6" ref="E12:E16">"男"</f>
        <v>男</v>
      </c>
      <c r="F12" s="6" t="str">
        <f>"20220400824"</f>
        <v>20220400824</v>
      </c>
      <c r="G12" s="5"/>
    </row>
    <row r="13" spans="1:7" ht="19.5" customHeight="1">
      <c r="A13" s="5">
        <v>11</v>
      </c>
      <c r="B13" s="6" t="str">
        <f t="shared" si="5"/>
        <v>202204</v>
      </c>
      <c r="C13" s="6" t="s">
        <v>8</v>
      </c>
      <c r="D13" s="6" t="str">
        <f>"王静"</f>
        <v>王静</v>
      </c>
      <c r="E13" s="6" t="str">
        <f t="shared" si="4"/>
        <v>女</v>
      </c>
      <c r="F13" s="6" t="str">
        <f>"20220400828"</f>
        <v>20220400828</v>
      </c>
      <c r="G13" s="5"/>
    </row>
    <row r="14" spans="1:7" ht="19.5" customHeight="1">
      <c r="A14" s="5">
        <v>12</v>
      </c>
      <c r="B14" s="6" t="str">
        <f t="shared" si="5"/>
        <v>202204</v>
      </c>
      <c r="C14" s="6" t="s">
        <v>8</v>
      </c>
      <c r="D14" s="7" t="s">
        <v>9</v>
      </c>
      <c r="E14" s="6" t="str">
        <f t="shared" si="6"/>
        <v>男</v>
      </c>
      <c r="F14" s="7" t="s">
        <v>10</v>
      </c>
      <c r="G14" s="6" t="s">
        <v>11</v>
      </c>
    </row>
    <row r="15" spans="1:7" ht="19.5" customHeight="1">
      <c r="A15" s="5">
        <v>13</v>
      </c>
      <c r="B15" s="6" t="str">
        <f aca="true" t="shared" si="7" ref="B15:B17">"202205"</f>
        <v>202205</v>
      </c>
      <c r="C15" s="6" t="s">
        <v>8</v>
      </c>
      <c r="D15" s="6" t="str">
        <f>"杨倩倩"</f>
        <v>杨倩倩</v>
      </c>
      <c r="E15" s="6" t="str">
        <f aca="true" t="shared" si="8" ref="E15:E20">"女"</f>
        <v>女</v>
      </c>
      <c r="F15" s="6" t="str">
        <f>"20220500915"</f>
        <v>20220500915</v>
      </c>
      <c r="G15" s="5"/>
    </row>
    <row r="16" spans="1:7" ht="19.5" customHeight="1">
      <c r="A16" s="5">
        <v>14</v>
      </c>
      <c r="B16" s="6" t="str">
        <f t="shared" si="7"/>
        <v>202205</v>
      </c>
      <c r="C16" s="6" t="s">
        <v>8</v>
      </c>
      <c r="D16" s="6" t="str">
        <f>"张旭东"</f>
        <v>张旭东</v>
      </c>
      <c r="E16" s="6" t="str">
        <f t="shared" si="6"/>
        <v>男</v>
      </c>
      <c r="F16" s="6" t="str">
        <f>"20220500926"</f>
        <v>20220500926</v>
      </c>
      <c r="G16" s="5"/>
    </row>
    <row r="17" spans="1:7" ht="19.5" customHeight="1">
      <c r="A17" s="5">
        <v>15</v>
      </c>
      <c r="B17" s="6" t="str">
        <f t="shared" si="7"/>
        <v>202205</v>
      </c>
      <c r="C17" s="6" t="s">
        <v>8</v>
      </c>
      <c r="D17" s="6" t="str">
        <f>"李雪纯"</f>
        <v>李雪纯</v>
      </c>
      <c r="E17" s="6" t="str">
        <f t="shared" si="8"/>
        <v>女</v>
      </c>
      <c r="F17" s="6" t="str">
        <f>"20220500928"</f>
        <v>20220500928</v>
      </c>
      <c r="G17" s="5"/>
    </row>
    <row r="18" spans="1:7" ht="19.5" customHeight="1">
      <c r="A18" s="5">
        <v>16</v>
      </c>
      <c r="B18" s="6" t="str">
        <f aca="true" t="shared" si="9" ref="B18:B20">"202206"</f>
        <v>202206</v>
      </c>
      <c r="C18" s="6" t="s">
        <v>8</v>
      </c>
      <c r="D18" s="6" t="str">
        <f>"宋羿辰"</f>
        <v>宋羿辰</v>
      </c>
      <c r="E18" s="6" t="str">
        <f aca="true" t="shared" si="10" ref="E18:E22">"男"</f>
        <v>男</v>
      </c>
      <c r="F18" s="6" t="str">
        <f>"20220601116"</f>
        <v>20220601116</v>
      </c>
      <c r="G18" s="5"/>
    </row>
    <row r="19" spans="1:7" ht="19.5" customHeight="1">
      <c r="A19" s="5">
        <v>17</v>
      </c>
      <c r="B19" s="6" t="str">
        <f t="shared" si="9"/>
        <v>202206</v>
      </c>
      <c r="C19" s="6" t="s">
        <v>8</v>
      </c>
      <c r="D19" s="6" t="str">
        <f>"韩亚衡"</f>
        <v>韩亚衡</v>
      </c>
      <c r="E19" s="6" t="str">
        <f t="shared" si="10"/>
        <v>男</v>
      </c>
      <c r="F19" s="6" t="str">
        <f>"20220601112"</f>
        <v>20220601112</v>
      </c>
      <c r="G19" s="5"/>
    </row>
    <row r="20" spans="1:7" ht="19.5" customHeight="1">
      <c r="A20" s="5">
        <v>18</v>
      </c>
      <c r="B20" s="6" t="str">
        <f t="shared" si="9"/>
        <v>202206</v>
      </c>
      <c r="C20" s="6" t="s">
        <v>8</v>
      </c>
      <c r="D20" s="6" t="str">
        <f>"程欣茹"</f>
        <v>程欣茹</v>
      </c>
      <c r="E20" s="6" t="str">
        <f t="shared" si="8"/>
        <v>女</v>
      </c>
      <c r="F20" s="6" t="str">
        <f>"20220601029"</f>
        <v>20220601029</v>
      </c>
      <c r="G20" s="5"/>
    </row>
    <row r="21" spans="1:7" ht="19.5" customHeight="1">
      <c r="A21" s="5">
        <v>19</v>
      </c>
      <c r="B21" s="6" t="str">
        <f aca="true" t="shared" si="11" ref="B21:B23">"202207"</f>
        <v>202207</v>
      </c>
      <c r="C21" s="6" t="s">
        <v>8</v>
      </c>
      <c r="D21" s="6" t="str">
        <f>"谷迎澳"</f>
        <v>谷迎澳</v>
      </c>
      <c r="E21" s="6" t="str">
        <f t="shared" si="10"/>
        <v>男</v>
      </c>
      <c r="F21" s="6" t="str">
        <f>"20220701319"</f>
        <v>20220701319</v>
      </c>
      <c r="G21" s="5"/>
    </row>
    <row r="22" spans="1:7" ht="19.5" customHeight="1">
      <c r="A22" s="5">
        <v>20</v>
      </c>
      <c r="B22" s="6" t="str">
        <f t="shared" si="11"/>
        <v>202207</v>
      </c>
      <c r="C22" s="6" t="s">
        <v>8</v>
      </c>
      <c r="D22" s="6" t="str">
        <f>"韩亚东"</f>
        <v>韩亚东</v>
      </c>
      <c r="E22" s="6" t="str">
        <f t="shared" si="10"/>
        <v>男</v>
      </c>
      <c r="F22" s="6" t="str">
        <f>"20220701227"</f>
        <v>20220701227</v>
      </c>
      <c r="G22" s="5"/>
    </row>
    <row r="23" spans="1:7" ht="19.5" customHeight="1">
      <c r="A23" s="5">
        <v>21</v>
      </c>
      <c r="B23" s="6" t="str">
        <f t="shared" si="11"/>
        <v>202207</v>
      </c>
      <c r="C23" s="6" t="s">
        <v>8</v>
      </c>
      <c r="D23" s="6" t="str">
        <f>"马晓菲"</f>
        <v>马晓菲</v>
      </c>
      <c r="E23" s="6" t="str">
        <f>"女"</f>
        <v>女</v>
      </c>
      <c r="F23" s="6" t="str">
        <f>"20220701328"</f>
        <v>20220701328</v>
      </c>
      <c r="G23" s="5"/>
    </row>
    <row r="24" spans="1:7" ht="19.5" customHeight="1">
      <c r="A24" s="5">
        <v>22</v>
      </c>
      <c r="B24" s="6" t="str">
        <f aca="true" t="shared" si="12" ref="B24:B26">"202208"</f>
        <v>202208</v>
      </c>
      <c r="C24" s="6" t="s">
        <v>8</v>
      </c>
      <c r="D24" s="6" t="str">
        <f>"岳雪雪"</f>
        <v>岳雪雪</v>
      </c>
      <c r="E24" s="6" t="str">
        <f aca="true" t="shared" si="13" ref="E24:E27">"男"</f>
        <v>男</v>
      </c>
      <c r="F24" s="6" t="str">
        <f>"20220801410"</f>
        <v>20220801410</v>
      </c>
      <c r="G24" s="5"/>
    </row>
    <row r="25" spans="1:7" ht="19.5" customHeight="1">
      <c r="A25" s="5">
        <v>23</v>
      </c>
      <c r="B25" s="6" t="str">
        <f t="shared" si="12"/>
        <v>202208</v>
      </c>
      <c r="C25" s="6" t="s">
        <v>8</v>
      </c>
      <c r="D25" s="6" t="str">
        <f>"汤英豪"</f>
        <v>汤英豪</v>
      </c>
      <c r="E25" s="6" t="str">
        <f t="shared" si="13"/>
        <v>男</v>
      </c>
      <c r="F25" s="6" t="str">
        <f>"20220801511"</f>
        <v>20220801511</v>
      </c>
      <c r="G25" s="5"/>
    </row>
    <row r="26" spans="1:7" ht="19.5" customHeight="1">
      <c r="A26" s="5">
        <v>24</v>
      </c>
      <c r="B26" s="6" t="str">
        <f t="shared" si="12"/>
        <v>202208</v>
      </c>
      <c r="C26" s="6" t="s">
        <v>8</v>
      </c>
      <c r="D26" s="6" t="str">
        <f>"冯帅帅"</f>
        <v>冯帅帅</v>
      </c>
      <c r="E26" s="6" t="str">
        <f t="shared" si="13"/>
        <v>男</v>
      </c>
      <c r="F26" s="6" t="str">
        <f>"20220801517"</f>
        <v>20220801517</v>
      </c>
      <c r="G26" s="5"/>
    </row>
    <row r="27" spans="1:7" ht="19.5" customHeight="1">
      <c r="A27" s="5">
        <v>25</v>
      </c>
      <c r="B27" s="6" t="str">
        <f aca="true" t="shared" si="14" ref="B27:B29">"202209"</f>
        <v>202209</v>
      </c>
      <c r="C27" s="6" t="s">
        <v>8</v>
      </c>
      <c r="D27" s="6" t="str">
        <f>"戴文胜"</f>
        <v>戴文胜</v>
      </c>
      <c r="E27" s="6" t="str">
        <f t="shared" si="13"/>
        <v>男</v>
      </c>
      <c r="F27" s="6" t="str">
        <f>"20220901524"</f>
        <v>20220901524</v>
      </c>
      <c r="G27" s="5"/>
    </row>
    <row r="28" spans="1:7" ht="19.5" customHeight="1">
      <c r="A28" s="5">
        <v>26</v>
      </c>
      <c r="B28" s="6" t="str">
        <f t="shared" si="14"/>
        <v>202209</v>
      </c>
      <c r="C28" s="6" t="s">
        <v>8</v>
      </c>
      <c r="D28" s="6" t="str">
        <f>"何兰兰"</f>
        <v>何兰兰</v>
      </c>
      <c r="E28" s="6" t="str">
        <f>"女"</f>
        <v>女</v>
      </c>
      <c r="F28" s="6" t="str">
        <f>"20220901523"</f>
        <v>20220901523</v>
      </c>
      <c r="G28" s="5"/>
    </row>
    <row r="29" spans="1:7" ht="19.5" customHeight="1">
      <c r="A29" s="5">
        <v>27</v>
      </c>
      <c r="B29" s="6" t="str">
        <f t="shared" si="14"/>
        <v>202209</v>
      </c>
      <c r="C29" s="6" t="s">
        <v>8</v>
      </c>
      <c r="D29" s="6" t="str">
        <f>"胡志强"</f>
        <v>胡志强</v>
      </c>
      <c r="E29" s="6" t="str">
        <f aca="true" t="shared" si="15" ref="E29:E33">"男"</f>
        <v>男</v>
      </c>
      <c r="F29" s="6" t="str">
        <f>"20220901527"</f>
        <v>20220901527</v>
      </c>
      <c r="G29" s="5"/>
    </row>
    <row r="30" spans="1:7" ht="19.5" customHeight="1">
      <c r="A30" s="5">
        <v>28</v>
      </c>
      <c r="B30" s="6" t="str">
        <f aca="true" t="shared" si="16" ref="B30:B41">"202210"</f>
        <v>202210</v>
      </c>
      <c r="C30" s="6" t="s">
        <v>8</v>
      </c>
      <c r="D30" s="6" t="str">
        <f>"王晨晨"</f>
        <v>王晨晨</v>
      </c>
      <c r="E30" s="6" t="str">
        <f t="shared" si="15"/>
        <v>男</v>
      </c>
      <c r="F30" s="6" t="str">
        <f>"20221001730"</f>
        <v>20221001730</v>
      </c>
      <c r="G30" s="5"/>
    </row>
    <row r="31" spans="1:7" ht="19.5" customHeight="1">
      <c r="A31" s="5">
        <v>29</v>
      </c>
      <c r="B31" s="6" t="str">
        <f t="shared" si="16"/>
        <v>202210</v>
      </c>
      <c r="C31" s="6" t="s">
        <v>8</v>
      </c>
      <c r="D31" s="6" t="str">
        <f>"陈志飞"</f>
        <v>陈志飞</v>
      </c>
      <c r="E31" s="6" t="str">
        <f t="shared" si="15"/>
        <v>男</v>
      </c>
      <c r="F31" s="6" t="str">
        <f>"20221001704"</f>
        <v>20221001704</v>
      </c>
      <c r="G31" s="5"/>
    </row>
    <row r="32" spans="1:7" ht="19.5" customHeight="1">
      <c r="A32" s="5">
        <v>30</v>
      </c>
      <c r="B32" s="6" t="str">
        <f t="shared" si="16"/>
        <v>202210</v>
      </c>
      <c r="C32" s="6" t="s">
        <v>8</v>
      </c>
      <c r="D32" s="6" t="str">
        <f>"刘磊"</f>
        <v>刘磊</v>
      </c>
      <c r="E32" s="6" t="str">
        <f t="shared" si="15"/>
        <v>男</v>
      </c>
      <c r="F32" s="6" t="str">
        <f>"20221001801"</f>
        <v>20221001801</v>
      </c>
      <c r="G32" s="5"/>
    </row>
    <row r="33" spans="1:7" ht="19.5" customHeight="1">
      <c r="A33" s="5">
        <v>31</v>
      </c>
      <c r="B33" s="6" t="str">
        <f t="shared" si="16"/>
        <v>202210</v>
      </c>
      <c r="C33" s="6" t="s">
        <v>8</v>
      </c>
      <c r="D33" s="6" t="str">
        <f>"谢凤乐"</f>
        <v>谢凤乐</v>
      </c>
      <c r="E33" s="6" t="str">
        <f t="shared" si="15"/>
        <v>男</v>
      </c>
      <c r="F33" s="6" t="str">
        <f>"20221001729"</f>
        <v>20221001729</v>
      </c>
      <c r="G33" s="5"/>
    </row>
    <row r="34" spans="1:7" ht="19.5" customHeight="1">
      <c r="A34" s="5">
        <v>32</v>
      </c>
      <c r="B34" s="6" t="str">
        <f t="shared" si="16"/>
        <v>202210</v>
      </c>
      <c r="C34" s="6" t="s">
        <v>8</v>
      </c>
      <c r="D34" s="6" t="str">
        <f>"吴盼盼"</f>
        <v>吴盼盼</v>
      </c>
      <c r="E34" s="6" t="str">
        <f aca="true" t="shared" si="17" ref="E34:E38">"女"</f>
        <v>女</v>
      </c>
      <c r="F34" s="6" t="str">
        <f>"20221001612"</f>
        <v>20221001612</v>
      </c>
      <c r="G34" s="5"/>
    </row>
    <row r="35" spans="1:7" ht="19.5" customHeight="1">
      <c r="A35" s="5">
        <v>33</v>
      </c>
      <c r="B35" s="6" t="str">
        <f t="shared" si="16"/>
        <v>202210</v>
      </c>
      <c r="C35" s="6" t="s">
        <v>8</v>
      </c>
      <c r="D35" s="6" t="str">
        <f>"熊伟"</f>
        <v>熊伟</v>
      </c>
      <c r="E35" s="6" t="str">
        <f aca="true" t="shared" si="18" ref="E35:E39">"男"</f>
        <v>男</v>
      </c>
      <c r="F35" s="6" t="str">
        <f>"20221001808"</f>
        <v>20221001808</v>
      </c>
      <c r="G35" s="5"/>
    </row>
    <row r="36" spans="1:7" ht="19.5" customHeight="1">
      <c r="A36" s="5">
        <v>34</v>
      </c>
      <c r="B36" s="6" t="str">
        <f t="shared" si="16"/>
        <v>202210</v>
      </c>
      <c r="C36" s="6" t="s">
        <v>8</v>
      </c>
      <c r="D36" s="6" t="str">
        <f>"张浩然"</f>
        <v>张浩然</v>
      </c>
      <c r="E36" s="6" t="str">
        <f t="shared" si="18"/>
        <v>男</v>
      </c>
      <c r="F36" s="6" t="str">
        <f>"20221001617"</f>
        <v>20221001617</v>
      </c>
      <c r="G36" s="5"/>
    </row>
    <row r="37" spans="1:7" ht="19.5" customHeight="1">
      <c r="A37" s="5">
        <v>35</v>
      </c>
      <c r="B37" s="6" t="str">
        <f t="shared" si="16"/>
        <v>202210</v>
      </c>
      <c r="C37" s="6" t="s">
        <v>8</v>
      </c>
      <c r="D37" s="6" t="str">
        <f>"韦梦婷"</f>
        <v>韦梦婷</v>
      </c>
      <c r="E37" s="6" t="str">
        <f t="shared" si="17"/>
        <v>女</v>
      </c>
      <c r="F37" s="6" t="str">
        <f>"20221001813"</f>
        <v>20221001813</v>
      </c>
      <c r="G37" s="5"/>
    </row>
    <row r="38" spans="1:7" ht="19.5" customHeight="1">
      <c r="A38" s="5">
        <v>36</v>
      </c>
      <c r="B38" s="6" t="str">
        <f t="shared" si="16"/>
        <v>202210</v>
      </c>
      <c r="C38" s="6" t="s">
        <v>8</v>
      </c>
      <c r="D38" s="6" t="str">
        <f>"王嘉晴"</f>
        <v>王嘉晴</v>
      </c>
      <c r="E38" s="6" t="str">
        <f t="shared" si="17"/>
        <v>女</v>
      </c>
      <c r="F38" s="6" t="str">
        <f>"20221001722"</f>
        <v>20221001722</v>
      </c>
      <c r="G38" s="5"/>
    </row>
    <row r="39" spans="1:7" ht="19.5" customHeight="1">
      <c r="A39" s="5">
        <v>37</v>
      </c>
      <c r="B39" s="6" t="str">
        <f t="shared" si="16"/>
        <v>202210</v>
      </c>
      <c r="C39" s="6" t="s">
        <v>8</v>
      </c>
      <c r="D39" s="6" t="str">
        <f>"沈亚光"</f>
        <v>沈亚光</v>
      </c>
      <c r="E39" s="6" t="str">
        <f t="shared" si="18"/>
        <v>男</v>
      </c>
      <c r="F39" s="6" t="str">
        <f>"20221001804"</f>
        <v>20221001804</v>
      </c>
      <c r="G39" s="5"/>
    </row>
    <row r="40" spans="1:7" ht="19.5" customHeight="1">
      <c r="A40" s="5">
        <v>38</v>
      </c>
      <c r="B40" s="6" t="str">
        <f t="shared" si="16"/>
        <v>202210</v>
      </c>
      <c r="C40" s="6" t="s">
        <v>8</v>
      </c>
      <c r="D40" s="6" t="str">
        <f>"闫晓情"</f>
        <v>闫晓情</v>
      </c>
      <c r="E40" s="6" t="str">
        <f>"女"</f>
        <v>女</v>
      </c>
      <c r="F40" s="6" t="str">
        <f>"20221001814"</f>
        <v>20221001814</v>
      </c>
      <c r="G40" s="5"/>
    </row>
    <row r="41" spans="1:7" ht="19.5" customHeight="1">
      <c r="A41" s="5">
        <v>39</v>
      </c>
      <c r="B41" s="6" t="str">
        <f t="shared" si="16"/>
        <v>202210</v>
      </c>
      <c r="C41" s="6" t="s">
        <v>8</v>
      </c>
      <c r="D41" s="6" t="str">
        <f>"康建龙"</f>
        <v>康建龙</v>
      </c>
      <c r="E41" s="6" t="str">
        <f aca="true" t="shared" si="19" ref="E41:E45">"男"</f>
        <v>男</v>
      </c>
      <c r="F41" s="6" t="str">
        <f>"20221001608"</f>
        <v>20221001608</v>
      </c>
      <c r="G41" s="5"/>
    </row>
    <row r="42" spans="1:7" ht="19.5" customHeight="1">
      <c r="A42" s="5">
        <v>40</v>
      </c>
      <c r="B42" s="6" t="str">
        <f aca="true" t="shared" si="20" ref="B42:B47">"202211"</f>
        <v>202211</v>
      </c>
      <c r="C42" s="6" t="s">
        <v>8</v>
      </c>
      <c r="D42" s="6" t="str">
        <f>"戴安曼"</f>
        <v>戴安曼</v>
      </c>
      <c r="E42" s="6" t="str">
        <f>"女"</f>
        <v>女</v>
      </c>
      <c r="F42" s="6" t="str">
        <f>"20221101924"</f>
        <v>20221101924</v>
      </c>
      <c r="G42" s="5"/>
    </row>
    <row r="43" spans="1:7" ht="19.5" customHeight="1">
      <c r="A43" s="5">
        <v>41</v>
      </c>
      <c r="B43" s="6" t="str">
        <f t="shared" si="20"/>
        <v>202211</v>
      </c>
      <c r="C43" s="6" t="s">
        <v>8</v>
      </c>
      <c r="D43" s="6" t="str">
        <f>"赵庆天"</f>
        <v>赵庆天</v>
      </c>
      <c r="E43" s="6" t="str">
        <f t="shared" si="19"/>
        <v>男</v>
      </c>
      <c r="F43" s="6" t="str">
        <f>"20221101919"</f>
        <v>20221101919</v>
      </c>
      <c r="G43" s="5"/>
    </row>
    <row r="44" spans="1:7" ht="19.5" customHeight="1">
      <c r="A44" s="5">
        <v>42</v>
      </c>
      <c r="B44" s="6" t="str">
        <f t="shared" si="20"/>
        <v>202211</v>
      </c>
      <c r="C44" s="6" t="s">
        <v>8</v>
      </c>
      <c r="D44" s="6" t="str">
        <f>"郭威"</f>
        <v>郭威</v>
      </c>
      <c r="E44" s="6" t="str">
        <f t="shared" si="19"/>
        <v>男</v>
      </c>
      <c r="F44" s="6" t="str">
        <f>"20221102004"</f>
        <v>20221102004</v>
      </c>
      <c r="G44" s="5"/>
    </row>
    <row r="45" spans="1:7" ht="19.5" customHeight="1">
      <c r="A45" s="5">
        <v>43</v>
      </c>
      <c r="B45" s="6" t="str">
        <f t="shared" si="20"/>
        <v>202211</v>
      </c>
      <c r="C45" s="6" t="s">
        <v>8</v>
      </c>
      <c r="D45" s="6" t="str">
        <f>"张程"</f>
        <v>张程</v>
      </c>
      <c r="E45" s="6" t="str">
        <f t="shared" si="19"/>
        <v>男</v>
      </c>
      <c r="F45" s="6" t="str">
        <f>"20221101921"</f>
        <v>20221101921</v>
      </c>
      <c r="G45" s="5"/>
    </row>
    <row r="46" spans="1:7" ht="19.5" customHeight="1">
      <c r="A46" s="5">
        <v>44</v>
      </c>
      <c r="B46" s="6" t="str">
        <f t="shared" si="20"/>
        <v>202211</v>
      </c>
      <c r="C46" s="6" t="s">
        <v>8</v>
      </c>
      <c r="D46" s="7" t="s">
        <v>12</v>
      </c>
      <c r="E46" s="7" t="s">
        <v>13</v>
      </c>
      <c r="F46" s="7" t="s">
        <v>14</v>
      </c>
      <c r="G46" s="6" t="s">
        <v>11</v>
      </c>
    </row>
    <row r="47" spans="1:7" ht="19.5" customHeight="1">
      <c r="A47" s="5">
        <v>45</v>
      </c>
      <c r="B47" s="6" t="str">
        <f t="shared" si="20"/>
        <v>202211</v>
      </c>
      <c r="C47" s="6" t="s">
        <v>8</v>
      </c>
      <c r="D47" s="7" t="s">
        <v>15</v>
      </c>
      <c r="E47" s="7" t="s">
        <v>16</v>
      </c>
      <c r="F47" s="7" t="s">
        <v>17</v>
      </c>
      <c r="G47" s="6" t="s">
        <v>11</v>
      </c>
    </row>
    <row r="48" spans="1:7" ht="19.5" customHeight="1">
      <c r="A48" s="5">
        <v>46</v>
      </c>
      <c r="B48" s="6" t="str">
        <f aca="true" t="shared" si="21" ref="B48:B50">"202212"</f>
        <v>202212</v>
      </c>
      <c r="C48" s="6" t="s">
        <v>8</v>
      </c>
      <c r="D48" s="6" t="str">
        <f>"叶升平"</f>
        <v>叶升平</v>
      </c>
      <c r="E48" s="6" t="str">
        <f aca="true" t="shared" si="22" ref="E48:E52">"男"</f>
        <v>男</v>
      </c>
      <c r="F48" s="6" t="str">
        <f>"20221202106"</f>
        <v>20221202106</v>
      </c>
      <c r="G48" s="5"/>
    </row>
    <row r="49" spans="1:7" ht="19.5" customHeight="1">
      <c r="A49" s="5">
        <v>47</v>
      </c>
      <c r="B49" s="6" t="str">
        <f t="shared" si="21"/>
        <v>202212</v>
      </c>
      <c r="C49" s="6" t="s">
        <v>8</v>
      </c>
      <c r="D49" s="6" t="str">
        <f>"张于昕"</f>
        <v>张于昕</v>
      </c>
      <c r="E49" s="6" t="str">
        <f>"女"</f>
        <v>女</v>
      </c>
      <c r="F49" s="6" t="str">
        <f>"20221202012"</f>
        <v>20221202012</v>
      </c>
      <c r="G49" s="5"/>
    </row>
    <row r="50" spans="1:7" ht="19.5" customHeight="1">
      <c r="A50" s="5">
        <v>48</v>
      </c>
      <c r="B50" s="6" t="str">
        <f t="shared" si="21"/>
        <v>202212</v>
      </c>
      <c r="C50" s="6" t="s">
        <v>8</v>
      </c>
      <c r="D50" s="7" t="s">
        <v>18</v>
      </c>
      <c r="E50" s="7" t="s">
        <v>16</v>
      </c>
      <c r="F50" s="7" t="s">
        <v>19</v>
      </c>
      <c r="G50" s="6" t="s">
        <v>11</v>
      </c>
    </row>
    <row r="51" spans="1:7" ht="19.5" customHeight="1">
      <c r="A51" s="5">
        <v>49</v>
      </c>
      <c r="B51" s="6" t="str">
        <f aca="true" t="shared" si="23" ref="B51:B53">"202213"</f>
        <v>202213</v>
      </c>
      <c r="C51" s="6" t="s">
        <v>8</v>
      </c>
      <c r="D51" s="6" t="str">
        <f>"孙巨锋"</f>
        <v>孙巨锋</v>
      </c>
      <c r="E51" s="6" t="str">
        <f t="shared" si="22"/>
        <v>男</v>
      </c>
      <c r="F51" s="6" t="str">
        <f>"20221302422"</f>
        <v>20221302422</v>
      </c>
      <c r="G51" s="5"/>
    </row>
    <row r="52" spans="1:7" ht="19.5" customHeight="1">
      <c r="A52" s="5">
        <v>50</v>
      </c>
      <c r="B52" s="6" t="str">
        <f t="shared" si="23"/>
        <v>202213</v>
      </c>
      <c r="C52" s="6" t="s">
        <v>8</v>
      </c>
      <c r="D52" s="6" t="str">
        <f>"季宇"</f>
        <v>季宇</v>
      </c>
      <c r="E52" s="6" t="str">
        <f t="shared" si="22"/>
        <v>男</v>
      </c>
      <c r="F52" s="6" t="str">
        <f>"20221302324"</f>
        <v>20221302324</v>
      </c>
      <c r="G52" s="5"/>
    </row>
    <row r="53" spans="1:7" ht="19.5" customHeight="1">
      <c r="A53" s="5">
        <v>51</v>
      </c>
      <c r="B53" s="6" t="str">
        <f t="shared" si="23"/>
        <v>202213</v>
      </c>
      <c r="C53" s="6" t="s">
        <v>8</v>
      </c>
      <c r="D53" s="6" t="str">
        <f>"孟若兮"</f>
        <v>孟若兮</v>
      </c>
      <c r="E53" s="6" t="str">
        <f>"女"</f>
        <v>女</v>
      </c>
      <c r="F53" s="6" t="str">
        <f>"20221302413"</f>
        <v>20221302413</v>
      </c>
      <c r="G53" s="5"/>
    </row>
    <row r="54" spans="1:7" ht="19.5" customHeight="1">
      <c r="A54" s="5">
        <v>52</v>
      </c>
      <c r="B54" s="6" t="str">
        <f aca="true" t="shared" si="24" ref="B54:B56">"202214"</f>
        <v>202214</v>
      </c>
      <c r="C54" s="6" t="s">
        <v>8</v>
      </c>
      <c r="D54" s="6" t="str">
        <f>"陈子阳"</f>
        <v>陈子阳</v>
      </c>
      <c r="E54" s="6" t="str">
        <f aca="true" t="shared" si="25" ref="E54:E59">"男"</f>
        <v>男</v>
      </c>
      <c r="F54" s="6" t="str">
        <f>"20221402423"</f>
        <v>20221402423</v>
      </c>
      <c r="G54" s="5"/>
    </row>
    <row r="55" spans="1:7" ht="19.5" customHeight="1">
      <c r="A55" s="5">
        <v>53</v>
      </c>
      <c r="B55" s="6" t="str">
        <f t="shared" si="24"/>
        <v>202214</v>
      </c>
      <c r="C55" s="6" t="s">
        <v>8</v>
      </c>
      <c r="D55" s="6" t="str">
        <f>"闫金格"</f>
        <v>闫金格</v>
      </c>
      <c r="E55" s="6" t="str">
        <f>"女"</f>
        <v>女</v>
      </c>
      <c r="F55" s="6" t="str">
        <f>"20221402509"</f>
        <v>20221402509</v>
      </c>
      <c r="G55" s="5"/>
    </row>
    <row r="56" spans="1:7" ht="19.5" customHeight="1">
      <c r="A56" s="5">
        <v>54</v>
      </c>
      <c r="B56" s="6" t="str">
        <f t="shared" si="24"/>
        <v>202214</v>
      </c>
      <c r="C56" s="6" t="s">
        <v>8</v>
      </c>
      <c r="D56" s="7" t="s">
        <v>20</v>
      </c>
      <c r="E56" s="7" t="s">
        <v>16</v>
      </c>
      <c r="F56" s="7" t="s">
        <v>21</v>
      </c>
      <c r="G56" s="6" t="s">
        <v>11</v>
      </c>
    </row>
    <row r="57" spans="1:7" ht="19.5" customHeight="1">
      <c r="A57" s="5">
        <v>55</v>
      </c>
      <c r="B57" s="6" t="str">
        <f aca="true" t="shared" si="26" ref="B57:B59">"202215"</f>
        <v>202215</v>
      </c>
      <c r="C57" s="6" t="s">
        <v>8</v>
      </c>
      <c r="D57" s="6" t="str">
        <f>"朱俊龙"</f>
        <v>朱俊龙</v>
      </c>
      <c r="E57" s="6" t="str">
        <f t="shared" si="25"/>
        <v>男</v>
      </c>
      <c r="F57" s="6" t="str">
        <f>"20221502627"</f>
        <v>20221502627</v>
      </c>
      <c r="G57" s="5"/>
    </row>
    <row r="58" spans="1:7" ht="19.5" customHeight="1">
      <c r="A58" s="5">
        <v>56</v>
      </c>
      <c r="B58" s="6" t="str">
        <f t="shared" si="26"/>
        <v>202215</v>
      </c>
      <c r="C58" s="6" t="s">
        <v>8</v>
      </c>
      <c r="D58" s="6" t="str">
        <f>"王逸达"</f>
        <v>王逸达</v>
      </c>
      <c r="E58" s="6" t="str">
        <f t="shared" si="25"/>
        <v>男</v>
      </c>
      <c r="F58" s="6" t="str">
        <f>"20221502629"</f>
        <v>20221502629</v>
      </c>
      <c r="G58" s="5"/>
    </row>
    <row r="59" spans="1:7" ht="19.5" customHeight="1">
      <c r="A59" s="5">
        <v>57</v>
      </c>
      <c r="B59" s="6" t="str">
        <f t="shared" si="26"/>
        <v>202215</v>
      </c>
      <c r="C59" s="6" t="s">
        <v>8</v>
      </c>
      <c r="D59" s="6" t="str">
        <f>"张国启"</f>
        <v>张国启</v>
      </c>
      <c r="E59" s="6" t="str">
        <f t="shared" si="25"/>
        <v>男</v>
      </c>
      <c r="F59" s="6" t="str">
        <f>"20221502721"</f>
        <v>20221502721</v>
      </c>
      <c r="G59" s="5"/>
    </row>
    <row r="60" spans="1:7" ht="19.5" customHeight="1">
      <c r="A60" s="5">
        <v>58</v>
      </c>
      <c r="B60" s="6" t="str">
        <f aca="true" t="shared" si="27" ref="B60:B62">"202216"</f>
        <v>202216</v>
      </c>
      <c r="C60" s="6" t="s">
        <v>8</v>
      </c>
      <c r="D60" s="6" t="str">
        <f>"王子尚"</f>
        <v>王子尚</v>
      </c>
      <c r="E60" s="6" t="str">
        <f aca="true" t="shared" si="28" ref="E60:E66">"女"</f>
        <v>女</v>
      </c>
      <c r="F60" s="6" t="str">
        <f>"20221602830"</f>
        <v>20221602830</v>
      </c>
      <c r="G60" s="5"/>
    </row>
    <row r="61" spans="1:7" ht="19.5" customHeight="1">
      <c r="A61" s="5">
        <v>59</v>
      </c>
      <c r="B61" s="6" t="str">
        <f t="shared" si="27"/>
        <v>202216</v>
      </c>
      <c r="C61" s="6" t="s">
        <v>8</v>
      </c>
      <c r="D61" s="6" t="str">
        <f>"王子硕"</f>
        <v>王子硕</v>
      </c>
      <c r="E61" s="6" t="str">
        <f aca="true" t="shared" si="29" ref="E61:E64">"男"</f>
        <v>男</v>
      </c>
      <c r="F61" s="6" t="str">
        <f>"20221602920"</f>
        <v>20221602920</v>
      </c>
      <c r="G61" s="5"/>
    </row>
    <row r="62" spans="1:7" ht="19.5" customHeight="1">
      <c r="A62" s="5">
        <v>60</v>
      </c>
      <c r="B62" s="6" t="str">
        <f t="shared" si="27"/>
        <v>202216</v>
      </c>
      <c r="C62" s="6" t="s">
        <v>8</v>
      </c>
      <c r="D62" s="6" t="str">
        <f>"陆思怡"</f>
        <v>陆思怡</v>
      </c>
      <c r="E62" s="6" t="str">
        <f t="shared" si="28"/>
        <v>女</v>
      </c>
      <c r="F62" s="6" t="str">
        <f>"20221602925"</f>
        <v>20221602925</v>
      </c>
      <c r="G62" s="5"/>
    </row>
    <row r="63" spans="1:7" ht="19.5" customHeight="1">
      <c r="A63" s="5">
        <v>61</v>
      </c>
      <c r="B63" s="6" t="str">
        <f aca="true" t="shared" si="30" ref="B63:B65">"202217"</f>
        <v>202217</v>
      </c>
      <c r="C63" s="6" t="s">
        <v>8</v>
      </c>
      <c r="D63" s="6" t="str">
        <f>"杨伟"</f>
        <v>杨伟</v>
      </c>
      <c r="E63" s="6" t="str">
        <f t="shared" si="29"/>
        <v>男</v>
      </c>
      <c r="F63" s="6" t="str">
        <f>"20221703015"</f>
        <v>20221703015</v>
      </c>
      <c r="G63" s="5"/>
    </row>
    <row r="64" spans="1:7" ht="19.5" customHeight="1">
      <c r="A64" s="5">
        <v>62</v>
      </c>
      <c r="B64" s="6" t="str">
        <f t="shared" si="30"/>
        <v>202217</v>
      </c>
      <c r="C64" s="6" t="s">
        <v>8</v>
      </c>
      <c r="D64" s="6" t="str">
        <f>"王洋洋"</f>
        <v>王洋洋</v>
      </c>
      <c r="E64" s="6" t="str">
        <f t="shared" si="29"/>
        <v>男</v>
      </c>
      <c r="F64" s="6" t="str">
        <f>"20221703026"</f>
        <v>20221703026</v>
      </c>
      <c r="G64" s="5"/>
    </row>
    <row r="65" spans="1:7" ht="19.5" customHeight="1">
      <c r="A65" s="5">
        <v>63</v>
      </c>
      <c r="B65" s="6" t="str">
        <f t="shared" si="30"/>
        <v>202217</v>
      </c>
      <c r="C65" s="6" t="s">
        <v>8</v>
      </c>
      <c r="D65" s="7" t="s">
        <v>22</v>
      </c>
      <c r="E65" s="6" t="str">
        <f t="shared" si="28"/>
        <v>女</v>
      </c>
      <c r="F65" s="7" t="s">
        <v>23</v>
      </c>
      <c r="G65" s="6" t="s">
        <v>11</v>
      </c>
    </row>
    <row r="66" spans="1:7" ht="19.5" customHeight="1">
      <c r="A66" s="5">
        <v>64</v>
      </c>
      <c r="B66" s="6" t="str">
        <f aca="true" t="shared" si="31" ref="B66:B68">"202218"</f>
        <v>202218</v>
      </c>
      <c r="C66" s="6" t="s">
        <v>8</v>
      </c>
      <c r="D66" s="6" t="str">
        <f>"李若红"</f>
        <v>李若红</v>
      </c>
      <c r="E66" s="6" t="str">
        <f t="shared" si="28"/>
        <v>女</v>
      </c>
      <c r="F66" s="6" t="str">
        <f>"20221803228"</f>
        <v>20221803228</v>
      </c>
      <c r="G66" s="5"/>
    </row>
    <row r="67" spans="1:7" ht="19.5" customHeight="1">
      <c r="A67" s="5">
        <v>65</v>
      </c>
      <c r="B67" s="6" t="str">
        <f t="shared" si="31"/>
        <v>202218</v>
      </c>
      <c r="C67" s="6" t="s">
        <v>8</v>
      </c>
      <c r="D67" s="6" t="str">
        <f>"王春习"</f>
        <v>王春习</v>
      </c>
      <c r="E67" s="6" t="str">
        <f aca="true" t="shared" si="32" ref="E67:E72">"男"</f>
        <v>男</v>
      </c>
      <c r="F67" s="6" t="str">
        <f>"20221803311"</f>
        <v>20221803311</v>
      </c>
      <c r="G67" s="5"/>
    </row>
    <row r="68" spans="1:7" ht="19.5" customHeight="1">
      <c r="A68" s="5">
        <v>66</v>
      </c>
      <c r="B68" s="6" t="str">
        <f t="shared" si="31"/>
        <v>202218</v>
      </c>
      <c r="C68" s="6" t="s">
        <v>8</v>
      </c>
      <c r="D68" s="6" t="str">
        <f>"张发俊"</f>
        <v>张发俊</v>
      </c>
      <c r="E68" s="6" t="str">
        <f t="shared" si="32"/>
        <v>男</v>
      </c>
      <c r="F68" s="6" t="str">
        <f>"20221803128"</f>
        <v>20221803128</v>
      </c>
      <c r="G68" s="5"/>
    </row>
    <row r="69" spans="1:7" ht="19.5" customHeight="1">
      <c r="A69" s="5">
        <v>67</v>
      </c>
      <c r="B69" s="6" t="str">
        <f aca="true" t="shared" si="33" ref="B69:B74">"202219"</f>
        <v>202219</v>
      </c>
      <c r="C69" s="6" t="s">
        <v>8</v>
      </c>
      <c r="D69" s="6" t="str">
        <f>"王亚"</f>
        <v>王亚</v>
      </c>
      <c r="E69" s="6" t="str">
        <f t="shared" si="32"/>
        <v>男</v>
      </c>
      <c r="F69" s="6" t="str">
        <f>"20221903919"</f>
        <v>20221903919</v>
      </c>
      <c r="G69" s="5"/>
    </row>
    <row r="70" spans="1:7" ht="19.5" customHeight="1">
      <c r="A70" s="5">
        <v>68</v>
      </c>
      <c r="B70" s="6" t="str">
        <f t="shared" si="33"/>
        <v>202219</v>
      </c>
      <c r="C70" s="6" t="s">
        <v>8</v>
      </c>
      <c r="D70" s="6" t="str">
        <f>"王磊"</f>
        <v>王磊</v>
      </c>
      <c r="E70" s="6" t="str">
        <f t="shared" si="32"/>
        <v>男</v>
      </c>
      <c r="F70" s="6" t="str">
        <f>"20221903516"</f>
        <v>20221903516</v>
      </c>
      <c r="G70" s="5"/>
    </row>
    <row r="71" spans="1:7" ht="19.5" customHeight="1">
      <c r="A71" s="5">
        <v>69</v>
      </c>
      <c r="B71" s="6" t="str">
        <f t="shared" si="33"/>
        <v>202219</v>
      </c>
      <c r="C71" s="6" t="s">
        <v>8</v>
      </c>
      <c r="D71" s="6" t="str">
        <f>"尚波"</f>
        <v>尚波</v>
      </c>
      <c r="E71" s="6" t="str">
        <f t="shared" si="32"/>
        <v>男</v>
      </c>
      <c r="F71" s="6" t="str">
        <f>"20221903430"</f>
        <v>20221903430</v>
      </c>
      <c r="G71" s="5"/>
    </row>
    <row r="72" spans="1:7" ht="19.5" customHeight="1">
      <c r="A72" s="5">
        <v>70</v>
      </c>
      <c r="B72" s="6" t="str">
        <f t="shared" si="33"/>
        <v>202219</v>
      </c>
      <c r="C72" s="6" t="s">
        <v>8</v>
      </c>
      <c r="D72" s="6" t="str">
        <f>"王露露"</f>
        <v>王露露</v>
      </c>
      <c r="E72" s="6" t="str">
        <f t="shared" si="32"/>
        <v>男</v>
      </c>
      <c r="F72" s="6" t="str">
        <f>"20221903617"</f>
        <v>20221903617</v>
      </c>
      <c r="G72" s="5"/>
    </row>
    <row r="73" spans="1:7" ht="19.5" customHeight="1">
      <c r="A73" s="5">
        <v>71</v>
      </c>
      <c r="B73" s="6" t="str">
        <f t="shared" si="33"/>
        <v>202219</v>
      </c>
      <c r="C73" s="6" t="s">
        <v>8</v>
      </c>
      <c r="D73" s="6" t="str">
        <f>"王铃铃"</f>
        <v>王铃铃</v>
      </c>
      <c r="E73" s="6" t="str">
        <f>"女"</f>
        <v>女</v>
      </c>
      <c r="F73" s="6" t="str">
        <f>"20221903705"</f>
        <v>20221903705</v>
      </c>
      <c r="G73" s="5"/>
    </row>
    <row r="74" spans="1:7" ht="19.5" customHeight="1">
      <c r="A74" s="5">
        <v>72</v>
      </c>
      <c r="B74" s="6" t="str">
        <f t="shared" si="33"/>
        <v>202219</v>
      </c>
      <c r="C74" s="6" t="s">
        <v>8</v>
      </c>
      <c r="D74" s="6" t="str">
        <f>"杨宁"</f>
        <v>杨宁</v>
      </c>
      <c r="E74" s="6" t="str">
        <f aca="true" t="shared" si="34" ref="E74:E78">"男"</f>
        <v>男</v>
      </c>
      <c r="F74" s="6" t="str">
        <f>"20221903515"</f>
        <v>20221903515</v>
      </c>
      <c r="G74" s="5"/>
    </row>
    <row r="75" spans="1:7" ht="19.5" customHeight="1">
      <c r="A75" s="5">
        <v>73</v>
      </c>
      <c r="B75" s="6" t="str">
        <f aca="true" t="shared" si="35" ref="B75:B77">"202220"</f>
        <v>202220</v>
      </c>
      <c r="C75" s="6" t="s">
        <v>8</v>
      </c>
      <c r="D75" s="6" t="str">
        <f>"张海龙"</f>
        <v>张海龙</v>
      </c>
      <c r="E75" s="6" t="str">
        <f t="shared" si="34"/>
        <v>男</v>
      </c>
      <c r="F75" s="6" t="str">
        <f>"20222004103"</f>
        <v>20222004103</v>
      </c>
      <c r="G75" s="5"/>
    </row>
    <row r="76" spans="1:7" ht="19.5" customHeight="1">
      <c r="A76" s="5">
        <v>74</v>
      </c>
      <c r="B76" s="6" t="str">
        <f t="shared" si="35"/>
        <v>202220</v>
      </c>
      <c r="C76" s="6" t="s">
        <v>8</v>
      </c>
      <c r="D76" s="6" t="str">
        <f>"董喆"</f>
        <v>董喆</v>
      </c>
      <c r="E76" s="6" t="str">
        <f>"女"</f>
        <v>女</v>
      </c>
      <c r="F76" s="6" t="str">
        <f>"20222004112"</f>
        <v>20222004112</v>
      </c>
      <c r="G76" s="5"/>
    </row>
    <row r="77" spans="1:7" ht="19.5" customHeight="1">
      <c r="A77" s="5">
        <v>75</v>
      </c>
      <c r="B77" s="6" t="str">
        <f t="shared" si="35"/>
        <v>202220</v>
      </c>
      <c r="C77" s="6" t="s">
        <v>8</v>
      </c>
      <c r="D77" s="6" t="s">
        <v>24</v>
      </c>
      <c r="E77" s="6" t="s">
        <v>16</v>
      </c>
      <c r="F77" s="6" t="s">
        <v>25</v>
      </c>
      <c r="G77" s="6" t="s">
        <v>11</v>
      </c>
    </row>
    <row r="78" spans="1:7" ht="19.5" customHeight="1">
      <c r="A78" s="5">
        <v>76</v>
      </c>
      <c r="B78" s="6" t="str">
        <f aca="true" t="shared" si="36" ref="B78:B80">"202221"</f>
        <v>202221</v>
      </c>
      <c r="C78" s="6" t="s">
        <v>8</v>
      </c>
      <c r="D78" s="6" t="str">
        <f>"杜刚"</f>
        <v>杜刚</v>
      </c>
      <c r="E78" s="6" t="str">
        <f t="shared" si="34"/>
        <v>男</v>
      </c>
      <c r="F78" s="6" t="str">
        <f>"20222104515"</f>
        <v>20222104515</v>
      </c>
      <c r="G78" s="5"/>
    </row>
    <row r="79" spans="1:7" ht="19.5" customHeight="1">
      <c r="A79" s="5">
        <v>77</v>
      </c>
      <c r="B79" s="6" t="str">
        <f t="shared" si="36"/>
        <v>202221</v>
      </c>
      <c r="C79" s="6" t="s">
        <v>8</v>
      </c>
      <c r="D79" s="6" t="str">
        <f>"李曼"</f>
        <v>李曼</v>
      </c>
      <c r="E79" s="6" t="str">
        <f aca="true" t="shared" si="37" ref="E79:E83">"女"</f>
        <v>女</v>
      </c>
      <c r="F79" s="6" t="str">
        <f>"20222104123"</f>
        <v>20222104123</v>
      </c>
      <c r="G79" s="5"/>
    </row>
    <row r="80" spans="1:7" ht="19.5" customHeight="1">
      <c r="A80" s="5">
        <v>78</v>
      </c>
      <c r="B80" s="6" t="str">
        <f t="shared" si="36"/>
        <v>202221</v>
      </c>
      <c r="C80" s="6" t="s">
        <v>8</v>
      </c>
      <c r="D80" s="6" t="str">
        <f>"刘燕然"</f>
        <v>刘燕然</v>
      </c>
      <c r="E80" s="6" t="str">
        <f aca="true" t="shared" si="38" ref="E80:E88">"男"</f>
        <v>男</v>
      </c>
      <c r="F80" s="6" t="str">
        <f>"20222104403"</f>
        <v>20222104403</v>
      </c>
      <c r="G80" s="5"/>
    </row>
    <row r="81" spans="1:7" ht="19.5" customHeight="1">
      <c r="A81" s="5">
        <v>79</v>
      </c>
      <c r="B81" s="6" t="str">
        <f aca="true" t="shared" si="39" ref="B81:B83">"202222"</f>
        <v>202222</v>
      </c>
      <c r="C81" s="6" t="s">
        <v>8</v>
      </c>
      <c r="D81" s="6" t="str">
        <f>"葛颂"</f>
        <v>葛颂</v>
      </c>
      <c r="E81" s="6" t="str">
        <f t="shared" si="38"/>
        <v>男</v>
      </c>
      <c r="F81" s="6" t="str">
        <f>"20222205322"</f>
        <v>20222205322</v>
      </c>
      <c r="G81" s="5"/>
    </row>
    <row r="82" spans="1:7" ht="19.5" customHeight="1">
      <c r="A82" s="5">
        <v>80</v>
      </c>
      <c r="B82" s="6" t="str">
        <f t="shared" si="39"/>
        <v>202222</v>
      </c>
      <c r="C82" s="6" t="s">
        <v>8</v>
      </c>
      <c r="D82" s="6" t="str">
        <f>"白思琪"</f>
        <v>白思琪</v>
      </c>
      <c r="E82" s="6" t="str">
        <f t="shared" si="37"/>
        <v>女</v>
      </c>
      <c r="F82" s="6" t="str">
        <f>"20222205412"</f>
        <v>20222205412</v>
      </c>
      <c r="G82" s="5"/>
    </row>
    <row r="83" spans="1:7" ht="19.5" customHeight="1">
      <c r="A83" s="5">
        <v>81</v>
      </c>
      <c r="B83" s="6" t="str">
        <f t="shared" si="39"/>
        <v>202222</v>
      </c>
      <c r="C83" s="6" t="s">
        <v>8</v>
      </c>
      <c r="D83" s="7" t="s">
        <v>26</v>
      </c>
      <c r="E83" s="6" t="str">
        <f t="shared" si="37"/>
        <v>女</v>
      </c>
      <c r="F83" s="7" t="s">
        <v>27</v>
      </c>
      <c r="G83" s="6" t="s">
        <v>11</v>
      </c>
    </row>
    <row r="84" spans="1:7" ht="19.5" customHeight="1">
      <c r="A84" s="5">
        <v>82</v>
      </c>
      <c r="B84" s="6" t="str">
        <f aca="true" t="shared" si="40" ref="B84:B86">"202223"</f>
        <v>202223</v>
      </c>
      <c r="C84" s="6" t="s">
        <v>8</v>
      </c>
      <c r="D84" s="6" t="str">
        <f>"王康"</f>
        <v>王康</v>
      </c>
      <c r="E84" s="6" t="str">
        <f t="shared" si="38"/>
        <v>男</v>
      </c>
      <c r="F84" s="6" t="str">
        <f>"20222306118"</f>
        <v>20222306118</v>
      </c>
      <c r="G84" s="5"/>
    </row>
    <row r="85" spans="1:7" ht="19.5" customHeight="1">
      <c r="A85" s="5">
        <v>83</v>
      </c>
      <c r="B85" s="6" t="str">
        <f t="shared" si="40"/>
        <v>202223</v>
      </c>
      <c r="C85" s="6" t="s">
        <v>8</v>
      </c>
      <c r="D85" s="6" t="str">
        <f>"刘强强"</f>
        <v>刘强强</v>
      </c>
      <c r="E85" s="6" t="str">
        <f t="shared" si="38"/>
        <v>男</v>
      </c>
      <c r="F85" s="6" t="str">
        <f>"20222306024"</f>
        <v>20222306024</v>
      </c>
      <c r="G85" s="5"/>
    </row>
    <row r="86" spans="1:7" ht="19.5" customHeight="1">
      <c r="A86" s="5">
        <v>84</v>
      </c>
      <c r="B86" s="6" t="str">
        <f t="shared" si="40"/>
        <v>202223</v>
      </c>
      <c r="C86" s="6" t="s">
        <v>8</v>
      </c>
      <c r="D86" s="6" t="str">
        <f>"刘昊"</f>
        <v>刘昊</v>
      </c>
      <c r="E86" s="6" t="str">
        <f t="shared" si="38"/>
        <v>男</v>
      </c>
      <c r="F86" s="6" t="str">
        <f>"20222306130"</f>
        <v>20222306130</v>
      </c>
      <c r="G86" s="5"/>
    </row>
    <row r="87" spans="1:7" ht="19.5" customHeight="1">
      <c r="A87" s="5">
        <v>85</v>
      </c>
      <c r="B87" s="6" t="str">
        <f aca="true" t="shared" si="41" ref="B87:B90">"202224"</f>
        <v>202224</v>
      </c>
      <c r="C87" s="6" t="s">
        <v>8</v>
      </c>
      <c r="D87" s="6" t="str">
        <f>"汪恒玮"</f>
        <v>汪恒玮</v>
      </c>
      <c r="E87" s="6" t="str">
        <f t="shared" si="38"/>
        <v>男</v>
      </c>
      <c r="F87" s="6" t="str">
        <f>"20222406908"</f>
        <v>20222406908</v>
      </c>
      <c r="G87" s="5"/>
    </row>
    <row r="88" spans="1:7" ht="19.5" customHeight="1">
      <c r="A88" s="5">
        <v>86</v>
      </c>
      <c r="B88" s="6" t="str">
        <f t="shared" si="41"/>
        <v>202224</v>
      </c>
      <c r="C88" s="6" t="s">
        <v>8</v>
      </c>
      <c r="D88" s="6" t="str">
        <f>"卢翔宇"</f>
        <v>卢翔宇</v>
      </c>
      <c r="E88" s="6" t="str">
        <f t="shared" si="38"/>
        <v>男</v>
      </c>
      <c r="F88" s="6" t="str">
        <f>"20222407104"</f>
        <v>20222407104</v>
      </c>
      <c r="G88" s="5"/>
    </row>
    <row r="89" spans="1:7" ht="19.5" customHeight="1">
      <c r="A89" s="5">
        <v>87</v>
      </c>
      <c r="B89" s="6" t="str">
        <f t="shared" si="41"/>
        <v>202224</v>
      </c>
      <c r="C89" s="6" t="s">
        <v>8</v>
      </c>
      <c r="D89" s="6" t="str">
        <f>"魏皖蕾"</f>
        <v>魏皖蕾</v>
      </c>
      <c r="E89" s="6" t="str">
        <f>"女"</f>
        <v>女</v>
      </c>
      <c r="F89" s="6" t="str">
        <f>"20222406717"</f>
        <v>20222406717</v>
      </c>
      <c r="G89" s="5"/>
    </row>
    <row r="90" spans="1:7" ht="19.5" customHeight="1">
      <c r="A90" s="5">
        <v>88</v>
      </c>
      <c r="B90" s="6" t="str">
        <f t="shared" si="41"/>
        <v>202224</v>
      </c>
      <c r="C90" s="6" t="s">
        <v>8</v>
      </c>
      <c r="D90" s="6" t="str">
        <f>"刘海涛"</f>
        <v>刘海涛</v>
      </c>
      <c r="E90" s="6" t="str">
        <f aca="true" t="shared" si="42" ref="E90:E95">"男"</f>
        <v>男</v>
      </c>
      <c r="F90" s="6" t="str">
        <f>"20222407210"</f>
        <v>20222407210</v>
      </c>
      <c r="G90" s="5"/>
    </row>
    <row r="91" spans="1:7" ht="19.5" customHeight="1">
      <c r="A91" s="5">
        <v>89</v>
      </c>
      <c r="B91" s="6" t="str">
        <f aca="true" t="shared" si="43" ref="B91:B93">"202225"</f>
        <v>202225</v>
      </c>
      <c r="C91" s="6" t="s">
        <v>8</v>
      </c>
      <c r="D91" s="6" t="str">
        <f>"李娜"</f>
        <v>李娜</v>
      </c>
      <c r="E91" s="6" t="str">
        <f>"女"</f>
        <v>女</v>
      </c>
      <c r="F91" s="6" t="str">
        <f>"20222507220"</f>
        <v>20222507220</v>
      </c>
      <c r="G91" s="5"/>
    </row>
    <row r="92" spans="1:7" ht="19.5" customHeight="1">
      <c r="A92" s="5">
        <v>90</v>
      </c>
      <c r="B92" s="6" t="str">
        <f t="shared" si="43"/>
        <v>202225</v>
      </c>
      <c r="C92" s="6" t="s">
        <v>8</v>
      </c>
      <c r="D92" s="6" t="str">
        <f>"周琪"</f>
        <v>周琪</v>
      </c>
      <c r="E92" s="6" t="str">
        <f t="shared" si="42"/>
        <v>男</v>
      </c>
      <c r="F92" s="6" t="str">
        <f>"20222507217"</f>
        <v>20222507217</v>
      </c>
      <c r="G92" s="5"/>
    </row>
    <row r="93" spans="1:7" ht="19.5" customHeight="1">
      <c r="A93" s="5">
        <v>91</v>
      </c>
      <c r="B93" s="6" t="str">
        <f t="shared" si="43"/>
        <v>202225</v>
      </c>
      <c r="C93" s="6" t="s">
        <v>8</v>
      </c>
      <c r="D93" s="6" t="str">
        <f>"王经利"</f>
        <v>王经利</v>
      </c>
      <c r="E93" s="6" t="str">
        <f t="shared" si="42"/>
        <v>男</v>
      </c>
      <c r="F93" s="6" t="str">
        <f>"20222507304"</f>
        <v>20222507304</v>
      </c>
      <c r="G93" s="5"/>
    </row>
    <row r="94" spans="1:7" ht="19.5" customHeight="1">
      <c r="A94" s="5">
        <v>92</v>
      </c>
      <c r="B94" s="6" t="str">
        <f aca="true" t="shared" si="44" ref="B94:B96">"202226"</f>
        <v>202226</v>
      </c>
      <c r="C94" s="6" t="s">
        <v>8</v>
      </c>
      <c r="D94" s="6" t="str">
        <f>"李啸宇"</f>
        <v>李啸宇</v>
      </c>
      <c r="E94" s="6" t="str">
        <f t="shared" si="42"/>
        <v>男</v>
      </c>
      <c r="F94" s="6" t="str">
        <f>"20222607410"</f>
        <v>20222607410</v>
      </c>
      <c r="G94" s="5"/>
    </row>
    <row r="95" spans="1:7" ht="19.5" customHeight="1">
      <c r="A95" s="5">
        <v>93</v>
      </c>
      <c r="B95" s="6" t="str">
        <f t="shared" si="44"/>
        <v>202226</v>
      </c>
      <c r="C95" s="6" t="s">
        <v>8</v>
      </c>
      <c r="D95" s="6" t="str">
        <f>"李浩然"</f>
        <v>李浩然</v>
      </c>
      <c r="E95" s="6" t="str">
        <f t="shared" si="42"/>
        <v>男</v>
      </c>
      <c r="F95" s="6" t="str">
        <f>"20222607411"</f>
        <v>20222607411</v>
      </c>
      <c r="G95" s="5"/>
    </row>
    <row r="96" spans="1:7" ht="19.5" customHeight="1">
      <c r="A96" s="5">
        <v>94</v>
      </c>
      <c r="B96" s="6" t="str">
        <f t="shared" si="44"/>
        <v>202226</v>
      </c>
      <c r="C96" s="6" t="s">
        <v>8</v>
      </c>
      <c r="D96" s="6" t="str">
        <f>"申姣姣"</f>
        <v>申姣姣</v>
      </c>
      <c r="E96" s="6" t="str">
        <f aca="true" t="shared" si="45" ref="E96:E100">"女"</f>
        <v>女</v>
      </c>
      <c r="F96" s="6" t="str">
        <f>"20222607412"</f>
        <v>20222607412</v>
      </c>
      <c r="G96" s="5"/>
    </row>
    <row r="97" spans="1:7" ht="19.5" customHeight="1">
      <c r="A97" s="5">
        <v>95</v>
      </c>
      <c r="B97" s="6" t="str">
        <f aca="true" t="shared" si="46" ref="B97:B99">"202227"</f>
        <v>202227</v>
      </c>
      <c r="C97" s="6" t="s">
        <v>8</v>
      </c>
      <c r="D97" s="6" t="str">
        <f>"吴硕硕"</f>
        <v>吴硕硕</v>
      </c>
      <c r="E97" s="6" t="str">
        <f aca="true" t="shared" si="47" ref="E97:E101">"男"</f>
        <v>男</v>
      </c>
      <c r="F97" s="6" t="str">
        <f>"20222707707"</f>
        <v>20222707707</v>
      </c>
      <c r="G97" s="5"/>
    </row>
    <row r="98" spans="1:7" ht="19.5" customHeight="1">
      <c r="A98" s="5">
        <v>96</v>
      </c>
      <c r="B98" s="6" t="str">
        <f t="shared" si="46"/>
        <v>202227</v>
      </c>
      <c r="C98" s="6" t="s">
        <v>8</v>
      </c>
      <c r="D98" s="6" t="str">
        <f>"冯雨婷"</f>
        <v>冯雨婷</v>
      </c>
      <c r="E98" s="6" t="str">
        <f t="shared" si="45"/>
        <v>女</v>
      </c>
      <c r="F98" s="6" t="str">
        <f>"20222707512"</f>
        <v>20222707512</v>
      </c>
      <c r="G98" s="5"/>
    </row>
    <row r="99" spans="1:7" ht="19.5" customHeight="1">
      <c r="A99" s="5">
        <v>97</v>
      </c>
      <c r="B99" s="6" t="str">
        <f t="shared" si="46"/>
        <v>202227</v>
      </c>
      <c r="C99" s="6" t="s">
        <v>8</v>
      </c>
      <c r="D99" s="6" t="str">
        <f>"蒋祥琦"</f>
        <v>蒋祥琦</v>
      </c>
      <c r="E99" s="6" t="str">
        <f t="shared" si="47"/>
        <v>男</v>
      </c>
      <c r="F99" s="6" t="str">
        <f>"20222707828"</f>
        <v>20222707828</v>
      </c>
      <c r="G99" s="5"/>
    </row>
    <row r="100" spans="1:7" ht="19.5" customHeight="1">
      <c r="A100" s="5">
        <v>98</v>
      </c>
      <c r="B100" s="6" t="str">
        <f aca="true" t="shared" si="48" ref="B100:B102">"202228"</f>
        <v>202228</v>
      </c>
      <c r="C100" s="6" t="s">
        <v>8</v>
      </c>
      <c r="D100" s="6" t="str">
        <f>"李若凡"</f>
        <v>李若凡</v>
      </c>
      <c r="E100" s="6" t="str">
        <f t="shared" si="45"/>
        <v>女</v>
      </c>
      <c r="F100" s="6" t="str">
        <f>"20222807928"</f>
        <v>20222807928</v>
      </c>
      <c r="G100" s="5"/>
    </row>
    <row r="101" spans="1:7" ht="19.5" customHeight="1">
      <c r="A101" s="5">
        <v>99</v>
      </c>
      <c r="B101" s="6" t="str">
        <f t="shared" si="48"/>
        <v>202228</v>
      </c>
      <c r="C101" s="6" t="s">
        <v>8</v>
      </c>
      <c r="D101" s="6" t="str">
        <f>"李琦"</f>
        <v>李琦</v>
      </c>
      <c r="E101" s="6" t="str">
        <f t="shared" si="47"/>
        <v>男</v>
      </c>
      <c r="F101" s="6" t="str">
        <f>"20222807922"</f>
        <v>20222807922</v>
      </c>
      <c r="G101" s="5"/>
    </row>
    <row r="102" spans="1:7" ht="19.5" customHeight="1">
      <c r="A102" s="5">
        <v>100</v>
      </c>
      <c r="B102" s="6" t="str">
        <f t="shared" si="48"/>
        <v>202228</v>
      </c>
      <c r="C102" s="6" t="s">
        <v>8</v>
      </c>
      <c r="D102" s="6" t="str">
        <f>"巩可可"</f>
        <v>巩可可</v>
      </c>
      <c r="E102" s="6" t="str">
        <f aca="true" t="shared" si="49" ref="E102:E104">"女"</f>
        <v>女</v>
      </c>
      <c r="F102" s="6" t="str">
        <f>"20222807927"</f>
        <v>20222807927</v>
      </c>
      <c r="G102" s="5"/>
    </row>
    <row r="103" spans="1:7" ht="19.5" customHeight="1">
      <c r="A103" s="5">
        <v>101</v>
      </c>
      <c r="B103" s="6" t="str">
        <f aca="true" t="shared" si="50" ref="B103:B105">"202229"</f>
        <v>202229</v>
      </c>
      <c r="C103" s="6" t="s">
        <v>8</v>
      </c>
      <c r="D103" s="6" t="str">
        <f>"陈文丽"</f>
        <v>陈文丽</v>
      </c>
      <c r="E103" s="6" t="str">
        <f t="shared" si="49"/>
        <v>女</v>
      </c>
      <c r="F103" s="6" t="str">
        <f>"20222908025"</f>
        <v>20222908025</v>
      </c>
      <c r="G103" s="5"/>
    </row>
    <row r="104" spans="1:7" ht="19.5" customHeight="1">
      <c r="A104" s="5">
        <v>102</v>
      </c>
      <c r="B104" s="6" t="str">
        <f t="shared" si="50"/>
        <v>202229</v>
      </c>
      <c r="C104" s="6" t="s">
        <v>8</v>
      </c>
      <c r="D104" s="6" t="str">
        <f>"马玲玲"</f>
        <v>马玲玲</v>
      </c>
      <c r="E104" s="6" t="str">
        <f t="shared" si="49"/>
        <v>女</v>
      </c>
      <c r="F104" s="6" t="str">
        <f>"20222908009"</f>
        <v>20222908009</v>
      </c>
      <c r="G104" s="5"/>
    </row>
    <row r="105" spans="1:7" ht="19.5" customHeight="1">
      <c r="A105" s="5">
        <v>103</v>
      </c>
      <c r="B105" s="6" t="str">
        <f t="shared" si="50"/>
        <v>202229</v>
      </c>
      <c r="C105" s="6" t="s">
        <v>8</v>
      </c>
      <c r="D105" s="7" t="s">
        <v>28</v>
      </c>
      <c r="E105" s="7" t="s">
        <v>13</v>
      </c>
      <c r="F105" s="7" t="s">
        <v>29</v>
      </c>
      <c r="G105" s="6" t="s">
        <v>11</v>
      </c>
    </row>
    <row r="106" spans="1:7" ht="19.5" customHeight="1">
      <c r="A106" s="5">
        <v>104</v>
      </c>
      <c r="B106" s="6" t="str">
        <f aca="true" t="shared" si="51" ref="B106:B108">"202230"</f>
        <v>202230</v>
      </c>
      <c r="C106" s="6" t="s">
        <v>8</v>
      </c>
      <c r="D106" s="6" t="str">
        <f>"张炜"</f>
        <v>张炜</v>
      </c>
      <c r="E106" s="6" t="str">
        <f aca="true" t="shared" si="52" ref="E106:E110">"男"</f>
        <v>男</v>
      </c>
      <c r="F106" s="6" t="str">
        <f>"20223008219"</f>
        <v>20223008219</v>
      </c>
      <c r="G106" s="5"/>
    </row>
    <row r="107" spans="1:7" ht="19.5" customHeight="1">
      <c r="A107" s="5">
        <v>105</v>
      </c>
      <c r="B107" s="6" t="str">
        <f t="shared" si="51"/>
        <v>202230</v>
      </c>
      <c r="C107" s="6" t="s">
        <v>8</v>
      </c>
      <c r="D107" s="6" t="str">
        <f>"张晴晴"</f>
        <v>张晴晴</v>
      </c>
      <c r="E107" s="6" t="str">
        <f>"女"</f>
        <v>女</v>
      </c>
      <c r="F107" s="6" t="str">
        <f>"20223008325"</f>
        <v>20223008325</v>
      </c>
      <c r="G107" s="5"/>
    </row>
    <row r="108" spans="1:7" ht="19.5" customHeight="1">
      <c r="A108" s="5">
        <v>106</v>
      </c>
      <c r="B108" s="6" t="str">
        <f t="shared" si="51"/>
        <v>202230</v>
      </c>
      <c r="C108" s="6" t="s">
        <v>8</v>
      </c>
      <c r="D108" s="6" t="str">
        <f>"钱杰星"</f>
        <v>钱杰星</v>
      </c>
      <c r="E108" s="6" t="str">
        <f t="shared" si="52"/>
        <v>男</v>
      </c>
      <c r="F108" s="6" t="str">
        <f>"20223008204"</f>
        <v>20223008204</v>
      </c>
      <c r="G108" s="5"/>
    </row>
    <row r="109" spans="1:7" ht="19.5" customHeight="1">
      <c r="A109" s="5">
        <v>107</v>
      </c>
      <c r="B109" s="6" t="str">
        <f aca="true" t="shared" si="53" ref="B109:B117">"202231"</f>
        <v>202231</v>
      </c>
      <c r="C109" s="6" t="s">
        <v>8</v>
      </c>
      <c r="D109" s="6" t="str">
        <f>"马波"</f>
        <v>马波</v>
      </c>
      <c r="E109" s="6" t="str">
        <f t="shared" si="52"/>
        <v>男</v>
      </c>
      <c r="F109" s="6" t="str">
        <f>"20223108726"</f>
        <v>20223108726</v>
      </c>
      <c r="G109" s="5"/>
    </row>
    <row r="110" spans="1:7" ht="19.5" customHeight="1">
      <c r="A110" s="5">
        <v>108</v>
      </c>
      <c r="B110" s="6" t="str">
        <f t="shared" si="53"/>
        <v>202231</v>
      </c>
      <c r="C110" s="6" t="s">
        <v>8</v>
      </c>
      <c r="D110" s="6" t="str">
        <f>"孙权"</f>
        <v>孙权</v>
      </c>
      <c r="E110" s="6" t="str">
        <f t="shared" si="52"/>
        <v>男</v>
      </c>
      <c r="F110" s="6" t="str">
        <f>"20223108928"</f>
        <v>20223108928</v>
      </c>
      <c r="G110" s="5"/>
    </row>
    <row r="111" spans="1:7" ht="19.5" customHeight="1">
      <c r="A111" s="5">
        <v>109</v>
      </c>
      <c r="B111" s="6" t="str">
        <f t="shared" si="53"/>
        <v>202231</v>
      </c>
      <c r="C111" s="6" t="s">
        <v>8</v>
      </c>
      <c r="D111" s="6" t="str">
        <f>"史静静"</f>
        <v>史静静</v>
      </c>
      <c r="E111" s="6" t="str">
        <f aca="true" t="shared" si="54" ref="E111:E119">"女"</f>
        <v>女</v>
      </c>
      <c r="F111" s="6" t="str">
        <f>"20223108927"</f>
        <v>20223108927</v>
      </c>
      <c r="G111" s="5"/>
    </row>
    <row r="112" spans="1:7" ht="19.5" customHeight="1">
      <c r="A112" s="5">
        <v>110</v>
      </c>
      <c r="B112" s="6" t="str">
        <f t="shared" si="53"/>
        <v>202231</v>
      </c>
      <c r="C112" s="6" t="s">
        <v>8</v>
      </c>
      <c r="D112" s="6" t="str">
        <f>"赵帅帅"</f>
        <v>赵帅帅</v>
      </c>
      <c r="E112" s="6" t="str">
        <f aca="true" t="shared" si="55" ref="E112:E115">"男"</f>
        <v>男</v>
      </c>
      <c r="F112" s="6" t="str">
        <f>"20223108830"</f>
        <v>20223108830</v>
      </c>
      <c r="G112" s="5"/>
    </row>
    <row r="113" spans="1:7" ht="19.5" customHeight="1">
      <c r="A113" s="5">
        <v>111</v>
      </c>
      <c r="B113" s="6" t="str">
        <f t="shared" si="53"/>
        <v>202231</v>
      </c>
      <c r="C113" s="6" t="s">
        <v>8</v>
      </c>
      <c r="D113" s="6" t="str">
        <f>"杨天宇"</f>
        <v>杨天宇</v>
      </c>
      <c r="E113" s="6" t="str">
        <f t="shared" si="55"/>
        <v>男</v>
      </c>
      <c r="F113" s="6" t="str">
        <f>"20223108618"</f>
        <v>20223108618</v>
      </c>
      <c r="G113" s="5"/>
    </row>
    <row r="114" spans="1:7" ht="19.5" customHeight="1">
      <c r="A114" s="5">
        <v>112</v>
      </c>
      <c r="B114" s="6" t="str">
        <f t="shared" si="53"/>
        <v>202231</v>
      </c>
      <c r="C114" s="6" t="s">
        <v>8</v>
      </c>
      <c r="D114" s="6" t="str">
        <f>"宋若荻"</f>
        <v>宋若荻</v>
      </c>
      <c r="E114" s="6" t="str">
        <f t="shared" si="54"/>
        <v>女</v>
      </c>
      <c r="F114" s="6" t="str">
        <f>"20223108901"</f>
        <v>20223108901</v>
      </c>
      <c r="G114" s="5"/>
    </row>
    <row r="115" spans="1:7" ht="19.5" customHeight="1">
      <c r="A115" s="5">
        <v>113</v>
      </c>
      <c r="B115" s="6" t="str">
        <f t="shared" si="53"/>
        <v>202231</v>
      </c>
      <c r="C115" s="6" t="s">
        <v>8</v>
      </c>
      <c r="D115" s="6" t="str">
        <f>"徐昌政"</f>
        <v>徐昌政</v>
      </c>
      <c r="E115" s="6" t="str">
        <f t="shared" si="55"/>
        <v>男</v>
      </c>
      <c r="F115" s="6" t="str">
        <f>"20223108909"</f>
        <v>20223108909</v>
      </c>
      <c r="G115" s="5"/>
    </row>
    <row r="116" spans="1:7" ht="19.5" customHeight="1">
      <c r="A116" s="5">
        <v>114</v>
      </c>
      <c r="B116" s="6" t="str">
        <f t="shared" si="53"/>
        <v>202231</v>
      </c>
      <c r="C116" s="6" t="s">
        <v>8</v>
      </c>
      <c r="D116" s="6" t="str">
        <f>"高亚莉"</f>
        <v>高亚莉</v>
      </c>
      <c r="E116" s="6" t="str">
        <f t="shared" si="54"/>
        <v>女</v>
      </c>
      <c r="F116" s="6" t="str">
        <f>"20223109008"</f>
        <v>20223109008</v>
      </c>
      <c r="G116" s="5"/>
    </row>
    <row r="117" spans="1:7" ht="19.5" customHeight="1">
      <c r="A117" s="5">
        <v>115</v>
      </c>
      <c r="B117" s="6" t="str">
        <f t="shared" si="53"/>
        <v>202231</v>
      </c>
      <c r="C117" s="6" t="s">
        <v>8</v>
      </c>
      <c r="D117" s="6" t="str">
        <f>"方娜"</f>
        <v>方娜</v>
      </c>
      <c r="E117" s="6" t="str">
        <f t="shared" si="54"/>
        <v>女</v>
      </c>
      <c r="F117" s="6" t="str">
        <f>"20223108915"</f>
        <v>20223108915</v>
      </c>
      <c r="G117" s="5"/>
    </row>
    <row r="118" spans="1:7" ht="19.5" customHeight="1">
      <c r="A118" s="5">
        <v>116</v>
      </c>
      <c r="B118" s="6" t="str">
        <f aca="true" t="shared" si="56" ref="B118:B123">"202232"</f>
        <v>202232</v>
      </c>
      <c r="C118" s="6" t="s">
        <v>8</v>
      </c>
      <c r="D118" s="6" t="str">
        <f>"张梦茹"</f>
        <v>张梦茹</v>
      </c>
      <c r="E118" s="6" t="str">
        <f t="shared" si="54"/>
        <v>女</v>
      </c>
      <c r="F118" s="6" t="str">
        <f>"20223209121"</f>
        <v>20223209121</v>
      </c>
      <c r="G118" s="5"/>
    </row>
    <row r="119" spans="1:7" ht="19.5" customHeight="1">
      <c r="A119" s="5">
        <v>117</v>
      </c>
      <c r="B119" s="6" t="str">
        <f t="shared" si="56"/>
        <v>202232</v>
      </c>
      <c r="C119" s="6" t="s">
        <v>8</v>
      </c>
      <c r="D119" s="6" t="str">
        <f>"朱玉"</f>
        <v>朱玉</v>
      </c>
      <c r="E119" s="6" t="str">
        <f t="shared" si="54"/>
        <v>女</v>
      </c>
      <c r="F119" s="6" t="str">
        <f>"20223209219"</f>
        <v>20223209219</v>
      </c>
      <c r="G119" s="5"/>
    </row>
    <row r="120" spans="1:7" ht="19.5" customHeight="1">
      <c r="A120" s="5">
        <v>118</v>
      </c>
      <c r="B120" s="6" t="str">
        <f t="shared" si="56"/>
        <v>202232</v>
      </c>
      <c r="C120" s="6" t="s">
        <v>8</v>
      </c>
      <c r="D120" s="6" t="str">
        <f>"陈奎奎"</f>
        <v>陈奎奎</v>
      </c>
      <c r="E120" s="6" t="str">
        <f>"男"</f>
        <v>男</v>
      </c>
      <c r="F120" s="6" t="str">
        <f>"20223209112"</f>
        <v>20223209112</v>
      </c>
      <c r="G120" s="5"/>
    </row>
    <row r="121" spans="1:7" ht="19.5" customHeight="1">
      <c r="A121" s="5">
        <v>119</v>
      </c>
      <c r="B121" s="6" t="str">
        <f t="shared" si="56"/>
        <v>202232</v>
      </c>
      <c r="C121" s="6" t="s">
        <v>8</v>
      </c>
      <c r="D121" s="6" t="str">
        <f>"李小雨"</f>
        <v>李小雨</v>
      </c>
      <c r="E121" s="6" t="str">
        <f aca="true" t="shared" si="57" ref="E121:E124">"女"</f>
        <v>女</v>
      </c>
      <c r="F121" s="6" t="str">
        <f>"20223209116"</f>
        <v>20223209116</v>
      </c>
      <c r="G121" s="5"/>
    </row>
    <row r="122" spans="1:7" ht="19.5" customHeight="1">
      <c r="A122" s="5">
        <v>120</v>
      </c>
      <c r="B122" s="6" t="str">
        <f t="shared" si="56"/>
        <v>202232</v>
      </c>
      <c r="C122" s="6" t="s">
        <v>8</v>
      </c>
      <c r="D122" s="6" t="str">
        <f>"杨巧文"</f>
        <v>杨巧文</v>
      </c>
      <c r="E122" s="6" t="str">
        <f t="shared" si="57"/>
        <v>女</v>
      </c>
      <c r="F122" s="6" t="str">
        <f>"20223209111"</f>
        <v>20223209111</v>
      </c>
      <c r="G122" s="5"/>
    </row>
    <row r="123" spans="1:7" ht="19.5" customHeight="1">
      <c r="A123" s="5">
        <v>121</v>
      </c>
      <c r="B123" s="6" t="str">
        <f t="shared" si="56"/>
        <v>202232</v>
      </c>
      <c r="C123" s="6" t="s">
        <v>8</v>
      </c>
      <c r="D123" s="6" t="str">
        <f>"郑倩雪"</f>
        <v>郑倩雪</v>
      </c>
      <c r="E123" s="6" t="str">
        <f t="shared" si="57"/>
        <v>女</v>
      </c>
      <c r="F123" s="6" t="str">
        <f>"20223209202"</f>
        <v>20223209202</v>
      </c>
      <c r="G123" s="5"/>
    </row>
    <row r="124" spans="1:7" ht="19.5" customHeight="1">
      <c r="A124" s="5">
        <v>122</v>
      </c>
      <c r="B124" s="6" t="str">
        <f aca="true" t="shared" si="58" ref="B124:B126">"202233"</f>
        <v>202233</v>
      </c>
      <c r="C124" s="6" t="s">
        <v>8</v>
      </c>
      <c r="D124" s="6" t="str">
        <f>"孙若"</f>
        <v>孙若</v>
      </c>
      <c r="E124" s="6" t="str">
        <f t="shared" si="57"/>
        <v>女</v>
      </c>
      <c r="F124" s="6" t="str">
        <f>"20223309310"</f>
        <v>20223309310</v>
      </c>
      <c r="G124" s="5"/>
    </row>
    <row r="125" spans="1:7" ht="19.5" customHeight="1">
      <c r="A125" s="5">
        <v>123</v>
      </c>
      <c r="B125" s="6" t="str">
        <f t="shared" si="58"/>
        <v>202233</v>
      </c>
      <c r="C125" s="6" t="s">
        <v>8</v>
      </c>
      <c r="D125" s="6" t="str">
        <f>"孙家辉"</f>
        <v>孙家辉</v>
      </c>
      <c r="E125" s="6" t="str">
        <f aca="true" t="shared" si="59" ref="E125:E129">"男"</f>
        <v>男</v>
      </c>
      <c r="F125" s="6" t="str">
        <f>"20223309402"</f>
        <v>20223309402</v>
      </c>
      <c r="G125" s="5"/>
    </row>
    <row r="126" spans="1:7" ht="19.5" customHeight="1">
      <c r="A126" s="5">
        <v>124</v>
      </c>
      <c r="B126" s="6" t="str">
        <f t="shared" si="58"/>
        <v>202233</v>
      </c>
      <c r="C126" s="6" t="s">
        <v>8</v>
      </c>
      <c r="D126" s="6" t="str">
        <f>"尤增鸣"</f>
        <v>尤增鸣</v>
      </c>
      <c r="E126" s="6" t="str">
        <f t="shared" si="59"/>
        <v>男</v>
      </c>
      <c r="F126" s="6" t="str">
        <f>"20223309501"</f>
        <v>20223309501</v>
      </c>
      <c r="G126" s="5"/>
    </row>
    <row r="127" spans="1:7" ht="19.5" customHeight="1">
      <c r="A127" s="5">
        <v>125</v>
      </c>
      <c r="B127" s="6" t="str">
        <f aca="true" t="shared" si="60" ref="B127:B135">"202234"</f>
        <v>202234</v>
      </c>
      <c r="C127" s="6" t="s">
        <v>8</v>
      </c>
      <c r="D127" s="6" t="str">
        <f>"朱玉宝"</f>
        <v>朱玉宝</v>
      </c>
      <c r="E127" s="6" t="str">
        <f t="shared" si="59"/>
        <v>男</v>
      </c>
      <c r="F127" s="6" t="str">
        <f>"20223417520"</f>
        <v>20223417520</v>
      </c>
      <c r="G127" s="5"/>
    </row>
    <row r="128" spans="1:7" ht="19.5" customHeight="1">
      <c r="A128" s="5">
        <v>126</v>
      </c>
      <c r="B128" s="6" t="str">
        <f t="shared" si="60"/>
        <v>202234</v>
      </c>
      <c r="C128" s="6" t="s">
        <v>8</v>
      </c>
      <c r="D128" s="6" t="str">
        <f>"潘玉明"</f>
        <v>潘玉明</v>
      </c>
      <c r="E128" s="6" t="str">
        <f t="shared" si="59"/>
        <v>男</v>
      </c>
      <c r="F128" s="6" t="str">
        <f>"20223417521"</f>
        <v>20223417521</v>
      </c>
      <c r="G128" s="5"/>
    </row>
    <row r="129" spans="1:7" ht="19.5" customHeight="1">
      <c r="A129" s="5">
        <v>127</v>
      </c>
      <c r="B129" s="6" t="str">
        <f t="shared" si="60"/>
        <v>202234</v>
      </c>
      <c r="C129" s="6" t="s">
        <v>8</v>
      </c>
      <c r="D129" s="6" t="str">
        <f>"尹越"</f>
        <v>尹越</v>
      </c>
      <c r="E129" s="6" t="str">
        <f t="shared" si="59"/>
        <v>男</v>
      </c>
      <c r="F129" s="6" t="str">
        <f>"20223417522"</f>
        <v>20223417522</v>
      </c>
      <c r="G129" s="5"/>
    </row>
    <row r="130" spans="1:7" ht="19.5" customHeight="1">
      <c r="A130" s="5">
        <v>128</v>
      </c>
      <c r="B130" s="6" t="str">
        <f t="shared" si="60"/>
        <v>202234</v>
      </c>
      <c r="C130" s="6" t="s">
        <v>8</v>
      </c>
      <c r="D130" s="6" t="str">
        <f>"孟旋"</f>
        <v>孟旋</v>
      </c>
      <c r="E130" s="6" t="str">
        <f aca="true" t="shared" si="61" ref="E130:E133">"女"</f>
        <v>女</v>
      </c>
      <c r="F130" s="6" t="str">
        <f>"20223417513"</f>
        <v>20223417513</v>
      </c>
      <c r="G130" s="5"/>
    </row>
    <row r="131" spans="1:7" ht="19.5" customHeight="1">
      <c r="A131" s="5">
        <v>129</v>
      </c>
      <c r="B131" s="6" t="str">
        <f t="shared" si="60"/>
        <v>202234</v>
      </c>
      <c r="C131" s="6" t="s">
        <v>8</v>
      </c>
      <c r="D131" s="6" t="str">
        <f>"牛荣荣"</f>
        <v>牛荣荣</v>
      </c>
      <c r="E131" s="6" t="str">
        <f t="shared" si="61"/>
        <v>女</v>
      </c>
      <c r="F131" s="6" t="str">
        <f>"20223417507"</f>
        <v>20223417507</v>
      </c>
      <c r="G131" s="5"/>
    </row>
    <row r="132" spans="1:7" ht="19.5" customHeight="1">
      <c r="A132" s="5">
        <v>130</v>
      </c>
      <c r="B132" s="6" t="str">
        <f t="shared" si="60"/>
        <v>202234</v>
      </c>
      <c r="C132" s="6" t="s">
        <v>8</v>
      </c>
      <c r="D132" s="6" t="str">
        <f>"葛宇靖"</f>
        <v>葛宇靖</v>
      </c>
      <c r="E132" s="6" t="str">
        <f aca="true" t="shared" si="62" ref="E132:E138">"男"</f>
        <v>男</v>
      </c>
      <c r="F132" s="6" t="str">
        <f>"20223417510"</f>
        <v>20223417510</v>
      </c>
      <c r="G132" s="5"/>
    </row>
    <row r="133" spans="1:7" ht="19.5" customHeight="1">
      <c r="A133" s="5">
        <v>131</v>
      </c>
      <c r="B133" s="6" t="str">
        <f t="shared" si="60"/>
        <v>202234</v>
      </c>
      <c r="C133" s="6" t="s">
        <v>8</v>
      </c>
      <c r="D133" s="6" t="str">
        <f>"宋梦莹"</f>
        <v>宋梦莹</v>
      </c>
      <c r="E133" s="6" t="str">
        <f t="shared" si="61"/>
        <v>女</v>
      </c>
      <c r="F133" s="6" t="str">
        <f>"20223417516"</f>
        <v>20223417516</v>
      </c>
      <c r="G133" s="5"/>
    </row>
    <row r="134" spans="1:7" ht="19.5" customHeight="1">
      <c r="A134" s="5">
        <v>132</v>
      </c>
      <c r="B134" s="6" t="str">
        <f t="shared" si="60"/>
        <v>202234</v>
      </c>
      <c r="C134" s="6" t="s">
        <v>8</v>
      </c>
      <c r="D134" s="6" t="str">
        <f>"王军伟"</f>
        <v>王军伟</v>
      </c>
      <c r="E134" s="6" t="str">
        <f t="shared" si="62"/>
        <v>男</v>
      </c>
      <c r="F134" s="6" t="str">
        <f>"20223417508"</f>
        <v>20223417508</v>
      </c>
      <c r="G134" s="5"/>
    </row>
    <row r="135" spans="1:7" ht="19.5" customHeight="1">
      <c r="A135" s="5">
        <v>133</v>
      </c>
      <c r="B135" s="6" t="str">
        <f t="shared" si="60"/>
        <v>202234</v>
      </c>
      <c r="C135" s="6" t="s">
        <v>8</v>
      </c>
      <c r="D135" s="6" t="str">
        <f>"高林慧"</f>
        <v>高林慧</v>
      </c>
      <c r="E135" s="6" t="str">
        <f aca="true" t="shared" si="63" ref="E135:E141">"女"</f>
        <v>女</v>
      </c>
      <c r="F135" s="6" t="str">
        <f>"20223417514"</f>
        <v>20223417514</v>
      </c>
      <c r="G135" s="5"/>
    </row>
    <row r="136" spans="1:7" ht="19.5" customHeight="1">
      <c r="A136" s="5">
        <v>134</v>
      </c>
      <c r="B136" s="6" t="str">
        <f aca="true" t="shared" si="64" ref="B136:B141">"202235"</f>
        <v>202235</v>
      </c>
      <c r="C136" s="6" t="s">
        <v>8</v>
      </c>
      <c r="D136" s="6" t="str">
        <f>"吴合群"</f>
        <v>吴合群</v>
      </c>
      <c r="E136" s="6" t="str">
        <f t="shared" si="62"/>
        <v>男</v>
      </c>
      <c r="F136" s="6" t="str">
        <f>"20223517614"</f>
        <v>20223517614</v>
      </c>
      <c r="G136" s="5"/>
    </row>
    <row r="137" spans="1:7" ht="19.5" customHeight="1">
      <c r="A137" s="5">
        <v>135</v>
      </c>
      <c r="B137" s="6" t="str">
        <f t="shared" si="64"/>
        <v>202235</v>
      </c>
      <c r="C137" s="6" t="s">
        <v>8</v>
      </c>
      <c r="D137" s="6" t="str">
        <f>"郝宇"</f>
        <v>郝宇</v>
      </c>
      <c r="E137" s="6" t="str">
        <f t="shared" si="62"/>
        <v>男</v>
      </c>
      <c r="F137" s="6" t="str">
        <f>"20223517606"</f>
        <v>20223517606</v>
      </c>
      <c r="G137" s="5"/>
    </row>
    <row r="138" spans="1:7" ht="19.5" customHeight="1">
      <c r="A138" s="5">
        <v>136</v>
      </c>
      <c r="B138" s="6" t="str">
        <f t="shared" si="64"/>
        <v>202235</v>
      </c>
      <c r="C138" s="6" t="s">
        <v>8</v>
      </c>
      <c r="D138" s="6" t="str">
        <f>"胡志伟"</f>
        <v>胡志伟</v>
      </c>
      <c r="E138" s="6" t="str">
        <f t="shared" si="62"/>
        <v>男</v>
      </c>
      <c r="F138" s="6" t="str">
        <f>"20223517527"</f>
        <v>20223517527</v>
      </c>
      <c r="G138" s="5"/>
    </row>
    <row r="139" spans="1:7" ht="19.5" customHeight="1">
      <c r="A139" s="5">
        <v>137</v>
      </c>
      <c r="B139" s="6" t="str">
        <f t="shared" si="64"/>
        <v>202235</v>
      </c>
      <c r="C139" s="6" t="s">
        <v>8</v>
      </c>
      <c r="D139" s="6" t="str">
        <f>"刘瑞"</f>
        <v>刘瑞</v>
      </c>
      <c r="E139" s="6" t="str">
        <f t="shared" si="63"/>
        <v>女</v>
      </c>
      <c r="F139" s="6" t="str">
        <f>"20223517526"</f>
        <v>20223517526</v>
      </c>
      <c r="G139" s="5"/>
    </row>
    <row r="140" spans="1:7" ht="19.5" customHeight="1">
      <c r="A140" s="5">
        <v>138</v>
      </c>
      <c r="B140" s="6" t="str">
        <f t="shared" si="64"/>
        <v>202235</v>
      </c>
      <c r="C140" s="6" t="s">
        <v>8</v>
      </c>
      <c r="D140" s="6" t="str">
        <f>"田界界"</f>
        <v>田界界</v>
      </c>
      <c r="E140" s="6" t="str">
        <f t="shared" si="63"/>
        <v>女</v>
      </c>
      <c r="F140" s="6" t="str">
        <f>"20223517615"</f>
        <v>20223517615</v>
      </c>
      <c r="G140" s="5"/>
    </row>
    <row r="141" spans="1:7" ht="19.5" customHeight="1">
      <c r="A141" s="5">
        <v>139</v>
      </c>
      <c r="B141" s="6" t="str">
        <f t="shared" si="64"/>
        <v>202235</v>
      </c>
      <c r="C141" s="6" t="s">
        <v>8</v>
      </c>
      <c r="D141" s="6" t="str">
        <f>" 王国翠"</f>
        <v> 王国翠</v>
      </c>
      <c r="E141" s="6" t="str">
        <f t="shared" si="63"/>
        <v>女</v>
      </c>
      <c r="F141" s="6" t="str">
        <f>"20223517617"</f>
        <v>20223517617</v>
      </c>
      <c r="G141" s="5"/>
    </row>
    <row r="142" spans="1:7" ht="19.5" customHeight="1">
      <c r="A142" s="5">
        <v>140</v>
      </c>
      <c r="B142" s="6" t="str">
        <f aca="true" t="shared" si="65" ref="B142:B144">"202236"</f>
        <v>202236</v>
      </c>
      <c r="C142" s="6" t="s">
        <v>8</v>
      </c>
      <c r="D142" s="6" t="str">
        <f>"曹文韬"</f>
        <v>曹文韬</v>
      </c>
      <c r="E142" s="6" t="str">
        <f aca="true" t="shared" si="66" ref="E142:E145">"男"</f>
        <v>男</v>
      </c>
      <c r="F142" s="6" t="str">
        <f>"20223617624"</f>
        <v>20223617624</v>
      </c>
      <c r="G142" s="5"/>
    </row>
    <row r="143" spans="1:7" ht="19.5" customHeight="1">
      <c r="A143" s="5">
        <v>141</v>
      </c>
      <c r="B143" s="6" t="str">
        <f t="shared" si="65"/>
        <v>202236</v>
      </c>
      <c r="C143" s="6" t="s">
        <v>8</v>
      </c>
      <c r="D143" s="6" t="str">
        <f>"郭贝贝"</f>
        <v>郭贝贝</v>
      </c>
      <c r="E143" s="6" t="str">
        <f aca="true" t="shared" si="67" ref="E143:E148">"女"</f>
        <v>女</v>
      </c>
      <c r="F143" s="6" t="str">
        <f>"20223617623"</f>
        <v>20223617623</v>
      </c>
      <c r="G143" s="5"/>
    </row>
    <row r="144" spans="1:7" ht="19.5" customHeight="1">
      <c r="A144" s="5">
        <v>142</v>
      </c>
      <c r="B144" s="6" t="str">
        <f t="shared" si="65"/>
        <v>202236</v>
      </c>
      <c r="C144" s="6" t="s">
        <v>8</v>
      </c>
      <c r="D144" s="6" t="str">
        <f>"李江涛"</f>
        <v>李江涛</v>
      </c>
      <c r="E144" s="6" t="str">
        <f t="shared" si="66"/>
        <v>男</v>
      </c>
      <c r="F144" s="6" t="str">
        <f>"20223617629"</f>
        <v>20223617629</v>
      </c>
      <c r="G144" s="5"/>
    </row>
    <row r="145" spans="1:7" ht="19.5" customHeight="1">
      <c r="A145" s="5">
        <v>143</v>
      </c>
      <c r="B145" s="6" t="str">
        <f>"202237"</f>
        <v>202237</v>
      </c>
      <c r="C145" s="6" t="s">
        <v>8</v>
      </c>
      <c r="D145" s="6" t="str">
        <f>"邓二维"</f>
        <v>邓二维</v>
      </c>
      <c r="E145" s="6" t="str">
        <f t="shared" si="66"/>
        <v>男</v>
      </c>
      <c r="F145" s="6" t="str">
        <f>"20223717714"</f>
        <v>20223717714</v>
      </c>
      <c r="G145" s="5"/>
    </row>
    <row r="146" spans="1:7" ht="19.5" customHeight="1">
      <c r="A146" s="5">
        <v>144</v>
      </c>
      <c r="B146" s="6" t="str">
        <f>"202237"</f>
        <v>202237</v>
      </c>
      <c r="C146" s="6" t="s">
        <v>8</v>
      </c>
      <c r="D146" s="6" t="str">
        <f>"闫影"</f>
        <v>闫影</v>
      </c>
      <c r="E146" s="6" t="str">
        <f t="shared" si="67"/>
        <v>女</v>
      </c>
      <c r="F146" s="6" t="str">
        <f>"20223717708"</f>
        <v>20223717708</v>
      </c>
      <c r="G146" s="5"/>
    </row>
    <row r="147" spans="1:7" ht="19.5" customHeight="1">
      <c r="A147" s="5">
        <v>145</v>
      </c>
      <c r="B147" s="6" t="str">
        <f aca="true" t="shared" si="68" ref="B147:B152">"202238"</f>
        <v>202238</v>
      </c>
      <c r="C147" s="6" t="s">
        <v>8</v>
      </c>
      <c r="D147" s="6" t="str">
        <f>"陈曦"</f>
        <v>陈曦</v>
      </c>
      <c r="E147" s="6" t="str">
        <f aca="true" t="shared" si="69" ref="E147:E150">"男"</f>
        <v>男</v>
      </c>
      <c r="F147" s="6" t="str">
        <f>"20223817721"</f>
        <v>20223817721</v>
      </c>
      <c r="G147" s="5"/>
    </row>
    <row r="148" spans="1:7" ht="19.5" customHeight="1">
      <c r="A148" s="5">
        <v>146</v>
      </c>
      <c r="B148" s="6" t="str">
        <f t="shared" si="68"/>
        <v>202238</v>
      </c>
      <c r="C148" s="6" t="s">
        <v>8</v>
      </c>
      <c r="D148" s="6" t="str">
        <f>"刘婷婷"</f>
        <v>刘婷婷</v>
      </c>
      <c r="E148" s="6" t="str">
        <f t="shared" si="67"/>
        <v>女</v>
      </c>
      <c r="F148" s="6" t="str">
        <f>"20223817806"</f>
        <v>20223817806</v>
      </c>
      <c r="G148" s="5"/>
    </row>
    <row r="149" spans="1:7" ht="19.5" customHeight="1">
      <c r="A149" s="5">
        <v>147</v>
      </c>
      <c r="B149" s="6" t="str">
        <f t="shared" si="68"/>
        <v>202238</v>
      </c>
      <c r="C149" s="6" t="s">
        <v>8</v>
      </c>
      <c r="D149" s="6" t="str">
        <f>"丁辽安"</f>
        <v>丁辽安</v>
      </c>
      <c r="E149" s="6" t="str">
        <f t="shared" si="69"/>
        <v>男</v>
      </c>
      <c r="F149" s="6" t="str">
        <f>"20223817723"</f>
        <v>20223817723</v>
      </c>
      <c r="G149" s="5"/>
    </row>
    <row r="150" spans="1:7" ht="19.5" customHeight="1">
      <c r="A150" s="5">
        <v>148</v>
      </c>
      <c r="B150" s="6" t="str">
        <f t="shared" si="68"/>
        <v>202238</v>
      </c>
      <c r="C150" s="6" t="s">
        <v>8</v>
      </c>
      <c r="D150" s="6" t="str">
        <f>"任帅帅"</f>
        <v>任帅帅</v>
      </c>
      <c r="E150" s="6" t="str">
        <f t="shared" si="69"/>
        <v>男</v>
      </c>
      <c r="F150" s="6" t="str">
        <f>"20223817722"</f>
        <v>20223817722</v>
      </c>
      <c r="G150" s="5"/>
    </row>
    <row r="151" spans="1:7" ht="19.5" customHeight="1">
      <c r="A151" s="5">
        <v>149</v>
      </c>
      <c r="B151" s="6" t="str">
        <f t="shared" si="68"/>
        <v>202238</v>
      </c>
      <c r="C151" s="6" t="s">
        <v>8</v>
      </c>
      <c r="D151" s="6" t="str">
        <f>"刘旋旋"</f>
        <v>刘旋旋</v>
      </c>
      <c r="E151" s="6" t="str">
        <f aca="true" t="shared" si="70" ref="E151:E154">"女"</f>
        <v>女</v>
      </c>
      <c r="F151" s="6" t="str">
        <f>"20223817730"</f>
        <v>20223817730</v>
      </c>
      <c r="G151" s="5"/>
    </row>
    <row r="152" spans="1:7" ht="19.5" customHeight="1">
      <c r="A152" s="5">
        <v>150</v>
      </c>
      <c r="B152" s="6" t="str">
        <f t="shared" si="68"/>
        <v>202238</v>
      </c>
      <c r="C152" s="6" t="s">
        <v>8</v>
      </c>
      <c r="D152" s="7" t="s">
        <v>30</v>
      </c>
      <c r="E152" s="6" t="str">
        <f t="shared" si="70"/>
        <v>女</v>
      </c>
      <c r="F152" s="7" t="s">
        <v>31</v>
      </c>
      <c r="G152" s="6" t="s">
        <v>11</v>
      </c>
    </row>
    <row r="153" spans="1:7" ht="19.5" customHeight="1">
      <c r="A153" s="5">
        <v>151</v>
      </c>
      <c r="B153" s="6" t="str">
        <f aca="true" t="shared" si="71" ref="B153:B155">"202239"</f>
        <v>202239</v>
      </c>
      <c r="C153" s="6" t="s">
        <v>8</v>
      </c>
      <c r="D153" s="6" t="str">
        <f>"王鹏翔"</f>
        <v>王鹏翔</v>
      </c>
      <c r="E153" s="6" t="str">
        <f aca="true" t="shared" si="72" ref="E153:E157">"男"</f>
        <v>男</v>
      </c>
      <c r="F153" s="6" t="str">
        <f>"20223917912"</f>
        <v>20223917912</v>
      </c>
      <c r="G153" s="5"/>
    </row>
    <row r="154" spans="1:7" ht="19.5" customHeight="1">
      <c r="A154" s="5">
        <v>152</v>
      </c>
      <c r="B154" s="6" t="str">
        <f t="shared" si="71"/>
        <v>202239</v>
      </c>
      <c r="C154" s="6" t="s">
        <v>8</v>
      </c>
      <c r="D154" s="6" t="str">
        <f>"张芝芹"</f>
        <v>张芝芹</v>
      </c>
      <c r="E154" s="6" t="str">
        <f t="shared" si="70"/>
        <v>女</v>
      </c>
      <c r="F154" s="6" t="str">
        <f>"20223917811"</f>
        <v>20223917811</v>
      </c>
      <c r="G154" s="5"/>
    </row>
    <row r="155" spans="1:7" ht="19.5" customHeight="1">
      <c r="A155" s="5">
        <v>153</v>
      </c>
      <c r="B155" s="6" t="str">
        <f t="shared" si="71"/>
        <v>202239</v>
      </c>
      <c r="C155" s="6" t="s">
        <v>8</v>
      </c>
      <c r="D155" s="6" t="str">
        <f>"李云龙"</f>
        <v>李云龙</v>
      </c>
      <c r="E155" s="6" t="str">
        <f t="shared" si="72"/>
        <v>男</v>
      </c>
      <c r="F155" s="6" t="str">
        <f>"20223917822"</f>
        <v>20223917822</v>
      </c>
      <c r="G155" s="5"/>
    </row>
    <row r="156" spans="1:7" ht="19.5" customHeight="1">
      <c r="A156" s="5">
        <v>154</v>
      </c>
      <c r="B156" s="6" t="str">
        <f>"202240"</f>
        <v>202240</v>
      </c>
      <c r="C156" s="6" t="s">
        <v>8</v>
      </c>
      <c r="D156" s="6" t="str">
        <f>"王浩"</f>
        <v>王浩</v>
      </c>
      <c r="E156" s="6" t="str">
        <f t="shared" si="72"/>
        <v>男</v>
      </c>
      <c r="F156" s="6" t="str">
        <f>"20224017916"</f>
        <v>20224017916</v>
      </c>
      <c r="G156" s="5"/>
    </row>
    <row r="157" spans="1:7" ht="19.5" customHeight="1">
      <c r="A157" s="5">
        <v>155</v>
      </c>
      <c r="B157" s="6" t="str">
        <f>"202240"</f>
        <v>202240</v>
      </c>
      <c r="C157" s="6" t="s">
        <v>8</v>
      </c>
      <c r="D157" s="6" t="str">
        <f>"李春光"</f>
        <v>李春光</v>
      </c>
      <c r="E157" s="6" t="str">
        <f t="shared" si="72"/>
        <v>男</v>
      </c>
      <c r="F157" s="6" t="str">
        <f>"20224017917"</f>
        <v>20224017917</v>
      </c>
      <c r="G157" s="5"/>
    </row>
    <row r="158" spans="1:7" ht="19.5" customHeight="1">
      <c r="A158" s="5">
        <v>156</v>
      </c>
      <c r="B158" s="6" t="str">
        <f aca="true" t="shared" si="73" ref="B158:B160">"202241"</f>
        <v>202241</v>
      </c>
      <c r="C158" s="6" t="s">
        <v>8</v>
      </c>
      <c r="D158" s="6" t="str">
        <f>"王琪瑶"</f>
        <v>王琪瑶</v>
      </c>
      <c r="E158" s="6" t="str">
        <f>"女"</f>
        <v>女</v>
      </c>
      <c r="F158" s="6" t="str">
        <f>"20224118017"</f>
        <v>20224118017</v>
      </c>
      <c r="G158" s="5"/>
    </row>
    <row r="159" spans="1:7" ht="19.5" customHeight="1">
      <c r="A159" s="5">
        <v>157</v>
      </c>
      <c r="B159" s="6" t="str">
        <f t="shared" si="73"/>
        <v>202241</v>
      </c>
      <c r="C159" s="6" t="s">
        <v>8</v>
      </c>
      <c r="D159" s="6" t="str">
        <f>"乔长青"</f>
        <v>乔长青</v>
      </c>
      <c r="E159" s="6" t="str">
        <f aca="true" t="shared" si="74" ref="E159:E163">"男"</f>
        <v>男</v>
      </c>
      <c r="F159" s="6" t="str">
        <f>"20224118023"</f>
        <v>20224118023</v>
      </c>
      <c r="G159" s="5"/>
    </row>
    <row r="160" spans="1:7" ht="19.5" customHeight="1">
      <c r="A160" s="5">
        <v>158</v>
      </c>
      <c r="B160" s="6" t="str">
        <f t="shared" si="73"/>
        <v>202241</v>
      </c>
      <c r="C160" s="6" t="s">
        <v>8</v>
      </c>
      <c r="D160" s="6" t="str">
        <f>"仕要倩"</f>
        <v>仕要倩</v>
      </c>
      <c r="E160" s="6" t="str">
        <f aca="true" t="shared" si="75" ref="E160:E166">"女"</f>
        <v>女</v>
      </c>
      <c r="F160" s="6" t="str">
        <f>"20224118013"</f>
        <v>20224118013</v>
      </c>
      <c r="G160" s="5"/>
    </row>
    <row r="161" spans="1:7" ht="19.5" customHeight="1">
      <c r="A161" s="5">
        <v>159</v>
      </c>
      <c r="B161" s="6" t="str">
        <f aca="true" t="shared" si="76" ref="B161:B163">"202242"</f>
        <v>202242</v>
      </c>
      <c r="C161" s="6" t="s">
        <v>8</v>
      </c>
      <c r="D161" s="6" t="str">
        <f>"叶泽仁"</f>
        <v>叶泽仁</v>
      </c>
      <c r="E161" s="6" t="str">
        <f t="shared" si="74"/>
        <v>男</v>
      </c>
      <c r="F161" s="6" t="str">
        <f>"20224218028"</f>
        <v>20224218028</v>
      </c>
      <c r="G161" s="5"/>
    </row>
    <row r="162" spans="1:7" ht="19.5" customHeight="1">
      <c r="A162" s="5">
        <v>160</v>
      </c>
      <c r="B162" s="6" t="str">
        <f t="shared" si="76"/>
        <v>202242</v>
      </c>
      <c r="C162" s="6" t="s">
        <v>8</v>
      </c>
      <c r="D162" s="6" t="str">
        <f>"叶成龙"</f>
        <v>叶成龙</v>
      </c>
      <c r="E162" s="6" t="str">
        <f t="shared" si="74"/>
        <v>男</v>
      </c>
      <c r="F162" s="6" t="str">
        <f>"20224218104"</f>
        <v>20224218104</v>
      </c>
      <c r="G162" s="5"/>
    </row>
    <row r="163" spans="1:7" ht="19.5" customHeight="1">
      <c r="A163" s="5">
        <v>161</v>
      </c>
      <c r="B163" s="6" t="str">
        <f t="shared" si="76"/>
        <v>202242</v>
      </c>
      <c r="C163" s="6" t="s">
        <v>8</v>
      </c>
      <c r="D163" s="6" t="str">
        <f>"王旭"</f>
        <v>王旭</v>
      </c>
      <c r="E163" s="6" t="str">
        <f t="shared" si="74"/>
        <v>男</v>
      </c>
      <c r="F163" s="6" t="str">
        <f>"20224218105"</f>
        <v>20224218105</v>
      </c>
      <c r="G163" s="5"/>
    </row>
    <row r="164" spans="1:7" ht="19.5" customHeight="1">
      <c r="A164" s="5">
        <v>162</v>
      </c>
      <c r="B164" s="6" t="str">
        <f aca="true" t="shared" si="77" ref="B164:B169">"202243"</f>
        <v>202243</v>
      </c>
      <c r="C164" s="6" t="s">
        <v>8</v>
      </c>
      <c r="D164" s="6" t="str">
        <f>"许健"</f>
        <v>许健</v>
      </c>
      <c r="E164" s="6" t="str">
        <f t="shared" si="75"/>
        <v>女</v>
      </c>
      <c r="F164" s="6" t="str">
        <f>"20224318118"</f>
        <v>20224318118</v>
      </c>
      <c r="G164" s="5"/>
    </row>
    <row r="165" spans="1:7" ht="19.5" customHeight="1">
      <c r="A165" s="5">
        <v>163</v>
      </c>
      <c r="B165" s="6" t="str">
        <f t="shared" si="77"/>
        <v>202243</v>
      </c>
      <c r="C165" s="6" t="s">
        <v>8</v>
      </c>
      <c r="D165" s="6" t="str">
        <f>"孙贝贝"</f>
        <v>孙贝贝</v>
      </c>
      <c r="E165" s="6" t="str">
        <f t="shared" si="75"/>
        <v>女</v>
      </c>
      <c r="F165" s="6" t="str">
        <f>"20224318111"</f>
        <v>20224318111</v>
      </c>
      <c r="G165" s="5"/>
    </row>
    <row r="166" spans="1:7" ht="19.5" customHeight="1">
      <c r="A166" s="5">
        <v>164</v>
      </c>
      <c r="B166" s="6" t="str">
        <f t="shared" si="77"/>
        <v>202243</v>
      </c>
      <c r="C166" s="6" t="s">
        <v>8</v>
      </c>
      <c r="D166" s="6" t="str">
        <f>"陈婕"</f>
        <v>陈婕</v>
      </c>
      <c r="E166" s="6" t="str">
        <f t="shared" si="75"/>
        <v>女</v>
      </c>
      <c r="F166" s="6" t="str">
        <f>"20224318108"</f>
        <v>20224318108</v>
      </c>
      <c r="G166" s="5"/>
    </row>
    <row r="167" spans="1:7" ht="19.5" customHeight="1">
      <c r="A167" s="5">
        <v>165</v>
      </c>
      <c r="B167" s="6" t="str">
        <f t="shared" si="77"/>
        <v>202243</v>
      </c>
      <c r="C167" s="6" t="s">
        <v>8</v>
      </c>
      <c r="D167" s="6" t="str">
        <f>"朱振男"</f>
        <v>朱振男</v>
      </c>
      <c r="E167" s="6" t="str">
        <f>"男"</f>
        <v>男</v>
      </c>
      <c r="F167" s="6" t="str">
        <f>"20224318117"</f>
        <v>20224318117</v>
      </c>
      <c r="G167" s="5"/>
    </row>
    <row r="168" spans="1:7" ht="19.5" customHeight="1">
      <c r="A168" s="5">
        <v>166</v>
      </c>
      <c r="B168" s="6" t="str">
        <f t="shared" si="77"/>
        <v>202243</v>
      </c>
      <c r="C168" s="6" t="s">
        <v>8</v>
      </c>
      <c r="D168" s="6" t="str">
        <f>"王宇航"</f>
        <v>王宇航</v>
      </c>
      <c r="E168" s="6" t="str">
        <f>"男"</f>
        <v>男</v>
      </c>
      <c r="F168" s="6" t="str">
        <f>"20224318116"</f>
        <v>20224318116</v>
      </c>
      <c r="G168" s="5"/>
    </row>
    <row r="169" spans="1:7" ht="19.5" customHeight="1">
      <c r="A169" s="5">
        <v>167</v>
      </c>
      <c r="B169" s="6" t="str">
        <f t="shared" si="77"/>
        <v>202243</v>
      </c>
      <c r="C169" s="6" t="s">
        <v>8</v>
      </c>
      <c r="D169" s="7" t="s">
        <v>32</v>
      </c>
      <c r="E169" s="7" t="s">
        <v>13</v>
      </c>
      <c r="F169" s="7" t="s">
        <v>33</v>
      </c>
      <c r="G169" s="6" t="s">
        <v>11</v>
      </c>
    </row>
    <row r="170" spans="1:7" ht="19.5" customHeight="1">
      <c r="A170" s="5">
        <v>168</v>
      </c>
      <c r="B170" s="6" t="str">
        <f aca="true" t="shared" si="78" ref="B170:B172">"202245"</f>
        <v>202245</v>
      </c>
      <c r="C170" s="6" t="s">
        <v>8</v>
      </c>
      <c r="D170" s="6" t="str">
        <f>"张伟男"</f>
        <v>张伟男</v>
      </c>
      <c r="E170" s="6" t="str">
        <f aca="true" t="shared" si="79" ref="E170:E174">"女"</f>
        <v>女</v>
      </c>
      <c r="F170" s="6" t="str">
        <f>"20224518204"</f>
        <v>20224518204</v>
      </c>
      <c r="G170" s="5"/>
    </row>
    <row r="171" spans="1:7" ht="19.5" customHeight="1">
      <c r="A171" s="5">
        <v>169</v>
      </c>
      <c r="B171" s="6" t="str">
        <f t="shared" si="78"/>
        <v>202245</v>
      </c>
      <c r="C171" s="6" t="s">
        <v>8</v>
      </c>
      <c r="D171" s="6" t="str">
        <f>"冯博"</f>
        <v>冯博</v>
      </c>
      <c r="E171" s="6" t="str">
        <f t="shared" si="79"/>
        <v>女</v>
      </c>
      <c r="F171" s="6" t="str">
        <f>"20224518201"</f>
        <v>20224518201</v>
      </c>
      <c r="G171" s="5"/>
    </row>
    <row r="172" spans="1:7" ht="19.5" customHeight="1">
      <c r="A172" s="5">
        <v>170</v>
      </c>
      <c r="B172" s="6" t="str">
        <f t="shared" si="78"/>
        <v>202245</v>
      </c>
      <c r="C172" s="6" t="s">
        <v>8</v>
      </c>
      <c r="D172" s="6" t="str">
        <f>"张晨"</f>
        <v>张晨</v>
      </c>
      <c r="E172" s="6" t="str">
        <f t="shared" si="79"/>
        <v>女</v>
      </c>
      <c r="F172" s="6" t="str">
        <f>"20224518210"</f>
        <v>20224518210</v>
      </c>
      <c r="G172" s="5"/>
    </row>
    <row r="173" spans="1:7" ht="19.5" customHeight="1">
      <c r="A173" s="5">
        <v>171</v>
      </c>
      <c r="B173" s="6" t="str">
        <f>"202246"</f>
        <v>202246</v>
      </c>
      <c r="C173" s="6" t="s">
        <v>8</v>
      </c>
      <c r="D173" s="6" t="str">
        <f>"朱婷婷"</f>
        <v>朱婷婷</v>
      </c>
      <c r="E173" s="6" t="str">
        <f t="shared" si="79"/>
        <v>女</v>
      </c>
      <c r="F173" s="6" t="str">
        <f>"20224618230"</f>
        <v>20224618230</v>
      </c>
      <c r="G173" s="5"/>
    </row>
    <row r="174" spans="1:7" ht="19.5" customHeight="1">
      <c r="A174" s="5">
        <v>172</v>
      </c>
      <c r="B174" s="6" t="str">
        <f>"202246"</f>
        <v>202246</v>
      </c>
      <c r="C174" s="6" t="s">
        <v>8</v>
      </c>
      <c r="D174" s="6" t="str">
        <f>"韩笑梅"</f>
        <v>韩笑梅</v>
      </c>
      <c r="E174" s="6" t="str">
        <f t="shared" si="79"/>
        <v>女</v>
      </c>
      <c r="F174" s="6" t="str">
        <f>"20224618301"</f>
        <v>20224618301</v>
      </c>
      <c r="G174" s="5"/>
    </row>
    <row r="175" spans="1:7" ht="19.5" customHeight="1">
      <c r="A175" s="5">
        <v>173</v>
      </c>
      <c r="B175" s="6" t="str">
        <f aca="true" t="shared" si="80" ref="B175:B177">"202247"</f>
        <v>202247</v>
      </c>
      <c r="C175" s="6" t="s">
        <v>8</v>
      </c>
      <c r="D175" s="6" t="str">
        <f>"马国围"</f>
        <v>马国围</v>
      </c>
      <c r="E175" s="6" t="str">
        <f>"男"</f>
        <v>男</v>
      </c>
      <c r="F175" s="6" t="str">
        <f>"20224718310"</f>
        <v>20224718310</v>
      </c>
      <c r="G175" s="5"/>
    </row>
    <row r="176" spans="1:7" ht="19.5" customHeight="1">
      <c r="A176" s="5">
        <v>174</v>
      </c>
      <c r="B176" s="6" t="str">
        <f t="shared" si="80"/>
        <v>202247</v>
      </c>
      <c r="C176" s="6" t="s">
        <v>8</v>
      </c>
      <c r="D176" s="6" t="str">
        <f>"马影妹"</f>
        <v>马影妹</v>
      </c>
      <c r="E176" s="6" t="str">
        <f aca="true" t="shared" si="81" ref="E176:E181">"女"</f>
        <v>女</v>
      </c>
      <c r="F176" s="6" t="str">
        <f>"20224718316"</f>
        <v>20224718316</v>
      </c>
      <c r="G176" s="5"/>
    </row>
    <row r="177" spans="1:7" ht="19.5" customHeight="1">
      <c r="A177" s="5">
        <v>175</v>
      </c>
      <c r="B177" s="6" t="str">
        <f t="shared" si="80"/>
        <v>202247</v>
      </c>
      <c r="C177" s="6" t="s">
        <v>8</v>
      </c>
      <c r="D177" s="6" t="str">
        <f>"丁虎"</f>
        <v>丁虎</v>
      </c>
      <c r="E177" s="6" t="str">
        <f>"男"</f>
        <v>男</v>
      </c>
      <c r="F177" s="6" t="str">
        <f>"20224718312"</f>
        <v>20224718312</v>
      </c>
      <c r="G177" s="5"/>
    </row>
    <row r="178" spans="1:7" ht="19.5" customHeight="1">
      <c r="A178" s="5">
        <v>176</v>
      </c>
      <c r="B178" s="6" t="str">
        <f aca="true" t="shared" si="82" ref="B178:B183">"202248"</f>
        <v>202248</v>
      </c>
      <c r="C178" s="6" t="s">
        <v>8</v>
      </c>
      <c r="D178" s="6" t="str">
        <f>"王雨晴"</f>
        <v>王雨晴</v>
      </c>
      <c r="E178" s="6" t="str">
        <f t="shared" si="81"/>
        <v>女</v>
      </c>
      <c r="F178" s="6" t="str">
        <f>"20224818408"</f>
        <v>20224818408</v>
      </c>
      <c r="G178" s="5"/>
    </row>
    <row r="179" spans="1:7" ht="19.5" customHeight="1">
      <c r="A179" s="5">
        <v>177</v>
      </c>
      <c r="B179" s="6" t="str">
        <f t="shared" si="82"/>
        <v>202248</v>
      </c>
      <c r="C179" s="6" t="s">
        <v>8</v>
      </c>
      <c r="D179" s="6" t="str">
        <f>"张一凡"</f>
        <v>张一凡</v>
      </c>
      <c r="E179" s="6" t="str">
        <f t="shared" si="81"/>
        <v>女</v>
      </c>
      <c r="F179" s="6" t="str">
        <f>"20224818328"</f>
        <v>20224818328</v>
      </c>
      <c r="G179" s="5"/>
    </row>
    <row r="180" spans="1:7" ht="19.5" customHeight="1">
      <c r="A180" s="5">
        <v>178</v>
      </c>
      <c r="B180" s="6" t="str">
        <f t="shared" si="82"/>
        <v>202248</v>
      </c>
      <c r="C180" s="6" t="s">
        <v>8</v>
      </c>
      <c r="D180" s="6" t="str">
        <f>"张再冉"</f>
        <v>张再冉</v>
      </c>
      <c r="E180" s="6" t="str">
        <f t="shared" si="81"/>
        <v>女</v>
      </c>
      <c r="F180" s="6" t="str">
        <f>"20224818404"</f>
        <v>20224818404</v>
      </c>
      <c r="G180" s="5"/>
    </row>
    <row r="181" spans="1:7" ht="19.5" customHeight="1">
      <c r="A181" s="5">
        <v>179</v>
      </c>
      <c r="B181" s="6" t="str">
        <f t="shared" si="82"/>
        <v>202248</v>
      </c>
      <c r="C181" s="6" t="s">
        <v>8</v>
      </c>
      <c r="D181" s="6" t="str">
        <f>"梁柳"</f>
        <v>梁柳</v>
      </c>
      <c r="E181" s="6" t="str">
        <f t="shared" si="81"/>
        <v>女</v>
      </c>
      <c r="F181" s="6" t="str">
        <f>"20224818401"</f>
        <v>20224818401</v>
      </c>
      <c r="G181" s="5"/>
    </row>
    <row r="182" spans="1:7" ht="19.5" customHeight="1">
      <c r="A182" s="5">
        <v>180</v>
      </c>
      <c r="B182" s="6" t="str">
        <f t="shared" si="82"/>
        <v>202248</v>
      </c>
      <c r="C182" s="6" t="s">
        <v>8</v>
      </c>
      <c r="D182" s="6" t="str">
        <f>"陈鑫雨"</f>
        <v>陈鑫雨</v>
      </c>
      <c r="E182" s="6" t="str">
        <f aca="true" t="shared" si="83" ref="E182:E184">"男"</f>
        <v>男</v>
      </c>
      <c r="F182" s="6" t="str">
        <f>"20224818326"</f>
        <v>20224818326</v>
      </c>
      <c r="G182" s="5"/>
    </row>
    <row r="183" spans="1:7" ht="19.5" customHeight="1">
      <c r="A183" s="5">
        <v>181</v>
      </c>
      <c r="B183" s="6" t="str">
        <f t="shared" si="82"/>
        <v>202248</v>
      </c>
      <c r="C183" s="6" t="s">
        <v>8</v>
      </c>
      <c r="D183" s="6" t="str">
        <f>"徐亦然"</f>
        <v>徐亦然</v>
      </c>
      <c r="E183" s="6" t="str">
        <f t="shared" si="83"/>
        <v>男</v>
      </c>
      <c r="F183" s="6" t="str">
        <f>"20224818406"</f>
        <v>20224818406</v>
      </c>
      <c r="G183" s="5"/>
    </row>
    <row r="184" spans="1:7" ht="19.5" customHeight="1">
      <c r="A184" s="5">
        <v>182</v>
      </c>
      <c r="B184" s="6" t="str">
        <f aca="true" t="shared" si="84" ref="B184:B192">"202249"</f>
        <v>202249</v>
      </c>
      <c r="C184" s="6" t="s">
        <v>8</v>
      </c>
      <c r="D184" s="6" t="str">
        <f>"刘伟超"</f>
        <v>刘伟超</v>
      </c>
      <c r="E184" s="6" t="str">
        <f t="shared" si="83"/>
        <v>男</v>
      </c>
      <c r="F184" s="6" t="str">
        <f>"20224918430"</f>
        <v>20224918430</v>
      </c>
      <c r="G184" s="5"/>
    </row>
    <row r="185" spans="1:7" ht="19.5" customHeight="1">
      <c r="A185" s="5">
        <v>183</v>
      </c>
      <c r="B185" s="6" t="str">
        <f t="shared" si="84"/>
        <v>202249</v>
      </c>
      <c r="C185" s="6" t="s">
        <v>8</v>
      </c>
      <c r="D185" s="6" t="str">
        <f>"何倩"</f>
        <v>何倩</v>
      </c>
      <c r="E185" s="6" t="str">
        <f aca="true" t="shared" si="85" ref="E185:E187">"女"</f>
        <v>女</v>
      </c>
      <c r="F185" s="6" t="str">
        <f>"20224918426"</f>
        <v>20224918426</v>
      </c>
      <c r="G185" s="5"/>
    </row>
    <row r="186" spans="1:7" ht="19.5" customHeight="1">
      <c r="A186" s="5">
        <v>184</v>
      </c>
      <c r="B186" s="6" t="str">
        <f t="shared" si="84"/>
        <v>202249</v>
      </c>
      <c r="C186" s="6" t="s">
        <v>8</v>
      </c>
      <c r="D186" s="6" t="str">
        <f>"柴晴晴"</f>
        <v>柴晴晴</v>
      </c>
      <c r="E186" s="6" t="str">
        <f t="shared" si="85"/>
        <v>女</v>
      </c>
      <c r="F186" s="6" t="str">
        <f>"20224918507"</f>
        <v>20224918507</v>
      </c>
      <c r="G186" s="5"/>
    </row>
    <row r="187" spans="1:7" ht="19.5" customHeight="1">
      <c r="A187" s="5">
        <v>185</v>
      </c>
      <c r="B187" s="6" t="str">
        <f t="shared" si="84"/>
        <v>202249</v>
      </c>
      <c r="C187" s="6" t="s">
        <v>8</v>
      </c>
      <c r="D187" s="6" t="str">
        <f>"王婉婷"</f>
        <v>王婉婷</v>
      </c>
      <c r="E187" s="6" t="str">
        <f t="shared" si="85"/>
        <v>女</v>
      </c>
      <c r="F187" s="6" t="str">
        <f>"20224918427"</f>
        <v>20224918427</v>
      </c>
      <c r="G187" s="5"/>
    </row>
    <row r="188" spans="1:7" ht="19.5" customHeight="1">
      <c r="A188" s="5">
        <v>186</v>
      </c>
      <c r="B188" s="6" t="str">
        <f t="shared" si="84"/>
        <v>202249</v>
      </c>
      <c r="C188" s="6" t="s">
        <v>8</v>
      </c>
      <c r="D188" s="6" t="str">
        <f>"邹进伟"</f>
        <v>邹进伟</v>
      </c>
      <c r="E188" s="6" t="str">
        <f aca="true" t="shared" si="86" ref="E188:E192">"男"</f>
        <v>男</v>
      </c>
      <c r="F188" s="6" t="str">
        <f>"20224918510"</f>
        <v>20224918510</v>
      </c>
      <c r="G188" s="5"/>
    </row>
    <row r="189" spans="1:7" ht="19.5" customHeight="1">
      <c r="A189" s="5">
        <v>187</v>
      </c>
      <c r="B189" s="6" t="str">
        <f t="shared" si="84"/>
        <v>202249</v>
      </c>
      <c r="C189" s="6" t="s">
        <v>8</v>
      </c>
      <c r="D189" s="6" t="str">
        <f>"邓帅帅"</f>
        <v>邓帅帅</v>
      </c>
      <c r="E189" s="6" t="str">
        <f t="shared" si="86"/>
        <v>男</v>
      </c>
      <c r="F189" s="6" t="str">
        <f>"20224918422"</f>
        <v>20224918422</v>
      </c>
      <c r="G189" s="5"/>
    </row>
    <row r="190" spans="1:7" ht="19.5" customHeight="1">
      <c r="A190" s="5">
        <v>188</v>
      </c>
      <c r="B190" s="6" t="str">
        <f t="shared" si="84"/>
        <v>202249</v>
      </c>
      <c r="C190" s="6" t="s">
        <v>8</v>
      </c>
      <c r="D190" s="6" t="str">
        <f>"陶翰琳"</f>
        <v>陶翰琳</v>
      </c>
      <c r="E190" s="6" t="str">
        <f t="shared" si="86"/>
        <v>男</v>
      </c>
      <c r="F190" s="6" t="str">
        <f>"20224918513"</f>
        <v>20224918513</v>
      </c>
      <c r="G190" s="5"/>
    </row>
    <row r="191" spans="1:7" ht="19.5" customHeight="1">
      <c r="A191" s="5">
        <v>189</v>
      </c>
      <c r="B191" s="6" t="str">
        <f t="shared" si="84"/>
        <v>202249</v>
      </c>
      <c r="C191" s="6" t="s">
        <v>8</v>
      </c>
      <c r="D191" s="6" t="str">
        <f>"李坤"</f>
        <v>李坤</v>
      </c>
      <c r="E191" s="6" t="str">
        <f t="shared" si="86"/>
        <v>男</v>
      </c>
      <c r="F191" s="6" t="str">
        <f>"20224918420"</f>
        <v>20224918420</v>
      </c>
      <c r="G191" s="5"/>
    </row>
    <row r="192" spans="1:7" ht="19.5" customHeight="1">
      <c r="A192" s="5">
        <v>190</v>
      </c>
      <c r="B192" s="6" t="str">
        <f t="shared" si="84"/>
        <v>202249</v>
      </c>
      <c r="C192" s="6" t="s">
        <v>8</v>
      </c>
      <c r="D192" s="7" t="s">
        <v>34</v>
      </c>
      <c r="E192" s="6" t="str">
        <f t="shared" si="86"/>
        <v>男</v>
      </c>
      <c r="F192" s="7" t="s">
        <v>35</v>
      </c>
      <c r="G192" s="6" t="s">
        <v>11</v>
      </c>
    </row>
    <row r="193" spans="1:7" ht="19.5" customHeight="1">
      <c r="A193" s="5">
        <v>191</v>
      </c>
      <c r="B193" s="6" t="str">
        <f aca="true" t="shared" si="87" ref="B193:B195">"202251"</f>
        <v>202251</v>
      </c>
      <c r="C193" s="6" t="s">
        <v>8</v>
      </c>
      <c r="D193" s="6" t="str">
        <f>"宋金艳"</f>
        <v>宋金艳</v>
      </c>
      <c r="E193" s="6" t="str">
        <f aca="true" t="shared" si="88" ref="E193:E198">"女"</f>
        <v>女</v>
      </c>
      <c r="F193" s="6" t="str">
        <f>"20225118607"</f>
        <v>20225118607</v>
      </c>
      <c r="G193" s="5"/>
    </row>
    <row r="194" spans="1:7" ht="19.5" customHeight="1">
      <c r="A194" s="5">
        <v>192</v>
      </c>
      <c r="B194" s="6" t="str">
        <f t="shared" si="87"/>
        <v>202251</v>
      </c>
      <c r="C194" s="6" t="s">
        <v>8</v>
      </c>
      <c r="D194" s="6" t="str">
        <f>"张宇"</f>
        <v>张宇</v>
      </c>
      <c r="E194" s="6" t="str">
        <f aca="true" t="shared" si="89" ref="E194:E205">"男"</f>
        <v>男</v>
      </c>
      <c r="F194" s="6" t="str">
        <f>"20225118705"</f>
        <v>20225118705</v>
      </c>
      <c r="G194" s="5"/>
    </row>
    <row r="195" spans="1:7" ht="19.5" customHeight="1">
      <c r="A195" s="5">
        <v>193</v>
      </c>
      <c r="B195" s="6" t="str">
        <f t="shared" si="87"/>
        <v>202251</v>
      </c>
      <c r="C195" s="6" t="s">
        <v>8</v>
      </c>
      <c r="D195" s="6" t="str">
        <f>"王俊永"</f>
        <v>王俊永</v>
      </c>
      <c r="E195" s="6" t="str">
        <f t="shared" si="89"/>
        <v>男</v>
      </c>
      <c r="F195" s="6" t="str">
        <f>"20225118601"</f>
        <v>20225118601</v>
      </c>
      <c r="G195" s="5"/>
    </row>
    <row r="196" spans="1:7" ht="19.5" customHeight="1">
      <c r="A196" s="5">
        <v>194</v>
      </c>
      <c r="B196" s="6" t="str">
        <f aca="true" t="shared" si="90" ref="B196:B198">"202252"</f>
        <v>202252</v>
      </c>
      <c r="C196" s="6" t="s">
        <v>8</v>
      </c>
      <c r="D196" s="6" t="str">
        <f>"刘素芳"</f>
        <v>刘素芳</v>
      </c>
      <c r="E196" s="6" t="str">
        <f t="shared" si="88"/>
        <v>女</v>
      </c>
      <c r="F196" s="6" t="str">
        <f>"20225218716"</f>
        <v>20225218716</v>
      </c>
      <c r="G196" s="5"/>
    </row>
    <row r="197" spans="1:7" ht="19.5" customHeight="1">
      <c r="A197" s="5">
        <v>195</v>
      </c>
      <c r="B197" s="6" t="str">
        <f t="shared" si="90"/>
        <v>202252</v>
      </c>
      <c r="C197" s="6" t="s">
        <v>8</v>
      </c>
      <c r="D197" s="6" t="str">
        <f>"邹静"</f>
        <v>邹静</v>
      </c>
      <c r="E197" s="6" t="str">
        <f t="shared" si="88"/>
        <v>女</v>
      </c>
      <c r="F197" s="6" t="str">
        <f>"20225218710"</f>
        <v>20225218710</v>
      </c>
      <c r="G197" s="5"/>
    </row>
    <row r="198" spans="1:7" ht="19.5" customHeight="1">
      <c r="A198" s="5">
        <v>196</v>
      </c>
      <c r="B198" s="6" t="str">
        <f t="shared" si="90"/>
        <v>202252</v>
      </c>
      <c r="C198" s="6" t="s">
        <v>8</v>
      </c>
      <c r="D198" s="6" t="str">
        <f>"李皖蒙"</f>
        <v>李皖蒙</v>
      </c>
      <c r="E198" s="6" t="str">
        <f t="shared" si="88"/>
        <v>女</v>
      </c>
      <c r="F198" s="6" t="str">
        <f>"20225218827"</f>
        <v>20225218827</v>
      </c>
      <c r="G198" s="5"/>
    </row>
    <row r="199" spans="1:7" ht="19.5" customHeight="1">
      <c r="A199" s="5">
        <v>197</v>
      </c>
      <c r="B199" s="6" t="str">
        <f aca="true" t="shared" si="91" ref="B199:B204">"202253"</f>
        <v>202253</v>
      </c>
      <c r="C199" s="6" t="s">
        <v>8</v>
      </c>
      <c r="D199" s="6" t="str">
        <f>"黄雪山"</f>
        <v>黄雪山</v>
      </c>
      <c r="E199" s="6" t="str">
        <f t="shared" si="89"/>
        <v>男</v>
      </c>
      <c r="F199" s="6" t="str">
        <f>"20225309523"</f>
        <v>20225309523</v>
      </c>
      <c r="G199" s="5"/>
    </row>
    <row r="200" spans="1:7" ht="19.5" customHeight="1">
      <c r="A200" s="5">
        <v>198</v>
      </c>
      <c r="B200" s="6" t="str">
        <f t="shared" si="91"/>
        <v>202253</v>
      </c>
      <c r="C200" s="6" t="s">
        <v>8</v>
      </c>
      <c r="D200" s="6" t="str">
        <f>"冯志伟"</f>
        <v>冯志伟</v>
      </c>
      <c r="E200" s="6" t="str">
        <f t="shared" si="89"/>
        <v>男</v>
      </c>
      <c r="F200" s="6" t="str">
        <f>"20225309706"</f>
        <v>20225309706</v>
      </c>
      <c r="G200" s="5"/>
    </row>
    <row r="201" spans="1:7" ht="19.5" customHeight="1">
      <c r="A201" s="5">
        <v>199</v>
      </c>
      <c r="B201" s="6" t="str">
        <f t="shared" si="91"/>
        <v>202253</v>
      </c>
      <c r="C201" s="6" t="s">
        <v>8</v>
      </c>
      <c r="D201" s="6" t="str">
        <f>"薛镕基"</f>
        <v>薛镕基</v>
      </c>
      <c r="E201" s="6" t="str">
        <f t="shared" si="89"/>
        <v>男</v>
      </c>
      <c r="F201" s="6" t="str">
        <f>"20225309820"</f>
        <v>20225309820</v>
      </c>
      <c r="G201" s="5"/>
    </row>
    <row r="202" spans="1:7" ht="19.5" customHeight="1">
      <c r="A202" s="5">
        <v>200</v>
      </c>
      <c r="B202" s="6" t="str">
        <f t="shared" si="91"/>
        <v>202253</v>
      </c>
      <c r="C202" s="6" t="s">
        <v>8</v>
      </c>
      <c r="D202" s="6" t="str">
        <f>"周铁雄"</f>
        <v>周铁雄</v>
      </c>
      <c r="E202" s="6" t="str">
        <f t="shared" si="89"/>
        <v>男</v>
      </c>
      <c r="F202" s="6" t="str">
        <f>"20225309516"</f>
        <v>20225309516</v>
      </c>
      <c r="G202" s="5"/>
    </row>
    <row r="203" spans="1:7" ht="19.5" customHeight="1">
      <c r="A203" s="5">
        <v>201</v>
      </c>
      <c r="B203" s="6" t="str">
        <f t="shared" si="91"/>
        <v>202253</v>
      </c>
      <c r="C203" s="6" t="s">
        <v>8</v>
      </c>
      <c r="D203" s="6" t="str">
        <f>"吴琼"</f>
        <v>吴琼</v>
      </c>
      <c r="E203" s="6" t="str">
        <f t="shared" si="89"/>
        <v>男</v>
      </c>
      <c r="F203" s="6" t="str">
        <f>"20225309810"</f>
        <v>20225309810</v>
      </c>
      <c r="G203" s="5"/>
    </row>
    <row r="204" spans="1:7" ht="19.5" customHeight="1">
      <c r="A204" s="5">
        <v>202</v>
      </c>
      <c r="B204" s="6" t="str">
        <f t="shared" si="91"/>
        <v>202253</v>
      </c>
      <c r="C204" s="6" t="s">
        <v>8</v>
      </c>
      <c r="D204" s="6" t="str">
        <f>"张昊"</f>
        <v>张昊</v>
      </c>
      <c r="E204" s="6" t="str">
        <f t="shared" si="89"/>
        <v>男</v>
      </c>
      <c r="F204" s="6" t="str">
        <f>"20225309617"</f>
        <v>20225309617</v>
      </c>
      <c r="G204" s="5"/>
    </row>
    <row r="205" spans="1:7" ht="19.5" customHeight="1">
      <c r="A205" s="5">
        <v>203</v>
      </c>
      <c r="B205" s="6" t="str">
        <f aca="true" t="shared" si="92" ref="B205:B207">"202254"</f>
        <v>202254</v>
      </c>
      <c r="C205" s="6" t="s">
        <v>8</v>
      </c>
      <c r="D205" s="6" t="str">
        <f>"解东"</f>
        <v>解东</v>
      </c>
      <c r="E205" s="6" t="str">
        <f t="shared" si="89"/>
        <v>男</v>
      </c>
      <c r="F205" s="6" t="str">
        <f>"20225409921"</f>
        <v>20225409921</v>
      </c>
      <c r="G205" s="5"/>
    </row>
    <row r="206" spans="1:7" ht="19.5" customHeight="1">
      <c r="A206" s="5">
        <v>204</v>
      </c>
      <c r="B206" s="6" t="str">
        <f t="shared" si="92"/>
        <v>202254</v>
      </c>
      <c r="C206" s="6" t="s">
        <v>8</v>
      </c>
      <c r="D206" s="6" t="str">
        <f>"张如昕"</f>
        <v>张如昕</v>
      </c>
      <c r="E206" s="6" t="str">
        <f aca="true" t="shared" si="93" ref="E206:E213">"女"</f>
        <v>女</v>
      </c>
      <c r="F206" s="6" t="str">
        <f>"20225409928"</f>
        <v>20225409928</v>
      </c>
      <c r="G206" s="5"/>
    </row>
    <row r="207" spans="1:7" ht="19.5" customHeight="1">
      <c r="A207" s="5">
        <v>205</v>
      </c>
      <c r="B207" s="6" t="str">
        <f t="shared" si="92"/>
        <v>202254</v>
      </c>
      <c r="C207" s="6" t="s">
        <v>8</v>
      </c>
      <c r="D207" s="6" t="str">
        <f>"李子航"</f>
        <v>李子航</v>
      </c>
      <c r="E207" s="6" t="str">
        <f aca="true" t="shared" si="94" ref="E207:E210">"男"</f>
        <v>男</v>
      </c>
      <c r="F207" s="6" t="str">
        <f>"20225410016"</f>
        <v>20225410016</v>
      </c>
      <c r="G207" s="5"/>
    </row>
    <row r="208" spans="1:7" ht="19.5" customHeight="1">
      <c r="A208" s="5">
        <v>206</v>
      </c>
      <c r="B208" s="6" t="str">
        <f aca="true" t="shared" si="95" ref="B208:B210">"202255"</f>
        <v>202255</v>
      </c>
      <c r="C208" s="6" t="s">
        <v>8</v>
      </c>
      <c r="D208" s="6" t="str">
        <f>"赵浩龙"</f>
        <v>赵浩龙</v>
      </c>
      <c r="E208" s="6" t="str">
        <f t="shared" si="94"/>
        <v>男</v>
      </c>
      <c r="F208" s="6" t="str">
        <f>"20225510402"</f>
        <v>20225510402</v>
      </c>
      <c r="G208" s="5"/>
    </row>
    <row r="209" spans="1:7" ht="19.5" customHeight="1">
      <c r="A209" s="5">
        <v>207</v>
      </c>
      <c r="B209" s="6" t="str">
        <f t="shared" si="95"/>
        <v>202255</v>
      </c>
      <c r="C209" s="6" t="s">
        <v>8</v>
      </c>
      <c r="D209" s="6" t="str">
        <f>"李凤草"</f>
        <v>李凤草</v>
      </c>
      <c r="E209" s="6" t="str">
        <f t="shared" si="93"/>
        <v>女</v>
      </c>
      <c r="F209" s="6" t="str">
        <f>"20225510414"</f>
        <v>20225510414</v>
      </c>
      <c r="G209" s="5"/>
    </row>
    <row r="210" spans="1:7" ht="19.5" customHeight="1">
      <c r="A210" s="5">
        <v>208</v>
      </c>
      <c r="B210" s="6" t="str">
        <f t="shared" si="95"/>
        <v>202255</v>
      </c>
      <c r="C210" s="6" t="s">
        <v>8</v>
      </c>
      <c r="D210" s="6" t="str">
        <f>"杨山林"</f>
        <v>杨山林</v>
      </c>
      <c r="E210" s="6" t="str">
        <f t="shared" si="94"/>
        <v>男</v>
      </c>
      <c r="F210" s="6" t="str">
        <f>"20225510319"</f>
        <v>20225510319</v>
      </c>
      <c r="G210" s="5"/>
    </row>
    <row r="211" spans="1:7" ht="19.5" customHeight="1">
      <c r="A211" s="5">
        <v>209</v>
      </c>
      <c r="B211" s="6" t="str">
        <f aca="true" t="shared" si="96" ref="B211:B213">"202256"</f>
        <v>202256</v>
      </c>
      <c r="C211" s="6" t="s">
        <v>8</v>
      </c>
      <c r="D211" s="6" t="str">
        <f>"吴亭霏"</f>
        <v>吴亭霏</v>
      </c>
      <c r="E211" s="6" t="str">
        <f t="shared" si="93"/>
        <v>女</v>
      </c>
      <c r="F211" s="6" t="str">
        <f>"20225610507"</f>
        <v>20225610507</v>
      </c>
      <c r="G211" s="5"/>
    </row>
    <row r="212" spans="1:7" ht="19.5" customHeight="1">
      <c r="A212" s="5">
        <v>210</v>
      </c>
      <c r="B212" s="6" t="str">
        <f t="shared" si="96"/>
        <v>202256</v>
      </c>
      <c r="C212" s="6" t="s">
        <v>8</v>
      </c>
      <c r="D212" s="6" t="str">
        <f>"李红艳"</f>
        <v>李红艳</v>
      </c>
      <c r="E212" s="6" t="str">
        <f t="shared" si="93"/>
        <v>女</v>
      </c>
      <c r="F212" s="6" t="str">
        <f>"20225610512"</f>
        <v>20225610512</v>
      </c>
      <c r="G212" s="5"/>
    </row>
    <row r="213" spans="1:7" ht="19.5" customHeight="1">
      <c r="A213" s="5">
        <v>211</v>
      </c>
      <c r="B213" s="6" t="str">
        <f t="shared" si="96"/>
        <v>202256</v>
      </c>
      <c r="C213" s="6" t="s">
        <v>8</v>
      </c>
      <c r="D213" s="6" t="str">
        <f>"张琳"</f>
        <v>张琳</v>
      </c>
      <c r="E213" s="6" t="str">
        <f t="shared" si="93"/>
        <v>女</v>
      </c>
      <c r="F213" s="6" t="str">
        <f>"20225610505"</f>
        <v>20225610505</v>
      </c>
      <c r="G213" s="5"/>
    </row>
    <row r="214" spans="1:7" ht="19.5" customHeight="1">
      <c r="A214" s="5">
        <v>212</v>
      </c>
      <c r="B214" s="6" t="str">
        <f aca="true" t="shared" si="97" ref="B214:B216">"202257"</f>
        <v>202257</v>
      </c>
      <c r="C214" s="6" t="s">
        <v>8</v>
      </c>
      <c r="D214" s="6" t="str">
        <f>"徐亚超"</f>
        <v>徐亚超</v>
      </c>
      <c r="E214" s="6" t="str">
        <f aca="true" t="shared" si="98" ref="E214:E217">"男"</f>
        <v>男</v>
      </c>
      <c r="F214" s="6" t="str">
        <f>"20225710630"</f>
        <v>20225710630</v>
      </c>
      <c r="G214" s="5"/>
    </row>
    <row r="215" spans="1:7" ht="19.5" customHeight="1">
      <c r="A215" s="5">
        <v>213</v>
      </c>
      <c r="B215" s="6" t="str">
        <f t="shared" si="97"/>
        <v>202257</v>
      </c>
      <c r="C215" s="6" t="s">
        <v>8</v>
      </c>
      <c r="D215" s="6" t="str">
        <f>"王亿"</f>
        <v>王亿</v>
      </c>
      <c r="E215" s="6" t="str">
        <f t="shared" si="98"/>
        <v>男</v>
      </c>
      <c r="F215" s="6" t="str">
        <f>"20225710623"</f>
        <v>20225710623</v>
      </c>
      <c r="G215" s="5"/>
    </row>
    <row r="216" spans="1:7" ht="19.5" customHeight="1">
      <c r="A216" s="5">
        <v>214</v>
      </c>
      <c r="B216" s="6" t="str">
        <f t="shared" si="97"/>
        <v>202257</v>
      </c>
      <c r="C216" s="6" t="s">
        <v>8</v>
      </c>
      <c r="D216" s="6" t="str">
        <f>"邓刚"</f>
        <v>邓刚</v>
      </c>
      <c r="E216" s="6" t="str">
        <f t="shared" si="98"/>
        <v>男</v>
      </c>
      <c r="F216" s="6" t="str">
        <f>"20225710706"</f>
        <v>20225710706</v>
      </c>
      <c r="G216" s="5"/>
    </row>
    <row r="217" spans="1:7" ht="19.5" customHeight="1">
      <c r="A217" s="5">
        <v>215</v>
      </c>
      <c r="B217" s="6" t="str">
        <f aca="true" t="shared" si="99" ref="B217:B219">"202258"</f>
        <v>202258</v>
      </c>
      <c r="C217" s="6" t="s">
        <v>8</v>
      </c>
      <c r="D217" s="6" t="str">
        <f>"田明礼"</f>
        <v>田明礼</v>
      </c>
      <c r="E217" s="6" t="str">
        <f t="shared" si="98"/>
        <v>男</v>
      </c>
      <c r="F217" s="6" t="str">
        <f>"20225810813"</f>
        <v>20225810813</v>
      </c>
      <c r="G217" s="5"/>
    </row>
    <row r="218" spans="1:7" ht="19.5" customHeight="1">
      <c r="A218" s="5">
        <v>216</v>
      </c>
      <c r="B218" s="6" t="str">
        <f t="shared" si="99"/>
        <v>202258</v>
      </c>
      <c r="C218" s="6" t="s">
        <v>8</v>
      </c>
      <c r="D218" s="6" t="str">
        <f>"李晨"</f>
        <v>李晨</v>
      </c>
      <c r="E218" s="6" t="str">
        <f aca="true" t="shared" si="100" ref="E218:E220">"女"</f>
        <v>女</v>
      </c>
      <c r="F218" s="6" t="str">
        <f>"20225810712"</f>
        <v>20225810712</v>
      </c>
      <c r="G218" s="5"/>
    </row>
    <row r="219" spans="1:7" ht="19.5" customHeight="1">
      <c r="A219" s="5">
        <v>217</v>
      </c>
      <c r="B219" s="6" t="str">
        <f t="shared" si="99"/>
        <v>202258</v>
      </c>
      <c r="C219" s="6" t="s">
        <v>8</v>
      </c>
      <c r="D219" s="6" t="str">
        <f>"于韩雪"</f>
        <v>于韩雪</v>
      </c>
      <c r="E219" s="6" t="str">
        <f t="shared" si="100"/>
        <v>女</v>
      </c>
      <c r="F219" s="6" t="str">
        <f>"20225810808"</f>
        <v>20225810808</v>
      </c>
      <c r="G219" s="5"/>
    </row>
    <row r="220" spans="1:7" ht="19.5" customHeight="1">
      <c r="A220" s="5">
        <v>218</v>
      </c>
      <c r="B220" s="6" t="str">
        <f aca="true" t="shared" si="101" ref="B220:B222">"202259"</f>
        <v>202259</v>
      </c>
      <c r="C220" s="6" t="s">
        <v>8</v>
      </c>
      <c r="D220" s="6" t="str">
        <f>"张紫琼"</f>
        <v>张紫琼</v>
      </c>
      <c r="E220" s="6" t="str">
        <f t="shared" si="100"/>
        <v>女</v>
      </c>
      <c r="F220" s="6" t="str">
        <f>"20225910914"</f>
        <v>20225910914</v>
      </c>
      <c r="G220" s="5"/>
    </row>
    <row r="221" spans="1:7" ht="19.5" customHeight="1">
      <c r="A221" s="5">
        <v>219</v>
      </c>
      <c r="B221" s="6" t="str">
        <f t="shared" si="101"/>
        <v>202259</v>
      </c>
      <c r="C221" s="6" t="s">
        <v>8</v>
      </c>
      <c r="D221" s="6" t="str">
        <f>"丁志博"</f>
        <v>丁志博</v>
      </c>
      <c r="E221" s="6" t="str">
        <f>"男"</f>
        <v>男</v>
      </c>
      <c r="F221" s="6" t="str">
        <f>"20225910908"</f>
        <v>20225910908</v>
      </c>
      <c r="G221" s="5"/>
    </row>
    <row r="222" spans="1:7" ht="19.5" customHeight="1">
      <c r="A222" s="5">
        <v>220</v>
      </c>
      <c r="B222" s="6" t="str">
        <f t="shared" si="101"/>
        <v>202259</v>
      </c>
      <c r="C222" s="6" t="s">
        <v>8</v>
      </c>
      <c r="D222" s="6" t="str">
        <f>"崔薇"</f>
        <v>崔薇</v>
      </c>
      <c r="E222" s="6" t="str">
        <f aca="true" t="shared" si="102" ref="E222:E225">"女"</f>
        <v>女</v>
      </c>
      <c r="F222" s="6" t="str">
        <f>"20225911020"</f>
        <v>20225911020</v>
      </c>
      <c r="G222" s="5"/>
    </row>
    <row r="223" spans="1:7" ht="19.5" customHeight="1">
      <c r="A223" s="5">
        <v>221</v>
      </c>
      <c r="B223" s="6" t="str">
        <f aca="true" t="shared" si="103" ref="B223:B225">"202260"</f>
        <v>202260</v>
      </c>
      <c r="C223" s="6" t="s">
        <v>8</v>
      </c>
      <c r="D223" s="6" t="str">
        <f>"张玉莹"</f>
        <v>张玉莹</v>
      </c>
      <c r="E223" s="6" t="str">
        <f t="shared" si="102"/>
        <v>女</v>
      </c>
      <c r="F223" s="6" t="str">
        <f>"20226011216"</f>
        <v>20226011216</v>
      </c>
      <c r="G223" s="5"/>
    </row>
    <row r="224" spans="1:7" ht="19.5" customHeight="1">
      <c r="A224" s="5">
        <v>222</v>
      </c>
      <c r="B224" s="6" t="str">
        <f t="shared" si="103"/>
        <v>202260</v>
      </c>
      <c r="C224" s="6" t="s">
        <v>8</v>
      </c>
      <c r="D224" s="6" t="str">
        <f>"张思佳"</f>
        <v>张思佳</v>
      </c>
      <c r="E224" s="6" t="str">
        <f t="shared" si="102"/>
        <v>女</v>
      </c>
      <c r="F224" s="6" t="str">
        <f>"20226011218"</f>
        <v>20226011218</v>
      </c>
      <c r="G224" s="5"/>
    </row>
    <row r="225" spans="1:7" ht="19.5" customHeight="1">
      <c r="A225" s="5">
        <v>223</v>
      </c>
      <c r="B225" s="6" t="str">
        <f t="shared" si="103"/>
        <v>202260</v>
      </c>
      <c r="C225" s="6" t="s">
        <v>8</v>
      </c>
      <c r="D225" s="6" t="str">
        <f>"岳梦晴"</f>
        <v>岳梦晴</v>
      </c>
      <c r="E225" s="6" t="str">
        <f t="shared" si="102"/>
        <v>女</v>
      </c>
      <c r="F225" s="6" t="str">
        <f>"20226011210"</f>
        <v>20226011210</v>
      </c>
      <c r="G225" s="5"/>
    </row>
    <row r="226" spans="1:7" ht="19.5" customHeight="1">
      <c r="A226" s="5">
        <v>224</v>
      </c>
      <c r="B226" s="6" t="str">
        <f aca="true" t="shared" si="104" ref="B226:B228">"202261"</f>
        <v>202261</v>
      </c>
      <c r="C226" s="6" t="s">
        <v>8</v>
      </c>
      <c r="D226" s="6" t="str">
        <f>"孟康"</f>
        <v>孟康</v>
      </c>
      <c r="E226" s="6" t="str">
        <f aca="true" t="shared" si="105" ref="E226:E230">"男"</f>
        <v>男</v>
      </c>
      <c r="F226" s="6" t="str">
        <f>"20226111420"</f>
        <v>20226111420</v>
      </c>
      <c r="G226" s="5"/>
    </row>
    <row r="227" spans="1:7" ht="19.5" customHeight="1">
      <c r="A227" s="5">
        <v>225</v>
      </c>
      <c r="B227" s="6" t="str">
        <f t="shared" si="104"/>
        <v>202261</v>
      </c>
      <c r="C227" s="6" t="s">
        <v>8</v>
      </c>
      <c r="D227" s="6" t="str">
        <f>"韩溪"</f>
        <v>韩溪</v>
      </c>
      <c r="E227" s="6" t="str">
        <f aca="true" t="shared" si="106" ref="E227:E231">"女"</f>
        <v>女</v>
      </c>
      <c r="F227" s="6" t="str">
        <f>"20226111328"</f>
        <v>20226111328</v>
      </c>
      <c r="G227" s="5"/>
    </row>
    <row r="228" spans="1:7" ht="19.5" customHeight="1">
      <c r="A228" s="5">
        <v>226</v>
      </c>
      <c r="B228" s="6" t="str">
        <f t="shared" si="104"/>
        <v>202261</v>
      </c>
      <c r="C228" s="6" t="s">
        <v>8</v>
      </c>
      <c r="D228" s="6" t="str">
        <f>"武艳文"</f>
        <v>武艳文</v>
      </c>
      <c r="E228" s="6" t="str">
        <f t="shared" si="105"/>
        <v>男</v>
      </c>
      <c r="F228" s="6" t="str">
        <f>"20226111225"</f>
        <v>20226111225</v>
      </c>
      <c r="G228" s="5"/>
    </row>
    <row r="229" spans="1:7" ht="19.5" customHeight="1">
      <c r="A229" s="5">
        <v>227</v>
      </c>
      <c r="B229" s="6" t="str">
        <f aca="true" t="shared" si="107" ref="B229:B234">"202262"</f>
        <v>202262</v>
      </c>
      <c r="C229" s="6" t="s">
        <v>8</v>
      </c>
      <c r="D229" s="6" t="str">
        <f>"刘湘容"</f>
        <v>刘湘容</v>
      </c>
      <c r="E229" s="6" t="str">
        <f t="shared" si="106"/>
        <v>女</v>
      </c>
      <c r="F229" s="6" t="str">
        <f>"20226211629"</f>
        <v>20226211629</v>
      </c>
      <c r="G229" s="5"/>
    </row>
    <row r="230" spans="1:7" ht="19.5" customHeight="1">
      <c r="A230" s="5">
        <v>228</v>
      </c>
      <c r="B230" s="6" t="str">
        <f t="shared" si="107"/>
        <v>202262</v>
      </c>
      <c r="C230" s="6" t="s">
        <v>8</v>
      </c>
      <c r="D230" s="6" t="str">
        <f>"蔡怀梦"</f>
        <v>蔡怀梦</v>
      </c>
      <c r="E230" s="6" t="str">
        <f t="shared" si="105"/>
        <v>男</v>
      </c>
      <c r="F230" s="6" t="str">
        <f>"20226211717"</f>
        <v>20226211717</v>
      </c>
      <c r="G230" s="5"/>
    </row>
    <row r="231" spans="1:7" ht="19.5" customHeight="1">
      <c r="A231" s="5">
        <v>229</v>
      </c>
      <c r="B231" s="6" t="str">
        <f t="shared" si="107"/>
        <v>202262</v>
      </c>
      <c r="C231" s="6" t="s">
        <v>8</v>
      </c>
      <c r="D231" s="6" t="str">
        <f>"马翠芳"</f>
        <v>马翠芳</v>
      </c>
      <c r="E231" s="6" t="str">
        <f t="shared" si="106"/>
        <v>女</v>
      </c>
      <c r="F231" s="6" t="str">
        <f>"20226211623"</f>
        <v>20226211623</v>
      </c>
      <c r="G231" s="5"/>
    </row>
    <row r="232" spans="1:7" ht="19.5" customHeight="1">
      <c r="A232" s="5">
        <v>230</v>
      </c>
      <c r="B232" s="6" t="str">
        <f t="shared" si="107"/>
        <v>202262</v>
      </c>
      <c r="C232" s="6" t="s">
        <v>8</v>
      </c>
      <c r="D232" s="6" t="str">
        <f>"段晓宁"</f>
        <v>段晓宁</v>
      </c>
      <c r="E232" s="6" t="str">
        <f aca="true" t="shared" si="108" ref="E232:E247">"男"</f>
        <v>男</v>
      </c>
      <c r="F232" s="6" t="str">
        <f>"20226211626"</f>
        <v>20226211626</v>
      </c>
      <c r="G232" s="5"/>
    </row>
    <row r="233" spans="1:7" ht="19.5" customHeight="1">
      <c r="A233" s="5">
        <v>231</v>
      </c>
      <c r="B233" s="6" t="str">
        <f t="shared" si="107"/>
        <v>202262</v>
      </c>
      <c r="C233" s="6" t="s">
        <v>8</v>
      </c>
      <c r="D233" s="7" t="s">
        <v>36</v>
      </c>
      <c r="E233" s="7" t="s">
        <v>13</v>
      </c>
      <c r="F233" s="7" t="s">
        <v>37</v>
      </c>
      <c r="G233" s="6" t="s">
        <v>11</v>
      </c>
    </row>
    <row r="234" spans="1:7" ht="19.5" customHeight="1">
      <c r="A234" s="5">
        <v>232</v>
      </c>
      <c r="B234" s="6" t="str">
        <f t="shared" si="107"/>
        <v>202262</v>
      </c>
      <c r="C234" s="6" t="s">
        <v>8</v>
      </c>
      <c r="D234" s="7" t="s">
        <v>38</v>
      </c>
      <c r="E234" s="7" t="s">
        <v>13</v>
      </c>
      <c r="F234" s="7" t="s">
        <v>39</v>
      </c>
      <c r="G234" s="6" t="s">
        <v>11</v>
      </c>
    </row>
    <row r="235" spans="1:7" ht="19.5" customHeight="1">
      <c r="A235" s="5">
        <v>233</v>
      </c>
      <c r="B235" s="6" t="str">
        <f aca="true" t="shared" si="109" ref="B235:B237">"202263"</f>
        <v>202263</v>
      </c>
      <c r="C235" s="6" t="s">
        <v>8</v>
      </c>
      <c r="D235" s="6" t="str">
        <f>"康龙"</f>
        <v>康龙</v>
      </c>
      <c r="E235" s="6" t="str">
        <f t="shared" si="108"/>
        <v>男</v>
      </c>
      <c r="F235" s="6" t="str">
        <f>"20226311917"</f>
        <v>20226311917</v>
      </c>
      <c r="G235" s="5"/>
    </row>
    <row r="236" spans="1:7" ht="19.5" customHeight="1">
      <c r="A236" s="5">
        <v>234</v>
      </c>
      <c r="B236" s="6" t="str">
        <f t="shared" si="109"/>
        <v>202263</v>
      </c>
      <c r="C236" s="6" t="s">
        <v>8</v>
      </c>
      <c r="D236" s="6" t="str">
        <f>"苑旭阳"</f>
        <v>苑旭阳</v>
      </c>
      <c r="E236" s="6" t="str">
        <f t="shared" si="108"/>
        <v>男</v>
      </c>
      <c r="F236" s="6" t="str">
        <f>"20226311724"</f>
        <v>20226311724</v>
      </c>
      <c r="G236" s="5"/>
    </row>
    <row r="237" spans="1:7" ht="19.5" customHeight="1">
      <c r="A237" s="5">
        <v>235</v>
      </c>
      <c r="B237" s="6" t="str">
        <f t="shared" si="109"/>
        <v>202263</v>
      </c>
      <c r="C237" s="6" t="s">
        <v>8</v>
      </c>
      <c r="D237" s="6" t="str">
        <f>"万景峰"</f>
        <v>万景峰</v>
      </c>
      <c r="E237" s="6" t="str">
        <f t="shared" si="108"/>
        <v>男</v>
      </c>
      <c r="F237" s="6" t="str">
        <f>"20226311807"</f>
        <v>20226311807</v>
      </c>
      <c r="G237" s="5"/>
    </row>
    <row r="238" spans="1:7" ht="19.5" customHeight="1">
      <c r="A238" s="5">
        <v>236</v>
      </c>
      <c r="B238" s="6" t="str">
        <f aca="true" t="shared" si="110" ref="B238:B261">"202264"</f>
        <v>202264</v>
      </c>
      <c r="C238" s="6" t="s">
        <v>8</v>
      </c>
      <c r="D238" s="6" t="str">
        <f>"丁凯"</f>
        <v>丁凯</v>
      </c>
      <c r="E238" s="6" t="str">
        <f t="shared" si="108"/>
        <v>男</v>
      </c>
      <c r="F238" s="6" t="str">
        <f>"20226413821"</f>
        <v>20226413821</v>
      </c>
      <c r="G238" s="5"/>
    </row>
    <row r="239" spans="1:7" ht="19.5" customHeight="1">
      <c r="A239" s="5">
        <v>237</v>
      </c>
      <c r="B239" s="6" t="str">
        <f t="shared" si="110"/>
        <v>202264</v>
      </c>
      <c r="C239" s="6" t="s">
        <v>8</v>
      </c>
      <c r="D239" s="6" t="str">
        <f>"李苍龙"</f>
        <v>李苍龙</v>
      </c>
      <c r="E239" s="6" t="str">
        <f t="shared" si="108"/>
        <v>男</v>
      </c>
      <c r="F239" s="6" t="str">
        <f>"20226415224"</f>
        <v>20226415224</v>
      </c>
      <c r="G239" s="5"/>
    </row>
    <row r="240" spans="1:7" ht="19.5" customHeight="1">
      <c r="A240" s="5">
        <v>238</v>
      </c>
      <c r="B240" s="6" t="str">
        <f t="shared" si="110"/>
        <v>202264</v>
      </c>
      <c r="C240" s="6" t="s">
        <v>8</v>
      </c>
      <c r="D240" s="6" t="str">
        <f>"杜栋华"</f>
        <v>杜栋华</v>
      </c>
      <c r="E240" s="6" t="str">
        <f t="shared" si="108"/>
        <v>男</v>
      </c>
      <c r="F240" s="6" t="str">
        <f>"20226415425"</f>
        <v>20226415425</v>
      </c>
      <c r="G240" s="5"/>
    </row>
    <row r="241" spans="1:7" ht="19.5" customHeight="1">
      <c r="A241" s="5">
        <v>239</v>
      </c>
      <c r="B241" s="6" t="str">
        <f t="shared" si="110"/>
        <v>202264</v>
      </c>
      <c r="C241" s="6" t="s">
        <v>8</v>
      </c>
      <c r="D241" s="6" t="str">
        <f>"郑振铎"</f>
        <v>郑振铎</v>
      </c>
      <c r="E241" s="6" t="str">
        <f t="shared" si="108"/>
        <v>男</v>
      </c>
      <c r="F241" s="6" t="str">
        <f>"20226413424"</f>
        <v>20226413424</v>
      </c>
      <c r="G241" s="5"/>
    </row>
    <row r="242" spans="1:7" ht="19.5" customHeight="1">
      <c r="A242" s="5">
        <v>240</v>
      </c>
      <c r="B242" s="6" t="str">
        <f t="shared" si="110"/>
        <v>202264</v>
      </c>
      <c r="C242" s="6" t="s">
        <v>8</v>
      </c>
      <c r="D242" s="6" t="str">
        <f>"马子亨"</f>
        <v>马子亨</v>
      </c>
      <c r="E242" s="6" t="str">
        <f t="shared" si="108"/>
        <v>男</v>
      </c>
      <c r="F242" s="6" t="str">
        <f>"20226414408"</f>
        <v>20226414408</v>
      </c>
      <c r="G242" s="5"/>
    </row>
    <row r="243" spans="1:7" ht="19.5" customHeight="1">
      <c r="A243" s="5">
        <v>241</v>
      </c>
      <c r="B243" s="6" t="str">
        <f t="shared" si="110"/>
        <v>202264</v>
      </c>
      <c r="C243" s="6" t="s">
        <v>8</v>
      </c>
      <c r="D243" s="6" t="str">
        <f>"时斯浩"</f>
        <v>时斯浩</v>
      </c>
      <c r="E243" s="6" t="str">
        <f t="shared" si="108"/>
        <v>男</v>
      </c>
      <c r="F243" s="6" t="str">
        <f>"20226415412"</f>
        <v>20226415412</v>
      </c>
      <c r="G243" s="5"/>
    </row>
    <row r="244" spans="1:7" ht="19.5" customHeight="1">
      <c r="A244" s="5">
        <v>242</v>
      </c>
      <c r="B244" s="6" t="str">
        <f t="shared" si="110"/>
        <v>202264</v>
      </c>
      <c r="C244" s="6" t="s">
        <v>8</v>
      </c>
      <c r="D244" s="6" t="str">
        <f>"王頔"</f>
        <v>王頔</v>
      </c>
      <c r="E244" s="6" t="str">
        <f t="shared" si="108"/>
        <v>男</v>
      </c>
      <c r="F244" s="6" t="str">
        <f>"20226415226"</f>
        <v>20226415226</v>
      </c>
      <c r="G244" s="5"/>
    </row>
    <row r="245" spans="1:7" ht="19.5" customHeight="1">
      <c r="A245" s="5">
        <v>243</v>
      </c>
      <c r="B245" s="6" t="str">
        <f t="shared" si="110"/>
        <v>202264</v>
      </c>
      <c r="C245" s="6" t="s">
        <v>8</v>
      </c>
      <c r="D245" s="6" t="str">
        <f>"王志武"</f>
        <v>王志武</v>
      </c>
      <c r="E245" s="6" t="str">
        <f t="shared" si="108"/>
        <v>男</v>
      </c>
      <c r="F245" s="6" t="str">
        <f>"20226413619"</f>
        <v>20226413619</v>
      </c>
      <c r="G245" s="5"/>
    </row>
    <row r="246" spans="1:7" ht="19.5" customHeight="1">
      <c r="A246" s="5">
        <v>244</v>
      </c>
      <c r="B246" s="6" t="str">
        <f t="shared" si="110"/>
        <v>202264</v>
      </c>
      <c r="C246" s="6" t="s">
        <v>8</v>
      </c>
      <c r="D246" s="6" t="str">
        <f>"郁放"</f>
        <v>郁放</v>
      </c>
      <c r="E246" s="6" t="str">
        <f t="shared" si="108"/>
        <v>男</v>
      </c>
      <c r="F246" s="6" t="str">
        <f>"20226414909"</f>
        <v>20226414909</v>
      </c>
      <c r="G246" s="5"/>
    </row>
    <row r="247" spans="1:7" ht="19.5" customHeight="1">
      <c r="A247" s="5">
        <v>245</v>
      </c>
      <c r="B247" s="6" t="str">
        <f t="shared" si="110"/>
        <v>202264</v>
      </c>
      <c r="C247" s="6" t="s">
        <v>8</v>
      </c>
      <c r="D247" s="6" t="str">
        <f>"马浩"</f>
        <v>马浩</v>
      </c>
      <c r="E247" s="6" t="str">
        <f t="shared" si="108"/>
        <v>男</v>
      </c>
      <c r="F247" s="6" t="str">
        <f>"20226415719"</f>
        <v>20226415719</v>
      </c>
      <c r="G247" s="5"/>
    </row>
    <row r="248" spans="1:7" ht="19.5" customHeight="1">
      <c r="A248" s="5">
        <v>246</v>
      </c>
      <c r="B248" s="6" t="str">
        <f t="shared" si="110"/>
        <v>202264</v>
      </c>
      <c r="C248" s="6" t="s">
        <v>8</v>
      </c>
      <c r="D248" s="6" t="str">
        <f>"闻天歌"</f>
        <v>闻天歌</v>
      </c>
      <c r="E248" s="6" t="str">
        <f aca="true" t="shared" si="111" ref="E248:E253">"女"</f>
        <v>女</v>
      </c>
      <c r="F248" s="6" t="str">
        <f>"20226414703"</f>
        <v>20226414703</v>
      </c>
      <c r="G248" s="5"/>
    </row>
    <row r="249" spans="1:7" ht="19.5" customHeight="1">
      <c r="A249" s="5">
        <v>247</v>
      </c>
      <c r="B249" s="6" t="str">
        <f t="shared" si="110"/>
        <v>202264</v>
      </c>
      <c r="C249" s="6" t="s">
        <v>8</v>
      </c>
      <c r="D249" s="6" t="str">
        <f>"姜喆"</f>
        <v>姜喆</v>
      </c>
      <c r="E249" s="6" t="str">
        <f aca="true" t="shared" si="112" ref="E249:E252">"男"</f>
        <v>男</v>
      </c>
      <c r="F249" s="6" t="str">
        <f>"20226414717"</f>
        <v>20226414717</v>
      </c>
      <c r="G249" s="5"/>
    </row>
    <row r="250" spans="1:7" ht="19.5" customHeight="1">
      <c r="A250" s="5">
        <v>248</v>
      </c>
      <c r="B250" s="6" t="str">
        <f t="shared" si="110"/>
        <v>202264</v>
      </c>
      <c r="C250" s="6" t="s">
        <v>8</v>
      </c>
      <c r="D250" s="6" t="str">
        <f>"黄旖旎"</f>
        <v>黄旖旎</v>
      </c>
      <c r="E250" s="6" t="str">
        <f t="shared" si="111"/>
        <v>女</v>
      </c>
      <c r="F250" s="6" t="str">
        <f>"20226415302"</f>
        <v>20226415302</v>
      </c>
      <c r="G250" s="5"/>
    </row>
    <row r="251" spans="1:7" ht="19.5" customHeight="1">
      <c r="A251" s="5">
        <v>249</v>
      </c>
      <c r="B251" s="6" t="str">
        <f t="shared" si="110"/>
        <v>202264</v>
      </c>
      <c r="C251" s="6" t="s">
        <v>8</v>
      </c>
      <c r="D251" s="6" t="str">
        <f>"李讯"</f>
        <v>李讯</v>
      </c>
      <c r="E251" s="6" t="str">
        <f t="shared" si="112"/>
        <v>男</v>
      </c>
      <c r="F251" s="6" t="str">
        <f>"20226413114"</f>
        <v>20226413114</v>
      </c>
      <c r="G251" s="5"/>
    </row>
    <row r="252" spans="1:7" ht="19.5" customHeight="1">
      <c r="A252" s="5">
        <v>250</v>
      </c>
      <c r="B252" s="6" t="str">
        <f t="shared" si="110"/>
        <v>202264</v>
      </c>
      <c r="C252" s="6" t="s">
        <v>8</v>
      </c>
      <c r="D252" s="6" t="str">
        <f>"李志永"</f>
        <v>李志永</v>
      </c>
      <c r="E252" s="6" t="str">
        <f t="shared" si="112"/>
        <v>男</v>
      </c>
      <c r="F252" s="6" t="str">
        <f>"20226413324"</f>
        <v>20226413324</v>
      </c>
      <c r="G252" s="5"/>
    </row>
    <row r="253" spans="1:7" ht="19.5" customHeight="1">
      <c r="A253" s="5">
        <v>251</v>
      </c>
      <c r="B253" s="6" t="str">
        <f t="shared" si="110"/>
        <v>202264</v>
      </c>
      <c r="C253" s="6" t="s">
        <v>8</v>
      </c>
      <c r="D253" s="6" t="str">
        <f>"曹嘉琦"</f>
        <v>曹嘉琦</v>
      </c>
      <c r="E253" s="6" t="str">
        <f t="shared" si="111"/>
        <v>女</v>
      </c>
      <c r="F253" s="6" t="str">
        <f>"20226413607"</f>
        <v>20226413607</v>
      </c>
      <c r="G253" s="5"/>
    </row>
    <row r="254" spans="1:7" ht="19.5" customHeight="1">
      <c r="A254" s="5">
        <v>252</v>
      </c>
      <c r="B254" s="6" t="str">
        <f t="shared" si="110"/>
        <v>202264</v>
      </c>
      <c r="C254" s="6" t="s">
        <v>8</v>
      </c>
      <c r="D254" s="6" t="str">
        <f>"万杨"</f>
        <v>万杨</v>
      </c>
      <c r="E254" s="6" t="str">
        <f aca="true" t="shared" si="113" ref="E254:E256">"男"</f>
        <v>男</v>
      </c>
      <c r="F254" s="6" t="str">
        <f>"20226412418"</f>
        <v>20226412418</v>
      </c>
      <c r="G254" s="5"/>
    </row>
    <row r="255" spans="1:7" ht="19.5" customHeight="1">
      <c r="A255" s="5">
        <v>253</v>
      </c>
      <c r="B255" s="6" t="str">
        <f t="shared" si="110"/>
        <v>202264</v>
      </c>
      <c r="C255" s="6" t="s">
        <v>8</v>
      </c>
      <c r="D255" s="6" t="str">
        <f>"邓董董"</f>
        <v>邓董董</v>
      </c>
      <c r="E255" s="6" t="str">
        <f t="shared" si="113"/>
        <v>男</v>
      </c>
      <c r="F255" s="6" t="str">
        <f>"20226413004"</f>
        <v>20226413004</v>
      </c>
      <c r="G255" s="5"/>
    </row>
    <row r="256" spans="1:7" ht="19.5" customHeight="1">
      <c r="A256" s="5">
        <v>254</v>
      </c>
      <c r="B256" s="6" t="str">
        <f t="shared" si="110"/>
        <v>202264</v>
      </c>
      <c r="C256" s="6" t="s">
        <v>8</v>
      </c>
      <c r="D256" s="6" t="str">
        <f>"蒋午航"</f>
        <v>蒋午航</v>
      </c>
      <c r="E256" s="6" t="str">
        <f t="shared" si="113"/>
        <v>男</v>
      </c>
      <c r="F256" s="6" t="str">
        <f>"20226413027"</f>
        <v>20226413027</v>
      </c>
      <c r="G256" s="5"/>
    </row>
    <row r="257" spans="1:7" ht="19.5" customHeight="1">
      <c r="A257" s="5">
        <v>255</v>
      </c>
      <c r="B257" s="6" t="str">
        <f t="shared" si="110"/>
        <v>202264</v>
      </c>
      <c r="C257" s="6" t="s">
        <v>8</v>
      </c>
      <c r="D257" s="6" t="str">
        <f>"贾馨"</f>
        <v>贾馨</v>
      </c>
      <c r="E257" s="6" t="str">
        <f>"女"</f>
        <v>女</v>
      </c>
      <c r="F257" s="6" t="str">
        <f>"20226413215"</f>
        <v>20226413215</v>
      </c>
      <c r="G257" s="5"/>
    </row>
    <row r="258" spans="1:7" ht="19.5" customHeight="1">
      <c r="A258" s="5">
        <v>256</v>
      </c>
      <c r="B258" s="6" t="str">
        <f t="shared" si="110"/>
        <v>202264</v>
      </c>
      <c r="C258" s="6" t="s">
        <v>8</v>
      </c>
      <c r="D258" s="6" t="str">
        <f>"刘洋"</f>
        <v>刘洋</v>
      </c>
      <c r="E258" s="6" t="str">
        <f aca="true" t="shared" si="114" ref="E258:E260">"男"</f>
        <v>男</v>
      </c>
      <c r="F258" s="6" t="str">
        <f>"20226413505"</f>
        <v>20226413505</v>
      </c>
      <c r="G258" s="5"/>
    </row>
    <row r="259" spans="1:7" ht="19.5" customHeight="1">
      <c r="A259" s="5">
        <v>257</v>
      </c>
      <c r="B259" s="6" t="str">
        <f t="shared" si="110"/>
        <v>202264</v>
      </c>
      <c r="C259" s="6" t="s">
        <v>8</v>
      </c>
      <c r="D259" s="6" t="str">
        <f>"陈亮"</f>
        <v>陈亮</v>
      </c>
      <c r="E259" s="6" t="str">
        <f t="shared" si="114"/>
        <v>男</v>
      </c>
      <c r="F259" s="6" t="str">
        <f>"20226412205"</f>
        <v>20226412205</v>
      </c>
      <c r="G259" s="5"/>
    </row>
    <row r="260" spans="1:7" ht="19.5" customHeight="1">
      <c r="A260" s="5">
        <v>258</v>
      </c>
      <c r="B260" s="6" t="str">
        <f t="shared" si="110"/>
        <v>202264</v>
      </c>
      <c r="C260" s="6" t="s">
        <v>8</v>
      </c>
      <c r="D260" s="6" t="str">
        <f>"吕卓航"</f>
        <v>吕卓航</v>
      </c>
      <c r="E260" s="6" t="str">
        <f t="shared" si="114"/>
        <v>男</v>
      </c>
      <c r="F260" s="6" t="str">
        <f>"20226413711"</f>
        <v>20226413711</v>
      </c>
      <c r="G260" s="5"/>
    </row>
    <row r="261" spans="1:7" ht="19.5" customHeight="1">
      <c r="A261" s="5">
        <v>259</v>
      </c>
      <c r="B261" s="6" t="str">
        <f t="shared" si="110"/>
        <v>202264</v>
      </c>
      <c r="C261" s="6" t="s">
        <v>8</v>
      </c>
      <c r="D261" s="7" t="s">
        <v>40</v>
      </c>
      <c r="E261" s="7" t="s">
        <v>16</v>
      </c>
      <c r="F261" s="7" t="s">
        <v>41</v>
      </c>
      <c r="G261" s="6" t="s">
        <v>11</v>
      </c>
    </row>
    <row r="262" spans="1:7" ht="19.5" customHeight="1">
      <c r="A262" s="5">
        <v>260</v>
      </c>
      <c r="B262" s="6" t="str">
        <f aca="true" t="shared" si="115" ref="B262:B270">"202265"</f>
        <v>202265</v>
      </c>
      <c r="C262" s="6" t="s">
        <v>8</v>
      </c>
      <c r="D262" s="6" t="str">
        <f>"谢鹏宇"</f>
        <v>谢鹏宇</v>
      </c>
      <c r="E262" s="6" t="str">
        <f aca="true" t="shared" si="116" ref="E262:E270">"男"</f>
        <v>男</v>
      </c>
      <c r="F262" s="6" t="str">
        <f>"20226517110"</f>
        <v>20226517110</v>
      </c>
      <c r="G262" s="5"/>
    </row>
    <row r="263" spans="1:7" ht="19.5" customHeight="1">
      <c r="A263" s="5">
        <v>261</v>
      </c>
      <c r="B263" s="6" t="str">
        <f t="shared" si="115"/>
        <v>202265</v>
      </c>
      <c r="C263" s="6" t="s">
        <v>8</v>
      </c>
      <c r="D263" s="6" t="str">
        <f>"孙梦阳"</f>
        <v>孙梦阳</v>
      </c>
      <c r="E263" s="6" t="str">
        <f t="shared" si="116"/>
        <v>男</v>
      </c>
      <c r="F263" s="6" t="str">
        <f>"20226516212"</f>
        <v>20226516212</v>
      </c>
      <c r="G263" s="5"/>
    </row>
    <row r="264" spans="1:7" ht="19.5" customHeight="1">
      <c r="A264" s="5">
        <v>262</v>
      </c>
      <c r="B264" s="6" t="str">
        <f t="shared" si="115"/>
        <v>202265</v>
      </c>
      <c r="C264" s="6" t="s">
        <v>8</v>
      </c>
      <c r="D264" s="6" t="str">
        <f>"邓慧颖"</f>
        <v>邓慧颖</v>
      </c>
      <c r="E264" s="6" t="str">
        <f>"女"</f>
        <v>女</v>
      </c>
      <c r="F264" s="6" t="str">
        <f>"20226516513"</f>
        <v>20226516513</v>
      </c>
      <c r="G264" s="5"/>
    </row>
    <row r="265" spans="1:7" ht="19.5" customHeight="1">
      <c r="A265" s="5">
        <v>263</v>
      </c>
      <c r="B265" s="6" t="str">
        <f t="shared" si="115"/>
        <v>202265</v>
      </c>
      <c r="C265" s="6" t="s">
        <v>8</v>
      </c>
      <c r="D265" s="6" t="str">
        <f>"葛先光"</f>
        <v>葛先光</v>
      </c>
      <c r="E265" s="6" t="str">
        <f t="shared" si="116"/>
        <v>男</v>
      </c>
      <c r="F265" s="6" t="str">
        <f>"20226516223"</f>
        <v>20226516223</v>
      </c>
      <c r="G265" s="5"/>
    </row>
    <row r="266" spans="1:7" ht="19.5" customHeight="1">
      <c r="A266" s="5">
        <v>264</v>
      </c>
      <c r="B266" s="6" t="str">
        <f t="shared" si="115"/>
        <v>202265</v>
      </c>
      <c r="C266" s="6" t="s">
        <v>8</v>
      </c>
      <c r="D266" s="6" t="str">
        <f>"杨越桐"</f>
        <v>杨越桐</v>
      </c>
      <c r="E266" s="6" t="str">
        <f t="shared" si="116"/>
        <v>男</v>
      </c>
      <c r="F266" s="6" t="str">
        <f>"20226516920"</f>
        <v>20226516920</v>
      </c>
      <c r="G266" s="5"/>
    </row>
    <row r="267" spans="1:7" ht="19.5" customHeight="1">
      <c r="A267" s="5">
        <v>265</v>
      </c>
      <c r="B267" s="6" t="str">
        <f t="shared" si="115"/>
        <v>202265</v>
      </c>
      <c r="C267" s="6" t="s">
        <v>8</v>
      </c>
      <c r="D267" s="6" t="str">
        <f>"王坤"</f>
        <v>王坤</v>
      </c>
      <c r="E267" s="6" t="str">
        <f t="shared" si="116"/>
        <v>男</v>
      </c>
      <c r="F267" s="6" t="str">
        <f>"20226516520"</f>
        <v>20226516520</v>
      </c>
      <c r="G267" s="5"/>
    </row>
    <row r="268" spans="1:7" ht="19.5" customHeight="1">
      <c r="A268" s="5">
        <v>266</v>
      </c>
      <c r="B268" s="6" t="str">
        <f t="shared" si="115"/>
        <v>202265</v>
      </c>
      <c r="C268" s="6" t="s">
        <v>8</v>
      </c>
      <c r="D268" s="6" t="str">
        <f>"闫盼盼"</f>
        <v>闫盼盼</v>
      </c>
      <c r="E268" s="6" t="str">
        <f t="shared" si="116"/>
        <v>男</v>
      </c>
      <c r="F268" s="6" t="str">
        <f>"20226516521"</f>
        <v>20226516521</v>
      </c>
      <c r="G268" s="5"/>
    </row>
    <row r="269" spans="1:7" ht="19.5" customHeight="1">
      <c r="A269" s="5">
        <v>267</v>
      </c>
      <c r="B269" s="6" t="str">
        <f t="shared" si="115"/>
        <v>202265</v>
      </c>
      <c r="C269" s="6" t="s">
        <v>8</v>
      </c>
      <c r="D269" s="6" t="str">
        <f>"刘杨"</f>
        <v>刘杨</v>
      </c>
      <c r="E269" s="6" t="str">
        <f t="shared" si="116"/>
        <v>男</v>
      </c>
      <c r="F269" s="6" t="str">
        <f>"20226517404"</f>
        <v>20226517404</v>
      </c>
      <c r="G269" s="5"/>
    </row>
    <row r="270" spans="1:7" ht="19.5" customHeight="1">
      <c r="A270" s="5">
        <v>268</v>
      </c>
      <c r="B270" s="6" t="str">
        <f t="shared" si="115"/>
        <v>202265</v>
      </c>
      <c r="C270" s="6" t="s">
        <v>8</v>
      </c>
      <c r="D270" s="6" t="str">
        <f>"戴祥"</f>
        <v>戴祥</v>
      </c>
      <c r="E270" s="6" t="str">
        <f t="shared" si="116"/>
        <v>男</v>
      </c>
      <c r="F270" s="6" t="str">
        <f>"20226517015"</f>
        <v>20226517015</v>
      </c>
      <c r="G270" s="5"/>
    </row>
  </sheetData>
  <sheetProtection/>
  <mergeCells count="1">
    <mergeCell ref="A1:G1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2023-01-30T03:08:33Z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ADA5605C01204F748295398B103545D9</vt:lpwstr>
  </property>
</Properties>
</file>