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<sst xmlns="http://schemas.openxmlformats.org/spreadsheetml/2006/main" count="128" uniqueCount="7">
  <si>
    <t>资格初审合格人员名单</t>
  </si>
  <si>
    <t>序号</t>
  </si>
  <si>
    <t>报考号</t>
  </si>
  <si>
    <t>岗位名称</t>
  </si>
  <si>
    <t>姓名</t>
  </si>
  <si>
    <t>性别</t>
  </si>
  <si>
    <t>文物鉴定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</si>
</sst>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tabSelected="1" workbookViewId="0">
      <selection activeCell="A1" sqref="A1:E1"/>
    </sheetView>
  </sheetViews>
  <sheetFormatPr defaultColWidth="9" defaultRowHeight="13.5" outlineLevelCol="4"/>
  <cols>
    <col min="1" max="1" width="9" style="1"/>
    <col min="2" max="2" width="30.125" style="1" customWidth="1"/>
    <col min="3" max="3" width="12.5" style="1" customWidth="1"/>
    <col min="4" max="4" width="13.125" style="1" customWidth="1"/>
    <col min="5" max="5" width="12" style="1" customWidth="1"/>
  </cols>
  <sheetData>
    <row r="1" ht="48" customHeight="1" spans="1:5">
      <c r="A1" s="2" t="s">
        <v>0</v>
      </c>
      <c r="B1" s="2"/>
      <c r="C1" s="2"/>
      <c r="D1" s="2"/>
      <c r="E1" s="2"/>
    </row>
    <row r="2" ht="1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6" customHeight="1" spans="1:5">
      <c r="A3" s="3">
        <v>1</v>
      </c>
      <c r="B3" s="3" t="str">
        <f>"48142022122809093327794"</f>
        <v>48142022122809093327794</v>
      </c>
      <c r="C3" s="3" t="s">
        <v>6</v>
      </c>
      <c r="D3" s="3" t="str">
        <f>"彭越"</f>
        <v>彭越</v>
      </c>
      <c r="E3" s="3" t="str">
        <f>"男"</f>
        <v>男</v>
      </c>
    </row>
    <row r="4" ht="16" customHeight="1" spans="1:5">
      <c r="A4" s="3">
        <v>2</v>
      </c>
      <c r="B4" s="3" t="str">
        <f>"48142022122809115427806"</f>
        <v>48142022122809115427806</v>
      </c>
      <c r="C4" s="3" t="s">
        <v>6</v>
      </c>
      <c r="D4" s="3" t="str">
        <f>"陈昕昕"</f>
        <v>陈昕昕</v>
      </c>
      <c r="E4" s="3" t="str">
        <f t="shared" ref="E4:E11" si="0">"女"</f>
        <v>女</v>
      </c>
    </row>
    <row r="5" ht="16" customHeight="1" spans="1:5">
      <c r="A5" s="3">
        <v>3</v>
      </c>
      <c r="B5" s="3" t="str">
        <f>"48142022122809121627807"</f>
        <v>48142022122809121627807</v>
      </c>
      <c r="C5" s="3" t="s">
        <v>6</v>
      </c>
      <c r="D5" s="3" t="str">
        <f>"邢慧莹"</f>
        <v>邢慧莹</v>
      </c>
      <c r="E5" s="3" t="str">
        <f t="shared" si="0"/>
        <v>女</v>
      </c>
    </row>
    <row r="6" ht="16" customHeight="1" spans="1:5">
      <c r="A6" s="3">
        <v>4</v>
      </c>
      <c r="B6" s="3" t="str">
        <f>"48142022122809135327812"</f>
        <v>48142022122809135327812</v>
      </c>
      <c r="C6" s="3" t="s">
        <v>6</v>
      </c>
      <c r="D6" s="3" t="str">
        <f>"马晓芳"</f>
        <v>马晓芳</v>
      </c>
      <c r="E6" s="3" t="str">
        <f t="shared" si="0"/>
        <v>女</v>
      </c>
    </row>
    <row r="7" ht="16" customHeight="1" spans="1:5">
      <c r="A7" s="3">
        <v>5</v>
      </c>
      <c r="B7" s="3" t="str">
        <f>"48142022122810091227965"</f>
        <v>48142022122810091227965</v>
      </c>
      <c r="C7" s="3" t="s">
        <v>6</v>
      </c>
      <c r="D7" s="3" t="str">
        <f>"罗小雨"</f>
        <v>罗小雨</v>
      </c>
      <c r="E7" s="3" t="str">
        <f t="shared" si="0"/>
        <v>女</v>
      </c>
    </row>
    <row r="8" ht="16" customHeight="1" spans="1:5">
      <c r="A8" s="3">
        <v>6</v>
      </c>
      <c r="B8" s="3" t="str">
        <f>"48142022122810175427990"</f>
        <v>48142022122810175427990</v>
      </c>
      <c r="C8" s="3" t="s">
        <v>6</v>
      </c>
      <c r="D8" s="3" t="str">
        <f>"林容花"</f>
        <v>林容花</v>
      </c>
      <c r="E8" s="3" t="str">
        <f t="shared" si="0"/>
        <v>女</v>
      </c>
    </row>
    <row r="9" ht="16" customHeight="1" spans="1:5">
      <c r="A9" s="3">
        <v>7</v>
      </c>
      <c r="B9" s="3" t="str">
        <f>"48142022122810351628038"</f>
        <v>48142022122810351628038</v>
      </c>
      <c r="C9" s="3" t="s">
        <v>6</v>
      </c>
      <c r="D9" s="3" t="str">
        <f>"冯琳"</f>
        <v>冯琳</v>
      </c>
      <c r="E9" s="3" t="str">
        <f t="shared" si="0"/>
        <v>女</v>
      </c>
    </row>
    <row r="10" ht="16" customHeight="1" spans="1:5">
      <c r="A10" s="3">
        <v>8</v>
      </c>
      <c r="B10" s="3" t="str">
        <f>"48142022122810543928096"</f>
        <v>48142022122810543928096</v>
      </c>
      <c r="C10" s="3" t="s">
        <v>6</v>
      </c>
      <c r="D10" s="3" t="str">
        <f>"王环"</f>
        <v>王环</v>
      </c>
      <c r="E10" s="3" t="str">
        <f t="shared" si="0"/>
        <v>女</v>
      </c>
    </row>
    <row r="11" ht="16" customHeight="1" spans="1:5">
      <c r="A11" s="3">
        <v>9</v>
      </c>
      <c r="B11" s="3" t="str">
        <f>"48142022122811150228143"</f>
        <v>48142022122811150228143</v>
      </c>
      <c r="C11" s="3" t="s">
        <v>6</v>
      </c>
      <c r="D11" s="3" t="str">
        <f>"谭琪"</f>
        <v>谭琪</v>
      </c>
      <c r="E11" s="3" t="str">
        <f t="shared" si="0"/>
        <v>女</v>
      </c>
    </row>
    <row r="12" ht="16" customHeight="1" spans="1:5">
      <c r="A12" s="3">
        <v>10</v>
      </c>
      <c r="B12" s="3" t="str">
        <f>"48142022122811162628147"</f>
        <v>48142022122811162628147</v>
      </c>
      <c r="C12" s="3" t="s">
        <v>6</v>
      </c>
      <c r="D12" s="3" t="str">
        <f>"张军"</f>
        <v>张军</v>
      </c>
      <c r="E12" s="3" t="str">
        <f t="shared" ref="E12:E16" si="1">"男"</f>
        <v>男</v>
      </c>
    </row>
    <row r="13" ht="16" customHeight="1" spans="1:5">
      <c r="A13" s="3">
        <v>11</v>
      </c>
      <c r="B13" s="3" t="str">
        <f>"48142022122811184728151"</f>
        <v>48142022122811184728151</v>
      </c>
      <c r="C13" s="3" t="s">
        <v>6</v>
      </c>
      <c r="D13" s="3" t="str">
        <f>"李小帅"</f>
        <v>李小帅</v>
      </c>
      <c r="E13" s="3" t="str">
        <f t="shared" si="1"/>
        <v>男</v>
      </c>
    </row>
    <row r="14" ht="16" customHeight="1" spans="1:5">
      <c r="A14" s="3">
        <v>12</v>
      </c>
      <c r="B14" s="3" t="str">
        <f>"48142022122811210128159"</f>
        <v>48142022122811210128159</v>
      </c>
      <c r="C14" s="3" t="s">
        <v>6</v>
      </c>
      <c r="D14" s="3" t="str">
        <f>"周辛容玥"</f>
        <v>周辛容玥</v>
      </c>
      <c r="E14" s="3" t="str">
        <f t="shared" ref="E14:E17" si="2">"女"</f>
        <v>女</v>
      </c>
    </row>
    <row r="15" ht="16" customHeight="1" spans="1:5">
      <c r="A15" s="3">
        <v>13</v>
      </c>
      <c r="B15" s="3" t="str">
        <f>"48142022122811384128207"</f>
        <v>48142022122811384128207</v>
      </c>
      <c r="C15" s="3" t="s">
        <v>6</v>
      </c>
      <c r="D15" s="3" t="str">
        <f>"曾海韵"</f>
        <v>曾海韵</v>
      </c>
      <c r="E15" s="3" t="str">
        <f t="shared" si="2"/>
        <v>女</v>
      </c>
    </row>
    <row r="16" ht="16" customHeight="1" spans="1:5">
      <c r="A16" s="3">
        <v>14</v>
      </c>
      <c r="B16" s="3" t="str">
        <f>"48142022122811402328214"</f>
        <v>48142022122811402328214</v>
      </c>
      <c r="C16" s="3" t="s">
        <v>6</v>
      </c>
      <c r="D16" s="3" t="str">
        <f>"张晋元"</f>
        <v>张晋元</v>
      </c>
      <c r="E16" s="3" t="str">
        <f t="shared" si="1"/>
        <v>男</v>
      </c>
    </row>
    <row r="17" ht="16" customHeight="1" spans="1:5">
      <c r="A17" s="3">
        <v>15</v>
      </c>
      <c r="B17" s="3" t="str">
        <f>"48142022122812133328275"</f>
        <v>48142022122812133328275</v>
      </c>
      <c r="C17" s="3" t="s">
        <v>6</v>
      </c>
      <c r="D17" s="3" t="str">
        <f>"徐小甜"</f>
        <v>徐小甜</v>
      </c>
      <c r="E17" s="3" t="str">
        <f>"女"</f>
        <v>女</v>
      </c>
    </row>
    <row r="18" ht="16" customHeight="1" spans="1:5">
      <c r="A18" s="3">
        <v>16</v>
      </c>
      <c r="B18" s="3" t="str">
        <f>"48142022122813011828350"</f>
        <v>48142022122813011828350</v>
      </c>
      <c r="C18" s="3" t="s">
        <v>6</v>
      </c>
      <c r="D18" s="3" t="str">
        <f>"徐雷"</f>
        <v>徐雷</v>
      </c>
      <c r="E18" s="3" t="str">
        <f t="shared" ref="E18:E22" si="3">"男"</f>
        <v>男</v>
      </c>
    </row>
    <row r="19" ht="16" customHeight="1" spans="1:5">
      <c r="A19" s="3">
        <v>17</v>
      </c>
      <c r="B19" s="3" t="str">
        <f>"48142022122813025128352"</f>
        <v>48142022122813025128352</v>
      </c>
      <c r="C19" s="3" t="s">
        <v>6</v>
      </c>
      <c r="D19" s="3" t="str">
        <f>"柳沛"</f>
        <v>柳沛</v>
      </c>
      <c r="E19" s="3" t="str">
        <f t="shared" si="3"/>
        <v>男</v>
      </c>
    </row>
    <row r="20" ht="16" customHeight="1" spans="1:5">
      <c r="A20" s="3">
        <v>18</v>
      </c>
      <c r="B20" s="3" t="str">
        <f>"48142022122813153428379"</f>
        <v>48142022122813153428379</v>
      </c>
      <c r="C20" s="3" t="s">
        <v>6</v>
      </c>
      <c r="D20" s="3" t="str">
        <f>"王宁宁"</f>
        <v>王宁宁</v>
      </c>
      <c r="E20" s="3" t="str">
        <f t="shared" ref="E20:E24" si="4">"女"</f>
        <v>女</v>
      </c>
    </row>
    <row r="21" ht="16" customHeight="1" spans="1:5">
      <c r="A21" s="3">
        <v>19</v>
      </c>
      <c r="B21" s="3" t="str">
        <f>"48142022122813165828383"</f>
        <v>48142022122813165828383</v>
      </c>
      <c r="C21" s="3" t="s">
        <v>6</v>
      </c>
      <c r="D21" s="3" t="str">
        <f>"符嘉颖"</f>
        <v>符嘉颖</v>
      </c>
      <c r="E21" s="3" t="str">
        <f t="shared" si="4"/>
        <v>女</v>
      </c>
    </row>
    <row r="22" ht="16" customHeight="1" spans="1:5">
      <c r="A22" s="3">
        <v>20</v>
      </c>
      <c r="B22" s="3" t="str">
        <f>"48142022122813402928414"</f>
        <v>48142022122813402928414</v>
      </c>
      <c r="C22" s="3" t="s">
        <v>6</v>
      </c>
      <c r="D22" s="3" t="str">
        <f>"吉训拓"</f>
        <v>吉训拓</v>
      </c>
      <c r="E22" s="3" t="str">
        <f t="shared" si="3"/>
        <v>男</v>
      </c>
    </row>
    <row r="23" ht="16" customHeight="1" spans="1:5">
      <c r="A23" s="3">
        <v>21</v>
      </c>
      <c r="B23" s="3" t="str">
        <f>"48142022122814143528451"</f>
        <v>48142022122814143528451</v>
      </c>
      <c r="C23" s="3" t="s">
        <v>6</v>
      </c>
      <c r="D23" s="3" t="str">
        <f>"杨双荣"</f>
        <v>杨双荣</v>
      </c>
      <c r="E23" s="3" t="str">
        <f t="shared" si="4"/>
        <v>女</v>
      </c>
    </row>
    <row r="24" ht="16" customHeight="1" spans="1:5">
      <c r="A24" s="3">
        <v>22</v>
      </c>
      <c r="B24" s="3" t="str">
        <f>"48142022122814180528460"</f>
        <v>48142022122814180528460</v>
      </c>
      <c r="C24" s="3" t="s">
        <v>6</v>
      </c>
      <c r="D24" s="3" t="str">
        <f>"王义桃"</f>
        <v>王义桃</v>
      </c>
      <c r="E24" s="3" t="str">
        <f t="shared" si="4"/>
        <v>女</v>
      </c>
    </row>
    <row r="25" ht="16" customHeight="1" spans="1:5">
      <c r="A25" s="3">
        <v>23</v>
      </c>
      <c r="B25" s="3" t="str">
        <f>"48142022122814484028512"</f>
        <v>48142022122814484028512</v>
      </c>
      <c r="C25" s="3" t="s">
        <v>6</v>
      </c>
      <c r="D25" s="3" t="str">
        <f>"董亚赞"</f>
        <v>董亚赞</v>
      </c>
      <c r="E25" s="3" t="str">
        <f t="shared" ref="E25:E28" si="5">"男"</f>
        <v>男</v>
      </c>
    </row>
    <row r="26" ht="16" customHeight="1" spans="1:5">
      <c r="A26" s="3">
        <v>24</v>
      </c>
      <c r="B26" s="3" t="str">
        <f>"48142022122815040128538"</f>
        <v>48142022122815040128538</v>
      </c>
      <c r="C26" s="3" t="s">
        <v>6</v>
      </c>
      <c r="D26" s="3" t="str">
        <f>"邓耀恒"</f>
        <v>邓耀恒</v>
      </c>
      <c r="E26" s="3" t="str">
        <f t="shared" si="5"/>
        <v>男</v>
      </c>
    </row>
    <row r="27" ht="16" customHeight="1" spans="1:5">
      <c r="A27" s="3">
        <v>25</v>
      </c>
      <c r="B27" s="3" t="str">
        <f>"48142022122815394328595"</f>
        <v>48142022122815394328595</v>
      </c>
      <c r="C27" s="3" t="s">
        <v>6</v>
      </c>
      <c r="D27" s="3" t="str">
        <f>"林婷婷"</f>
        <v>林婷婷</v>
      </c>
      <c r="E27" s="3" t="str">
        <f t="shared" ref="E27:E33" si="6">"女"</f>
        <v>女</v>
      </c>
    </row>
    <row r="28" ht="16" customHeight="1" spans="1:5">
      <c r="A28" s="3">
        <v>26</v>
      </c>
      <c r="B28" s="3" t="str">
        <f>"48142022122815580128628"</f>
        <v>48142022122815580128628</v>
      </c>
      <c r="C28" s="3" t="s">
        <v>6</v>
      </c>
      <c r="D28" s="3" t="str">
        <f>"郑志伟"</f>
        <v>郑志伟</v>
      </c>
      <c r="E28" s="3" t="str">
        <f t="shared" si="5"/>
        <v>男</v>
      </c>
    </row>
    <row r="29" ht="16" customHeight="1" spans="1:5">
      <c r="A29" s="3">
        <v>27</v>
      </c>
      <c r="B29" s="3" t="str">
        <f>"48142022122818544328886"</f>
        <v>48142022122818544328886</v>
      </c>
      <c r="C29" s="3" t="s">
        <v>6</v>
      </c>
      <c r="D29" s="3" t="str">
        <f>"赵紫茜"</f>
        <v>赵紫茜</v>
      </c>
      <c r="E29" s="3" t="str">
        <f t="shared" si="6"/>
        <v>女</v>
      </c>
    </row>
    <row r="30" ht="16" customHeight="1" spans="1:5">
      <c r="A30" s="3">
        <v>28</v>
      </c>
      <c r="B30" s="3" t="str">
        <f>"48142022122819070928916"</f>
        <v>48142022122819070928916</v>
      </c>
      <c r="C30" s="3" t="s">
        <v>6</v>
      </c>
      <c r="D30" s="3" t="str">
        <f>"许其龙"</f>
        <v>许其龙</v>
      </c>
      <c r="E30" s="3" t="str">
        <f t="shared" ref="E30:E34" si="7">"男"</f>
        <v>男</v>
      </c>
    </row>
    <row r="31" ht="16" customHeight="1" spans="1:5">
      <c r="A31" s="3">
        <v>29</v>
      </c>
      <c r="B31" s="3" t="str">
        <f>"48142022122819164328928"</f>
        <v>48142022122819164328928</v>
      </c>
      <c r="C31" s="3" t="s">
        <v>6</v>
      </c>
      <c r="D31" s="3" t="str">
        <f>"卓书泉"</f>
        <v>卓书泉</v>
      </c>
      <c r="E31" s="3" t="str">
        <f t="shared" si="7"/>
        <v>男</v>
      </c>
    </row>
    <row r="32" ht="16" customHeight="1" spans="1:5">
      <c r="A32" s="3">
        <v>30</v>
      </c>
      <c r="B32" s="3" t="str">
        <f>"48142022122819175128929"</f>
        <v>48142022122819175128929</v>
      </c>
      <c r="C32" s="3" t="s">
        <v>6</v>
      </c>
      <c r="D32" s="3" t="str">
        <f>"韦佳琦"</f>
        <v>韦佳琦</v>
      </c>
      <c r="E32" s="3" t="str">
        <f t="shared" si="6"/>
        <v>女</v>
      </c>
    </row>
    <row r="33" ht="16" customHeight="1" spans="1:5">
      <c r="A33" s="3">
        <v>31</v>
      </c>
      <c r="B33" s="3" t="str">
        <f>"48142022122819192528933"</f>
        <v>48142022122819192528933</v>
      </c>
      <c r="C33" s="3" t="s">
        <v>6</v>
      </c>
      <c r="D33" s="3" t="str">
        <f>"张悦然"</f>
        <v>张悦然</v>
      </c>
      <c r="E33" s="3" t="str">
        <f t="shared" si="6"/>
        <v>女</v>
      </c>
    </row>
    <row r="34" ht="16" customHeight="1" spans="1:5">
      <c r="A34" s="3">
        <v>32</v>
      </c>
      <c r="B34" s="3" t="str">
        <f>"48142022122819370028960"</f>
        <v>48142022122819370028960</v>
      </c>
      <c r="C34" s="3" t="s">
        <v>6</v>
      </c>
      <c r="D34" s="3" t="str">
        <f>"伍舜明"</f>
        <v>伍舜明</v>
      </c>
      <c r="E34" s="3" t="str">
        <f t="shared" si="7"/>
        <v>男</v>
      </c>
    </row>
    <row r="35" ht="16" customHeight="1" spans="1:5">
      <c r="A35" s="3">
        <v>33</v>
      </c>
      <c r="B35" s="3" t="str">
        <f>"48142022122819424428969"</f>
        <v>48142022122819424428969</v>
      </c>
      <c r="C35" s="3" t="s">
        <v>6</v>
      </c>
      <c r="D35" s="3" t="str">
        <f>"李秋庆"</f>
        <v>李秋庆</v>
      </c>
      <c r="E35" s="3" t="str">
        <f t="shared" ref="E35:E42" si="8">"女"</f>
        <v>女</v>
      </c>
    </row>
    <row r="36" ht="16" customHeight="1" spans="1:5">
      <c r="A36" s="3">
        <v>34</v>
      </c>
      <c r="B36" s="3" t="str">
        <f>"48142022122820212229010"</f>
        <v>48142022122820212229010</v>
      </c>
      <c r="C36" s="3" t="s">
        <v>6</v>
      </c>
      <c r="D36" s="3" t="str">
        <f>"王晓丹"</f>
        <v>王晓丹</v>
      </c>
      <c r="E36" s="3" t="str">
        <f t="shared" si="8"/>
        <v>女</v>
      </c>
    </row>
    <row r="37" ht="16" customHeight="1" spans="1:5">
      <c r="A37" s="3">
        <v>35</v>
      </c>
      <c r="B37" s="3" t="str">
        <f>"48142022122820255229015"</f>
        <v>48142022122820255229015</v>
      </c>
      <c r="C37" s="3" t="s">
        <v>6</v>
      </c>
      <c r="D37" s="3" t="str">
        <f>"符传雄"</f>
        <v>符传雄</v>
      </c>
      <c r="E37" s="3" t="str">
        <f t="shared" ref="E37:E39" si="9">"男"</f>
        <v>男</v>
      </c>
    </row>
    <row r="38" ht="16" customHeight="1" spans="1:5">
      <c r="A38" s="3">
        <v>36</v>
      </c>
      <c r="B38" s="3" t="str">
        <f>"48142022122820420529029"</f>
        <v>48142022122820420529029</v>
      </c>
      <c r="C38" s="3" t="s">
        <v>6</v>
      </c>
      <c r="D38" s="3" t="str">
        <f>"王家健"</f>
        <v>王家健</v>
      </c>
      <c r="E38" s="3" t="str">
        <f t="shared" si="9"/>
        <v>男</v>
      </c>
    </row>
    <row r="39" ht="16" customHeight="1" spans="1:5">
      <c r="A39" s="3">
        <v>37</v>
      </c>
      <c r="B39" s="3" t="str">
        <f>"48142022122822122429103"</f>
        <v>48142022122822122429103</v>
      </c>
      <c r="C39" s="3" t="s">
        <v>6</v>
      </c>
      <c r="D39" s="3" t="str">
        <f>"王英杰"</f>
        <v>王英杰</v>
      </c>
      <c r="E39" s="3" t="str">
        <f t="shared" si="9"/>
        <v>男</v>
      </c>
    </row>
    <row r="40" ht="16" customHeight="1" spans="1:5">
      <c r="A40" s="3">
        <v>38</v>
      </c>
      <c r="B40" s="3" t="str">
        <f>"48142022122822354229121"</f>
        <v>48142022122822354229121</v>
      </c>
      <c r="C40" s="3" t="s">
        <v>6</v>
      </c>
      <c r="D40" s="3" t="str">
        <f>"刘英"</f>
        <v>刘英</v>
      </c>
      <c r="E40" s="3" t="str">
        <f t="shared" si="8"/>
        <v>女</v>
      </c>
    </row>
    <row r="41" ht="16" customHeight="1" spans="1:5">
      <c r="A41" s="3">
        <v>39</v>
      </c>
      <c r="B41" s="3" t="str">
        <f>"48142022122900065429175"</f>
        <v>48142022122900065429175</v>
      </c>
      <c r="C41" s="3" t="s">
        <v>6</v>
      </c>
      <c r="D41" s="3" t="str">
        <f>"付京京"</f>
        <v>付京京</v>
      </c>
      <c r="E41" s="3" t="str">
        <f t="shared" si="8"/>
        <v>女</v>
      </c>
    </row>
    <row r="42" ht="16" customHeight="1" spans="1:5">
      <c r="A42" s="3">
        <v>40</v>
      </c>
      <c r="B42" s="3" t="str">
        <f>"48142022122909113429233"</f>
        <v>48142022122909113429233</v>
      </c>
      <c r="C42" s="3" t="s">
        <v>6</v>
      </c>
      <c r="D42" s="3" t="str">
        <f>"吴祥艳"</f>
        <v>吴祥艳</v>
      </c>
      <c r="E42" s="3" t="str">
        <f t="shared" si="8"/>
        <v>女</v>
      </c>
    </row>
    <row r="43" ht="16" customHeight="1" spans="1:5">
      <c r="A43" s="3">
        <v>41</v>
      </c>
      <c r="B43" s="3" t="str">
        <f>"48142022122910050929304"</f>
        <v>48142022122910050929304</v>
      </c>
      <c r="C43" s="3" t="s">
        <v>6</v>
      </c>
      <c r="D43" s="3" t="str">
        <f>"吴秋雷"</f>
        <v>吴秋雷</v>
      </c>
      <c r="E43" s="3" t="str">
        <f>"男"</f>
        <v>男</v>
      </c>
    </row>
    <row r="44" ht="16" customHeight="1" spans="1:5">
      <c r="A44" s="3">
        <v>42</v>
      </c>
      <c r="B44" s="3" t="str">
        <f>"48142022122910364429352"</f>
        <v>48142022122910364429352</v>
      </c>
      <c r="C44" s="3" t="s">
        <v>6</v>
      </c>
      <c r="D44" s="3" t="str">
        <f>"薛霁彤"</f>
        <v>薛霁彤</v>
      </c>
      <c r="E44" s="3" t="str">
        <f>"女"</f>
        <v>女</v>
      </c>
    </row>
    <row r="45" ht="16" customHeight="1" spans="1:5">
      <c r="A45" s="3">
        <v>43</v>
      </c>
      <c r="B45" s="3" t="str">
        <f>"48142022122911074029404"</f>
        <v>48142022122911074029404</v>
      </c>
      <c r="C45" s="3" t="s">
        <v>6</v>
      </c>
      <c r="D45" s="3" t="str">
        <f>"王婧如"</f>
        <v>王婧如</v>
      </c>
      <c r="E45" s="3" t="str">
        <f>"女"</f>
        <v>女</v>
      </c>
    </row>
    <row r="46" ht="16" customHeight="1" spans="1:5">
      <c r="A46" s="3">
        <v>44</v>
      </c>
      <c r="B46" s="3" t="str">
        <f>"48142022122911361429457"</f>
        <v>48142022122911361429457</v>
      </c>
      <c r="C46" s="3" t="s">
        <v>6</v>
      </c>
      <c r="D46" s="3" t="str">
        <f>"程麒宇"</f>
        <v>程麒宇</v>
      </c>
      <c r="E46" s="3" t="str">
        <f>"男"</f>
        <v>男</v>
      </c>
    </row>
    <row r="47" ht="16" customHeight="1" spans="1:5">
      <c r="A47" s="3">
        <v>45</v>
      </c>
      <c r="B47" s="3" t="str">
        <f>"48142022122916195329778"</f>
        <v>48142022122916195329778</v>
      </c>
      <c r="C47" s="3" t="s">
        <v>6</v>
      </c>
      <c r="D47" s="3" t="str">
        <f>"苏丹"</f>
        <v>苏丹</v>
      </c>
      <c r="E47" s="3" t="str">
        <f>"女"</f>
        <v>女</v>
      </c>
    </row>
    <row r="48" ht="16" customHeight="1" spans="1:5">
      <c r="A48" s="3">
        <v>46</v>
      </c>
      <c r="B48" s="3" t="str">
        <f>"48142022122917005129824"</f>
        <v>48142022122917005129824</v>
      </c>
      <c r="C48" s="3" t="s">
        <v>6</v>
      </c>
      <c r="D48" s="3" t="str">
        <f>"王琦仙"</f>
        <v>王琦仙</v>
      </c>
      <c r="E48" s="3" t="str">
        <f>"女"</f>
        <v>女</v>
      </c>
    </row>
    <row r="49" ht="16" customHeight="1" spans="1:5">
      <c r="A49" s="3">
        <v>47</v>
      </c>
      <c r="B49" s="3" t="str">
        <f>"48142022122918043229878"</f>
        <v>48142022122918043229878</v>
      </c>
      <c r="C49" s="3" t="s">
        <v>6</v>
      </c>
      <c r="D49" s="3" t="str">
        <f>"赵筱萱"</f>
        <v>赵筱萱</v>
      </c>
      <c r="E49" s="3" t="str">
        <f>"女"</f>
        <v>女</v>
      </c>
    </row>
    <row r="50" ht="16" customHeight="1" spans="1:5">
      <c r="A50" s="3">
        <v>48</v>
      </c>
      <c r="B50" s="3" t="str">
        <f>"48142022122918191729887"</f>
        <v>48142022122918191729887</v>
      </c>
      <c r="C50" s="3" t="s">
        <v>6</v>
      </c>
      <c r="D50" s="3" t="str">
        <f>"周慧强"</f>
        <v>周慧强</v>
      </c>
      <c r="E50" s="3" t="str">
        <f>"女"</f>
        <v>女</v>
      </c>
    </row>
    <row r="51" ht="16" customHeight="1" spans="1:5">
      <c r="A51" s="3">
        <v>49</v>
      </c>
      <c r="B51" s="3" t="str">
        <f>"48142022122919495929959"</f>
        <v>48142022122919495929959</v>
      </c>
      <c r="C51" s="3" t="s">
        <v>6</v>
      </c>
      <c r="D51" s="3" t="str">
        <f>"张曦月"</f>
        <v>张曦月</v>
      </c>
      <c r="E51" s="3" t="str">
        <f>"女"</f>
        <v>女</v>
      </c>
    </row>
    <row r="52" ht="16" customHeight="1" spans="1:5">
      <c r="A52" s="3">
        <v>50</v>
      </c>
      <c r="B52" s="3" t="str">
        <f>"48142022122921565230060"</f>
        <v>48142022122921565230060</v>
      </c>
      <c r="C52" s="3" t="s">
        <v>6</v>
      </c>
      <c r="D52" s="3" t="str">
        <f>"许鹏程"</f>
        <v>许鹏程</v>
      </c>
      <c r="E52" s="3" t="str">
        <f>"男"</f>
        <v>男</v>
      </c>
    </row>
    <row r="53" ht="16" customHeight="1" spans="1:5">
      <c r="A53" s="3">
        <v>51</v>
      </c>
      <c r="B53" s="3" t="str">
        <f>"48142022122922241130070"</f>
        <v>48142022122922241130070</v>
      </c>
      <c r="C53" s="3" t="s">
        <v>6</v>
      </c>
      <c r="D53" s="3" t="str">
        <f>"蔡贻杭"</f>
        <v>蔡贻杭</v>
      </c>
      <c r="E53" s="3" t="str">
        <f t="shared" ref="E53:E56" si="10">"女"</f>
        <v>女</v>
      </c>
    </row>
    <row r="54" ht="16" customHeight="1" spans="1:5">
      <c r="A54" s="3">
        <v>52</v>
      </c>
      <c r="B54" s="3" t="str">
        <f>"48142022123008590830152"</f>
        <v>48142022123008590830152</v>
      </c>
      <c r="C54" s="3" t="s">
        <v>6</v>
      </c>
      <c r="D54" s="3" t="str">
        <f>"陈绪倩"</f>
        <v>陈绪倩</v>
      </c>
      <c r="E54" s="3" t="str">
        <f t="shared" si="10"/>
        <v>女</v>
      </c>
    </row>
    <row r="55" ht="16" customHeight="1" spans="1:5">
      <c r="A55" s="3">
        <v>53</v>
      </c>
      <c r="B55" s="3" t="str">
        <f>"48142022123009535030199"</f>
        <v>48142022123009535030199</v>
      </c>
      <c r="C55" s="3" t="s">
        <v>6</v>
      </c>
      <c r="D55" s="3" t="str">
        <f>"朱娇阳"</f>
        <v>朱娇阳</v>
      </c>
      <c r="E55" s="3" t="str">
        <f t="shared" si="10"/>
        <v>女</v>
      </c>
    </row>
    <row r="56" ht="16" customHeight="1" spans="1:5">
      <c r="A56" s="3">
        <v>54</v>
      </c>
      <c r="B56" s="3" t="str">
        <f>"48142022123010591430271"</f>
        <v>48142022123010591430271</v>
      </c>
      <c r="C56" s="3" t="s">
        <v>6</v>
      </c>
      <c r="D56" s="3" t="str">
        <f>"冯娜"</f>
        <v>冯娜</v>
      </c>
      <c r="E56" s="3" t="str">
        <f t="shared" si="10"/>
        <v>女</v>
      </c>
    </row>
    <row r="57" ht="16" customHeight="1" spans="1:5">
      <c r="A57" s="3">
        <v>55</v>
      </c>
      <c r="B57" s="3" t="str">
        <f>"48142022123011480430320"</f>
        <v>48142022123011480430320</v>
      </c>
      <c r="C57" s="3" t="s">
        <v>6</v>
      </c>
      <c r="D57" s="3" t="str">
        <f>"王家宇"</f>
        <v>王家宇</v>
      </c>
      <c r="E57" s="3" t="str">
        <f t="shared" ref="E57:E62" si="11">"男"</f>
        <v>男</v>
      </c>
    </row>
    <row r="58" ht="16" customHeight="1" spans="1:5">
      <c r="A58" s="3">
        <v>56</v>
      </c>
      <c r="B58" s="3" t="str">
        <f>"48142022123013184130377"</f>
        <v>48142022123013184130377</v>
      </c>
      <c r="C58" s="3" t="s">
        <v>6</v>
      </c>
      <c r="D58" s="3" t="str">
        <f>"文洋"</f>
        <v>文洋</v>
      </c>
      <c r="E58" s="3" t="str">
        <f t="shared" si="11"/>
        <v>男</v>
      </c>
    </row>
    <row r="59" ht="16" customHeight="1" spans="1:5">
      <c r="A59" s="3">
        <v>57</v>
      </c>
      <c r="B59" s="3" t="str">
        <f>"48142022123014360030439"</f>
        <v>48142022123014360030439</v>
      </c>
      <c r="C59" s="3" t="s">
        <v>6</v>
      </c>
      <c r="D59" s="3" t="str">
        <f>"李寒"</f>
        <v>李寒</v>
      </c>
      <c r="E59" s="3" t="str">
        <f t="shared" ref="E59:E61" si="12">"女"</f>
        <v>女</v>
      </c>
    </row>
    <row r="60" ht="16" customHeight="1" spans="1:5">
      <c r="A60" s="3">
        <v>58</v>
      </c>
      <c r="B60" s="3" t="str">
        <f>"48142022123015112530474"</f>
        <v>48142022123015112530474</v>
      </c>
      <c r="C60" s="3" t="s">
        <v>6</v>
      </c>
      <c r="D60" s="3" t="str">
        <f>"骆意"</f>
        <v>骆意</v>
      </c>
      <c r="E60" s="3" t="str">
        <f t="shared" si="12"/>
        <v>女</v>
      </c>
    </row>
    <row r="61" ht="16" customHeight="1" spans="1:5">
      <c r="A61" s="3">
        <v>59</v>
      </c>
      <c r="B61" s="3" t="str">
        <f>"48142022123016044730520"</f>
        <v>48142022123016044730520</v>
      </c>
      <c r="C61" s="3" t="s">
        <v>6</v>
      </c>
      <c r="D61" s="3" t="str">
        <f>"陈静莹"</f>
        <v>陈静莹</v>
      </c>
      <c r="E61" s="3" t="str">
        <f t="shared" si="12"/>
        <v>女</v>
      </c>
    </row>
    <row r="62" ht="16" customHeight="1" spans="1:5">
      <c r="A62" s="3">
        <v>60</v>
      </c>
      <c r="B62" s="3" t="str">
        <f>"48142022123017205030585"</f>
        <v>48142022123017205030585</v>
      </c>
      <c r="C62" s="3" t="s">
        <v>6</v>
      </c>
      <c r="D62" s="3" t="str">
        <f>"陈期凡"</f>
        <v>陈期凡</v>
      </c>
      <c r="E62" s="3" t="str">
        <f t="shared" si="11"/>
        <v>男</v>
      </c>
    </row>
    <row r="63" ht="16" customHeight="1" spans="1:5">
      <c r="A63" s="3">
        <v>61</v>
      </c>
      <c r="B63" s="3" t="str">
        <f>"48142022123017311130590"</f>
        <v>48142022123017311130590</v>
      </c>
      <c r="C63" s="3" t="s">
        <v>6</v>
      </c>
      <c r="D63" s="3" t="str">
        <f>"谢瑛"</f>
        <v>谢瑛</v>
      </c>
      <c r="E63" s="3" t="str">
        <f t="shared" ref="E63:E65" si="13">"女"</f>
        <v>女</v>
      </c>
    </row>
    <row r="64" ht="16" customHeight="1" spans="1:5">
      <c r="A64" s="3">
        <v>62</v>
      </c>
      <c r="B64" s="3" t="str">
        <f>"48142022123017584130610"</f>
        <v>48142022123017584130610</v>
      </c>
      <c r="C64" s="3" t="s">
        <v>6</v>
      </c>
      <c r="D64" s="3" t="str">
        <f>"简敏"</f>
        <v>简敏</v>
      </c>
      <c r="E64" s="3" t="str">
        <f t="shared" si="13"/>
        <v>女</v>
      </c>
    </row>
    <row r="65" ht="16" customHeight="1" spans="1:5">
      <c r="A65" s="3">
        <v>63</v>
      </c>
      <c r="B65" s="3" t="str">
        <f>"48142022123021060630724"</f>
        <v>48142022123021060630724</v>
      </c>
      <c r="C65" s="3" t="s">
        <v>6</v>
      </c>
      <c r="D65" s="3" t="str">
        <f>"郎宇新"</f>
        <v>郎宇新</v>
      </c>
      <c r="E65" s="3" t="str">
        <f t="shared" si="13"/>
        <v>女</v>
      </c>
    </row>
    <row r="66" ht="16" customHeight="1" spans="1:5">
      <c r="A66" s="3">
        <v>64</v>
      </c>
      <c r="B66" s="3" t="str">
        <f>"48142022123110032730861"</f>
        <v>48142022123110032730861</v>
      </c>
      <c r="C66" s="3" t="s">
        <v>6</v>
      </c>
      <c r="D66" s="3" t="str">
        <f>"李孟学"</f>
        <v>李孟学</v>
      </c>
      <c r="E66" s="3" t="str">
        <f t="shared" ref="E66:E68" si="14">"男"</f>
        <v>男</v>
      </c>
    </row>
    <row r="67" ht="16" customHeight="1" spans="1:5">
      <c r="A67" s="3">
        <v>65</v>
      </c>
      <c r="B67" s="3" t="str">
        <f>"48142022123110264530884"</f>
        <v>48142022123110264530884</v>
      </c>
      <c r="C67" s="3" t="s">
        <v>6</v>
      </c>
      <c r="D67" s="3" t="str">
        <f>"田闯"</f>
        <v>田闯</v>
      </c>
      <c r="E67" s="3" t="str">
        <f t="shared" si="14"/>
        <v>男</v>
      </c>
    </row>
    <row r="68" ht="16" customHeight="1" spans="1:5">
      <c r="A68" s="3">
        <v>66</v>
      </c>
      <c r="B68" s="3" t="str">
        <f>"48142022123110470731173"</f>
        <v>48142022123110470731173</v>
      </c>
      <c r="C68" s="3" t="s">
        <v>6</v>
      </c>
      <c r="D68" s="3" t="str">
        <f>"李述豪"</f>
        <v>李述豪</v>
      </c>
      <c r="E68" s="3" t="str">
        <f t="shared" si="14"/>
        <v>男</v>
      </c>
    </row>
    <row r="69" ht="16" customHeight="1" spans="1:5">
      <c r="A69" s="3">
        <v>67</v>
      </c>
      <c r="B69" s="3" t="str">
        <f>"48142022123111050131192"</f>
        <v>48142022123111050131192</v>
      </c>
      <c r="C69" s="3" t="s">
        <v>6</v>
      </c>
      <c r="D69" s="3" t="str">
        <f>"覃月姣"</f>
        <v>覃月姣</v>
      </c>
      <c r="E69" s="3" t="str">
        <f t="shared" ref="E69:E81" si="15">"女"</f>
        <v>女</v>
      </c>
    </row>
    <row r="70" ht="16" customHeight="1" spans="1:5">
      <c r="A70" s="3">
        <v>68</v>
      </c>
      <c r="B70" s="3" t="str">
        <f>"48142022123113252632351"</f>
        <v>48142022123113252632351</v>
      </c>
      <c r="C70" s="3" t="s">
        <v>6</v>
      </c>
      <c r="D70" s="3" t="str">
        <f>"章书遥"</f>
        <v>章书遥</v>
      </c>
      <c r="E70" s="3" t="str">
        <f t="shared" si="15"/>
        <v>女</v>
      </c>
    </row>
    <row r="71" ht="16" customHeight="1" spans="1:5">
      <c r="A71" s="3">
        <v>69</v>
      </c>
      <c r="B71" s="3" t="str">
        <f>"48142022123113465532375"</f>
        <v>48142022123113465532375</v>
      </c>
      <c r="C71" s="3" t="s">
        <v>6</v>
      </c>
      <c r="D71" s="3" t="str">
        <f>"董英霞"</f>
        <v>董英霞</v>
      </c>
      <c r="E71" s="3" t="str">
        <f t="shared" si="15"/>
        <v>女</v>
      </c>
    </row>
    <row r="72" ht="16" customHeight="1" spans="1:5">
      <c r="A72" s="3">
        <v>70</v>
      </c>
      <c r="B72" s="3" t="str">
        <f>"48142022123115142332472"</f>
        <v>48142022123115142332472</v>
      </c>
      <c r="C72" s="3" t="s">
        <v>6</v>
      </c>
      <c r="D72" s="3" t="str">
        <f>"张艳秋"</f>
        <v>张艳秋</v>
      </c>
      <c r="E72" s="3" t="str">
        <f t="shared" si="15"/>
        <v>女</v>
      </c>
    </row>
    <row r="73" ht="16" customHeight="1" spans="1:5">
      <c r="A73" s="3">
        <v>71</v>
      </c>
      <c r="B73" s="3" t="str">
        <f>"48142022123117154133125"</f>
        <v>48142022123117154133125</v>
      </c>
      <c r="C73" s="3" t="s">
        <v>6</v>
      </c>
      <c r="D73" s="3" t="str">
        <f>"严凌艳"</f>
        <v>严凌艳</v>
      </c>
      <c r="E73" s="3" t="str">
        <f t="shared" si="15"/>
        <v>女</v>
      </c>
    </row>
    <row r="74" ht="16" customHeight="1" spans="1:5">
      <c r="A74" s="3">
        <v>72</v>
      </c>
      <c r="B74" s="3" t="str">
        <f>"48142022123117315633135"</f>
        <v>48142022123117315633135</v>
      </c>
      <c r="C74" s="3" t="s">
        <v>6</v>
      </c>
      <c r="D74" s="3" t="str">
        <f>"冯斯恬"</f>
        <v>冯斯恬</v>
      </c>
      <c r="E74" s="3" t="str">
        <f t="shared" si="15"/>
        <v>女</v>
      </c>
    </row>
    <row r="75" ht="16" customHeight="1" spans="1:5">
      <c r="A75" s="3">
        <v>73</v>
      </c>
      <c r="B75" s="3" t="str">
        <f>"48142022123118335333148"</f>
        <v>48142022123118335333148</v>
      </c>
      <c r="C75" s="3" t="s">
        <v>6</v>
      </c>
      <c r="D75" s="3" t="str">
        <f>"符皑滢"</f>
        <v>符皑滢</v>
      </c>
      <c r="E75" s="3" t="str">
        <f t="shared" si="15"/>
        <v>女</v>
      </c>
    </row>
    <row r="76" ht="16" customHeight="1" spans="1:5">
      <c r="A76" s="3">
        <v>74</v>
      </c>
      <c r="B76" s="3" t="str">
        <f>"48142022123119520233171"</f>
        <v>48142022123119520233171</v>
      </c>
      <c r="C76" s="3" t="s">
        <v>6</v>
      </c>
      <c r="D76" s="3" t="str">
        <f>"陈松楠"</f>
        <v>陈松楠</v>
      </c>
      <c r="E76" s="3" t="str">
        <f t="shared" si="15"/>
        <v>女</v>
      </c>
    </row>
    <row r="77" ht="16" customHeight="1" spans="1:5">
      <c r="A77" s="3">
        <v>75</v>
      </c>
      <c r="B77" s="3" t="str">
        <f>"48142022123120581133192"</f>
        <v>48142022123120581133192</v>
      </c>
      <c r="C77" s="3" t="s">
        <v>6</v>
      </c>
      <c r="D77" s="3" t="str">
        <f>"林婷"</f>
        <v>林婷</v>
      </c>
      <c r="E77" s="3" t="str">
        <f t="shared" si="15"/>
        <v>女</v>
      </c>
    </row>
    <row r="78" ht="16" customHeight="1" spans="1:5">
      <c r="A78" s="3">
        <v>76</v>
      </c>
      <c r="B78" s="3" t="str">
        <f>"48142022123121403133206"</f>
        <v>48142022123121403133206</v>
      </c>
      <c r="C78" s="3" t="s">
        <v>6</v>
      </c>
      <c r="D78" s="3" t="str">
        <f>"王德丽"</f>
        <v>王德丽</v>
      </c>
      <c r="E78" s="3" t="str">
        <f t="shared" si="15"/>
        <v>女</v>
      </c>
    </row>
    <row r="79" ht="16" customHeight="1" spans="1:5">
      <c r="A79" s="3">
        <v>77</v>
      </c>
      <c r="B79" s="3" t="str">
        <f>"48142022123121592333210"</f>
        <v>48142022123121592333210</v>
      </c>
      <c r="C79" s="3" t="s">
        <v>6</v>
      </c>
      <c r="D79" s="3" t="str">
        <f>"陈聪颖"</f>
        <v>陈聪颖</v>
      </c>
      <c r="E79" s="3" t="str">
        <f t="shared" si="15"/>
        <v>女</v>
      </c>
    </row>
    <row r="80" ht="16" customHeight="1" spans="1:5">
      <c r="A80" s="3">
        <v>78</v>
      </c>
      <c r="B80" s="3" t="str">
        <f>"48142023010111083933319"</f>
        <v>48142023010111083933319</v>
      </c>
      <c r="C80" s="3" t="s">
        <v>6</v>
      </c>
      <c r="D80" s="3" t="str">
        <f>"钟惠"</f>
        <v>钟惠</v>
      </c>
      <c r="E80" s="3" t="str">
        <f t="shared" si="15"/>
        <v>女</v>
      </c>
    </row>
    <row r="81" ht="16" customHeight="1" spans="1:5">
      <c r="A81" s="3">
        <v>79</v>
      </c>
      <c r="B81" s="3" t="str">
        <f>"48142023010112180233365"</f>
        <v>48142023010112180233365</v>
      </c>
      <c r="C81" s="3" t="s">
        <v>6</v>
      </c>
      <c r="D81" s="3" t="str">
        <f>"麦正青"</f>
        <v>麦正青</v>
      </c>
      <c r="E81" s="3" t="str">
        <f t="shared" si="15"/>
        <v>女</v>
      </c>
    </row>
    <row r="82" ht="16" customHeight="1" spans="1:5">
      <c r="A82" s="3">
        <v>80</v>
      </c>
      <c r="B82" s="3" t="str">
        <f>"48142023010112425033382"</f>
        <v>48142023010112425033382</v>
      </c>
      <c r="C82" s="3" t="s">
        <v>6</v>
      </c>
      <c r="D82" s="3" t="str">
        <f>"薛逸涵"</f>
        <v>薛逸涵</v>
      </c>
      <c r="E82" s="3" t="str">
        <f>"男"</f>
        <v>男</v>
      </c>
    </row>
    <row r="83" ht="16" customHeight="1" spans="1:5">
      <c r="A83" s="3">
        <v>81</v>
      </c>
      <c r="B83" s="3" t="str">
        <f>"48142023010112451233384"</f>
        <v>48142023010112451233384</v>
      </c>
      <c r="C83" s="3" t="s">
        <v>6</v>
      </c>
      <c r="D83" s="3" t="str">
        <f>"伍雯娟"</f>
        <v>伍雯娟</v>
      </c>
      <c r="E83" s="3" t="str">
        <f t="shared" ref="E83:E89" si="16">"女"</f>
        <v>女</v>
      </c>
    </row>
    <row r="84" ht="16" customHeight="1" spans="1:5">
      <c r="A84" s="3">
        <v>82</v>
      </c>
      <c r="B84" s="3" t="str">
        <f>"48142023010113274933411"</f>
        <v>48142023010113274933411</v>
      </c>
      <c r="C84" s="3" t="s">
        <v>6</v>
      </c>
      <c r="D84" s="3" t="str">
        <f>"钟宝霞"</f>
        <v>钟宝霞</v>
      </c>
      <c r="E84" s="3" t="str">
        <f t="shared" si="16"/>
        <v>女</v>
      </c>
    </row>
    <row r="85" ht="16" customHeight="1" spans="1:5">
      <c r="A85" s="3">
        <v>83</v>
      </c>
      <c r="B85" s="3" t="str">
        <f>"48142023010113583033427"</f>
        <v>48142023010113583033427</v>
      </c>
      <c r="C85" s="3" t="s">
        <v>6</v>
      </c>
      <c r="D85" s="3" t="str">
        <f>"冯明璟"</f>
        <v>冯明璟</v>
      </c>
      <c r="E85" s="3" t="str">
        <f t="shared" si="16"/>
        <v>女</v>
      </c>
    </row>
    <row r="86" ht="16" customHeight="1" spans="1:5">
      <c r="A86" s="3">
        <v>84</v>
      </c>
      <c r="B86" s="3" t="str">
        <f>"48142023010114470233446"</f>
        <v>48142023010114470233446</v>
      </c>
      <c r="C86" s="3" t="s">
        <v>6</v>
      </c>
      <c r="D86" s="3" t="str">
        <f>"郭澳博"</f>
        <v>郭澳博</v>
      </c>
      <c r="E86" s="3" t="str">
        <f t="shared" si="16"/>
        <v>女</v>
      </c>
    </row>
    <row r="87" ht="16" customHeight="1" spans="1:5">
      <c r="A87" s="3">
        <v>85</v>
      </c>
      <c r="B87" s="3" t="str">
        <f>"48142023010117523333534"</f>
        <v>48142023010117523333534</v>
      </c>
      <c r="C87" s="3" t="s">
        <v>6</v>
      </c>
      <c r="D87" s="3" t="str">
        <f>"邓曈晖"</f>
        <v>邓曈晖</v>
      </c>
      <c r="E87" s="3" t="str">
        <f t="shared" si="16"/>
        <v>女</v>
      </c>
    </row>
    <row r="88" ht="16" customHeight="1" spans="1:5">
      <c r="A88" s="3">
        <v>86</v>
      </c>
      <c r="B88" s="3" t="str">
        <f>"48142023010118354533554"</f>
        <v>48142023010118354533554</v>
      </c>
      <c r="C88" s="3" t="s">
        <v>6</v>
      </c>
      <c r="D88" s="3" t="str">
        <f>"陈莹莹"</f>
        <v>陈莹莹</v>
      </c>
      <c r="E88" s="3" t="str">
        <f t="shared" si="16"/>
        <v>女</v>
      </c>
    </row>
    <row r="89" ht="16" customHeight="1" spans="1:5">
      <c r="A89" s="3">
        <v>87</v>
      </c>
      <c r="B89" s="3" t="str">
        <f>"48142023010119010433567"</f>
        <v>48142023010119010433567</v>
      </c>
      <c r="C89" s="3" t="s">
        <v>6</v>
      </c>
      <c r="D89" s="3" t="str">
        <f>"刘知凝"</f>
        <v>刘知凝</v>
      </c>
      <c r="E89" s="3" t="str">
        <f t="shared" si="16"/>
        <v>女</v>
      </c>
    </row>
    <row r="90" ht="16" customHeight="1" spans="1:5">
      <c r="A90" s="3">
        <v>88</v>
      </c>
      <c r="B90" s="3" t="str">
        <f>"48142023010119122633573"</f>
        <v>48142023010119122633573</v>
      </c>
      <c r="C90" s="3" t="s">
        <v>6</v>
      </c>
      <c r="D90" s="3" t="str">
        <f>"孟冲"</f>
        <v>孟冲</v>
      </c>
      <c r="E90" s="3" t="str">
        <f t="shared" ref="E90:E92" si="17">"男"</f>
        <v>男</v>
      </c>
    </row>
    <row r="91" ht="16" customHeight="1" spans="1:5">
      <c r="A91" s="3">
        <v>89</v>
      </c>
      <c r="B91" s="3" t="str">
        <f>"48142023010122064433665"</f>
        <v>48142023010122064433665</v>
      </c>
      <c r="C91" s="3" t="s">
        <v>6</v>
      </c>
      <c r="D91" s="3" t="str">
        <f>"雷东"</f>
        <v>雷东</v>
      </c>
      <c r="E91" s="3" t="str">
        <f t="shared" si="17"/>
        <v>男</v>
      </c>
    </row>
    <row r="92" ht="16" customHeight="1" spans="1:5">
      <c r="A92" s="3">
        <v>90</v>
      </c>
      <c r="B92" s="3" t="str">
        <f>"48142023010200164433699"</f>
        <v>48142023010200164433699</v>
      </c>
      <c r="C92" s="3" t="s">
        <v>6</v>
      </c>
      <c r="D92" s="3" t="str">
        <f>"黄永正"</f>
        <v>黄永正</v>
      </c>
      <c r="E92" s="3" t="str">
        <f t="shared" si="17"/>
        <v>男</v>
      </c>
    </row>
    <row r="93" ht="16" customHeight="1" spans="1:5">
      <c r="A93" s="3">
        <v>91</v>
      </c>
      <c r="B93" s="3" t="str">
        <f>"48142023010209261533742"</f>
        <v>48142023010209261533742</v>
      </c>
      <c r="C93" s="3" t="s">
        <v>6</v>
      </c>
      <c r="D93" s="3" t="str">
        <f>"唐乾美"</f>
        <v>唐乾美</v>
      </c>
      <c r="E93" s="3" t="str">
        <f t="shared" ref="E93:E98" si="18">"女"</f>
        <v>女</v>
      </c>
    </row>
    <row r="94" ht="16" customHeight="1" spans="1:5">
      <c r="A94" s="3">
        <v>92</v>
      </c>
      <c r="B94" s="3" t="str">
        <f>"48142023010209544933758"</f>
        <v>48142023010209544933758</v>
      </c>
      <c r="C94" s="3" t="s">
        <v>6</v>
      </c>
      <c r="D94" s="3" t="str">
        <f>"郭玉菱"</f>
        <v>郭玉菱</v>
      </c>
      <c r="E94" s="3" t="str">
        <f t="shared" si="18"/>
        <v>女</v>
      </c>
    </row>
    <row r="95" ht="16" customHeight="1" spans="1:5">
      <c r="A95" s="3">
        <v>93</v>
      </c>
      <c r="B95" s="3" t="str">
        <f>"48142023010211563233817"</f>
        <v>48142023010211563233817</v>
      </c>
      <c r="C95" s="3" t="s">
        <v>6</v>
      </c>
      <c r="D95" s="3" t="str">
        <f>"陈小鸿"</f>
        <v>陈小鸿</v>
      </c>
      <c r="E95" s="3" t="str">
        <f>"男"</f>
        <v>男</v>
      </c>
    </row>
    <row r="96" ht="16" customHeight="1" spans="1:5">
      <c r="A96" s="3">
        <v>94</v>
      </c>
      <c r="B96" s="3" t="str">
        <f>"48142023010212523533854"</f>
        <v>48142023010212523533854</v>
      </c>
      <c r="C96" s="3" t="s">
        <v>6</v>
      </c>
      <c r="D96" s="3" t="str">
        <f>"林丽婷"</f>
        <v>林丽婷</v>
      </c>
      <c r="E96" s="3" t="str">
        <f t="shared" si="18"/>
        <v>女</v>
      </c>
    </row>
    <row r="97" ht="16" customHeight="1" spans="1:5">
      <c r="A97" s="3">
        <v>95</v>
      </c>
      <c r="B97" s="3" t="str">
        <f>"48142023010213053033863"</f>
        <v>48142023010213053033863</v>
      </c>
      <c r="C97" s="3" t="s">
        <v>6</v>
      </c>
      <c r="D97" s="3" t="str">
        <f>"林诗婷"</f>
        <v>林诗婷</v>
      </c>
      <c r="E97" s="3" t="str">
        <f t="shared" si="18"/>
        <v>女</v>
      </c>
    </row>
    <row r="98" ht="16" customHeight="1" spans="1:5">
      <c r="A98" s="3">
        <v>96</v>
      </c>
      <c r="B98" s="3" t="str">
        <f>"48142023010213180933872"</f>
        <v>48142023010213180933872</v>
      </c>
      <c r="C98" s="3" t="s">
        <v>6</v>
      </c>
      <c r="D98" s="3" t="str">
        <f>"冯琬云"</f>
        <v>冯琬云</v>
      </c>
      <c r="E98" s="3" t="str">
        <f t="shared" si="18"/>
        <v>女</v>
      </c>
    </row>
    <row r="99" ht="16" customHeight="1" spans="1:5">
      <c r="A99" s="3">
        <v>97</v>
      </c>
      <c r="B99" s="3" t="str">
        <f>"48142023010215390733954"</f>
        <v>48142023010215390733954</v>
      </c>
      <c r="C99" s="3" t="s">
        <v>6</v>
      </c>
      <c r="D99" s="3" t="str">
        <f>"豆红利"</f>
        <v>豆红利</v>
      </c>
      <c r="E99" s="3" t="str">
        <f t="shared" ref="E99:E104" si="19">"男"</f>
        <v>男</v>
      </c>
    </row>
    <row r="100" ht="16" customHeight="1" spans="1:5">
      <c r="A100" s="3">
        <v>98</v>
      </c>
      <c r="B100" s="3" t="str">
        <f>"48142023010215501733968"</f>
        <v>48142023010215501733968</v>
      </c>
      <c r="C100" s="3" t="s">
        <v>6</v>
      </c>
      <c r="D100" s="3" t="str">
        <f>"韩钰铃"</f>
        <v>韩钰铃</v>
      </c>
      <c r="E100" s="3" t="str">
        <f t="shared" ref="E100:E103" si="20">"女"</f>
        <v>女</v>
      </c>
    </row>
    <row r="101" ht="16" customHeight="1" spans="1:5">
      <c r="A101" s="3">
        <v>99</v>
      </c>
      <c r="B101" s="3" t="str">
        <f>"48142023010216540634028"</f>
        <v>48142023010216540634028</v>
      </c>
      <c r="C101" s="3" t="s">
        <v>6</v>
      </c>
      <c r="D101" s="3" t="str">
        <f>"王秋燕"</f>
        <v>王秋燕</v>
      </c>
      <c r="E101" s="3" t="str">
        <f t="shared" si="20"/>
        <v>女</v>
      </c>
    </row>
    <row r="102" ht="16" customHeight="1" spans="1:5">
      <c r="A102" s="3">
        <v>100</v>
      </c>
      <c r="B102" s="3" t="str">
        <f>"48142023010217445434063"</f>
        <v>48142023010217445434063</v>
      </c>
      <c r="C102" s="3" t="s">
        <v>6</v>
      </c>
      <c r="D102" s="3" t="str">
        <f>"俞辉"</f>
        <v>俞辉</v>
      </c>
      <c r="E102" s="3" t="str">
        <f t="shared" si="19"/>
        <v>男</v>
      </c>
    </row>
    <row r="103" ht="16" customHeight="1" spans="1:5">
      <c r="A103" s="3">
        <v>101</v>
      </c>
      <c r="B103" s="3" t="str">
        <f>"48142023010220153034118"</f>
        <v>48142023010220153034118</v>
      </c>
      <c r="C103" s="3" t="s">
        <v>6</v>
      </c>
      <c r="D103" s="3" t="str">
        <f>"吴小颜"</f>
        <v>吴小颜</v>
      </c>
      <c r="E103" s="3" t="str">
        <f t="shared" si="20"/>
        <v>女</v>
      </c>
    </row>
    <row r="104" ht="16" customHeight="1" spans="1:5">
      <c r="A104" s="3">
        <v>102</v>
      </c>
      <c r="B104" s="3" t="str">
        <f>"48142023010220235934121"</f>
        <v>48142023010220235934121</v>
      </c>
      <c r="C104" s="3" t="s">
        <v>6</v>
      </c>
      <c r="D104" s="3" t="str">
        <f>"骆亮光"</f>
        <v>骆亮光</v>
      </c>
      <c r="E104" s="3" t="str">
        <f t="shared" si="19"/>
        <v>男</v>
      </c>
    </row>
    <row r="105" ht="16" customHeight="1" spans="1:5">
      <c r="A105" s="3">
        <v>103</v>
      </c>
      <c r="B105" s="3" t="str">
        <f>"48142023010220390834131"</f>
        <v>48142023010220390834131</v>
      </c>
      <c r="C105" s="3" t="s">
        <v>6</v>
      </c>
      <c r="D105" s="3" t="str">
        <f>"吴晓菲"</f>
        <v>吴晓菲</v>
      </c>
      <c r="E105" s="3" t="str">
        <f t="shared" ref="E105:E108" si="21">"女"</f>
        <v>女</v>
      </c>
    </row>
    <row r="106" ht="16" customHeight="1" spans="1:5">
      <c r="A106" s="3">
        <v>104</v>
      </c>
      <c r="B106" s="3" t="str">
        <f>"48142023010221151034152"</f>
        <v>48142023010221151034152</v>
      </c>
      <c r="C106" s="3" t="s">
        <v>6</v>
      </c>
      <c r="D106" s="3" t="str">
        <f>"张继沪"</f>
        <v>张继沪</v>
      </c>
      <c r="E106" s="3" t="str">
        <f>"男"</f>
        <v>男</v>
      </c>
    </row>
    <row r="107" ht="16" customHeight="1" spans="1:5">
      <c r="A107" s="3">
        <v>105</v>
      </c>
      <c r="B107" s="3" t="str">
        <f>"48142023010221382034168"</f>
        <v>48142023010221382034168</v>
      </c>
      <c r="C107" s="3" t="s">
        <v>6</v>
      </c>
      <c r="D107" s="3" t="str">
        <f>"李筱爱"</f>
        <v>李筱爱</v>
      </c>
      <c r="E107" s="3" t="str">
        <f t="shared" si="21"/>
        <v>女</v>
      </c>
    </row>
    <row r="108" ht="16" customHeight="1" spans="1:5">
      <c r="A108" s="3">
        <v>106</v>
      </c>
      <c r="B108" s="3" t="str">
        <f>"48142023010222124534189"</f>
        <v>48142023010222124534189</v>
      </c>
      <c r="C108" s="3" t="s">
        <v>6</v>
      </c>
      <c r="D108" s="3" t="str">
        <f>"陈宏"</f>
        <v>陈宏</v>
      </c>
      <c r="E108" s="3" t="str">
        <f t="shared" si="21"/>
        <v>女</v>
      </c>
    </row>
    <row r="109" ht="16" customHeight="1" spans="1:5">
      <c r="A109" s="3">
        <v>107</v>
      </c>
      <c r="B109" s="3" t="str">
        <f>"48142023010222220234192"</f>
        <v>48142023010222220234192</v>
      </c>
      <c r="C109" s="3" t="s">
        <v>6</v>
      </c>
      <c r="D109" s="3" t="str">
        <f>"彭博伟"</f>
        <v>彭博伟</v>
      </c>
      <c r="E109" s="3" t="str">
        <f>"男"</f>
        <v>男</v>
      </c>
    </row>
    <row r="110" ht="16" customHeight="1" spans="1:5">
      <c r="A110" s="3">
        <v>108</v>
      </c>
      <c r="B110" s="3" t="str">
        <f>"48142023010222325734200"</f>
        <v>48142023010222325734200</v>
      </c>
      <c r="C110" s="3" t="s">
        <v>6</v>
      </c>
      <c r="D110" s="3" t="str">
        <f>"蔡飞燕"</f>
        <v>蔡飞燕</v>
      </c>
      <c r="E110" s="3" t="str">
        <f t="shared" ref="E110:E112" si="22">"女"</f>
        <v>女</v>
      </c>
    </row>
    <row r="111" ht="16" customHeight="1" spans="1:5">
      <c r="A111" s="3">
        <v>109</v>
      </c>
      <c r="B111" s="3" t="str">
        <f>"48142023010222391134204"</f>
        <v>48142023010222391134204</v>
      </c>
      <c r="C111" s="3" t="s">
        <v>6</v>
      </c>
      <c r="D111" s="3" t="str">
        <f>"彭春蝶"</f>
        <v>彭春蝶</v>
      </c>
      <c r="E111" s="3" t="str">
        <f t="shared" si="22"/>
        <v>女</v>
      </c>
    </row>
    <row r="112" ht="16" customHeight="1" spans="1:5">
      <c r="A112" s="3">
        <v>110</v>
      </c>
      <c r="B112" s="3" t="str">
        <f>"48142023010222452234210"</f>
        <v>48142023010222452234210</v>
      </c>
      <c r="C112" s="3" t="s">
        <v>6</v>
      </c>
      <c r="D112" s="3" t="str">
        <f>"崔琬莹"</f>
        <v>崔琬莹</v>
      </c>
      <c r="E112" s="3" t="str">
        <f t="shared" si="22"/>
        <v>女</v>
      </c>
    </row>
    <row r="113" ht="16" customHeight="1" spans="1:5">
      <c r="A113" s="3">
        <v>111</v>
      </c>
      <c r="B113" s="3" t="str">
        <f>"48142023010223171134223"</f>
        <v>48142023010223171134223</v>
      </c>
      <c r="C113" s="3" t="s">
        <v>6</v>
      </c>
      <c r="D113" s="3" t="str">
        <f>"谢小马"</f>
        <v>谢小马</v>
      </c>
      <c r="E113" s="3" t="str">
        <f>"男"</f>
        <v>男</v>
      </c>
    </row>
    <row r="114" ht="16" customHeight="1" spans="1:5">
      <c r="A114" s="3">
        <v>112</v>
      </c>
      <c r="B114" s="3" t="str">
        <f>"48142023010300092234232"</f>
        <v>48142023010300092234232</v>
      </c>
      <c r="C114" s="3" t="s">
        <v>6</v>
      </c>
      <c r="D114" s="3" t="str">
        <f>"王艺伟"</f>
        <v>王艺伟</v>
      </c>
      <c r="E114" s="3" t="str">
        <f t="shared" ref="E114:E118" si="23">"女"</f>
        <v>女</v>
      </c>
    </row>
    <row r="115" ht="16" customHeight="1" spans="1:5">
      <c r="A115" s="3">
        <v>113</v>
      </c>
      <c r="B115" s="3" t="str">
        <f>"48142023010303152134236"</f>
        <v>48142023010303152134236</v>
      </c>
      <c r="C115" s="3" t="s">
        <v>6</v>
      </c>
      <c r="D115" s="3" t="str">
        <f>"王晓玲"</f>
        <v>王晓玲</v>
      </c>
      <c r="E115" s="3" t="str">
        <f t="shared" si="23"/>
        <v>女</v>
      </c>
    </row>
    <row r="116" ht="16" customHeight="1" spans="1:5">
      <c r="A116" s="3">
        <v>114</v>
      </c>
      <c r="B116" s="3" t="str">
        <f>"48142023010307530934243"</f>
        <v>48142023010307530934243</v>
      </c>
      <c r="C116" s="3" t="s">
        <v>6</v>
      </c>
      <c r="D116" s="3" t="str">
        <f>"杨小燕"</f>
        <v>杨小燕</v>
      </c>
      <c r="E116" s="3" t="str">
        <f t="shared" si="23"/>
        <v>女</v>
      </c>
    </row>
    <row r="117" ht="16" customHeight="1" spans="1:5">
      <c r="A117" s="3">
        <v>115</v>
      </c>
      <c r="B117" s="3" t="str">
        <f>"48142023010308392434253"</f>
        <v>48142023010308392434253</v>
      </c>
      <c r="C117" s="3" t="s">
        <v>6</v>
      </c>
      <c r="D117" s="3" t="str">
        <f>"郗悦"</f>
        <v>郗悦</v>
      </c>
      <c r="E117" s="3" t="str">
        <f t="shared" si="23"/>
        <v>女</v>
      </c>
    </row>
    <row r="118" ht="16" customHeight="1" spans="1:5">
      <c r="A118" s="3">
        <v>116</v>
      </c>
      <c r="B118" s="3" t="str">
        <f>"48142023010308465434257"</f>
        <v>48142023010308465434257</v>
      </c>
      <c r="C118" s="3" t="s">
        <v>6</v>
      </c>
      <c r="D118" s="3" t="str">
        <f>"伍润莼"</f>
        <v>伍润莼</v>
      </c>
      <c r="E118" s="3" t="str">
        <f t="shared" si="23"/>
        <v>女</v>
      </c>
    </row>
    <row r="119" ht="16" customHeight="1" spans="1:5">
      <c r="A119" s="3">
        <v>117</v>
      </c>
      <c r="B119" s="3" t="str">
        <f>"48142023010309072334339"</f>
        <v>48142023010309072334339</v>
      </c>
      <c r="C119" s="3" t="s">
        <v>6</v>
      </c>
      <c r="D119" s="3" t="str">
        <f>"蔡修贤"</f>
        <v>蔡修贤</v>
      </c>
      <c r="E119" s="3" t="str">
        <f>"男"</f>
        <v>男</v>
      </c>
    </row>
    <row r="120" ht="16" customHeight="1" spans="1:5">
      <c r="A120" s="3">
        <v>118</v>
      </c>
      <c r="B120" s="3" t="str">
        <f>"48142023010309163934425"</f>
        <v>48142023010309163934425</v>
      </c>
      <c r="C120" s="3" t="s">
        <v>6</v>
      </c>
      <c r="D120" s="3" t="str">
        <f>"王雪青"</f>
        <v>王雪青</v>
      </c>
      <c r="E120" s="3" t="str">
        <f t="shared" ref="E120:E124" si="24">"女"</f>
        <v>女</v>
      </c>
    </row>
    <row r="121" ht="16" customHeight="1" spans="1:5">
      <c r="A121" s="3">
        <v>119</v>
      </c>
      <c r="B121" s="3" t="str">
        <f>"48142023010309360434546"</f>
        <v>48142023010309360434546</v>
      </c>
      <c r="C121" s="3" t="s">
        <v>6</v>
      </c>
      <c r="D121" s="3" t="str">
        <f>"李岚昊"</f>
        <v>李岚昊</v>
      </c>
      <c r="E121" s="3" t="str">
        <f>"男"</f>
        <v>男</v>
      </c>
    </row>
    <row r="122" ht="16" customHeight="1" spans="1:5">
      <c r="A122" s="3">
        <v>120</v>
      </c>
      <c r="B122" s="3" t="str">
        <f>"48142023010309494434629"</f>
        <v>48142023010309494434629</v>
      </c>
      <c r="C122" s="3" t="s">
        <v>6</v>
      </c>
      <c r="D122" s="3" t="str">
        <f>"杜羽宸"</f>
        <v>杜羽宸</v>
      </c>
      <c r="E122" s="3" t="str">
        <f t="shared" si="24"/>
        <v>女</v>
      </c>
    </row>
    <row r="123" ht="16" customHeight="1" spans="1:5">
      <c r="A123" s="3">
        <v>121</v>
      </c>
      <c r="B123" s="3" t="str">
        <f>"48142023010310001234696"</f>
        <v>48142023010310001234696</v>
      </c>
      <c r="C123" s="3" t="s">
        <v>6</v>
      </c>
      <c r="D123" s="3" t="str">
        <f>"李彦祺"</f>
        <v>李彦祺</v>
      </c>
      <c r="E123" s="3" t="str">
        <f t="shared" si="24"/>
        <v>女</v>
      </c>
    </row>
    <row r="124" ht="16" customHeight="1" spans="1:5">
      <c r="A124" s="3">
        <v>122</v>
      </c>
      <c r="B124" s="3" t="str">
        <f>"48142023010311311335204"</f>
        <v>48142023010311311335204</v>
      </c>
      <c r="C124" s="3" t="s">
        <v>6</v>
      </c>
      <c r="D124" s="3" t="str">
        <f>"宋玖"</f>
        <v>宋玖</v>
      </c>
      <c r="E124" s="3" t="str">
        <f t="shared" si="24"/>
        <v>女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国家文物进出境审核海南管理处-王浩</dc:creator>
  <cp:lastModifiedBy>国家文物进出境审核海南管理处-王浩</cp:lastModifiedBy>
  <dcterms:created xsi:type="dcterms:W3CDTF">2023-01-10T02:07:00Z</dcterms:created>
  <dcterms:modified xsi:type="dcterms:W3CDTF">2023-01-10T03:14:40Z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