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通过资格初审合格进入笔试人员名单" sheetId="1" r:id="rId1"/>
  </sheets>
  <definedNames>
    <definedName name="_xlnm._FilterDatabase" localSheetId="0" hidden="1">'通过资格初审合格进入笔试人员名单'!$A$2:$G$168</definedName>
  </definedNames>
  <calcPr fullCalcOnLoad="1"/>
</workbook>
</file>

<file path=xl/sharedStrings.xml><?xml version="1.0" encoding="utf-8"?>
<sst xmlns="http://schemas.openxmlformats.org/spreadsheetml/2006/main" count="340" uniqueCount="12">
  <si>
    <t>附件：海口市纪委监委综合服务保障中心、机关信息中心公开招聘工作人员通过资格初审合格进入笔试人员名单</t>
  </si>
  <si>
    <t>序号</t>
  </si>
  <si>
    <t>报考号</t>
  </si>
  <si>
    <t>岗位代码</t>
  </si>
  <si>
    <t>岗位名称</t>
  </si>
  <si>
    <t>招聘单位</t>
  </si>
  <si>
    <t>姓名</t>
  </si>
  <si>
    <t>性别</t>
  </si>
  <si>
    <t>管理岗1</t>
  </si>
  <si>
    <t>海口市纪委监委综合服务保障中心</t>
  </si>
  <si>
    <t>管理岗2</t>
  </si>
  <si>
    <t>海口市纪委监委机关信息中心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</si>
</sst>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8"/>
      <name val="宋体"/>
      <family val="0"/>
    </font>
    <font>
      <sz val="9"/>
      <name val="Microsoft YaHei UI"/>
      <family val="2"/>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7" applyNumberFormat="0" applyAlignment="0" applyProtection="0"/>
    <xf numFmtId="0" fontId="40" fillId="25" borderId="4"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8" applyNumberFormat="0" applyFont="0" applyAlignment="0" applyProtection="0"/>
  </cellStyleXfs>
  <cellXfs count="8">
    <xf numFmtId="0" fontId="0" fillId="0" borderId="0" xfId="0" applyFont="1" applyAlignment="1">
      <alignment vertical="center"/>
    </xf>
    <xf numFmtId="0" fontId="0" fillId="0" borderId="0" xfId="0" applyAlignment="1">
      <alignment horizontal="center" vertical="center" wrapTex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0" fillId="0" borderId="9" xfId="0" applyBorder="1" applyAlignment="1">
      <alignment horizontal="center" vertical="center" wrapText="1"/>
    </xf>
    <xf numFmtId="22" fontId="0" fillId="0" borderId="0" xfId="0" applyNumberFormat="1" applyBorder="1" applyAlignment="1">
      <alignment horizontal="center" vertical="center" wrapText="1"/>
    </xf>
    <xf numFmtId="0" fontId="42" fillId="0" borderId="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8"/>
  <sheetViews>
    <sheetView tabSelected="1" workbookViewId="0" topLeftCell="A1">
      <selection activeCell="H1" sqref="H1"/>
    </sheetView>
  </sheetViews>
  <sheetFormatPr defaultColWidth="9.00390625" defaultRowHeight="15"/>
  <cols>
    <col min="1" max="1" width="4.57421875" style="0" customWidth="1"/>
    <col min="2" max="2" width="23.57421875" style="0" customWidth="1"/>
    <col min="3" max="4" width="8.57421875" style="0" customWidth="1"/>
    <col min="5" max="5" width="28.7109375" style="0" customWidth="1"/>
    <col min="6" max="6" width="7.8515625" style="0" customWidth="1"/>
    <col min="7" max="7" width="5.7109375" style="0" customWidth="1"/>
    <col min="8" max="8" width="18.28125" style="0" bestFit="1" customWidth="1"/>
  </cols>
  <sheetData>
    <row r="1" spans="1:7" s="1" customFormat="1" ht="58.5" customHeight="1">
      <c r="A1" s="7" t="s">
        <v>0</v>
      </c>
      <c r="B1" s="7"/>
      <c r="C1" s="7"/>
      <c r="D1" s="7"/>
      <c r="E1" s="7"/>
      <c r="F1" s="7"/>
      <c r="G1" s="7"/>
    </row>
    <row r="2" spans="1:7" s="2" customFormat="1" ht="30" customHeight="1">
      <c r="A2" s="3" t="s">
        <v>1</v>
      </c>
      <c r="B2" s="4" t="s">
        <v>2</v>
      </c>
      <c r="C2" s="4" t="s">
        <v>3</v>
      </c>
      <c r="D2" s="4" t="s">
        <v>4</v>
      </c>
      <c r="E2" s="4" t="s">
        <v>5</v>
      </c>
      <c r="F2" s="4" t="s">
        <v>6</v>
      </c>
      <c r="G2" s="4" t="s">
        <v>7</v>
      </c>
    </row>
    <row r="3" spans="1:7" s="1" customFormat="1" ht="30" customHeight="1">
      <c r="A3" s="5">
        <v>1</v>
      </c>
      <c r="B3" s="5" t="str">
        <f>"47892022122310244023668"</f>
        <v>47892022122310244023668</v>
      </c>
      <c r="C3" s="5" t="str">
        <f aca="true" t="shared" si="0" ref="C3:C32">"0101"</f>
        <v>0101</v>
      </c>
      <c r="D3" s="5" t="s">
        <v>8</v>
      </c>
      <c r="E3" s="5" t="s">
        <v>9</v>
      </c>
      <c r="F3" s="5" t="str">
        <f>"王万丹"</f>
        <v>王万丹</v>
      </c>
      <c r="G3" s="5" t="str">
        <f>"女"</f>
        <v>女</v>
      </c>
    </row>
    <row r="4" spans="1:7" s="1" customFormat="1" ht="30" customHeight="1">
      <c r="A4" s="5">
        <v>2</v>
      </c>
      <c r="B4" s="5" t="str">
        <f>"47892022122314312224310"</f>
        <v>47892022122314312224310</v>
      </c>
      <c r="C4" s="5" t="str">
        <f t="shared" si="0"/>
        <v>0101</v>
      </c>
      <c r="D4" s="5" t="s">
        <v>8</v>
      </c>
      <c r="E4" s="5" t="s">
        <v>9</v>
      </c>
      <c r="F4" s="5" t="str">
        <f>"朱德隆"</f>
        <v>朱德隆</v>
      </c>
      <c r="G4" s="5" t="str">
        <f>"男"</f>
        <v>男</v>
      </c>
    </row>
    <row r="5" spans="1:7" s="1" customFormat="1" ht="30" customHeight="1">
      <c r="A5" s="5">
        <v>3</v>
      </c>
      <c r="B5" s="5" t="str">
        <f>"47892022122315162424455"</f>
        <v>47892022122315162424455</v>
      </c>
      <c r="C5" s="5" t="str">
        <f t="shared" si="0"/>
        <v>0101</v>
      </c>
      <c r="D5" s="5" t="s">
        <v>8</v>
      </c>
      <c r="E5" s="5" t="s">
        <v>9</v>
      </c>
      <c r="F5" s="5" t="str">
        <f>"陈唐健"</f>
        <v>陈唐健</v>
      </c>
      <c r="G5" s="5" t="str">
        <f>"男"</f>
        <v>男</v>
      </c>
    </row>
    <row r="6" spans="1:7" s="1" customFormat="1" ht="30" customHeight="1">
      <c r="A6" s="5">
        <v>4</v>
      </c>
      <c r="B6" s="5" t="str">
        <f>"47892022122316310424685"</f>
        <v>47892022122316310424685</v>
      </c>
      <c r="C6" s="5" t="str">
        <f t="shared" si="0"/>
        <v>0101</v>
      </c>
      <c r="D6" s="5" t="s">
        <v>8</v>
      </c>
      <c r="E6" s="5" t="s">
        <v>9</v>
      </c>
      <c r="F6" s="5" t="str">
        <f>"严东"</f>
        <v>严东</v>
      </c>
      <c r="G6" s="5" t="str">
        <f>"男"</f>
        <v>男</v>
      </c>
    </row>
    <row r="7" spans="1:7" s="1" customFormat="1" ht="30" customHeight="1">
      <c r="A7" s="5">
        <v>5</v>
      </c>
      <c r="B7" s="5" t="str">
        <f>"47892022122318154824933"</f>
        <v>47892022122318154824933</v>
      </c>
      <c r="C7" s="5" t="str">
        <f t="shared" si="0"/>
        <v>0101</v>
      </c>
      <c r="D7" s="5" t="s">
        <v>8</v>
      </c>
      <c r="E7" s="5" t="s">
        <v>9</v>
      </c>
      <c r="F7" s="5" t="str">
        <f>"周莹莹"</f>
        <v>周莹莹</v>
      </c>
      <c r="G7" s="5" t="str">
        <f>"女"</f>
        <v>女</v>
      </c>
    </row>
    <row r="8" spans="1:7" s="1" customFormat="1" ht="30" customHeight="1">
      <c r="A8" s="5">
        <v>6</v>
      </c>
      <c r="B8" s="5" t="str">
        <f>"47892022122319550425130"</f>
        <v>47892022122319550425130</v>
      </c>
      <c r="C8" s="5" t="str">
        <f t="shared" si="0"/>
        <v>0101</v>
      </c>
      <c r="D8" s="5" t="s">
        <v>8</v>
      </c>
      <c r="E8" s="5" t="s">
        <v>9</v>
      </c>
      <c r="F8" s="5" t="str">
        <f>"郑庆财"</f>
        <v>郑庆财</v>
      </c>
      <c r="G8" s="5" t="str">
        <f aca="true" t="shared" si="1" ref="G8:G14">"男"</f>
        <v>男</v>
      </c>
    </row>
    <row r="9" spans="1:7" s="1" customFormat="1" ht="30" customHeight="1">
      <c r="A9" s="5">
        <v>7</v>
      </c>
      <c r="B9" s="5" t="str">
        <f>"47892022122412292925777"</f>
        <v>47892022122412292925777</v>
      </c>
      <c r="C9" s="5" t="str">
        <f t="shared" si="0"/>
        <v>0101</v>
      </c>
      <c r="D9" s="5" t="s">
        <v>8</v>
      </c>
      <c r="E9" s="5" t="s">
        <v>9</v>
      </c>
      <c r="F9" s="5" t="str">
        <f>"王昭平"</f>
        <v>王昭平</v>
      </c>
      <c r="G9" s="5" t="str">
        <f t="shared" si="1"/>
        <v>男</v>
      </c>
    </row>
    <row r="10" spans="1:7" s="1" customFormat="1" ht="30" customHeight="1">
      <c r="A10" s="5">
        <v>8</v>
      </c>
      <c r="B10" s="5" t="str">
        <f>"47892022122420374826377"</f>
        <v>47892022122420374826377</v>
      </c>
      <c r="C10" s="5" t="str">
        <f t="shared" si="0"/>
        <v>0101</v>
      </c>
      <c r="D10" s="5" t="s">
        <v>8</v>
      </c>
      <c r="E10" s="5" t="s">
        <v>9</v>
      </c>
      <c r="F10" s="5" t="str">
        <f>"符传明"</f>
        <v>符传明</v>
      </c>
      <c r="G10" s="5" t="str">
        <f t="shared" si="1"/>
        <v>男</v>
      </c>
    </row>
    <row r="11" spans="1:7" s="1" customFormat="1" ht="30" customHeight="1">
      <c r="A11" s="5">
        <v>9</v>
      </c>
      <c r="B11" s="5" t="str">
        <f>"47892022122513000526528"</f>
        <v>47892022122513000526528</v>
      </c>
      <c r="C11" s="5" t="str">
        <f t="shared" si="0"/>
        <v>0101</v>
      </c>
      <c r="D11" s="5" t="s">
        <v>8</v>
      </c>
      <c r="E11" s="5" t="s">
        <v>9</v>
      </c>
      <c r="F11" s="5" t="str">
        <f>"张运鹏"</f>
        <v>张运鹏</v>
      </c>
      <c r="G11" s="5" t="str">
        <f t="shared" si="1"/>
        <v>男</v>
      </c>
    </row>
    <row r="12" spans="1:7" s="1" customFormat="1" ht="30" customHeight="1">
      <c r="A12" s="5">
        <v>10</v>
      </c>
      <c r="B12" s="5" t="str">
        <f>"47892022122514242126560"</f>
        <v>47892022122514242126560</v>
      </c>
      <c r="C12" s="5" t="str">
        <f t="shared" si="0"/>
        <v>0101</v>
      </c>
      <c r="D12" s="5" t="s">
        <v>8</v>
      </c>
      <c r="E12" s="5" t="s">
        <v>9</v>
      </c>
      <c r="F12" s="5" t="str">
        <f>"梁昌贤"</f>
        <v>梁昌贤</v>
      </c>
      <c r="G12" s="5" t="str">
        <f t="shared" si="1"/>
        <v>男</v>
      </c>
    </row>
    <row r="13" spans="1:7" s="1" customFormat="1" ht="30" customHeight="1">
      <c r="A13" s="5">
        <v>11</v>
      </c>
      <c r="B13" s="5" t="str">
        <f>"47892022122516012926609"</f>
        <v>47892022122516012926609</v>
      </c>
      <c r="C13" s="5" t="str">
        <f t="shared" si="0"/>
        <v>0101</v>
      </c>
      <c r="D13" s="5" t="s">
        <v>8</v>
      </c>
      <c r="E13" s="5" t="s">
        <v>9</v>
      </c>
      <c r="F13" s="5" t="str">
        <f>"吴源俊"</f>
        <v>吴源俊</v>
      </c>
      <c r="G13" s="5" t="str">
        <f t="shared" si="1"/>
        <v>男</v>
      </c>
    </row>
    <row r="14" spans="1:7" s="1" customFormat="1" ht="30" customHeight="1">
      <c r="A14" s="5">
        <v>12</v>
      </c>
      <c r="B14" s="5" t="str">
        <f>"47892022122516084126611"</f>
        <v>47892022122516084126611</v>
      </c>
      <c r="C14" s="5" t="str">
        <f t="shared" si="0"/>
        <v>0101</v>
      </c>
      <c r="D14" s="5" t="s">
        <v>8</v>
      </c>
      <c r="E14" s="5" t="s">
        <v>9</v>
      </c>
      <c r="F14" s="5" t="str">
        <f>"林正崇"</f>
        <v>林正崇</v>
      </c>
      <c r="G14" s="5" t="str">
        <f t="shared" si="1"/>
        <v>男</v>
      </c>
    </row>
    <row r="15" spans="1:7" s="1" customFormat="1" ht="30" customHeight="1">
      <c r="A15" s="5">
        <v>13</v>
      </c>
      <c r="B15" s="5" t="str">
        <f>"47892022122521532526735"</f>
        <v>47892022122521532526735</v>
      </c>
      <c r="C15" s="5" t="str">
        <f t="shared" si="0"/>
        <v>0101</v>
      </c>
      <c r="D15" s="5" t="s">
        <v>8</v>
      </c>
      <c r="E15" s="5" t="s">
        <v>9</v>
      </c>
      <c r="F15" s="5" t="str">
        <f>"吴春文"</f>
        <v>吴春文</v>
      </c>
      <c r="G15" s="5" t="str">
        <f>"女"</f>
        <v>女</v>
      </c>
    </row>
    <row r="16" spans="1:7" s="1" customFormat="1" ht="30" customHeight="1">
      <c r="A16" s="5">
        <v>14</v>
      </c>
      <c r="B16" s="5" t="str">
        <f>"47892022122522323026751"</f>
        <v>47892022122522323026751</v>
      </c>
      <c r="C16" s="5" t="str">
        <f t="shared" si="0"/>
        <v>0101</v>
      </c>
      <c r="D16" s="5" t="s">
        <v>8</v>
      </c>
      <c r="E16" s="5" t="s">
        <v>9</v>
      </c>
      <c r="F16" s="5" t="str">
        <f>"李培锦"</f>
        <v>李培锦</v>
      </c>
      <c r="G16" s="5" t="str">
        <f>"男"</f>
        <v>男</v>
      </c>
    </row>
    <row r="17" spans="1:7" s="1" customFormat="1" ht="30" customHeight="1">
      <c r="A17" s="5">
        <v>15</v>
      </c>
      <c r="B17" s="5" t="str">
        <f>"47892022122522595926758"</f>
        <v>47892022122522595926758</v>
      </c>
      <c r="C17" s="5" t="str">
        <f t="shared" si="0"/>
        <v>0101</v>
      </c>
      <c r="D17" s="5" t="s">
        <v>8</v>
      </c>
      <c r="E17" s="5" t="s">
        <v>9</v>
      </c>
      <c r="F17" s="5" t="str">
        <f>"黄科尹"</f>
        <v>黄科尹</v>
      </c>
      <c r="G17" s="5" t="str">
        <f>"男"</f>
        <v>男</v>
      </c>
    </row>
    <row r="18" spans="1:7" s="1" customFormat="1" ht="30" customHeight="1">
      <c r="A18" s="5">
        <v>16</v>
      </c>
      <c r="B18" s="5" t="str">
        <f>"47892022122608051226777"</f>
        <v>47892022122608051226777</v>
      </c>
      <c r="C18" s="5" t="str">
        <f t="shared" si="0"/>
        <v>0101</v>
      </c>
      <c r="D18" s="5" t="s">
        <v>8</v>
      </c>
      <c r="E18" s="5" t="s">
        <v>9</v>
      </c>
      <c r="F18" s="5" t="str">
        <f>"王后贤"</f>
        <v>王后贤</v>
      </c>
      <c r="G18" s="5" t="str">
        <f>"男"</f>
        <v>男</v>
      </c>
    </row>
    <row r="19" spans="1:7" s="1" customFormat="1" ht="30" customHeight="1">
      <c r="A19" s="5">
        <v>17</v>
      </c>
      <c r="B19" s="5" t="str">
        <f>"47892022122611215426934"</f>
        <v>47892022122611215426934</v>
      </c>
      <c r="C19" s="5" t="str">
        <f t="shared" si="0"/>
        <v>0101</v>
      </c>
      <c r="D19" s="5" t="s">
        <v>8</v>
      </c>
      <c r="E19" s="5" t="s">
        <v>9</v>
      </c>
      <c r="F19" s="5" t="str">
        <f>"吕秀娥"</f>
        <v>吕秀娥</v>
      </c>
      <c r="G19" s="5" t="str">
        <f>"女"</f>
        <v>女</v>
      </c>
    </row>
    <row r="20" spans="1:7" s="1" customFormat="1" ht="30" customHeight="1">
      <c r="A20" s="5">
        <v>18</v>
      </c>
      <c r="B20" s="5" t="str">
        <f>"47892022122613155927007"</f>
        <v>47892022122613155927007</v>
      </c>
      <c r="C20" s="5" t="str">
        <f t="shared" si="0"/>
        <v>0101</v>
      </c>
      <c r="D20" s="5" t="s">
        <v>8</v>
      </c>
      <c r="E20" s="5" t="s">
        <v>9</v>
      </c>
      <c r="F20" s="5" t="str">
        <f>"王诗蔓"</f>
        <v>王诗蔓</v>
      </c>
      <c r="G20" s="5" t="str">
        <f>"女"</f>
        <v>女</v>
      </c>
    </row>
    <row r="21" spans="1:7" s="1" customFormat="1" ht="30" customHeight="1">
      <c r="A21" s="5">
        <v>19</v>
      </c>
      <c r="B21" s="5" t="str">
        <f>"47892022122614561227048"</f>
        <v>47892022122614561227048</v>
      </c>
      <c r="C21" s="5" t="str">
        <f t="shared" si="0"/>
        <v>0101</v>
      </c>
      <c r="D21" s="5" t="s">
        <v>8</v>
      </c>
      <c r="E21" s="5" t="s">
        <v>9</v>
      </c>
      <c r="F21" s="5" t="str">
        <f>"冯学杰"</f>
        <v>冯学杰</v>
      </c>
      <c r="G21" s="5" t="str">
        <f>"男"</f>
        <v>男</v>
      </c>
    </row>
    <row r="22" spans="1:7" s="1" customFormat="1" ht="30" customHeight="1">
      <c r="A22" s="5">
        <v>20</v>
      </c>
      <c r="B22" s="5" t="str">
        <f>"47892022122616244627104"</f>
        <v>47892022122616244627104</v>
      </c>
      <c r="C22" s="5" t="str">
        <f t="shared" si="0"/>
        <v>0101</v>
      </c>
      <c r="D22" s="5" t="s">
        <v>8</v>
      </c>
      <c r="E22" s="5" t="s">
        <v>9</v>
      </c>
      <c r="F22" s="5" t="str">
        <f>"王与慧"</f>
        <v>王与慧</v>
      </c>
      <c r="G22" s="5" t="str">
        <f>"女"</f>
        <v>女</v>
      </c>
    </row>
    <row r="23" spans="1:7" s="1" customFormat="1" ht="30" customHeight="1">
      <c r="A23" s="5">
        <v>21</v>
      </c>
      <c r="B23" s="5" t="str">
        <f>"47892022122617561827171"</f>
        <v>47892022122617561827171</v>
      </c>
      <c r="C23" s="5" t="str">
        <f t="shared" si="0"/>
        <v>0101</v>
      </c>
      <c r="D23" s="5" t="s">
        <v>8</v>
      </c>
      <c r="E23" s="5" t="s">
        <v>9</v>
      </c>
      <c r="F23" s="5" t="str">
        <f>"唐雄俊"</f>
        <v>唐雄俊</v>
      </c>
      <c r="G23" s="5" t="str">
        <f>"男"</f>
        <v>男</v>
      </c>
    </row>
    <row r="24" spans="1:7" s="1" customFormat="1" ht="30" customHeight="1">
      <c r="A24" s="5">
        <v>22</v>
      </c>
      <c r="B24" s="5" t="str">
        <f>"47892022122621465127262"</f>
        <v>47892022122621465127262</v>
      </c>
      <c r="C24" s="5" t="str">
        <f t="shared" si="0"/>
        <v>0101</v>
      </c>
      <c r="D24" s="5" t="s">
        <v>8</v>
      </c>
      <c r="E24" s="5" t="s">
        <v>9</v>
      </c>
      <c r="F24" s="5" t="str">
        <f>"黄愉乘"</f>
        <v>黄愉乘</v>
      </c>
      <c r="G24" s="5" t="str">
        <f>"男"</f>
        <v>男</v>
      </c>
    </row>
    <row r="25" spans="1:7" s="1" customFormat="1" ht="30" customHeight="1">
      <c r="A25" s="5">
        <v>23</v>
      </c>
      <c r="B25" s="5" t="str">
        <f>"47892022122711023327386"</f>
        <v>47892022122711023327386</v>
      </c>
      <c r="C25" s="5" t="str">
        <f t="shared" si="0"/>
        <v>0101</v>
      </c>
      <c r="D25" s="5" t="s">
        <v>8</v>
      </c>
      <c r="E25" s="5" t="s">
        <v>9</v>
      </c>
      <c r="F25" s="5" t="str">
        <f>"符婷婷"</f>
        <v>符婷婷</v>
      </c>
      <c r="G25" s="5" t="str">
        <f>"女"</f>
        <v>女</v>
      </c>
    </row>
    <row r="26" spans="1:7" s="1" customFormat="1" ht="30" customHeight="1">
      <c r="A26" s="5">
        <v>24</v>
      </c>
      <c r="B26" s="5" t="str">
        <f>"47892022122720542527632"</f>
        <v>47892022122720542527632</v>
      </c>
      <c r="C26" s="5" t="str">
        <f t="shared" si="0"/>
        <v>0101</v>
      </c>
      <c r="D26" s="5" t="s">
        <v>8</v>
      </c>
      <c r="E26" s="5" t="s">
        <v>9</v>
      </c>
      <c r="F26" s="5" t="str">
        <f>"陈统彰"</f>
        <v>陈统彰</v>
      </c>
      <c r="G26" s="5" t="str">
        <f>"男"</f>
        <v>男</v>
      </c>
    </row>
    <row r="27" spans="1:7" s="1" customFormat="1" ht="30" customHeight="1">
      <c r="A27" s="5">
        <v>25</v>
      </c>
      <c r="B27" s="5" t="str">
        <f>"47892022122812082928268"</f>
        <v>47892022122812082928268</v>
      </c>
      <c r="C27" s="5" t="str">
        <f t="shared" si="0"/>
        <v>0101</v>
      </c>
      <c r="D27" s="5" t="s">
        <v>8</v>
      </c>
      <c r="E27" s="5" t="s">
        <v>9</v>
      </c>
      <c r="F27" s="5" t="str">
        <f>"蒲才喜"</f>
        <v>蒲才喜</v>
      </c>
      <c r="G27" s="5" t="str">
        <f>"男"</f>
        <v>男</v>
      </c>
    </row>
    <row r="28" spans="1:7" s="1" customFormat="1" ht="30" customHeight="1">
      <c r="A28" s="5">
        <v>26</v>
      </c>
      <c r="B28" s="5" t="str">
        <f>"47892022122814353628486"</f>
        <v>47892022122814353628486</v>
      </c>
      <c r="C28" s="5" t="str">
        <f t="shared" si="0"/>
        <v>0101</v>
      </c>
      <c r="D28" s="5" t="s">
        <v>8</v>
      </c>
      <c r="E28" s="5" t="s">
        <v>9</v>
      </c>
      <c r="F28" s="5" t="str">
        <f>"史显煜"</f>
        <v>史显煜</v>
      </c>
      <c r="G28" s="5" t="str">
        <f>"男"</f>
        <v>男</v>
      </c>
    </row>
    <row r="29" spans="1:7" s="1" customFormat="1" ht="30" customHeight="1">
      <c r="A29" s="5">
        <v>27</v>
      </c>
      <c r="B29" s="5" t="str">
        <f>"47892022122818552228887"</f>
        <v>47892022122818552228887</v>
      </c>
      <c r="C29" s="5" t="str">
        <f t="shared" si="0"/>
        <v>0101</v>
      </c>
      <c r="D29" s="5" t="s">
        <v>8</v>
      </c>
      <c r="E29" s="5" t="s">
        <v>9</v>
      </c>
      <c r="F29" s="5" t="str">
        <f>"钟海超"</f>
        <v>钟海超</v>
      </c>
      <c r="G29" s="5" t="str">
        <f>"男"</f>
        <v>男</v>
      </c>
    </row>
    <row r="30" spans="1:7" s="1" customFormat="1" ht="30" customHeight="1">
      <c r="A30" s="5">
        <v>28</v>
      </c>
      <c r="B30" s="5" t="str">
        <f>"47892022122819144528925"</f>
        <v>47892022122819144528925</v>
      </c>
      <c r="C30" s="5" t="str">
        <f t="shared" si="0"/>
        <v>0101</v>
      </c>
      <c r="D30" s="5" t="s">
        <v>8</v>
      </c>
      <c r="E30" s="5" t="s">
        <v>9</v>
      </c>
      <c r="F30" s="5" t="str">
        <f>"李静"</f>
        <v>李静</v>
      </c>
      <c r="G30" s="5" t="str">
        <f>"女"</f>
        <v>女</v>
      </c>
    </row>
    <row r="31" spans="1:7" s="1" customFormat="1" ht="30" customHeight="1">
      <c r="A31" s="5">
        <v>29</v>
      </c>
      <c r="B31" s="5" t="str">
        <f>"47892022122820431129030"</f>
        <v>47892022122820431129030</v>
      </c>
      <c r="C31" s="5" t="str">
        <f t="shared" si="0"/>
        <v>0101</v>
      </c>
      <c r="D31" s="5" t="s">
        <v>8</v>
      </c>
      <c r="E31" s="5" t="s">
        <v>9</v>
      </c>
      <c r="F31" s="5" t="str">
        <f>"黄兹源"</f>
        <v>黄兹源</v>
      </c>
      <c r="G31" s="5" t="str">
        <f>"男"</f>
        <v>男</v>
      </c>
    </row>
    <row r="32" spans="1:7" s="1" customFormat="1" ht="30" customHeight="1">
      <c r="A32" s="5">
        <v>30</v>
      </c>
      <c r="B32" s="5" t="str">
        <f>"47892022122908560029218"</f>
        <v>47892022122908560029218</v>
      </c>
      <c r="C32" s="5" t="str">
        <f t="shared" si="0"/>
        <v>0101</v>
      </c>
      <c r="D32" s="5" t="s">
        <v>8</v>
      </c>
      <c r="E32" s="5" t="s">
        <v>9</v>
      </c>
      <c r="F32" s="5" t="str">
        <f>"纪定楚"</f>
        <v>纪定楚</v>
      </c>
      <c r="G32" s="5" t="str">
        <f>"女"</f>
        <v>女</v>
      </c>
    </row>
    <row r="33" spans="1:7" s="1" customFormat="1" ht="30" customHeight="1">
      <c r="A33" s="5">
        <v>31</v>
      </c>
      <c r="B33" s="5" t="str">
        <f>"47892022122309073023467"</f>
        <v>47892022122309073023467</v>
      </c>
      <c r="C33" s="5" t="str">
        <f aca="true" t="shared" si="2" ref="C33:C96">"0201"</f>
        <v>0201</v>
      </c>
      <c r="D33" s="5" t="s">
        <v>10</v>
      </c>
      <c r="E33" s="5" t="s">
        <v>11</v>
      </c>
      <c r="F33" s="5" t="str">
        <f>"曾祥方"</f>
        <v>曾祥方</v>
      </c>
      <c r="G33" s="5" t="str">
        <f>"男"</f>
        <v>男</v>
      </c>
    </row>
    <row r="34" spans="1:7" s="1" customFormat="1" ht="30" customHeight="1">
      <c r="A34" s="5">
        <v>32</v>
      </c>
      <c r="B34" s="5" t="str">
        <f>"47892022122309074623468"</f>
        <v>47892022122309074623468</v>
      </c>
      <c r="C34" s="5" t="str">
        <f t="shared" si="2"/>
        <v>0201</v>
      </c>
      <c r="D34" s="5" t="s">
        <v>10</v>
      </c>
      <c r="E34" s="5" t="s">
        <v>11</v>
      </c>
      <c r="F34" s="5" t="str">
        <f>"李忠浪"</f>
        <v>李忠浪</v>
      </c>
      <c r="G34" s="5" t="str">
        <f>"男"</f>
        <v>男</v>
      </c>
    </row>
    <row r="35" spans="1:7" s="1" customFormat="1" ht="30" customHeight="1">
      <c r="A35" s="5">
        <v>33</v>
      </c>
      <c r="B35" s="5" t="str">
        <f>"47892022122309254123503"</f>
        <v>47892022122309254123503</v>
      </c>
      <c r="C35" s="5" t="str">
        <f t="shared" si="2"/>
        <v>0201</v>
      </c>
      <c r="D35" s="5" t="s">
        <v>10</v>
      </c>
      <c r="E35" s="5" t="s">
        <v>11</v>
      </c>
      <c r="F35" s="5" t="str">
        <f>"王婉婷"</f>
        <v>王婉婷</v>
      </c>
      <c r="G35" s="5" t="str">
        <f>"女"</f>
        <v>女</v>
      </c>
    </row>
    <row r="36" spans="1:7" s="1" customFormat="1" ht="30" customHeight="1">
      <c r="A36" s="5">
        <v>34</v>
      </c>
      <c r="B36" s="5" t="str">
        <f>"47892022122309295323512"</f>
        <v>47892022122309295323512</v>
      </c>
      <c r="C36" s="5" t="str">
        <f t="shared" si="2"/>
        <v>0201</v>
      </c>
      <c r="D36" s="5" t="s">
        <v>10</v>
      </c>
      <c r="E36" s="5" t="s">
        <v>11</v>
      </c>
      <c r="F36" s="5" t="str">
        <f>"王舒凌"</f>
        <v>王舒凌</v>
      </c>
      <c r="G36" s="5" t="str">
        <f>"女"</f>
        <v>女</v>
      </c>
    </row>
    <row r="37" spans="1:7" s="1" customFormat="1" ht="30" customHeight="1">
      <c r="A37" s="5">
        <v>35</v>
      </c>
      <c r="B37" s="5" t="str">
        <f>"47892022122310043423609"</f>
        <v>47892022122310043423609</v>
      </c>
      <c r="C37" s="5" t="str">
        <f t="shared" si="2"/>
        <v>0201</v>
      </c>
      <c r="D37" s="5" t="s">
        <v>10</v>
      </c>
      <c r="E37" s="5" t="s">
        <v>11</v>
      </c>
      <c r="F37" s="5" t="str">
        <f>"符育书"</f>
        <v>符育书</v>
      </c>
      <c r="G37" s="5" t="str">
        <f>"男"</f>
        <v>男</v>
      </c>
    </row>
    <row r="38" spans="1:7" s="1" customFormat="1" ht="30" customHeight="1">
      <c r="A38" s="5">
        <v>36</v>
      </c>
      <c r="B38" s="5" t="str">
        <f>"47892022122310132723635"</f>
        <v>47892022122310132723635</v>
      </c>
      <c r="C38" s="5" t="str">
        <f t="shared" si="2"/>
        <v>0201</v>
      </c>
      <c r="D38" s="5" t="s">
        <v>10</v>
      </c>
      <c r="E38" s="5" t="s">
        <v>11</v>
      </c>
      <c r="F38" s="5" t="str">
        <f>"陈辉映"</f>
        <v>陈辉映</v>
      </c>
      <c r="G38" s="5" t="str">
        <f>"男"</f>
        <v>男</v>
      </c>
    </row>
    <row r="39" spans="1:7" s="1" customFormat="1" ht="30" customHeight="1">
      <c r="A39" s="5">
        <v>37</v>
      </c>
      <c r="B39" s="5" t="str">
        <f>"47892022122310171723643"</f>
        <v>47892022122310171723643</v>
      </c>
      <c r="C39" s="5" t="str">
        <f t="shared" si="2"/>
        <v>0201</v>
      </c>
      <c r="D39" s="5" t="s">
        <v>10</v>
      </c>
      <c r="E39" s="5" t="s">
        <v>11</v>
      </c>
      <c r="F39" s="5" t="str">
        <f>"肖寒"</f>
        <v>肖寒</v>
      </c>
      <c r="G39" s="5" t="str">
        <f>"男"</f>
        <v>男</v>
      </c>
    </row>
    <row r="40" spans="1:7" s="1" customFormat="1" ht="30" customHeight="1">
      <c r="A40" s="5">
        <v>38</v>
      </c>
      <c r="B40" s="5" t="str">
        <f>"47892022122310172523644"</f>
        <v>47892022122310172523644</v>
      </c>
      <c r="C40" s="5" t="str">
        <f t="shared" si="2"/>
        <v>0201</v>
      </c>
      <c r="D40" s="5" t="s">
        <v>10</v>
      </c>
      <c r="E40" s="5" t="s">
        <v>11</v>
      </c>
      <c r="F40" s="5" t="str">
        <f>"谢嘉欣"</f>
        <v>谢嘉欣</v>
      </c>
      <c r="G40" s="5" t="str">
        <f>"女"</f>
        <v>女</v>
      </c>
    </row>
    <row r="41" spans="1:7" s="1" customFormat="1" ht="30" customHeight="1">
      <c r="A41" s="5">
        <v>39</v>
      </c>
      <c r="B41" s="5" t="str">
        <f>"47892022122310241123666"</f>
        <v>47892022122310241123666</v>
      </c>
      <c r="C41" s="5" t="str">
        <f t="shared" si="2"/>
        <v>0201</v>
      </c>
      <c r="D41" s="5" t="s">
        <v>10</v>
      </c>
      <c r="E41" s="5" t="s">
        <v>11</v>
      </c>
      <c r="F41" s="5" t="str">
        <f>"陈太鹏"</f>
        <v>陈太鹏</v>
      </c>
      <c r="G41" s="5" t="str">
        <f>"男"</f>
        <v>男</v>
      </c>
    </row>
    <row r="42" spans="1:7" s="1" customFormat="1" ht="30" customHeight="1">
      <c r="A42" s="5">
        <v>40</v>
      </c>
      <c r="B42" s="5" t="str">
        <f>"47892022122310272923679"</f>
        <v>47892022122310272923679</v>
      </c>
      <c r="C42" s="5" t="str">
        <f t="shared" si="2"/>
        <v>0201</v>
      </c>
      <c r="D42" s="5" t="s">
        <v>10</v>
      </c>
      <c r="E42" s="5" t="s">
        <v>11</v>
      </c>
      <c r="F42" s="5" t="str">
        <f>"吴京举"</f>
        <v>吴京举</v>
      </c>
      <c r="G42" s="5" t="str">
        <f>"男"</f>
        <v>男</v>
      </c>
    </row>
    <row r="43" spans="1:7" s="1" customFormat="1" ht="30" customHeight="1">
      <c r="A43" s="5">
        <v>41</v>
      </c>
      <c r="B43" s="5" t="str">
        <f>"47892022122310313023690"</f>
        <v>47892022122310313023690</v>
      </c>
      <c r="C43" s="5" t="str">
        <f t="shared" si="2"/>
        <v>0201</v>
      </c>
      <c r="D43" s="5" t="s">
        <v>10</v>
      </c>
      <c r="E43" s="5" t="s">
        <v>11</v>
      </c>
      <c r="F43" s="5" t="str">
        <f>"谢维亮"</f>
        <v>谢维亮</v>
      </c>
      <c r="G43" s="5" t="str">
        <f>"男"</f>
        <v>男</v>
      </c>
    </row>
    <row r="44" spans="1:7" s="1" customFormat="1" ht="30" customHeight="1">
      <c r="A44" s="5">
        <v>42</v>
      </c>
      <c r="B44" s="5" t="str">
        <f>"47892022122310442623723"</f>
        <v>47892022122310442623723</v>
      </c>
      <c r="C44" s="5" t="str">
        <f t="shared" si="2"/>
        <v>0201</v>
      </c>
      <c r="D44" s="5" t="s">
        <v>10</v>
      </c>
      <c r="E44" s="5" t="s">
        <v>11</v>
      </c>
      <c r="F44" s="5" t="str">
        <f>"冯家玲"</f>
        <v>冯家玲</v>
      </c>
      <c r="G44" s="5" t="str">
        <f>"女"</f>
        <v>女</v>
      </c>
    </row>
    <row r="45" spans="1:7" s="1" customFormat="1" ht="30" customHeight="1">
      <c r="A45" s="5">
        <v>43</v>
      </c>
      <c r="B45" s="5" t="str">
        <f>"47892022122311013623784"</f>
        <v>47892022122311013623784</v>
      </c>
      <c r="C45" s="5" t="str">
        <f t="shared" si="2"/>
        <v>0201</v>
      </c>
      <c r="D45" s="5" t="s">
        <v>10</v>
      </c>
      <c r="E45" s="5" t="s">
        <v>11</v>
      </c>
      <c r="F45" s="5" t="str">
        <f>"王立耕"</f>
        <v>王立耕</v>
      </c>
      <c r="G45" s="5" t="str">
        <f>"男"</f>
        <v>男</v>
      </c>
    </row>
    <row r="46" spans="1:7" s="1" customFormat="1" ht="30" customHeight="1">
      <c r="A46" s="5">
        <v>44</v>
      </c>
      <c r="B46" s="5" t="str">
        <f>"47892022122311031323787"</f>
        <v>47892022122311031323787</v>
      </c>
      <c r="C46" s="5" t="str">
        <f t="shared" si="2"/>
        <v>0201</v>
      </c>
      <c r="D46" s="5" t="s">
        <v>10</v>
      </c>
      <c r="E46" s="5" t="s">
        <v>11</v>
      </c>
      <c r="F46" s="5" t="str">
        <f>"黄青娜"</f>
        <v>黄青娜</v>
      </c>
      <c r="G46" s="5" t="str">
        <f>"女"</f>
        <v>女</v>
      </c>
    </row>
    <row r="47" spans="1:8" s="1" customFormat="1" ht="30" customHeight="1">
      <c r="A47" s="5">
        <v>45</v>
      </c>
      <c r="B47" s="5" t="str">
        <f>"47892022122311071123802"</f>
        <v>47892022122311071123802</v>
      </c>
      <c r="C47" s="5" t="str">
        <f t="shared" si="2"/>
        <v>0201</v>
      </c>
      <c r="D47" s="5" t="s">
        <v>10</v>
      </c>
      <c r="E47" s="5" t="s">
        <v>11</v>
      </c>
      <c r="F47" s="5" t="str">
        <f>"李多"</f>
        <v>李多</v>
      </c>
      <c r="G47" s="5" t="str">
        <f>"男"</f>
        <v>男</v>
      </c>
      <c r="H47" s="6"/>
    </row>
    <row r="48" spans="1:7" s="1" customFormat="1" ht="30" customHeight="1">
      <c r="A48" s="5">
        <v>46</v>
      </c>
      <c r="B48" s="5" t="str">
        <f>"47892022122311423523911"</f>
        <v>47892022122311423523911</v>
      </c>
      <c r="C48" s="5" t="str">
        <f t="shared" si="2"/>
        <v>0201</v>
      </c>
      <c r="D48" s="5" t="s">
        <v>10</v>
      </c>
      <c r="E48" s="5" t="s">
        <v>11</v>
      </c>
      <c r="F48" s="5" t="str">
        <f>"王壮光"</f>
        <v>王壮光</v>
      </c>
      <c r="G48" s="5" t="str">
        <f>"男"</f>
        <v>男</v>
      </c>
    </row>
    <row r="49" spans="1:7" s="1" customFormat="1" ht="30" customHeight="1">
      <c r="A49" s="5">
        <v>47</v>
      </c>
      <c r="B49" s="5" t="str">
        <f>"47892022122312010023950"</f>
        <v>47892022122312010023950</v>
      </c>
      <c r="C49" s="5" t="str">
        <f t="shared" si="2"/>
        <v>0201</v>
      </c>
      <c r="D49" s="5" t="s">
        <v>10</v>
      </c>
      <c r="E49" s="5" t="s">
        <v>11</v>
      </c>
      <c r="F49" s="5" t="str">
        <f>"江成"</f>
        <v>江成</v>
      </c>
      <c r="G49" s="5" t="str">
        <f>"男"</f>
        <v>男</v>
      </c>
    </row>
    <row r="50" spans="1:7" s="1" customFormat="1" ht="30" customHeight="1">
      <c r="A50" s="5">
        <v>48</v>
      </c>
      <c r="B50" s="5" t="str">
        <f>"47892022122312452424052"</f>
        <v>47892022122312452424052</v>
      </c>
      <c r="C50" s="5" t="str">
        <f t="shared" si="2"/>
        <v>0201</v>
      </c>
      <c r="D50" s="5" t="s">
        <v>10</v>
      </c>
      <c r="E50" s="5" t="s">
        <v>11</v>
      </c>
      <c r="F50" s="5" t="str">
        <f>"王开道"</f>
        <v>王开道</v>
      </c>
      <c r="G50" s="5" t="str">
        <f>"男"</f>
        <v>男</v>
      </c>
    </row>
    <row r="51" spans="1:7" s="1" customFormat="1" ht="30" customHeight="1">
      <c r="A51" s="5">
        <v>49</v>
      </c>
      <c r="B51" s="5" t="str">
        <f>"47892022122312562524087"</f>
        <v>47892022122312562524087</v>
      </c>
      <c r="C51" s="5" t="str">
        <f t="shared" si="2"/>
        <v>0201</v>
      </c>
      <c r="D51" s="5" t="s">
        <v>10</v>
      </c>
      <c r="E51" s="5" t="s">
        <v>11</v>
      </c>
      <c r="F51" s="5" t="str">
        <f>"吴淑文"</f>
        <v>吴淑文</v>
      </c>
      <c r="G51" s="5" t="str">
        <f>"男"</f>
        <v>男</v>
      </c>
    </row>
    <row r="52" spans="1:7" s="1" customFormat="1" ht="30" customHeight="1">
      <c r="A52" s="5">
        <v>50</v>
      </c>
      <c r="B52" s="5" t="str">
        <f>"47892022122313175624143"</f>
        <v>47892022122313175624143</v>
      </c>
      <c r="C52" s="5" t="str">
        <f t="shared" si="2"/>
        <v>0201</v>
      </c>
      <c r="D52" s="5" t="s">
        <v>10</v>
      </c>
      <c r="E52" s="5" t="s">
        <v>11</v>
      </c>
      <c r="F52" s="5" t="str">
        <f>"邓雪银"</f>
        <v>邓雪银</v>
      </c>
      <c r="G52" s="5" t="str">
        <f>"女"</f>
        <v>女</v>
      </c>
    </row>
    <row r="53" spans="1:7" s="1" customFormat="1" ht="30" customHeight="1">
      <c r="A53" s="5">
        <v>51</v>
      </c>
      <c r="B53" s="5" t="str">
        <f>"47892022122313443124214"</f>
        <v>47892022122313443124214</v>
      </c>
      <c r="C53" s="5" t="str">
        <f t="shared" si="2"/>
        <v>0201</v>
      </c>
      <c r="D53" s="5" t="s">
        <v>10</v>
      </c>
      <c r="E53" s="5" t="s">
        <v>11</v>
      </c>
      <c r="F53" s="5" t="str">
        <f>"赵寒"</f>
        <v>赵寒</v>
      </c>
      <c r="G53" s="5" t="str">
        <f>"女"</f>
        <v>女</v>
      </c>
    </row>
    <row r="54" spans="1:7" s="1" customFormat="1" ht="30" customHeight="1">
      <c r="A54" s="5">
        <v>52</v>
      </c>
      <c r="B54" s="5" t="str">
        <f>"47892022122315213424469"</f>
        <v>47892022122315213424469</v>
      </c>
      <c r="C54" s="5" t="str">
        <f t="shared" si="2"/>
        <v>0201</v>
      </c>
      <c r="D54" s="5" t="s">
        <v>10</v>
      </c>
      <c r="E54" s="5" t="s">
        <v>11</v>
      </c>
      <c r="F54" s="5" t="str">
        <f>"李耀勋"</f>
        <v>李耀勋</v>
      </c>
      <c r="G54" s="5" t="str">
        <f aca="true" t="shared" si="3" ref="G54:G59">"男"</f>
        <v>男</v>
      </c>
    </row>
    <row r="55" spans="1:7" s="1" customFormat="1" ht="30" customHeight="1">
      <c r="A55" s="5">
        <v>53</v>
      </c>
      <c r="B55" s="5" t="str">
        <f>"47892022122315244324479"</f>
        <v>47892022122315244324479</v>
      </c>
      <c r="C55" s="5" t="str">
        <f t="shared" si="2"/>
        <v>0201</v>
      </c>
      <c r="D55" s="5" t="s">
        <v>10</v>
      </c>
      <c r="E55" s="5" t="s">
        <v>11</v>
      </c>
      <c r="F55" s="5" t="str">
        <f>"王上前"</f>
        <v>王上前</v>
      </c>
      <c r="G55" s="5" t="str">
        <f t="shared" si="3"/>
        <v>男</v>
      </c>
    </row>
    <row r="56" spans="1:7" s="1" customFormat="1" ht="30" customHeight="1">
      <c r="A56" s="5">
        <v>54</v>
      </c>
      <c r="B56" s="5" t="str">
        <f>"47892022122315265024488"</f>
        <v>47892022122315265024488</v>
      </c>
      <c r="C56" s="5" t="str">
        <f t="shared" si="2"/>
        <v>0201</v>
      </c>
      <c r="D56" s="5" t="s">
        <v>10</v>
      </c>
      <c r="E56" s="5" t="s">
        <v>11</v>
      </c>
      <c r="F56" s="5" t="str">
        <f>"姚国铭"</f>
        <v>姚国铭</v>
      </c>
      <c r="G56" s="5" t="str">
        <f t="shared" si="3"/>
        <v>男</v>
      </c>
    </row>
    <row r="57" spans="1:7" s="1" customFormat="1" ht="30" customHeight="1">
      <c r="A57" s="5">
        <v>55</v>
      </c>
      <c r="B57" s="5" t="str">
        <f>"47892022122315311124502"</f>
        <v>47892022122315311124502</v>
      </c>
      <c r="C57" s="5" t="str">
        <f t="shared" si="2"/>
        <v>0201</v>
      </c>
      <c r="D57" s="5" t="s">
        <v>10</v>
      </c>
      <c r="E57" s="5" t="s">
        <v>11</v>
      </c>
      <c r="F57" s="5" t="str">
        <f>"梁国涛"</f>
        <v>梁国涛</v>
      </c>
      <c r="G57" s="5" t="str">
        <f t="shared" si="3"/>
        <v>男</v>
      </c>
    </row>
    <row r="58" spans="1:7" s="1" customFormat="1" ht="30" customHeight="1">
      <c r="A58" s="5">
        <v>56</v>
      </c>
      <c r="B58" s="5" t="str">
        <f>"47892022122315450924543"</f>
        <v>47892022122315450924543</v>
      </c>
      <c r="C58" s="5" t="str">
        <f t="shared" si="2"/>
        <v>0201</v>
      </c>
      <c r="D58" s="5" t="s">
        <v>10</v>
      </c>
      <c r="E58" s="5" t="s">
        <v>11</v>
      </c>
      <c r="F58" s="5" t="str">
        <f>"陈起维"</f>
        <v>陈起维</v>
      </c>
      <c r="G58" s="5" t="str">
        <f t="shared" si="3"/>
        <v>男</v>
      </c>
    </row>
    <row r="59" spans="1:7" s="1" customFormat="1" ht="30" customHeight="1">
      <c r="A59" s="5">
        <v>57</v>
      </c>
      <c r="B59" s="5" t="str">
        <f>"47892022122316193524654"</f>
        <v>47892022122316193524654</v>
      </c>
      <c r="C59" s="5" t="str">
        <f t="shared" si="2"/>
        <v>0201</v>
      </c>
      <c r="D59" s="5" t="s">
        <v>10</v>
      </c>
      <c r="E59" s="5" t="s">
        <v>11</v>
      </c>
      <c r="F59" s="5" t="str">
        <f>"符孝铭"</f>
        <v>符孝铭</v>
      </c>
      <c r="G59" s="5" t="str">
        <f t="shared" si="3"/>
        <v>男</v>
      </c>
    </row>
    <row r="60" spans="1:7" s="1" customFormat="1" ht="30" customHeight="1">
      <c r="A60" s="5">
        <v>58</v>
      </c>
      <c r="B60" s="5" t="str">
        <f>"47892022122317125224808"</f>
        <v>47892022122317125224808</v>
      </c>
      <c r="C60" s="5" t="str">
        <f t="shared" si="2"/>
        <v>0201</v>
      </c>
      <c r="D60" s="5" t="s">
        <v>10</v>
      </c>
      <c r="E60" s="5" t="s">
        <v>11</v>
      </c>
      <c r="F60" s="5" t="str">
        <f>"杜海珍"</f>
        <v>杜海珍</v>
      </c>
      <c r="G60" s="5" t="str">
        <f>"女"</f>
        <v>女</v>
      </c>
    </row>
    <row r="61" spans="1:7" s="1" customFormat="1" ht="30" customHeight="1">
      <c r="A61" s="5">
        <v>59</v>
      </c>
      <c r="B61" s="5" t="str">
        <f>"47892022122317193324827"</f>
        <v>47892022122317193324827</v>
      </c>
      <c r="C61" s="5" t="str">
        <f t="shared" si="2"/>
        <v>0201</v>
      </c>
      <c r="D61" s="5" t="s">
        <v>10</v>
      </c>
      <c r="E61" s="5" t="s">
        <v>11</v>
      </c>
      <c r="F61" s="5" t="str">
        <f>"洪颜"</f>
        <v>洪颜</v>
      </c>
      <c r="G61" s="5" t="str">
        <f>"女"</f>
        <v>女</v>
      </c>
    </row>
    <row r="62" spans="1:7" s="1" customFormat="1" ht="30" customHeight="1">
      <c r="A62" s="5">
        <v>60</v>
      </c>
      <c r="B62" s="5" t="str">
        <f>"47892022122317212324836"</f>
        <v>47892022122317212324836</v>
      </c>
      <c r="C62" s="5" t="str">
        <f t="shared" si="2"/>
        <v>0201</v>
      </c>
      <c r="D62" s="5" t="s">
        <v>10</v>
      </c>
      <c r="E62" s="5" t="s">
        <v>11</v>
      </c>
      <c r="F62" s="5" t="str">
        <f>"王国威"</f>
        <v>王国威</v>
      </c>
      <c r="G62" s="5" t="str">
        <f aca="true" t="shared" si="4" ref="G62:G67">"男"</f>
        <v>男</v>
      </c>
    </row>
    <row r="63" spans="1:7" s="1" customFormat="1" ht="30" customHeight="1">
      <c r="A63" s="5">
        <v>61</v>
      </c>
      <c r="B63" s="5" t="str">
        <f>"47892022122317334124860"</f>
        <v>47892022122317334124860</v>
      </c>
      <c r="C63" s="5" t="str">
        <f t="shared" si="2"/>
        <v>0201</v>
      </c>
      <c r="D63" s="5" t="s">
        <v>10</v>
      </c>
      <c r="E63" s="5" t="s">
        <v>11</v>
      </c>
      <c r="F63" s="5" t="str">
        <f>"徐能增"</f>
        <v>徐能增</v>
      </c>
      <c r="G63" s="5" t="str">
        <f t="shared" si="4"/>
        <v>男</v>
      </c>
    </row>
    <row r="64" spans="1:7" s="1" customFormat="1" ht="30" customHeight="1">
      <c r="A64" s="5">
        <v>62</v>
      </c>
      <c r="B64" s="5" t="str">
        <f>"47892022122317460624885"</f>
        <v>47892022122317460624885</v>
      </c>
      <c r="C64" s="5" t="str">
        <f t="shared" si="2"/>
        <v>0201</v>
      </c>
      <c r="D64" s="5" t="s">
        <v>10</v>
      </c>
      <c r="E64" s="5" t="s">
        <v>11</v>
      </c>
      <c r="F64" s="5" t="str">
        <f>"李畅利"</f>
        <v>李畅利</v>
      </c>
      <c r="G64" s="5" t="str">
        <f t="shared" si="4"/>
        <v>男</v>
      </c>
    </row>
    <row r="65" spans="1:7" s="1" customFormat="1" ht="30" customHeight="1">
      <c r="A65" s="5">
        <v>63</v>
      </c>
      <c r="B65" s="5" t="str">
        <f>"47892022122317575724898"</f>
        <v>47892022122317575724898</v>
      </c>
      <c r="C65" s="5" t="str">
        <f t="shared" si="2"/>
        <v>0201</v>
      </c>
      <c r="D65" s="5" t="s">
        <v>10</v>
      </c>
      <c r="E65" s="5" t="s">
        <v>11</v>
      </c>
      <c r="F65" s="5" t="str">
        <f>"吴多举"</f>
        <v>吴多举</v>
      </c>
      <c r="G65" s="5" t="str">
        <f t="shared" si="4"/>
        <v>男</v>
      </c>
    </row>
    <row r="66" spans="1:7" s="1" customFormat="1" ht="30" customHeight="1">
      <c r="A66" s="5">
        <v>64</v>
      </c>
      <c r="B66" s="5" t="str">
        <f>"47892022122318215724944"</f>
        <v>47892022122318215724944</v>
      </c>
      <c r="C66" s="5" t="str">
        <f t="shared" si="2"/>
        <v>0201</v>
      </c>
      <c r="D66" s="5" t="s">
        <v>10</v>
      </c>
      <c r="E66" s="5" t="s">
        <v>11</v>
      </c>
      <c r="F66" s="5" t="str">
        <f>"昌麟"</f>
        <v>昌麟</v>
      </c>
      <c r="G66" s="5" t="str">
        <f t="shared" si="4"/>
        <v>男</v>
      </c>
    </row>
    <row r="67" spans="1:7" s="1" customFormat="1" ht="30" customHeight="1">
      <c r="A67" s="5">
        <v>65</v>
      </c>
      <c r="B67" s="5" t="str">
        <f>"47892022122319124925039"</f>
        <v>47892022122319124925039</v>
      </c>
      <c r="C67" s="5" t="str">
        <f t="shared" si="2"/>
        <v>0201</v>
      </c>
      <c r="D67" s="5" t="s">
        <v>10</v>
      </c>
      <c r="E67" s="5" t="s">
        <v>11</v>
      </c>
      <c r="F67" s="5" t="str">
        <f>"冯平"</f>
        <v>冯平</v>
      </c>
      <c r="G67" s="5" t="str">
        <f t="shared" si="4"/>
        <v>男</v>
      </c>
    </row>
    <row r="68" spans="1:7" s="1" customFormat="1" ht="30" customHeight="1">
      <c r="A68" s="5">
        <v>66</v>
      </c>
      <c r="B68" s="5" t="str">
        <f>"47892022122321100025275"</f>
        <v>47892022122321100025275</v>
      </c>
      <c r="C68" s="5" t="str">
        <f t="shared" si="2"/>
        <v>0201</v>
      </c>
      <c r="D68" s="5" t="s">
        <v>10</v>
      </c>
      <c r="E68" s="5" t="s">
        <v>11</v>
      </c>
      <c r="F68" s="5" t="str">
        <f>"黄小珍"</f>
        <v>黄小珍</v>
      </c>
      <c r="G68" s="5" t="str">
        <f>"女"</f>
        <v>女</v>
      </c>
    </row>
    <row r="69" spans="1:7" s="1" customFormat="1" ht="30" customHeight="1">
      <c r="A69" s="5">
        <v>67</v>
      </c>
      <c r="B69" s="5" t="str">
        <f>"47892022122321145325283"</f>
        <v>47892022122321145325283</v>
      </c>
      <c r="C69" s="5" t="str">
        <f t="shared" si="2"/>
        <v>0201</v>
      </c>
      <c r="D69" s="5" t="s">
        <v>10</v>
      </c>
      <c r="E69" s="5" t="s">
        <v>11</v>
      </c>
      <c r="F69" s="5" t="str">
        <f>"陈庭竹"</f>
        <v>陈庭竹</v>
      </c>
      <c r="G69" s="5" t="str">
        <f>"女"</f>
        <v>女</v>
      </c>
    </row>
    <row r="70" spans="1:7" s="1" customFormat="1" ht="30" customHeight="1">
      <c r="A70" s="5">
        <v>68</v>
      </c>
      <c r="B70" s="5" t="str">
        <f>"47892022122322240825374"</f>
        <v>47892022122322240825374</v>
      </c>
      <c r="C70" s="5" t="str">
        <f t="shared" si="2"/>
        <v>0201</v>
      </c>
      <c r="D70" s="5" t="s">
        <v>10</v>
      </c>
      <c r="E70" s="5" t="s">
        <v>11</v>
      </c>
      <c r="F70" s="5" t="str">
        <f>"林光海"</f>
        <v>林光海</v>
      </c>
      <c r="G70" s="5" t="str">
        <f aca="true" t="shared" si="5" ref="G70:G85">"男"</f>
        <v>男</v>
      </c>
    </row>
    <row r="71" spans="1:7" s="1" customFormat="1" ht="30" customHeight="1">
      <c r="A71" s="5">
        <v>69</v>
      </c>
      <c r="B71" s="5" t="str">
        <f>"47892022122400025625433"</f>
        <v>47892022122400025625433</v>
      </c>
      <c r="C71" s="5" t="str">
        <f t="shared" si="2"/>
        <v>0201</v>
      </c>
      <c r="D71" s="5" t="s">
        <v>10</v>
      </c>
      <c r="E71" s="5" t="s">
        <v>11</v>
      </c>
      <c r="F71" s="5" t="str">
        <f>"冯在余"</f>
        <v>冯在余</v>
      </c>
      <c r="G71" s="5" t="str">
        <f t="shared" si="5"/>
        <v>男</v>
      </c>
    </row>
    <row r="72" spans="1:7" s="1" customFormat="1" ht="30" customHeight="1">
      <c r="A72" s="5">
        <v>70</v>
      </c>
      <c r="B72" s="5" t="str">
        <f>"47892022122400305225440"</f>
        <v>47892022122400305225440</v>
      </c>
      <c r="C72" s="5" t="str">
        <f t="shared" si="2"/>
        <v>0201</v>
      </c>
      <c r="D72" s="5" t="s">
        <v>10</v>
      </c>
      <c r="E72" s="5" t="s">
        <v>11</v>
      </c>
      <c r="F72" s="5" t="str">
        <f>"符永柏"</f>
        <v>符永柏</v>
      </c>
      <c r="G72" s="5" t="str">
        <f t="shared" si="5"/>
        <v>男</v>
      </c>
    </row>
    <row r="73" spans="1:7" s="1" customFormat="1" ht="30" customHeight="1">
      <c r="A73" s="5">
        <v>71</v>
      </c>
      <c r="B73" s="5" t="str">
        <f>"47892022122409053625495"</f>
        <v>47892022122409053625495</v>
      </c>
      <c r="C73" s="5" t="str">
        <f t="shared" si="2"/>
        <v>0201</v>
      </c>
      <c r="D73" s="5" t="s">
        <v>10</v>
      </c>
      <c r="E73" s="5" t="s">
        <v>11</v>
      </c>
      <c r="F73" s="5" t="str">
        <f>"刘福聚"</f>
        <v>刘福聚</v>
      </c>
      <c r="G73" s="5" t="str">
        <f t="shared" si="5"/>
        <v>男</v>
      </c>
    </row>
    <row r="74" spans="1:7" s="1" customFormat="1" ht="30" customHeight="1">
      <c r="A74" s="5">
        <v>72</v>
      </c>
      <c r="B74" s="5" t="str">
        <f>"47892022122409281025517"</f>
        <v>47892022122409281025517</v>
      </c>
      <c r="C74" s="5" t="str">
        <f t="shared" si="2"/>
        <v>0201</v>
      </c>
      <c r="D74" s="5" t="s">
        <v>10</v>
      </c>
      <c r="E74" s="5" t="s">
        <v>11</v>
      </c>
      <c r="F74" s="5" t="str">
        <f>"王上裕"</f>
        <v>王上裕</v>
      </c>
      <c r="G74" s="5" t="str">
        <f t="shared" si="5"/>
        <v>男</v>
      </c>
    </row>
    <row r="75" spans="1:7" s="1" customFormat="1" ht="30" customHeight="1">
      <c r="A75" s="5">
        <v>73</v>
      </c>
      <c r="B75" s="5" t="str">
        <f>"47892022122409482225536"</f>
        <v>47892022122409482225536</v>
      </c>
      <c r="C75" s="5" t="str">
        <f t="shared" si="2"/>
        <v>0201</v>
      </c>
      <c r="D75" s="5" t="s">
        <v>10</v>
      </c>
      <c r="E75" s="5" t="s">
        <v>11</v>
      </c>
      <c r="F75" s="5" t="str">
        <f>"余荟吉"</f>
        <v>余荟吉</v>
      </c>
      <c r="G75" s="5" t="str">
        <f t="shared" si="5"/>
        <v>男</v>
      </c>
    </row>
    <row r="76" spans="1:7" s="1" customFormat="1" ht="30" customHeight="1">
      <c r="A76" s="5">
        <v>74</v>
      </c>
      <c r="B76" s="5" t="str">
        <f>"47892022122410541325638"</f>
        <v>47892022122410541325638</v>
      </c>
      <c r="C76" s="5" t="str">
        <f t="shared" si="2"/>
        <v>0201</v>
      </c>
      <c r="D76" s="5" t="s">
        <v>10</v>
      </c>
      <c r="E76" s="5" t="s">
        <v>11</v>
      </c>
      <c r="F76" s="5" t="str">
        <f>"张华胜"</f>
        <v>张华胜</v>
      </c>
      <c r="G76" s="5" t="str">
        <f t="shared" si="5"/>
        <v>男</v>
      </c>
    </row>
    <row r="77" spans="1:7" s="1" customFormat="1" ht="30" customHeight="1">
      <c r="A77" s="5">
        <v>75</v>
      </c>
      <c r="B77" s="5" t="str">
        <f>"47892022122411383725696"</f>
        <v>47892022122411383725696</v>
      </c>
      <c r="C77" s="5" t="str">
        <f t="shared" si="2"/>
        <v>0201</v>
      </c>
      <c r="D77" s="5" t="s">
        <v>10</v>
      </c>
      <c r="E77" s="5" t="s">
        <v>11</v>
      </c>
      <c r="F77" s="5" t="str">
        <f>"吴钟明"</f>
        <v>吴钟明</v>
      </c>
      <c r="G77" s="5" t="str">
        <f t="shared" si="5"/>
        <v>男</v>
      </c>
    </row>
    <row r="78" spans="1:7" s="1" customFormat="1" ht="30" customHeight="1">
      <c r="A78" s="5">
        <v>76</v>
      </c>
      <c r="B78" s="5" t="str">
        <f>"47892022122413243725876"</f>
        <v>47892022122413243725876</v>
      </c>
      <c r="C78" s="5" t="str">
        <f t="shared" si="2"/>
        <v>0201</v>
      </c>
      <c r="D78" s="5" t="s">
        <v>10</v>
      </c>
      <c r="E78" s="5" t="s">
        <v>11</v>
      </c>
      <c r="F78" s="5" t="str">
        <f>"张泽辉"</f>
        <v>张泽辉</v>
      </c>
      <c r="G78" s="5" t="str">
        <f t="shared" si="5"/>
        <v>男</v>
      </c>
    </row>
    <row r="79" spans="1:7" s="1" customFormat="1" ht="30" customHeight="1">
      <c r="A79" s="5">
        <v>77</v>
      </c>
      <c r="B79" s="5" t="str">
        <f>"47892022122414464726046"</f>
        <v>47892022122414464726046</v>
      </c>
      <c r="C79" s="5" t="str">
        <f t="shared" si="2"/>
        <v>0201</v>
      </c>
      <c r="D79" s="5" t="s">
        <v>10</v>
      </c>
      <c r="E79" s="5" t="s">
        <v>11</v>
      </c>
      <c r="F79" s="5" t="str">
        <f>"黄侯睿"</f>
        <v>黄侯睿</v>
      </c>
      <c r="G79" s="5" t="str">
        <f t="shared" si="5"/>
        <v>男</v>
      </c>
    </row>
    <row r="80" spans="1:7" s="1" customFormat="1" ht="30" customHeight="1">
      <c r="A80" s="5">
        <v>78</v>
      </c>
      <c r="B80" s="5" t="str">
        <f>"47892022122415095726092"</f>
        <v>47892022122415095726092</v>
      </c>
      <c r="C80" s="5" t="str">
        <f t="shared" si="2"/>
        <v>0201</v>
      </c>
      <c r="D80" s="5" t="s">
        <v>10</v>
      </c>
      <c r="E80" s="5" t="s">
        <v>11</v>
      </c>
      <c r="F80" s="5" t="str">
        <f>"项鹏"</f>
        <v>项鹏</v>
      </c>
      <c r="G80" s="5" t="str">
        <f t="shared" si="5"/>
        <v>男</v>
      </c>
    </row>
    <row r="81" spans="1:7" s="1" customFormat="1" ht="30" customHeight="1">
      <c r="A81" s="5">
        <v>79</v>
      </c>
      <c r="B81" s="5" t="str">
        <f>"47892022122415214226111"</f>
        <v>47892022122415214226111</v>
      </c>
      <c r="C81" s="5" t="str">
        <f t="shared" si="2"/>
        <v>0201</v>
      </c>
      <c r="D81" s="5" t="s">
        <v>10</v>
      </c>
      <c r="E81" s="5" t="s">
        <v>11</v>
      </c>
      <c r="F81" s="5" t="str">
        <f>"曾靖"</f>
        <v>曾靖</v>
      </c>
      <c r="G81" s="5" t="str">
        <f t="shared" si="5"/>
        <v>男</v>
      </c>
    </row>
    <row r="82" spans="1:7" s="1" customFormat="1" ht="30" customHeight="1">
      <c r="A82" s="5">
        <v>80</v>
      </c>
      <c r="B82" s="5" t="str">
        <f>"47892022122415275726127"</f>
        <v>47892022122415275726127</v>
      </c>
      <c r="C82" s="5" t="str">
        <f t="shared" si="2"/>
        <v>0201</v>
      </c>
      <c r="D82" s="5" t="s">
        <v>10</v>
      </c>
      <c r="E82" s="5" t="s">
        <v>11</v>
      </c>
      <c r="F82" s="5" t="str">
        <f>"梁迅"</f>
        <v>梁迅</v>
      </c>
      <c r="G82" s="5" t="str">
        <f t="shared" si="5"/>
        <v>男</v>
      </c>
    </row>
    <row r="83" spans="1:7" s="1" customFormat="1" ht="30" customHeight="1">
      <c r="A83" s="5">
        <v>81</v>
      </c>
      <c r="B83" s="5" t="str">
        <f>"47892022122415283626128"</f>
        <v>47892022122415283626128</v>
      </c>
      <c r="C83" s="5" t="str">
        <f t="shared" si="2"/>
        <v>0201</v>
      </c>
      <c r="D83" s="5" t="s">
        <v>10</v>
      </c>
      <c r="E83" s="5" t="s">
        <v>11</v>
      </c>
      <c r="F83" s="5" t="str">
        <f>"李世祺"</f>
        <v>李世祺</v>
      </c>
      <c r="G83" s="5" t="str">
        <f t="shared" si="5"/>
        <v>男</v>
      </c>
    </row>
    <row r="84" spans="1:7" s="1" customFormat="1" ht="30" customHeight="1">
      <c r="A84" s="5">
        <v>82</v>
      </c>
      <c r="B84" s="5" t="str">
        <f>"47892022122415371726144"</f>
        <v>47892022122415371726144</v>
      </c>
      <c r="C84" s="5" t="str">
        <f t="shared" si="2"/>
        <v>0201</v>
      </c>
      <c r="D84" s="5" t="s">
        <v>10</v>
      </c>
      <c r="E84" s="5" t="s">
        <v>11</v>
      </c>
      <c r="F84" s="5" t="str">
        <f>"黄文禹"</f>
        <v>黄文禹</v>
      </c>
      <c r="G84" s="5" t="str">
        <f t="shared" si="5"/>
        <v>男</v>
      </c>
    </row>
    <row r="85" spans="1:7" s="1" customFormat="1" ht="30" customHeight="1">
      <c r="A85" s="5">
        <v>83</v>
      </c>
      <c r="B85" s="5" t="str">
        <f>"47892022122416524826291"</f>
        <v>47892022122416524826291</v>
      </c>
      <c r="C85" s="5" t="str">
        <f t="shared" si="2"/>
        <v>0201</v>
      </c>
      <c r="D85" s="5" t="s">
        <v>10</v>
      </c>
      <c r="E85" s="5" t="s">
        <v>11</v>
      </c>
      <c r="F85" s="5" t="str">
        <f>"曾家仕"</f>
        <v>曾家仕</v>
      </c>
      <c r="G85" s="5" t="str">
        <f t="shared" si="5"/>
        <v>男</v>
      </c>
    </row>
    <row r="86" spans="1:7" s="1" customFormat="1" ht="30" customHeight="1">
      <c r="A86" s="5">
        <v>84</v>
      </c>
      <c r="B86" s="5" t="str">
        <f>"47892022122416542826295"</f>
        <v>47892022122416542826295</v>
      </c>
      <c r="C86" s="5" t="str">
        <f t="shared" si="2"/>
        <v>0201</v>
      </c>
      <c r="D86" s="5" t="s">
        <v>10</v>
      </c>
      <c r="E86" s="5" t="s">
        <v>11</v>
      </c>
      <c r="F86" s="5" t="str">
        <f>"钟水合"</f>
        <v>钟水合</v>
      </c>
      <c r="G86" s="5" t="str">
        <f>"女"</f>
        <v>女</v>
      </c>
    </row>
    <row r="87" spans="1:7" s="1" customFormat="1" ht="30" customHeight="1">
      <c r="A87" s="5">
        <v>85</v>
      </c>
      <c r="B87" s="5" t="str">
        <f>"47892022122417555126322"</f>
        <v>47892022122417555126322</v>
      </c>
      <c r="C87" s="5" t="str">
        <f t="shared" si="2"/>
        <v>0201</v>
      </c>
      <c r="D87" s="5" t="s">
        <v>10</v>
      </c>
      <c r="E87" s="5" t="s">
        <v>11</v>
      </c>
      <c r="F87" s="5" t="str">
        <f>"文嘉烨"</f>
        <v>文嘉烨</v>
      </c>
      <c r="G87" s="5" t="str">
        <f>"女"</f>
        <v>女</v>
      </c>
    </row>
    <row r="88" spans="1:7" s="1" customFormat="1" ht="30" customHeight="1">
      <c r="A88" s="5">
        <v>86</v>
      </c>
      <c r="B88" s="5" t="str">
        <f>"47892022122418374326341"</f>
        <v>47892022122418374326341</v>
      </c>
      <c r="C88" s="5" t="str">
        <f t="shared" si="2"/>
        <v>0201</v>
      </c>
      <c r="D88" s="5" t="s">
        <v>10</v>
      </c>
      <c r="E88" s="5" t="s">
        <v>11</v>
      </c>
      <c r="F88" s="5" t="str">
        <f>"许燕芬"</f>
        <v>许燕芬</v>
      </c>
      <c r="G88" s="5" t="str">
        <f>"女"</f>
        <v>女</v>
      </c>
    </row>
    <row r="89" spans="1:7" s="1" customFormat="1" ht="30" customHeight="1">
      <c r="A89" s="5">
        <v>87</v>
      </c>
      <c r="B89" s="5" t="str">
        <f>"47892022122419205926353"</f>
        <v>47892022122419205926353</v>
      </c>
      <c r="C89" s="5" t="str">
        <f t="shared" si="2"/>
        <v>0201</v>
      </c>
      <c r="D89" s="5" t="s">
        <v>10</v>
      </c>
      <c r="E89" s="5" t="s">
        <v>11</v>
      </c>
      <c r="F89" s="5" t="str">
        <f>"黎惠娴"</f>
        <v>黎惠娴</v>
      </c>
      <c r="G89" s="5" t="str">
        <f>"女"</f>
        <v>女</v>
      </c>
    </row>
    <row r="90" spans="1:7" s="1" customFormat="1" ht="30" customHeight="1">
      <c r="A90" s="5">
        <v>88</v>
      </c>
      <c r="B90" s="5" t="str">
        <f>"47892022122419270826356"</f>
        <v>47892022122419270826356</v>
      </c>
      <c r="C90" s="5" t="str">
        <f t="shared" si="2"/>
        <v>0201</v>
      </c>
      <c r="D90" s="5" t="s">
        <v>10</v>
      </c>
      <c r="E90" s="5" t="s">
        <v>11</v>
      </c>
      <c r="F90" s="5" t="str">
        <f>"张煦"</f>
        <v>张煦</v>
      </c>
      <c r="G90" s="5" t="str">
        <f>"男"</f>
        <v>男</v>
      </c>
    </row>
    <row r="91" spans="1:7" s="1" customFormat="1" ht="30" customHeight="1">
      <c r="A91" s="5">
        <v>89</v>
      </c>
      <c r="B91" s="5" t="str">
        <f>"47892022122422311726412"</f>
        <v>47892022122422311726412</v>
      </c>
      <c r="C91" s="5" t="str">
        <f t="shared" si="2"/>
        <v>0201</v>
      </c>
      <c r="D91" s="5" t="s">
        <v>10</v>
      </c>
      <c r="E91" s="5" t="s">
        <v>11</v>
      </c>
      <c r="F91" s="5" t="str">
        <f>"王泽农"</f>
        <v>王泽农</v>
      </c>
      <c r="G91" s="5" t="str">
        <f>"男"</f>
        <v>男</v>
      </c>
    </row>
    <row r="92" spans="1:7" s="1" customFormat="1" ht="30" customHeight="1">
      <c r="A92" s="5">
        <v>90</v>
      </c>
      <c r="B92" s="5" t="str">
        <f>"47892022122423454826427"</f>
        <v>47892022122423454826427</v>
      </c>
      <c r="C92" s="5" t="str">
        <f t="shared" si="2"/>
        <v>0201</v>
      </c>
      <c r="D92" s="5" t="s">
        <v>10</v>
      </c>
      <c r="E92" s="5" t="s">
        <v>11</v>
      </c>
      <c r="F92" s="5" t="str">
        <f>"徐文玺"</f>
        <v>徐文玺</v>
      </c>
      <c r="G92" s="5" t="str">
        <f>"男"</f>
        <v>男</v>
      </c>
    </row>
    <row r="93" spans="1:7" s="1" customFormat="1" ht="30" customHeight="1">
      <c r="A93" s="5">
        <v>91</v>
      </c>
      <c r="B93" s="5" t="str">
        <f>"47892022122508103226444"</f>
        <v>47892022122508103226444</v>
      </c>
      <c r="C93" s="5" t="str">
        <f t="shared" si="2"/>
        <v>0201</v>
      </c>
      <c r="D93" s="5" t="s">
        <v>10</v>
      </c>
      <c r="E93" s="5" t="s">
        <v>11</v>
      </c>
      <c r="F93" s="5" t="str">
        <f>"严立渊"</f>
        <v>严立渊</v>
      </c>
      <c r="G93" s="5" t="str">
        <f>"男"</f>
        <v>男</v>
      </c>
    </row>
    <row r="94" spans="1:7" s="1" customFormat="1" ht="30" customHeight="1">
      <c r="A94" s="5">
        <v>92</v>
      </c>
      <c r="B94" s="5" t="str">
        <f>"47892022122511155526481"</f>
        <v>47892022122511155526481</v>
      </c>
      <c r="C94" s="5" t="str">
        <f t="shared" si="2"/>
        <v>0201</v>
      </c>
      <c r="D94" s="5" t="s">
        <v>10</v>
      </c>
      <c r="E94" s="5" t="s">
        <v>11</v>
      </c>
      <c r="F94" s="5" t="str">
        <f>"陈耿"</f>
        <v>陈耿</v>
      </c>
      <c r="G94" s="5" t="str">
        <f>"男"</f>
        <v>男</v>
      </c>
    </row>
    <row r="95" spans="1:7" s="1" customFormat="1" ht="30" customHeight="1">
      <c r="A95" s="5">
        <v>93</v>
      </c>
      <c r="B95" s="5" t="str">
        <f>"47892022122512082326500"</f>
        <v>47892022122512082326500</v>
      </c>
      <c r="C95" s="5" t="str">
        <f t="shared" si="2"/>
        <v>0201</v>
      </c>
      <c r="D95" s="5" t="s">
        <v>10</v>
      </c>
      <c r="E95" s="5" t="s">
        <v>11</v>
      </c>
      <c r="F95" s="5" t="str">
        <f>"庄艳"</f>
        <v>庄艳</v>
      </c>
      <c r="G95" s="5" t="str">
        <f>"女"</f>
        <v>女</v>
      </c>
    </row>
    <row r="96" spans="1:7" s="1" customFormat="1" ht="30" customHeight="1">
      <c r="A96" s="5">
        <v>94</v>
      </c>
      <c r="B96" s="5" t="str">
        <f>"47892022122512220926505"</f>
        <v>47892022122512220926505</v>
      </c>
      <c r="C96" s="5" t="str">
        <f t="shared" si="2"/>
        <v>0201</v>
      </c>
      <c r="D96" s="5" t="s">
        <v>10</v>
      </c>
      <c r="E96" s="5" t="s">
        <v>11</v>
      </c>
      <c r="F96" s="5" t="str">
        <f>"谭秋燕"</f>
        <v>谭秋燕</v>
      </c>
      <c r="G96" s="5" t="str">
        <f>"女"</f>
        <v>女</v>
      </c>
    </row>
    <row r="97" spans="1:7" s="1" customFormat="1" ht="30" customHeight="1">
      <c r="A97" s="5">
        <v>95</v>
      </c>
      <c r="B97" s="5" t="str">
        <f>"47892022122513401626545"</f>
        <v>47892022122513401626545</v>
      </c>
      <c r="C97" s="5" t="str">
        <f aca="true" t="shared" si="6" ref="C97:C160">"0201"</f>
        <v>0201</v>
      </c>
      <c r="D97" s="5" t="s">
        <v>10</v>
      </c>
      <c r="E97" s="5" t="s">
        <v>11</v>
      </c>
      <c r="F97" s="5" t="str">
        <f>"郭宇铭"</f>
        <v>郭宇铭</v>
      </c>
      <c r="G97" s="5" t="str">
        <f>"男"</f>
        <v>男</v>
      </c>
    </row>
    <row r="98" spans="1:7" s="1" customFormat="1" ht="30" customHeight="1">
      <c r="A98" s="5">
        <v>96</v>
      </c>
      <c r="B98" s="5" t="str">
        <f>"47892022122515542626606"</f>
        <v>47892022122515542626606</v>
      </c>
      <c r="C98" s="5" t="str">
        <f t="shared" si="6"/>
        <v>0201</v>
      </c>
      <c r="D98" s="5" t="s">
        <v>10</v>
      </c>
      <c r="E98" s="5" t="s">
        <v>11</v>
      </c>
      <c r="F98" s="5" t="str">
        <f>"苏运宏"</f>
        <v>苏运宏</v>
      </c>
      <c r="G98" s="5" t="str">
        <f>"男"</f>
        <v>男</v>
      </c>
    </row>
    <row r="99" spans="1:7" s="1" customFormat="1" ht="30" customHeight="1">
      <c r="A99" s="5">
        <v>97</v>
      </c>
      <c r="B99" s="5" t="str">
        <f>"47892022122516004126608"</f>
        <v>47892022122516004126608</v>
      </c>
      <c r="C99" s="5" t="str">
        <f t="shared" si="6"/>
        <v>0201</v>
      </c>
      <c r="D99" s="5" t="s">
        <v>10</v>
      </c>
      <c r="E99" s="5" t="s">
        <v>11</v>
      </c>
      <c r="F99" s="5" t="str">
        <f>"林茜茜"</f>
        <v>林茜茜</v>
      </c>
      <c r="G99" s="5" t="str">
        <f>"女"</f>
        <v>女</v>
      </c>
    </row>
    <row r="100" spans="1:7" s="1" customFormat="1" ht="30" customHeight="1">
      <c r="A100" s="5">
        <v>98</v>
      </c>
      <c r="B100" s="5" t="str">
        <f>"47892022122518570226660"</f>
        <v>47892022122518570226660</v>
      </c>
      <c r="C100" s="5" t="str">
        <f t="shared" si="6"/>
        <v>0201</v>
      </c>
      <c r="D100" s="5" t="s">
        <v>10</v>
      </c>
      <c r="E100" s="5" t="s">
        <v>11</v>
      </c>
      <c r="F100" s="5" t="str">
        <f>"王富鹏"</f>
        <v>王富鹏</v>
      </c>
      <c r="G100" s="5" t="str">
        <f>"男"</f>
        <v>男</v>
      </c>
    </row>
    <row r="101" spans="1:7" s="1" customFormat="1" ht="30" customHeight="1">
      <c r="A101" s="5">
        <v>99</v>
      </c>
      <c r="B101" s="5" t="str">
        <f>"47892022122519001026662"</f>
        <v>47892022122519001026662</v>
      </c>
      <c r="C101" s="5" t="str">
        <f t="shared" si="6"/>
        <v>0201</v>
      </c>
      <c r="D101" s="5" t="s">
        <v>10</v>
      </c>
      <c r="E101" s="5" t="s">
        <v>11</v>
      </c>
      <c r="F101" s="5" t="str">
        <f>"吴创刊"</f>
        <v>吴创刊</v>
      </c>
      <c r="G101" s="5" t="str">
        <f>"男"</f>
        <v>男</v>
      </c>
    </row>
    <row r="102" spans="1:7" s="1" customFormat="1" ht="30" customHeight="1">
      <c r="A102" s="5">
        <v>100</v>
      </c>
      <c r="B102" s="5" t="str">
        <f>"47892022122519352826678"</f>
        <v>47892022122519352826678</v>
      </c>
      <c r="C102" s="5" t="str">
        <f t="shared" si="6"/>
        <v>0201</v>
      </c>
      <c r="D102" s="5" t="s">
        <v>10</v>
      </c>
      <c r="E102" s="5" t="s">
        <v>11</v>
      </c>
      <c r="F102" s="5" t="str">
        <f>"杨来浩"</f>
        <v>杨来浩</v>
      </c>
      <c r="G102" s="5" t="str">
        <f>"男"</f>
        <v>男</v>
      </c>
    </row>
    <row r="103" spans="1:7" s="1" customFormat="1" ht="30" customHeight="1">
      <c r="A103" s="5">
        <v>101</v>
      </c>
      <c r="B103" s="5" t="str">
        <f>"47892022122520054626690"</f>
        <v>47892022122520054626690</v>
      </c>
      <c r="C103" s="5" t="str">
        <f t="shared" si="6"/>
        <v>0201</v>
      </c>
      <c r="D103" s="5" t="s">
        <v>10</v>
      </c>
      <c r="E103" s="5" t="s">
        <v>11</v>
      </c>
      <c r="F103" s="5" t="str">
        <f>"李克伟"</f>
        <v>李克伟</v>
      </c>
      <c r="G103" s="5" t="str">
        <f>"男"</f>
        <v>男</v>
      </c>
    </row>
    <row r="104" spans="1:7" s="1" customFormat="1" ht="30" customHeight="1">
      <c r="A104" s="5">
        <v>102</v>
      </c>
      <c r="B104" s="5" t="str">
        <f>"47892022122520071326694"</f>
        <v>47892022122520071326694</v>
      </c>
      <c r="C104" s="5" t="str">
        <f t="shared" si="6"/>
        <v>0201</v>
      </c>
      <c r="D104" s="5" t="s">
        <v>10</v>
      </c>
      <c r="E104" s="5" t="s">
        <v>11</v>
      </c>
      <c r="F104" s="5" t="str">
        <f>"李皎余"</f>
        <v>李皎余</v>
      </c>
      <c r="G104" s="5" t="str">
        <f>"女"</f>
        <v>女</v>
      </c>
    </row>
    <row r="105" spans="1:7" s="1" customFormat="1" ht="30" customHeight="1">
      <c r="A105" s="5">
        <v>103</v>
      </c>
      <c r="B105" s="5" t="str">
        <f>"47892022122520465526707"</f>
        <v>47892022122520465526707</v>
      </c>
      <c r="C105" s="5" t="str">
        <f t="shared" si="6"/>
        <v>0201</v>
      </c>
      <c r="D105" s="5" t="s">
        <v>10</v>
      </c>
      <c r="E105" s="5" t="s">
        <v>11</v>
      </c>
      <c r="F105" s="5" t="str">
        <f>"邹众鸿"</f>
        <v>邹众鸿</v>
      </c>
      <c r="G105" s="5" t="str">
        <f aca="true" t="shared" si="7" ref="G105:G113">"男"</f>
        <v>男</v>
      </c>
    </row>
    <row r="106" spans="1:7" s="1" customFormat="1" ht="30" customHeight="1">
      <c r="A106" s="5">
        <v>104</v>
      </c>
      <c r="B106" s="5" t="str">
        <f>"47892022122522444726754"</f>
        <v>47892022122522444726754</v>
      </c>
      <c r="C106" s="5" t="str">
        <f t="shared" si="6"/>
        <v>0201</v>
      </c>
      <c r="D106" s="5" t="s">
        <v>10</v>
      </c>
      <c r="E106" s="5" t="s">
        <v>11</v>
      </c>
      <c r="F106" s="5" t="str">
        <f>"谭安夏"</f>
        <v>谭安夏</v>
      </c>
      <c r="G106" s="5" t="str">
        <f t="shared" si="7"/>
        <v>男</v>
      </c>
    </row>
    <row r="107" spans="1:7" s="1" customFormat="1" ht="30" customHeight="1">
      <c r="A107" s="5">
        <v>105</v>
      </c>
      <c r="B107" s="5" t="str">
        <f>"47892022122523375026762"</f>
        <v>47892022122523375026762</v>
      </c>
      <c r="C107" s="5" t="str">
        <f t="shared" si="6"/>
        <v>0201</v>
      </c>
      <c r="D107" s="5" t="s">
        <v>10</v>
      </c>
      <c r="E107" s="5" t="s">
        <v>11</v>
      </c>
      <c r="F107" s="5" t="str">
        <f>"张文"</f>
        <v>张文</v>
      </c>
      <c r="G107" s="5" t="str">
        <f t="shared" si="7"/>
        <v>男</v>
      </c>
    </row>
    <row r="108" spans="1:7" s="1" customFormat="1" ht="30" customHeight="1">
      <c r="A108" s="5">
        <v>106</v>
      </c>
      <c r="B108" s="5" t="str">
        <f>"47892022122609313626827"</f>
        <v>47892022122609313626827</v>
      </c>
      <c r="C108" s="5" t="str">
        <f t="shared" si="6"/>
        <v>0201</v>
      </c>
      <c r="D108" s="5" t="s">
        <v>10</v>
      </c>
      <c r="E108" s="5" t="s">
        <v>11</v>
      </c>
      <c r="F108" s="5" t="str">
        <f>"王星渊"</f>
        <v>王星渊</v>
      </c>
      <c r="G108" s="5" t="str">
        <f t="shared" si="7"/>
        <v>男</v>
      </c>
    </row>
    <row r="109" spans="1:7" s="1" customFormat="1" ht="30" customHeight="1">
      <c r="A109" s="5">
        <v>107</v>
      </c>
      <c r="B109" s="5" t="str">
        <f>"47892022122609383626831"</f>
        <v>47892022122609383626831</v>
      </c>
      <c r="C109" s="5" t="str">
        <f t="shared" si="6"/>
        <v>0201</v>
      </c>
      <c r="D109" s="5" t="s">
        <v>10</v>
      </c>
      <c r="E109" s="5" t="s">
        <v>11</v>
      </c>
      <c r="F109" s="5" t="str">
        <f>"黎文辉"</f>
        <v>黎文辉</v>
      </c>
      <c r="G109" s="5" t="str">
        <f t="shared" si="7"/>
        <v>男</v>
      </c>
    </row>
    <row r="110" spans="1:7" s="1" customFormat="1" ht="30" customHeight="1">
      <c r="A110" s="5">
        <v>108</v>
      </c>
      <c r="B110" s="5" t="str">
        <f>"47892022122609464726835"</f>
        <v>47892022122609464726835</v>
      </c>
      <c r="C110" s="5" t="str">
        <f t="shared" si="6"/>
        <v>0201</v>
      </c>
      <c r="D110" s="5" t="s">
        <v>10</v>
      </c>
      <c r="E110" s="5" t="s">
        <v>11</v>
      </c>
      <c r="F110" s="5" t="str">
        <f>"邢桢杰"</f>
        <v>邢桢杰</v>
      </c>
      <c r="G110" s="5" t="str">
        <f t="shared" si="7"/>
        <v>男</v>
      </c>
    </row>
    <row r="111" spans="1:7" s="1" customFormat="1" ht="30" customHeight="1">
      <c r="A111" s="5">
        <v>109</v>
      </c>
      <c r="B111" s="5" t="str">
        <f>"47892022122610033726856"</f>
        <v>47892022122610033726856</v>
      </c>
      <c r="C111" s="5" t="str">
        <f t="shared" si="6"/>
        <v>0201</v>
      </c>
      <c r="D111" s="5" t="s">
        <v>10</v>
      </c>
      <c r="E111" s="5" t="s">
        <v>11</v>
      </c>
      <c r="F111" s="5" t="str">
        <f>"赖朝卿"</f>
        <v>赖朝卿</v>
      </c>
      <c r="G111" s="5" t="str">
        <f t="shared" si="7"/>
        <v>男</v>
      </c>
    </row>
    <row r="112" spans="1:7" s="1" customFormat="1" ht="30" customHeight="1">
      <c r="A112" s="5">
        <v>110</v>
      </c>
      <c r="B112" s="5" t="str">
        <f>"47892022122610052326858"</f>
        <v>47892022122610052326858</v>
      </c>
      <c r="C112" s="5" t="str">
        <f t="shared" si="6"/>
        <v>0201</v>
      </c>
      <c r="D112" s="5" t="s">
        <v>10</v>
      </c>
      <c r="E112" s="5" t="s">
        <v>11</v>
      </c>
      <c r="F112" s="5" t="str">
        <f>"杜高旺"</f>
        <v>杜高旺</v>
      </c>
      <c r="G112" s="5" t="str">
        <f t="shared" si="7"/>
        <v>男</v>
      </c>
    </row>
    <row r="113" spans="1:7" s="1" customFormat="1" ht="30" customHeight="1">
      <c r="A113" s="5">
        <v>111</v>
      </c>
      <c r="B113" s="5" t="str">
        <f>"47892022122610263226886"</f>
        <v>47892022122610263226886</v>
      </c>
      <c r="C113" s="5" t="str">
        <f t="shared" si="6"/>
        <v>0201</v>
      </c>
      <c r="D113" s="5" t="s">
        <v>10</v>
      </c>
      <c r="E113" s="5" t="s">
        <v>11</v>
      </c>
      <c r="F113" s="5" t="str">
        <f>"林永基"</f>
        <v>林永基</v>
      </c>
      <c r="G113" s="5" t="str">
        <f t="shared" si="7"/>
        <v>男</v>
      </c>
    </row>
    <row r="114" spans="1:7" s="1" customFormat="1" ht="30" customHeight="1">
      <c r="A114" s="5">
        <v>112</v>
      </c>
      <c r="B114" s="5" t="str">
        <f>"47892022122611143226929"</f>
        <v>47892022122611143226929</v>
      </c>
      <c r="C114" s="5" t="str">
        <f t="shared" si="6"/>
        <v>0201</v>
      </c>
      <c r="D114" s="5" t="s">
        <v>10</v>
      </c>
      <c r="E114" s="5" t="s">
        <v>11</v>
      </c>
      <c r="F114" s="5" t="str">
        <f>"李雅君"</f>
        <v>李雅君</v>
      </c>
      <c r="G114" s="5" t="str">
        <f>"女"</f>
        <v>女</v>
      </c>
    </row>
    <row r="115" spans="1:7" s="1" customFormat="1" ht="30" customHeight="1">
      <c r="A115" s="5">
        <v>113</v>
      </c>
      <c r="B115" s="5" t="str">
        <f>"47892022122612180926963"</f>
        <v>47892022122612180926963</v>
      </c>
      <c r="C115" s="5" t="str">
        <f t="shared" si="6"/>
        <v>0201</v>
      </c>
      <c r="D115" s="5" t="s">
        <v>10</v>
      </c>
      <c r="E115" s="5" t="s">
        <v>11</v>
      </c>
      <c r="F115" s="5" t="str">
        <f>"王堃"</f>
        <v>王堃</v>
      </c>
      <c r="G115" s="5" t="str">
        <f aca="true" t="shared" si="8" ref="G115:G121">"男"</f>
        <v>男</v>
      </c>
    </row>
    <row r="116" spans="1:7" s="1" customFormat="1" ht="30" customHeight="1">
      <c r="A116" s="5">
        <v>114</v>
      </c>
      <c r="B116" s="5" t="str">
        <f>"47892022122612395026975"</f>
        <v>47892022122612395026975</v>
      </c>
      <c r="C116" s="5" t="str">
        <f t="shared" si="6"/>
        <v>0201</v>
      </c>
      <c r="D116" s="5" t="s">
        <v>10</v>
      </c>
      <c r="E116" s="5" t="s">
        <v>11</v>
      </c>
      <c r="F116" s="5" t="str">
        <f>"钟智"</f>
        <v>钟智</v>
      </c>
      <c r="G116" s="5" t="str">
        <f t="shared" si="8"/>
        <v>男</v>
      </c>
    </row>
    <row r="117" spans="1:7" s="1" customFormat="1" ht="30" customHeight="1">
      <c r="A117" s="5">
        <v>115</v>
      </c>
      <c r="B117" s="5" t="str">
        <f>"47892022122613402827016"</f>
        <v>47892022122613402827016</v>
      </c>
      <c r="C117" s="5" t="str">
        <f t="shared" si="6"/>
        <v>0201</v>
      </c>
      <c r="D117" s="5" t="s">
        <v>10</v>
      </c>
      <c r="E117" s="5" t="s">
        <v>11</v>
      </c>
      <c r="F117" s="5" t="str">
        <f>"张曾辉"</f>
        <v>张曾辉</v>
      </c>
      <c r="G117" s="5" t="str">
        <f t="shared" si="8"/>
        <v>男</v>
      </c>
    </row>
    <row r="118" spans="1:7" s="1" customFormat="1" ht="30" customHeight="1">
      <c r="A118" s="5">
        <v>116</v>
      </c>
      <c r="B118" s="5" t="str">
        <f>"47892022122613441227018"</f>
        <v>47892022122613441227018</v>
      </c>
      <c r="C118" s="5" t="str">
        <f t="shared" si="6"/>
        <v>0201</v>
      </c>
      <c r="D118" s="5" t="s">
        <v>10</v>
      </c>
      <c r="E118" s="5" t="s">
        <v>11</v>
      </c>
      <c r="F118" s="5" t="str">
        <f>"符华泽"</f>
        <v>符华泽</v>
      </c>
      <c r="G118" s="5" t="str">
        <f t="shared" si="8"/>
        <v>男</v>
      </c>
    </row>
    <row r="119" spans="1:7" s="1" customFormat="1" ht="30" customHeight="1">
      <c r="A119" s="5">
        <v>117</v>
      </c>
      <c r="B119" s="5" t="str">
        <f>"47892022122615094127058"</f>
        <v>47892022122615094127058</v>
      </c>
      <c r="C119" s="5" t="str">
        <f t="shared" si="6"/>
        <v>0201</v>
      </c>
      <c r="D119" s="5" t="s">
        <v>10</v>
      </c>
      <c r="E119" s="5" t="s">
        <v>11</v>
      </c>
      <c r="F119" s="5" t="str">
        <f>"曾敏奇"</f>
        <v>曾敏奇</v>
      </c>
      <c r="G119" s="5" t="str">
        <f t="shared" si="8"/>
        <v>男</v>
      </c>
    </row>
    <row r="120" spans="1:7" s="1" customFormat="1" ht="30" customHeight="1">
      <c r="A120" s="5">
        <v>118</v>
      </c>
      <c r="B120" s="5" t="str">
        <f>"47892022122616360727112"</f>
        <v>47892022122616360727112</v>
      </c>
      <c r="C120" s="5" t="str">
        <f t="shared" si="6"/>
        <v>0201</v>
      </c>
      <c r="D120" s="5" t="s">
        <v>10</v>
      </c>
      <c r="E120" s="5" t="s">
        <v>11</v>
      </c>
      <c r="F120" s="5" t="str">
        <f>"刘专"</f>
        <v>刘专</v>
      </c>
      <c r="G120" s="5" t="str">
        <f t="shared" si="8"/>
        <v>男</v>
      </c>
    </row>
    <row r="121" spans="1:7" s="1" customFormat="1" ht="30" customHeight="1">
      <c r="A121" s="5">
        <v>119</v>
      </c>
      <c r="B121" s="5" t="str">
        <f>"47892022122616495727124"</f>
        <v>47892022122616495727124</v>
      </c>
      <c r="C121" s="5" t="str">
        <f t="shared" si="6"/>
        <v>0201</v>
      </c>
      <c r="D121" s="5" t="s">
        <v>10</v>
      </c>
      <c r="E121" s="5" t="s">
        <v>11</v>
      </c>
      <c r="F121" s="5" t="str">
        <f>"肖茂生"</f>
        <v>肖茂生</v>
      </c>
      <c r="G121" s="5" t="str">
        <f t="shared" si="8"/>
        <v>男</v>
      </c>
    </row>
    <row r="122" spans="1:7" s="1" customFormat="1" ht="30" customHeight="1">
      <c r="A122" s="5">
        <v>120</v>
      </c>
      <c r="B122" s="5" t="str">
        <f>"47892022122617135827146"</f>
        <v>47892022122617135827146</v>
      </c>
      <c r="C122" s="5" t="str">
        <f t="shared" si="6"/>
        <v>0201</v>
      </c>
      <c r="D122" s="5" t="s">
        <v>10</v>
      </c>
      <c r="E122" s="5" t="s">
        <v>11</v>
      </c>
      <c r="F122" s="5" t="str">
        <f>"苏文尽"</f>
        <v>苏文尽</v>
      </c>
      <c r="G122" s="5" t="str">
        <f>"女"</f>
        <v>女</v>
      </c>
    </row>
    <row r="123" spans="1:7" s="1" customFormat="1" ht="30" customHeight="1">
      <c r="A123" s="5">
        <v>121</v>
      </c>
      <c r="B123" s="5" t="str">
        <f>"47892022122618155027177"</f>
        <v>47892022122618155027177</v>
      </c>
      <c r="C123" s="5" t="str">
        <f t="shared" si="6"/>
        <v>0201</v>
      </c>
      <c r="D123" s="5" t="s">
        <v>10</v>
      </c>
      <c r="E123" s="5" t="s">
        <v>11</v>
      </c>
      <c r="F123" s="5" t="str">
        <f>"林树栋"</f>
        <v>林树栋</v>
      </c>
      <c r="G123" s="5" t="str">
        <f>"男"</f>
        <v>男</v>
      </c>
    </row>
    <row r="124" spans="1:7" s="1" customFormat="1" ht="30" customHeight="1">
      <c r="A124" s="5">
        <v>122</v>
      </c>
      <c r="B124" s="5" t="str">
        <f>"47892022122619110427194"</f>
        <v>47892022122619110427194</v>
      </c>
      <c r="C124" s="5" t="str">
        <f t="shared" si="6"/>
        <v>0201</v>
      </c>
      <c r="D124" s="5" t="s">
        <v>10</v>
      </c>
      <c r="E124" s="5" t="s">
        <v>11</v>
      </c>
      <c r="F124" s="5" t="str">
        <f>"符策芬"</f>
        <v>符策芬</v>
      </c>
      <c r="G124" s="5" t="str">
        <f>"女"</f>
        <v>女</v>
      </c>
    </row>
    <row r="125" spans="1:7" s="1" customFormat="1" ht="30" customHeight="1">
      <c r="A125" s="5">
        <v>123</v>
      </c>
      <c r="B125" s="5" t="str">
        <f>"47892022122619122527196"</f>
        <v>47892022122619122527196</v>
      </c>
      <c r="C125" s="5" t="str">
        <f t="shared" si="6"/>
        <v>0201</v>
      </c>
      <c r="D125" s="5" t="s">
        <v>10</v>
      </c>
      <c r="E125" s="5" t="s">
        <v>11</v>
      </c>
      <c r="F125" s="5" t="str">
        <f>"吉崭"</f>
        <v>吉崭</v>
      </c>
      <c r="G125" s="5" t="str">
        <f>"男"</f>
        <v>男</v>
      </c>
    </row>
    <row r="126" spans="1:7" s="1" customFormat="1" ht="30" customHeight="1">
      <c r="A126" s="5">
        <v>124</v>
      </c>
      <c r="B126" s="5" t="str">
        <f>"47892022122620400727229"</f>
        <v>47892022122620400727229</v>
      </c>
      <c r="C126" s="5" t="str">
        <f t="shared" si="6"/>
        <v>0201</v>
      </c>
      <c r="D126" s="5" t="s">
        <v>10</v>
      </c>
      <c r="E126" s="5" t="s">
        <v>11</v>
      </c>
      <c r="F126" s="5" t="str">
        <f>"李昌哲"</f>
        <v>李昌哲</v>
      </c>
      <c r="G126" s="5" t="str">
        <f>"男"</f>
        <v>男</v>
      </c>
    </row>
    <row r="127" spans="1:7" s="1" customFormat="1" ht="30" customHeight="1">
      <c r="A127" s="5">
        <v>125</v>
      </c>
      <c r="B127" s="5" t="str">
        <f>"47892022122620404327230"</f>
        <v>47892022122620404327230</v>
      </c>
      <c r="C127" s="5" t="str">
        <f t="shared" si="6"/>
        <v>0201</v>
      </c>
      <c r="D127" s="5" t="s">
        <v>10</v>
      </c>
      <c r="E127" s="5" t="s">
        <v>11</v>
      </c>
      <c r="F127" s="5" t="str">
        <f>"马菁"</f>
        <v>马菁</v>
      </c>
      <c r="G127" s="5" t="str">
        <f>"男"</f>
        <v>男</v>
      </c>
    </row>
    <row r="128" spans="1:7" s="1" customFormat="1" ht="30" customHeight="1">
      <c r="A128" s="5">
        <v>126</v>
      </c>
      <c r="B128" s="5" t="str">
        <f>"47892022122621403127259"</f>
        <v>47892022122621403127259</v>
      </c>
      <c r="C128" s="5" t="str">
        <f t="shared" si="6"/>
        <v>0201</v>
      </c>
      <c r="D128" s="5" t="s">
        <v>10</v>
      </c>
      <c r="E128" s="5" t="s">
        <v>11</v>
      </c>
      <c r="F128" s="5" t="str">
        <f>"张文丽"</f>
        <v>张文丽</v>
      </c>
      <c r="G128" s="5" t="str">
        <f>"女"</f>
        <v>女</v>
      </c>
    </row>
    <row r="129" spans="1:7" s="1" customFormat="1" ht="30" customHeight="1">
      <c r="A129" s="5">
        <v>127</v>
      </c>
      <c r="B129" s="5" t="str">
        <f>"47892022122622162727276"</f>
        <v>47892022122622162727276</v>
      </c>
      <c r="C129" s="5" t="str">
        <f t="shared" si="6"/>
        <v>0201</v>
      </c>
      <c r="D129" s="5" t="s">
        <v>10</v>
      </c>
      <c r="E129" s="5" t="s">
        <v>11</v>
      </c>
      <c r="F129" s="5" t="str">
        <f>"符式军"</f>
        <v>符式军</v>
      </c>
      <c r="G129" s="5" t="str">
        <f aca="true" t="shared" si="9" ref="G129:G135">"男"</f>
        <v>男</v>
      </c>
    </row>
    <row r="130" spans="1:7" s="1" customFormat="1" ht="30" customHeight="1">
      <c r="A130" s="5">
        <v>128</v>
      </c>
      <c r="B130" s="5" t="str">
        <f>"47892022122623195727293"</f>
        <v>47892022122623195727293</v>
      </c>
      <c r="C130" s="5" t="str">
        <f t="shared" si="6"/>
        <v>0201</v>
      </c>
      <c r="D130" s="5" t="s">
        <v>10</v>
      </c>
      <c r="E130" s="5" t="s">
        <v>11</v>
      </c>
      <c r="F130" s="5" t="str">
        <f>"肖猷"</f>
        <v>肖猷</v>
      </c>
      <c r="G130" s="5" t="str">
        <f t="shared" si="9"/>
        <v>男</v>
      </c>
    </row>
    <row r="131" spans="1:7" s="1" customFormat="1" ht="30" customHeight="1">
      <c r="A131" s="5">
        <v>129</v>
      </c>
      <c r="B131" s="5" t="str">
        <f>"47892022122701181427302"</f>
        <v>47892022122701181427302</v>
      </c>
      <c r="C131" s="5" t="str">
        <f t="shared" si="6"/>
        <v>0201</v>
      </c>
      <c r="D131" s="5" t="s">
        <v>10</v>
      </c>
      <c r="E131" s="5" t="s">
        <v>11</v>
      </c>
      <c r="F131" s="5" t="str">
        <f>"陈子弘"</f>
        <v>陈子弘</v>
      </c>
      <c r="G131" s="5" t="str">
        <f t="shared" si="9"/>
        <v>男</v>
      </c>
    </row>
    <row r="132" spans="1:7" s="1" customFormat="1" ht="30" customHeight="1">
      <c r="A132" s="5">
        <v>130</v>
      </c>
      <c r="B132" s="5" t="str">
        <f>"47892022122708165027308"</f>
        <v>47892022122708165027308</v>
      </c>
      <c r="C132" s="5" t="str">
        <f t="shared" si="6"/>
        <v>0201</v>
      </c>
      <c r="D132" s="5" t="s">
        <v>10</v>
      </c>
      <c r="E132" s="5" t="s">
        <v>11</v>
      </c>
      <c r="F132" s="5" t="str">
        <f>"潘宇鹏"</f>
        <v>潘宇鹏</v>
      </c>
      <c r="G132" s="5" t="str">
        <f t="shared" si="9"/>
        <v>男</v>
      </c>
    </row>
    <row r="133" spans="1:7" s="1" customFormat="1" ht="30" customHeight="1">
      <c r="A133" s="5">
        <v>131</v>
      </c>
      <c r="B133" s="5" t="str">
        <f>"47892022122710060427356"</f>
        <v>47892022122710060427356</v>
      </c>
      <c r="C133" s="5" t="str">
        <f t="shared" si="6"/>
        <v>0201</v>
      </c>
      <c r="D133" s="5" t="s">
        <v>10</v>
      </c>
      <c r="E133" s="5" t="s">
        <v>11</v>
      </c>
      <c r="F133" s="5" t="str">
        <f>"周彰凰"</f>
        <v>周彰凰</v>
      </c>
      <c r="G133" s="5" t="str">
        <f t="shared" si="9"/>
        <v>男</v>
      </c>
    </row>
    <row r="134" spans="1:7" s="1" customFormat="1" ht="30" customHeight="1">
      <c r="A134" s="5">
        <v>132</v>
      </c>
      <c r="B134" s="5" t="str">
        <f>"47892022122712340227414"</f>
        <v>47892022122712340227414</v>
      </c>
      <c r="C134" s="5" t="str">
        <f t="shared" si="6"/>
        <v>0201</v>
      </c>
      <c r="D134" s="5" t="s">
        <v>10</v>
      </c>
      <c r="E134" s="5" t="s">
        <v>11</v>
      </c>
      <c r="F134" s="5" t="str">
        <f>"刘朝孟"</f>
        <v>刘朝孟</v>
      </c>
      <c r="G134" s="5" t="str">
        <f t="shared" si="9"/>
        <v>男</v>
      </c>
    </row>
    <row r="135" spans="1:7" s="1" customFormat="1" ht="30" customHeight="1">
      <c r="A135" s="5">
        <v>133</v>
      </c>
      <c r="B135" s="5" t="str">
        <f>"47892022122715201927486"</f>
        <v>47892022122715201927486</v>
      </c>
      <c r="C135" s="5" t="str">
        <f t="shared" si="6"/>
        <v>0201</v>
      </c>
      <c r="D135" s="5" t="s">
        <v>10</v>
      </c>
      <c r="E135" s="5" t="s">
        <v>11</v>
      </c>
      <c r="F135" s="5" t="str">
        <f>"赵宗颂"</f>
        <v>赵宗颂</v>
      </c>
      <c r="G135" s="5" t="str">
        <f t="shared" si="9"/>
        <v>男</v>
      </c>
    </row>
    <row r="136" spans="1:7" s="1" customFormat="1" ht="30" customHeight="1">
      <c r="A136" s="5">
        <v>134</v>
      </c>
      <c r="B136" s="5" t="str">
        <f>"47892022122716453227534"</f>
        <v>47892022122716453227534</v>
      </c>
      <c r="C136" s="5" t="str">
        <f t="shared" si="6"/>
        <v>0201</v>
      </c>
      <c r="D136" s="5" t="s">
        <v>10</v>
      </c>
      <c r="E136" s="5" t="s">
        <v>11</v>
      </c>
      <c r="F136" s="5" t="str">
        <f>"王梅芳"</f>
        <v>王梅芳</v>
      </c>
      <c r="G136" s="5" t="str">
        <f>"女"</f>
        <v>女</v>
      </c>
    </row>
    <row r="137" spans="1:7" s="1" customFormat="1" ht="30" customHeight="1">
      <c r="A137" s="5">
        <v>135</v>
      </c>
      <c r="B137" s="5" t="str">
        <f>"47892022122718383527580"</f>
        <v>47892022122718383527580</v>
      </c>
      <c r="C137" s="5" t="str">
        <f t="shared" si="6"/>
        <v>0201</v>
      </c>
      <c r="D137" s="5" t="s">
        <v>10</v>
      </c>
      <c r="E137" s="5" t="s">
        <v>11</v>
      </c>
      <c r="F137" s="5" t="str">
        <f>"黄良榜"</f>
        <v>黄良榜</v>
      </c>
      <c r="G137" s="5" t="str">
        <f>"男"</f>
        <v>男</v>
      </c>
    </row>
    <row r="138" spans="1:7" s="1" customFormat="1" ht="30" customHeight="1">
      <c r="A138" s="5">
        <v>136</v>
      </c>
      <c r="B138" s="5" t="str">
        <f>"47892022122718540027583"</f>
        <v>47892022122718540027583</v>
      </c>
      <c r="C138" s="5" t="str">
        <f t="shared" si="6"/>
        <v>0201</v>
      </c>
      <c r="D138" s="5" t="s">
        <v>10</v>
      </c>
      <c r="E138" s="5" t="s">
        <v>11</v>
      </c>
      <c r="F138" s="5" t="str">
        <f>"陈德豪"</f>
        <v>陈德豪</v>
      </c>
      <c r="G138" s="5" t="str">
        <f>"男"</f>
        <v>男</v>
      </c>
    </row>
    <row r="139" spans="1:7" s="1" customFormat="1" ht="30" customHeight="1">
      <c r="A139" s="5">
        <v>137</v>
      </c>
      <c r="B139" s="5" t="str">
        <f>"47892022122720594527635"</f>
        <v>47892022122720594527635</v>
      </c>
      <c r="C139" s="5" t="str">
        <f t="shared" si="6"/>
        <v>0201</v>
      </c>
      <c r="D139" s="5" t="s">
        <v>10</v>
      </c>
      <c r="E139" s="5" t="s">
        <v>11</v>
      </c>
      <c r="F139" s="5" t="str">
        <f>"钟宇"</f>
        <v>钟宇</v>
      </c>
      <c r="G139" s="5" t="str">
        <f>"女"</f>
        <v>女</v>
      </c>
    </row>
    <row r="140" spans="1:7" s="1" customFormat="1" ht="30" customHeight="1">
      <c r="A140" s="5">
        <v>138</v>
      </c>
      <c r="B140" s="5" t="str">
        <f>"47892022122721053327639"</f>
        <v>47892022122721053327639</v>
      </c>
      <c r="C140" s="5" t="str">
        <f t="shared" si="6"/>
        <v>0201</v>
      </c>
      <c r="D140" s="5" t="s">
        <v>10</v>
      </c>
      <c r="E140" s="5" t="s">
        <v>11</v>
      </c>
      <c r="F140" s="5" t="str">
        <f>"黄升"</f>
        <v>黄升</v>
      </c>
      <c r="G140" s="5" t="str">
        <f>"男"</f>
        <v>男</v>
      </c>
    </row>
    <row r="141" spans="1:7" s="1" customFormat="1" ht="30" customHeight="1">
      <c r="A141" s="5">
        <v>139</v>
      </c>
      <c r="B141" s="5" t="str">
        <f>"47892022122808231327702"</f>
        <v>47892022122808231327702</v>
      </c>
      <c r="C141" s="5" t="str">
        <f t="shared" si="6"/>
        <v>0201</v>
      </c>
      <c r="D141" s="5" t="s">
        <v>10</v>
      </c>
      <c r="E141" s="5" t="s">
        <v>11</v>
      </c>
      <c r="F141" s="5" t="str">
        <f>"陈天琪"</f>
        <v>陈天琪</v>
      </c>
      <c r="G141" s="5" t="str">
        <f>"男"</f>
        <v>男</v>
      </c>
    </row>
    <row r="142" spans="1:7" s="1" customFormat="1" ht="30" customHeight="1">
      <c r="A142" s="5">
        <v>140</v>
      </c>
      <c r="B142" s="5" t="str">
        <f>"47892022122810031027946"</f>
        <v>47892022122810031027946</v>
      </c>
      <c r="C142" s="5" t="str">
        <f t="shared" si="6"/>
        <v>0201</v>
      </c>
      <c r="D142" s="5" t="s">
        <v>10</v>
      </c>
      <c r="E142" s="5" t="s">
        <v>11</v>
      </c>
      <c r="F142" s="5" t="str">
        <f>"郑民豪"</f>
        <v>郑民豪</v>
      </c>
      <c r="G142" s="5" t="str">
        <f>"男"</f>
        <v>男</v>
      </c>
    </row>
    <row r="143" spans="1:7" s="1" customFormat="1" ht="30" customHeight="1">
      <c r="A143" s="5">
        <v>141</v>
      </c>
      <c r="B143" s="5" t="str">
        <f>"47892022122810292528023"</f>
        <v>47892022122810292528023</v>
      </c>
      <c r="C143" s="5" t="str">
        <f t="shared" si="6"/>
        <v>0201</v>
      </c>
      <c r="D143" s="5" t="s">
        <v>10</v>
      </c>
      <c r="E143" s="5" t="s">
        <v>11</v>
      </c>
      <c r="F143" s="5" t="str">
        <f>"李文多"</f>
        <v>李文多</v>
      </c>
      <c r="G143" s="5" t="str">
        <f>"男"</f>
        <v>男</v>
      </c>
    </row>
    <row r="144" spans="1:7" s="1" customFormat="1" ht="30" customHeight="1">
      <c r="A144" s="5">
        <v>142</v>
      </c>
      <c r="B144" s="5" t="str">
        <f>"47892022122811214628164"</f>
        <v>47892022122811214628164</v>
      </c>
      <c r="C144" s="5" t="str">
        <f t="shared" si="6"/>
        <v>0201</v>
      </c>
      <c r="D144" s="5" t="s">
        <v>10</v>
      </c>
      <c r="E144" s="5" t="s">
        <v>11</v>
      </c>
      <c r="F144" s="5" t="str">
        <f>"莫惠洁"</f>
        <v>莫惠洁</v>
      </c>
      <c r="G144" s="5" t="str">
        <f>"女"</f>
        <v>女</v>
      </c>
    </row>
    <row r="145" spans="1:7" s="1" customFormat="1" ht="30" customHeight="1">
      <c r="A145" s="5">
        <v>143</v>
      </c>
      <c r="B145" s="5" t="str">
        <f>"47892022122812212528289"</f>
        <v>47892022122812212528289</v>
      </c>
      <c r="C145" s="5" t="str">
        <f t="shared" si="6"/>
        <v>0201</v>
      </c>
      <c r="D145" s="5" t="s">
        <v>10</v>
      </c>
      <c r="E145" s="5" t="s">
        <v>11</v>
      </c>
      <c r="F145" s="5" t="str">
        <f>"程怡"</f>
        <v>程怡</v>
      </c>
      <c r="G145" s="5" t="str">
        <f>"女"</f>
        <v>女</v>
      </c>
    </row>
    <row r="146" spans="1:7" s="1" customFormat="1" ht="30" customHeight="1">
      <c r="A146" s="5">
        <v>144</v>
      </c>
      <c r="B146" s="5" t="str">
        <f>"47892022122812311928304"</f>
        <v>47892022122812311928304</v>
      </c>
      <c r="C146" s="5" t="str">
        <f t="shared" si="6"/>
        <v>0201</v>
      </c>
      <c r="D146" s="5" t="s">
        <v>10</v>
      </c>
      <c r="E146" s="5" t="s">
        <v>11</v>
      </c>
      <c r="F146" s="5" t="str">
        <f>"李健华"</f>
        <v>李健华</v>
      </c>
      <c r="G146" s="5" t="str">
        <f>"男"</f>
        <v>男</v>
      </c>
    </row>
    <row r="147" spans="1:7" s="1" customFormat="1" ht="30" customHeight="1">
      <c r="A147" s="5">
        <v>145</v>
      </c>
      <c r="B147" s="5" t="str">
        <f>"47892022122812343428310"</f>
        <v>47892022122812343428310</v>
      </c>
      <c r="C147" s="5" t="str">
        <f t="shared" si="6"/>
        <v>0201</v>
      </c>
      <c r="D147" s="5" t="s">
        <v>10</v>
      </c>
      <c r="E147" s="5" t="s">
        <v>11</v>
      </c>
      <c r="F147" s="5" t="str">
        <f>"李想"</f>
        <v>李想</v>
      </c>
      <c r="G147" s="5" t="str">
        <f>"男"</f>
        <v>男</v>
      </c>
    </row>
    <row r="148" spans="1:7" s="1" customFormat="1" ht="30" customHeight="1">
      <c r="A148" s="5">
        <v>146</v>
      </c>
      <c r="B148" s="5" t="str">
        <f>"47892022122813364128404"</f>
        <v>47892022122813364128404</v>
      </c>
      <c r="C148" s="5" t="str">
        <f t="shared" si="6"/>
        <v>0201</v>
      </c>
      <c r="D148" s="5" t="s">
        <v>10</v>
      </c>
      <c r="E148" s="5" t="s">
        <v>11</v>
      </c>
      <c r="F148" s="5" t="str">
        <f>"王萍"</f>
        <v>王萍</v>
      </c>
      <c r="G148" s="5" t="str">
        <f>"女"</f>
        <v>女</v>
      </c>
    </row>
    <row r="149" spans="1:7" s="1" customFormat="1" ht="30" customHeight="1">
      <c r="A149" s="5">
        <v>147</v>
      </c>
      <c r="B149" s="5" t="str">
        <f>"47892022122815092828545"</f>
        <v>47892022122815092828545</v>
      </c>
      <c r="C149" s="5" t="str">
        <f t="shared" si="6"/>
        <v>0201</v>
      </c>
      <c r="D149" s="5" t="s">
        <v>10</v>
      </c>
      <c r="E149" s="5" t="s">
        <v>11</v>
      </c>
      <c r="F149" s="5" t="str">
        <f>"李志"</f>
        <v>李志</v>
      </c>
      <c r="G149" s="5" t="str">
        <f>"男"</f>
        <v>男</v>
      </c>
    </row>
    <row r="150" spans="1:7" s="1" customFormat="1" ht="30" customHeight="1">
      <c r="A150" s="5">
        <v>148</v>
      </c>
      <c r="B150" s="5" t="str">
        <f>"47892022122816064628642"</f>
        <v>47892022122816064628642</v>
      </c>
      <c r="C150" s="5" t="str">
        <f t="shared" si="6"/>
        <v>0201</v>
      </c>
      <c r="D150" s="5" t="s">
        <v>10</v>
      </c>
      <c r="E150" s="5" t="s">
        <v>11</v>
      </c>
      <c r="F150" s="5" t="str">
        <f>"陈宇"</f>
        <v>陈宇</v>
      </c>
      <c r="G150" s="5" t="str">
        <f>"男"</f>
        <v>男</v>
      </c>
    </row>
    <row r="151" spans="1:7" s="1" customFormat="1" ht="30" customHeight="1">
      <c r="A151" s="5">
        <v>149</v>
      </c>
      <c r="B151" s="5" t="str">
        <f>"47892022122817143328753"</f>
        <v>47892022122817143328753</v>
      </c>
      <c r="C151" s="5" t="str">
        <f t="shared" si="6"/>
        <v>0201</v>
      </c>
      <c r="D151" s="5" t="s">
        <v>10</v>
      </c>
      <c r="E151" s="5" t="s">
        <v>11</v>
      </c>
      <c r="F151" s="5" t="str">
        <f>"吴启文"</f>
        <v>吴启文</v>
      </c>
      <c r="G151" s="5" t="str">
        <f>"男"</f>
        <v>男</v>
      </c>
    </row>
    <row r="152" spans="1:7" s="1" customFormat="1" ht="30" customHeight="1">
      <c r="A152" s="5">
        <v>150</v>
      </c>
      <c r="B152" s="5" t="str">
        <f>"47892022122817360928791"</f>
        <v>47892022122817360928791</v>
      </c>
      <c r="C152" s="5" t="str">
        <f t="shared" si="6"/>
        <v>0201</v>
      </c>
      <c r="D152" s="5" t="s">
        <v>10</v>
      </c>
      <c r="E152" s="5" t="s">
        <v>11</v>
      </c>
      <c r="F152" s="5" t="str">
        <f>"王世锦"</f>
        <v>王世锦</v>
      </c>
      <c r="G152" s="5" t="str">
        <f>"男"</f>
        <v>男</v>
      </c>
    </row>
    <row r="153" spans="1:7" s="1" customFormat="1" ht="30" customHeight="1">
      <c r="A153" s="5">
        <v>151</v>
      </c>
      <c r="B153" s="5" t="str">
        <f>"47892022122818400028869"</f>
        <v>47892022122818400028869</v>
      </c>
      <c r="C153" s="5" t="str">
        <f t="shared" si="6"/>
        <v>0201</v>
      </c>
      <c r="D153" s="5" t="s">
        <v>10</v>
      </c>
      <c r="E153" s="5" t="s">
        <v>11</v>
      </c>
      <c r="F153" s="5" t="str">
        <f>"李青"</f>
        <v>李青</v>
      </c>
      <c r="G153" s="5" t="str">
        <f>"男"</f>
        <v>男</v>
      </c>
    </row>
    <row r="154" spans="1:7" s="1" customFormat="1" ht="30" customHeight="1">
      <c r="A154" s="5">
        <v>152</v>
      </c>
      <c r="B154" s="5" t="str">
        <f>"47892022122819200328937"</f>
        <v>47892022122819200328937</v>
      </c>
      <c r="C154" s="5" t="str">
        <f t="shared" si="6"/>
        <v>0201</v>
      </c>
      <c r="D154" s="5" t="s">
        <v>10</v>
      </c>
      <c r="E154" s="5" t="s">
        <v>11</v>
      </c>
      <c r="F154" s="5" t="str">
        <f>"文璐璐"</f>
        <v>文璐璐</v>
      </c>
      <c r="G154" s="5" t="str">
        <f>"女"</f>
        <v>女</v>
      </c>
    </row>
    <row r="155" spans="1:7" s="1" customFormat="1" ht="30" customHeight="1">
      <c r="A155" s="5">
        <v>153</v>
      </c>
      <c r="B155" s="5" t="str">
        <f>"47892022122819375728962"</f>
        <v>47892022122819375728962</v>
      </c>
      <c r="C155" s="5" t="str">
        <f t="shared" si="6"/>
        <v>0201</v>
      </c>
      <c r="D155" s="5" t="s">
        <v>10</v>
      </c>
      <c r="E155" s="5" t="s">
        <v>11</v>
      </c>
      <c r="F155" s="5" t="str">
        <f>"朱梦珊"</f>
        <v>朱梦珊</v>
      </c>
      <c r="G155" s="5" t="str">
        <f>"女"</f>
        <v>女</v>
      </c>
    </row>
    <row r="156" spans="1:7" s="1" customFormat="1" ht="30" customHeight="1">
      <c r="A156" s="5">
        <v>154</v>
      </c>
      <c r="B156" s="5" t="str">
        <f>"47892022122820064028989"</f>
        <v>47892022122820064028989</v>
      </c>
      <c r="C156" s="5" t="str">
        <f t="shared" si="6"/>
        <v>0201</v>
      </c>
      <c r="D156" s="5" t="s">
        <v>10</v>
      </c>
      <c r="E156" s="5" t="s">
        <v>11</v>
      </c>
      <c r="F156" s="5" t="str">
        <f>"劳一鸣"</f>
        <v>劳一鸣</v>
      </c>
      <c r="G156" s="5" t="str">
        <f>"男"</f>
        <v>男</v>
      </c>
    </row>
    <row r="157" spans="1:7" s="1" customFormat="1" ht="30" customHeight="1">
      <c r="A157" s="5">
        <v>155</v>
      </c>
      <c r="B157" s="5" t="str">
        <f>"47892022122820064828990"</f>
        <v>47892022122820064828990</v>
      </c>
      <c r="C157" s="5" t="str">
        <f t="shared" si="6"/>
        <v>0201</v>
      </c>
      <c r="D157" s="5" t="s">
        <v>10</v>
      </c>
      <c r="E157" s="5" t="s">
        <v>11</v>
      </c>
      <c r="F157" s="5" t="str">
        <f>"刘小莹"</f>
        <v>刘小莹</v>
      </c>
      <c r="G157" s="5" t="str">
        <f>"女"</f>
        <v>女</v>
      </c>
    </row>
    <row r="158" spans="1:7" s="1" customFormat="1" ht="30" customHeight="1">
      <c r="A158" s="5">
        <v>156</v>
      </c>
      <c r="B158" s="5" t="str">
        <f>"47892022122820115728998"</f>
        <v>47892022122820115728998</v>
      </c>
      <c r="C158" s="5" t="str">
        <f t="shared" si="6"/>
        <v>0201</v>
      </c>
      <c r="D158" s="5" t="s">
        <v>10</v>
      </c>
      <c r="E158" s="5" t="s">
        <v>11</v>
      </c>
      <c r="F158" s="5" t="str">
        <f>"莫蕊"</f>
        <v>莫蕊</v>
      </c>
      <c r="G158" s="5" t="str">
        <f>"女"</f>
        <v>女</v>
      </c>
    </row>
    <row r="159" spans="1:7" s="1" customFormat="1" ht="30" customHeight="1">
      <c r="A159" s="5">
        <v>157</v>
      </c>
      <c r="B159" s="5" t="str">
        <f>"47892022122820380729026"</f>
        <v>47892022122820380729026</v>
      </c>
      <c r="C159" s="5" t="str">
        <f t="shared" si="6"/>
        <v>0201</v>
      </c>
      <c r="D159" s="5" t="s">
        <v>10</v>
      </c>
      <c r="E159" s="5" t="s">
        <v>11</v>
      </c>
      <c r="F159" s="5" t="str">
        <f>"刘学嘉"</f>
        <v>刘学嘉</v>
      </c>
      <c r="G159" s="5" t="str">
        <f>"男"</f>
        <v>男</v>
      </c>
    </row>
    <row r="160" spans="1:7" s="1" customFormat="1" ht="30" customHeight="1">
      <c r="A160" s="5">
        <v>158</v>
      </c>
      <c r="B160" s="5" t="str">
        <f>"47892022122820473429034"</f>
        <v>47892022122820473429034</v>
      </c>
      <c r="C160" s="5" t="str">
        <f t="shared" si="6"/>
        <v>0201</v>
      </c>
      <c r="D160" s="5" t="s">
        <v>10</v>
      </c>
      <c r="E160" s="5" t="s">
        <v>11</v>
      </c>
      <c r="F160" s="5" t="str">
        <f>"卢惠云"</f>
        <v>卢惠云</v>
      </c>
      <c r="G160" s="5" t="str">
        <f>"女"</f>
        <v>女</v>
      </c>
    </row>
    <row r="161" spans="1:7" s="1" customFormat="1" ht="30" customHeight="1">
      <c r="A161" s="5">
        <v>159</v>
      </c>
      <c r="B161" s="5" t="str">
        <f>"47892022122821092729056"</f>
        <v>47892022122821092729056</v>
      </c>
      <c r="C161" s="5" t="str">
        <f>"0201"</f>
        <v>0201</v>
      </c>
      <c r="D161" s="5" t="s">
        <v>10</v>
      </c>
      <c r="E161" s="5" t="s">
        <v>11</v>
      </c>
      <c r="F161" s="5" t="str">
        <f>"邓正宏"</f>
        <v>邓正宏</v>
      </c>
      <c r="G161" s="5" t="str">
        <f>"男"</f>
        <v>男</v>
      </c>
    </row>
    <row r="162" spans="1:7" s="1" customFormat="1" ht="30" customHeight="1">
      <c r="A162" s="5">
        <v>160</v>
      </c>
      <c r="B162" s="5" t="str">
        <f>"47892022122823370129166"</f>
        <v>47892022122823370129166</v>
      </c>
      <c r="C162" s="5" t="str">
        <f>"0201"</f>
        <v>0201</v>
      </c>
      <c r="D162" s="5" t="s">
        <v>10</v>
      </c>
      <c r="E162" s="5" t="s">
        <v>11</v>
      </c>
      <c r="F162" s="5" t="str">
        <f>"李家吉"</f>
        <v>李家吉</v>
      </c>
      <c r="G162" s="5" t="str">
        <f>"男"</f>
        <v>男</v>
      </c>
    </row>
    <row r="163" spans="1:7" s="1" customFormat="1" ht="30" customHeight="1">
      <c r="A163" s="5">
        <v>161</v>
      </c>
      <c r="B163" s="5" t="str">
        <f>"47892022122823465629170"</f>
        <v>47892022122823465629170</v>
      </c>
      <c r="C163" s="5" t="str">
        <f>"0201"</f>
        <v>0201</v>
      </c>
      <c r="D163" s="5" t="s">
        <v>10</v>
      </c>
      <c r="E163" s="5" t="s">
        <v>11</v>
      </c>
      <c r="F163" s="5" t="str">
        <f>"冯开阶"</f>
        <v>冯开阶</v>
      </c>
      <c r="G163" s="5" t="str">
        <f>"男"</f>
        <v>男</v>
      </c>
    </row>
    <row r="164" spans="1:7" s="1" customFormat="1" ht="30" customHeight="1">
      <c r="A164" s="5">
        <v>162</v>
      </c>
      <c r="B164" s="5" t="str">
        <f>"47892022122909014529224"</f>
        <v>47892022122909014529224</v>
      </c>
      <c r="C164" s="5" t="str">
        <f>"0201"</f>
        <v>0201</v>
      </c>
      <c r="D164" s="5" t="s">
        <v>10</v>
      </c>
      <c r="E164" s="5" t="s">
        <v>11</v>
      </c>
      <c r="F164" s="5" t="str">
        <f>"王朝斌"</f>
        <v>王朝斌</v>
      </c>
      <c r="G164" s="5" t="str">
        <f>"男"</f>
        <v>男</v>
      </c>
    </row>
    <row r="165" spans="1:7" s="1" customFormat="1" ht="30" customHeight="1">
      <c r="A165" s="5">
        <v>163</v>
      </c>
      <c r="B165" s="5" t="str">
        <f>"47892022122909331629261"</f>
        <v>47892022122909331629261</v>
      </c>
      <c r="C165" s="5" t="str">
        <f>"0201"</f>
        <v>0201</v>
      </c>
      <c r="D165" s="5" t="s">
        <v>10</v>
      </c>
      <c r="E165" s="5" t="s">
        <v>11</v>
      </c>
      <c r="F165" s="5" t="str">
        <f>"华红伶"</f>
        <v>华红伶</v>
      </c>
      <c r="G165" s="5" t="str">
        <f>"女"</f>
        <v>女</v>
      </c>
    </row>
    <row r="166" spans="1:7" s="1" customFormat="1" ht="30" customHeight="1">
      <c r="A166" s="5">
        <v>164</v>
      </c>
      <c r="B166" s="5" t="str">
        <f>"47892022122910110229312"</f>
        <v>47892022122910110229312</v>
      </c>
      <c r="C166" s="5" t="str">
        <f>"0201"</f>
        <v>0201</v>
      </c>
      <c r="D166" s="5" t="s">
        <v>10</v>
      </c>
      <c r="E166" s="5" t="s">
        <v>11</v>
      </c>
      <c r="F166" s="5" t="str">
        <f>"林师麟"</f>
        <v>林师麟</v>
      </c>
      <c r="G166" s="5" t="str">
        <f>"男"</f>
        <v>男</v>
      </c>
    </row>
    <row r="167" spans="1:7" s="1" customFormat="1" ht="30" customHeight="1">
      <c r="A167" s="5">
        <v>165</v>
      </c>
      <c r="B167" s="5" t="str">
        <f>"47892022122910210129332"</f>
        <v>47892022122910210129332</v>
      </c>
      <c r="C167" s="5" t="str">
        <f>"0201"</f>
        <v>0201</v>
      </c>
      <c r="D167" s="5" t="s">
        <v>10</v>
      </c>
      <c r="E167" s="5" t="s">
        <v>11</v>
      </c>
      <c r="F167" s="5" t="str">
        <f>"周荣勋"</f>
        <v>周荣勋</v>
      </c>
      <c r="G167" s="5" t="str">
        <f>"男"</f>
        <v>男</v>
      </c>
    </row>
    <row r="168" spans="1:7" s="1" customFormat="1" ht="30" customHeight="1">
      <c r="A168" s="5">
        <v>166</v>
      </c>
      <c r="B168" s="5" t="str">
        <f>"47892022122910211629333"</f>
        <v>47892022122910211629333</v>
      </c>
      <c r="C168" s="5" t="str">
        <f>"0201"</f>
        <v>0201</v>
      </c>
      <c r="D168" s="5" t="s">
        <v>10</v>
      </c>
      <c r="E168" s="5" t="s">
        <v>11</v>
      </c>
      <c r="F168" s="5" t="str">
        <f>"吴春燕"</f>
        <v>吴春燕</v>
      </c>
      <c r="G168" s="5" t="str">
        <f>"女"</f>
        <v>女</v>
      </c>
    </row>
  </sheetData>
  <sheetProtection/>
  <autoFilter ref="A2:G168">
    <sortState ref="A3:G168">
      <sortCondition sortBy="value" ref="C3:C168"/>
    </sortState>
  </autoFilter>
  <mergeCells count="1">
    <mergeCell ref="A1:G1"/>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2022-12-30T01:18:54Z</dcterms:created>
  <dcterms:modified xsi:type="dcterms:W3CDTF">2023-01-06T09:16:55Z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58D9577E077945FAB62EC015A01BE411</vt:lpwstr>
  </property>
  <property fmtid="{D5CDD505-2E9C-101B-9397-08002B2CF9AE}" pid="3" name="KSOProductBuildVer">
    <vt:lpwstr>2052-11.1.0.12763</vt:lpwstr>
  </property>
</Properties>
</file>