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4606_63856a768c088" sheetId="1" r:id="rId1"/>
  </sheets>
  <definedNames>
    <definedName name="_xlnm._FilterDatabase" localSheetId="0" hidden="1">'4606_63856a768c088'!$A$2:$E$931</definedName>
  </definedNames>
  <calcPr fullCalcOnLoad="1"/>
</workbook>
</file>

<file path=xl/sharedStrings.xml><?xml version="1.0" encoding="utf-8"?>
<sst xmlns="http://schemas.openxmlformats.org/spreadsheetml/2006/main" count="934" uniqueCount="13">
  <si>
    <t>附件1：儋州市中医医院2022年公开招聘编外人员通过资格初审合格进入笔试人员名单</t>
  </si>
  <si>
    <t>序号</t>
  </si>
  <si>
    <t>报考号</t>
  </si>
  <si>
    <t>报考岗位</t>
  </si>
  <si>
    <t>姓名</t>
  </si>
  <si>
    <t>0103_重症医学科医师</t>
  </si>
  <si>
    <t>0104_外科医师</t>
  </si>
  <si>
    <t>0106_公卫科心电图医师</t>
  </si>
  <si>
    <t>0108_药师</t>
  </si>
  <si>
    <t>0109_中药师</t>
  </si>
  <si>
    <t>0111_党办、院办干事</t>
  </si>
  <si>
    <t>0112_设备科技术人员</t>
  </si>
  <si>
    <t>0113_护士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</si>
</sst>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31"/>
  <sheetViews>
    <sheetView tabSelected="1" workbookViewId="0" topLeftCell="A1">
      <selection activeCell="H8" sqref="H8"/>
    </sheetView>
  </sheetViews>
  <sheetFormatPr defaultColWidth="9.00390625" defaultRowHeight="34.5" customHeight="1"/>
  <cols>
    <col min="1" max="1" width="5.140625" style="1" customWidth="1"/>
    <col min="2" max="2" width="26.00390625" style="1" customWidth="1"/>
    <col min="3" max="3" width="22.57421875" style="1" customWidth="1"/>
    <col min="4" max="4" width="8.00390625" style="1" customWidth="1"/>
    <col min="5" max="5" width="15.57421875" style="2" customWidth="1"/>
    <col min="6" max="16384" width="9.00390625" style="1" customWidth="1"/>
  </cols>
  <sheetData>
    <row r="1" spans="1:4" ht="52.5" customHeight="1">
      <c r="A1" s="3" t="s">
        <v>0</v>
      </c>
      <c r="B1" s="4"/>
      <c r="C1" s="4"/>
      <c r="D1" s="4"/>
    </row>
    <row r="2" spans="1:4" ht="34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4.5" customHeight="1">
      <c r="A3" s="5">
        <v>1</v>
      </c>
      <c r="B3" s="5" t="str">
        <f>"46062022110820150770767"</f>
        <v>46062022110820150770767</v>
      </c>
      <c r="C3" s="5" t="s">
        <v>5</v>
      </c>
      <c r="D3" s="5" t="str">
        <f>"吴英维"</f>
        <v>吴英维</v>
      </c>
    </row>
    <row r="4" spans="1:4" ht="34.5" customHeight="1">
      <c r="A4" s="5">
        <v>2</v>
      </c>
      <c r="B4" s="5" t="str">
        <f>"46062022111011322179971"</f>
        <v>46062022111011322179971</v>
      </c>
      <c r="C4" s="5" t="s">
        <v>5</v>
      </c>
      <c r="D4" s="5" t="str">
        <f>"陈南英"</f>
        <v>陈南英</v>
      </c>
    </row>
    <row r="5" spans="1:4" ht="34.5" customHeight="1">
      <c r="A5" s="5">
        <v>3</v>
      </c>
      <c r="B5" s="5" t="str">
        <f>"46062022111108584882435"</f>
        <v>46062022111108584882435</v>
      </c>
      <c r="C5" s="5" t="s">
        <v>5</v>
      </c>
      <c r="D5" s="5" t="str">
        <f>"谢金桃"</f>
        <v>谢金桃</v>
      </c>
    </row>
    <row r="6" spans="1:4" ht="34.5" customHeight="1">
      <c r="A6" s="5">
        <v>4</v>
      </c>
      <c r="B6" s="5" t="str">
        <f>"46062022111110500582792"</f>
        <v>46062022111110500582792</v>
      </c>
      <c r="C6" s="5" t="s">
        <v>5</v>
      </c>
      <c r="D6" s="5" t="str">
        <f>"钟映娜"</f>
        <v>钟映娜</v>
      </c>
    </row>
    <row r="7" spans="1:4" ht="34.5" customHeight="1">
      <c r="A7" s="5">
        <v>5</v>
      </c>
      <c r="B7" s="5" t="str">
        <f>"46062022111313364384140"</f>
        <v>46062022111313364384140</v>
      </c>
      <c r="C7" s="5" t="s">
        <v>5</v>
      </c>
      <c r="D7" s="5" t="str">
        <f>"朱昌荣"</f>
        <v>朱昌荣</v>
      </c>
    </row>
    <row r="8" spans="1:4" ht="34.5" customHeight="1">
      <c r="A8" s="5">
        <v>6</v>
      </c>
      <c r="B8" s="5" t="str">
        <f>"46062022111318091484187"</f>
        <v>46062022111318091484187</v>
      </c>
      <c r="C8" s="5" t="s">
        <v>5</v>
      </c>
      <c r="D8" s="5" t="str">
        <f>"符斯婕"</f>
        <v>符斯婕</v>
      </c>
    </row>
    <row r="9" spans="1:4" ht="34.5" customHeight="1">
      <c r="A9" s="5">
        <v>7</v>
      </c>
      <c r="B9" s="5" t="str">
        <f>"46062022112020594684635"</f>
        <v>46062022112020594684635</v>
      </c>
      <c r="C9" s="5" t="s">
        <v>5</v>
      </c>
      <c r="D9" s="5" t="str">
        <f>"林艳玲"</f>
        <v>林艳玲</v>
      </c>
    </row>
    <row r="10" spans="1:4" ht="34.5" customHeight="1">
      <c r="A10" s="5">
        <v>8</v>
      </c>
      <c r="B10" s="5" t="str">
        <f>"46062022112116565184642"</f>
        <v>46062022112116565184642</v>
      </c>
      <c r="C10" s="5" t="s">
        <v>5</v>
      </c>
      <c r="D10" s="5" t="str">
        <f>"沈淑顺"</f>
        <v>沈淑顺</v>
      </c>
    </row>
    <row r="11" spans="1:4" ht="34.5" customHeight="1">
      <c r="A11" s="5">
        <v>9</v>
      </c>
      <c r="B11" s="5" t="str">
        <f>"46062022110809324568868"</f>
        <v>46062022110809324568868</v>
      </c>
      <c r="C11" s="5" t="s">
        <v>6</v>
      </c>
      <c r="D11" s="5" t="str">
        <f>"林小石"</f>
        <v>林小石</v>
      </c>
    </row>
    <row r="12" spans="1:4" ht="34.5" customHeight="1">
      <c r="A12" s="5">
        <v>10</v>
      </c>
      <c r="B12" s="5" t="str">
        <f>"46062022111115581083729"</f>
        <v>46062022111115581083729</v>
      </c>
      <c r="C12" s="5" t="s">
        <v>6</v>
      </c>
      <c r="D12" s="5" t="str">
        <f>"刘晓雪"</f>
        <v>刘晓雪</v>
      </c>
    </row>
    <row r="13" spans="1:4" ht="34.5" customHeight="1">
      <c r="A13" s="5">
        <v>11</v>
      </c>
      <c r="B13" s="5" t="str">
        <f>"46062022111317285084181"</f>
        <v>46062022111317285084181</v>
      </c>
      <c r="C13" s="5" t="s">
        <v>6</v>
      </c>
      <c r="D13" s="5" t="str">
        <f>"廖金烽"</f>
        <v>廖金烽</v>
      </c>
    </row>
    <row r="14" spans="1:4" ht="34.5" customHeight="1">
      <c r="A14" s="5">
        <v>12</v>
      </c>
      <c r="B14" s="5" t="str">
        <f>"46062022111919415784620"</f>
        <v>46062022111919415784620</v>
      </c>
      <c r="C14" s="5" t="s">
        <v>6</v>
      </c>
      <c r="D14" s="5" t="str">
        <f>"吴全信"</f>
        <v>吴全信</v>
      </c>
    </row>
    <row r="15" spans="1:4" ht="34.5" customHeight="1">
      <c r="A15" s="5">
        <v>13</v>
      </c>
      <c r="B15" s="5" t="str">
        <f>"46062022111922204084621"</f>
        <v>46062022111922204084621</v>
      </c>
      <c r="C15" s="5" t="s">
        <v>6</v>
      </c>
      <c r="D15" s="5" t="str">
        <f>"许隆"</f>
        <v>许隆</v>
      </c>
    </row>
    <row r="16" spans="1:4" ht="34.5" customHeight="1">
      <c r="A16" s="5">
        <v>14</v>
      </c>
      <c r="B16" s="5" t="str">
        <f>"46062022112020221584634"</f>
        <v>46062022112020221584634</v>
      </c>
      <c r="C16" s="5" t="s">
        <v>6</v>
      </c>
      <c r="D16" s="5" t="str">
        <f>"邓小林"</f>
        <v>邓小林</v>
      </c>
    </row>
    <row r="17" spans="1:4" ht="34.5" customHeight="1">
      <c r="A17" s="5">
        <v>15</v>
      </c>
      <c r="B17" s="5" t="str">
        <f>"46062022110813072369634"</f>
        <v>46062022110813072369634</v>
      </c>
      <c r="C17" s="5" t="s">
        <v>7</v>
      </c>
      <c r="D17" s="5" t="str">
        <f>"王锡发"</f>
        <v>王锡发</v>
      </c>
    </row>
    <row r="18" spans="1:4" ht="34.5" customHeight="1">
      <c r="A18" s="5">
        <v>16</v>
      </c>
      <c r="B18" s="5" t="str">
        <f>"46062022110916354775885"</f>
        <v>46062022110916354775885</v>
      </c>
      <c r="C18" s="5" t="s">
        <v>7</v>
      </c>
      <c r="D18" s="5" t="str">
        <f>"李开国"</f>
        <v>李开国</v>
      </c>
    </row>
    <row r="19" spans="1:4" ht="34.5" customHeight="1">
      <c r="A19" s="5">
        <v>17</v>
      </c>
      <c r="B19" s="5" t="str">
        <f>"46062022112010415384625"</f>
        <v>46062022112010415384625</v>
      </c>
      <c r="C19" s="5" t="s">
        <v>7</v>
      </c>
      <c r="D19" s="5" t="str">
        <f>"何小启"</f>
        <v>何小启</v>
      </c>
    </row>
    <row r="20" spans="1:4" ht="34.5" customHeight="1">
      <c r="A20" s="5">
        <v>18</v>
      </c>
      <c r="B20" s="5" t="str">
        <f>"46062022112109415184636"</f>
        <v>46062022112109415184636</v>
      </c>
      <c r="C20" s="5" t="s">
        <v>7</v>
      </c>
      <c r="D20" s="5" t="str">
        <f>"朱秋梅"</f>
        <v>朱秋梅</v>
      </c>
    </row>
    <row r="21" spans="1:4" ht="34.5" customHeight="1">
      <c r="A21" s="5">
        <v>19</v>
      </c>
      <c r="B21" s="5" t="str">
        <f>"46062022110812374869560"</f>
        <v>46062022110812374869560</v>
      </c>
      <c r="C21" s="5" t="s">
        <v>8</v>
      </c>
      <c r="D21" s="5" t="str">
        <f>"陈秀保"</f>
        <v>陈秀保</v>
      </c>
    </row>
    <row r="22" spans="1:4" ht="34.5" customHeight="1">
      <c r="A22" s="5">
        <v>20</v>
      </c>
      <c r="B22" s="5" t="str">
        <f>"46062022110816285670180"</f>
        <v>46062022110816285670180</v>
      </c>
      <c r="C22" s="5" t="s">
        <v>8</v>
      </c>
      <c r="D22" s="5" t="str">
        <f>"郭文香"</f>
        <v>郭文香</v>
      </c>
    </row>
    <row r="23" spans="1:4" ht="34.5" customHeight="1">
      <c r="A23" s="5">
        <v>21</v>
      </c>
      <c r="B23" s="5" t="str">
        <f>"46062022110817125470309"</f>
        <v>46062022110817125470309</v>
      </c>
      <c r="C23" s="5" t="s">
        <v>8</v>
      </c>
      <c r="D23" s="5" t="str">
        <f>"杨玉娟"</f>
        <v>杨玉娟</v>
      </c>
    </row>
    <row r="24" spans="1:4" ht="34.5" customHeight="1">
      <c r="A24" s="5">
        <v>22</v>
      </c>
      <c r="B24" s="5" t="str">
        <f>"46062022110910331972914"</f>
        <v>46062022110910331972914</v>
      </c>
      <c r="C24" s="5" t="s">
        <v>8</v>
      </c>
      <c r="D24" s="5" t="str">
        <f>"李井花"</f>
        <v>李井花</v>
      </c>
    </row>
    <row r="25" spans="1:4" ht="34.5" customHeight="1">
      <c r="A25" s="5">
        <v>23</v>
      </c>
      <c r="B25" s="5" t="str">
        <f>"46062022111018292981386"</f>
        <v>46062022111018292981386</v>
      </c>
      <c r="C25" s="5" t="s">
        <v>8</v>
      </c>
      <c r="D25" s="5" t="str">
        <f>"符菊花"</f>
        <v>符菊花</v>
      </c>
    </row>
    <row r="26" spans="1:4" ht="34.5" customHeight="1">
      <c r="A26" s="5">
        <v>24</v>
      </c>
      <c r="B26" s="5" t="str">
        <f>"46062022111019002681471"</f>
        <v>46062022111019002681471</v>
      </c>
      <c r="C26" s="5" t="s">
        <v>8</v>
      </c>
      <c r="D26" s="5" t="str">
        <f>"黎晓风"</f>
        <v>黎晓风</v>
      </c>
    </row>
    <row r="27" spans="1:4" ht="34.5" customHeight="1">
      <c r="A27" s="5">
        <v>25</v>
      </c>
      <c r="B27" s="5" t="str">
        <f>"46062022111119440483910"</f>
        <v>46062022111119440483910</v>
      </c>
      <c r="C27" s="5" t="s">
        <v>8</v>
      </c>
      <c r="D27" s="5" t="str">
        <f>"李叶婷"</f>
        <v>李叶婷</v>
      </c>
    </row>
    <row r="28" spans="1:4" ht="34.5" customHeight="1">
      <c r="A28" s="5">
        <v>26</v>
      </c>
      <c r="B28" s="5" t="str">
        <f>"46062022111123063183943"</f>
        <v>46062022111123063183943</v>
      </c>
      <c r="C28" s="5" t="s">
        <v>8</v>
      </c>
      <c r="D28" s="5" t="str">
        <f>"林道南"</f>
        <v>林道南</v>
      </c>
    </row>
    <row r="29" spans="1:4" ht="34.5" customHeight="1">
      <c r="A29" s="5">
        <v>27</v>
      </c>
      <c r="B29" s="5" t="str">
        <f>"46062022111209524483969"</f>
        <v>46062022111209524483969</v>
      </c>
      <c r="C29" s="5" t="s">
        <v>8</v>
      </c>
      <c r="D29" s="5" t="str">
        <f>"张国珠"</f>
        <v>张国珠</v>
      </c>
    </row>
    <row r="30" spans="1:4" ht="34.5" customHeight="1">
      <c r="A30" s="5">
        <v>28</v>
      </c>
      <c r="B30" s="5" t="str">
        <f>"46062022111222071484076"</f>
        <v>46062022111222071484076</v>
      </c>
      <c r="C30" s="5" t="s">
        <v>8</v>
      </c>
      <c r="D30" s="5" t="str">
        <f>"符晓轩"</f>
        <v>符晓轩</v>
      </c>
    </row>
    <row r="31" spans="1:4" ht="34.5" customHeight="1">
      <c r="A31" s="5">
        <v>29</v>
      </c>
      <c r="B31" s="5" t="str">
        <f>"46062022111313031084135"</f>
        <v>46062022111313031084135</v>
      </c>
      <c r="C31" s="5" t="s">
        <v>8</v>
      </c>
      <c r="D31" s="5" t="str">
        <f>"吴志得"</f>
        <v>吴志得</v>
      </c>
    </row>
    <row r="32" spans="1:4" ht="34.5" customHeight="1">
      <c r="A32" s="5">
        <v>30</v>
      </c>
      <c r="B32" s="5" t="str">
        <f>"46062022111318311284192"</f>
        <v>46062022111318311284192</v>
      </c>
      <c r="C32" s="5" t="s">
        <v>8</v>
      </c>
      <c r="D32" s="5" t="str">
        <f>"林道凤"</f>
        <v>林道凤</v>
      </c>
    </row>
    <row r="33" spans="1:4" ht="34.5" customHeight="1">
      <c r="A33" s="5">
        <v>31</v>
      </c>
      <c r="B33" s="5" t="str">
        <f>"46062022111318573284199"</f>
        <v>46062022111318573284199</v>
      </c>
      <c r="C33" s="5" t="s">
        <v>8</v>
      </c>
      <c r="D33" s="5" t="str">
        <f>"陈光彩"</f>
        <v>陈光彩</v>
      </c>
    </row>
    <row r="34" spans="1:4" ht="34.5" customHeight="1">
      <c r="A34" s="5">
        <v>32</v>
      </c>
      <c r="B34" s="5" t="str">
        <f>"46062022111319263584203"</f>
        <v>46062022111319263584203</v>
      </c>
      <c r="C34" s="5" t="s">
        <v>8</v>
      </c>
      <c r="D34" s="5" t="str">
        <f>"郭金月"</f>
        <v>郭金月</v>
      </c>
    </row>
    <row r="35" spans="1:4" ht="34.5" customHeight="1">
      <c r="A35" s="5">
        <v>33</v>
      </c>
      <c r="B35" s="5" t="str">
        <f>"46062022111410034584324"</f>
        <v>46062022111410034584324</v>
      </c>
      <c r="C35" s="5" t="s">
        <v>8</v>
      </c>
      <c r="D35" s="5" t="str">
        <f>"王娟"</f>
        <v>王娟</v>
      </c>
    </row>
    <row r="36" spans="1:4" ht="34.5" customHeight="1">
      <c r="A36" s="5">
        <v>34</v>
      </c>
      <c r="B36" s="5" t="str">
        <f>"46062022111410092984328"</f>
        <v>46062022111410092984328</v>
      </c>
      <c r="C36" s="5" t="s">
        <v>8</v>
      </c>
      <c r="D36" s="5" t="str">
        <f>"王安娇"</f>
        <v>王安娇</v>
      </c>
    </row>
    <row r="37" spans="1:4" ht="34.5" customHeight="1">
      <c r="A37" s="5">
        <v>35</v>
      </c>
      <c r="B37" s="5" t="str">
        <f>"46062022111410225984339"</f>
        <v>46062022111410225984339</v>
      </c>
      <c r="C37" s="5" t="s">
        <v>8</v>
      </c>
      <c r="D37" s="5" t="str">
        <f>"许秀妹"</f>
        <v>许秀妹</v>
      </c>
    </row>
    <row r="38" spans="1:4" ht="34.5" customHeight="1">
      <c r="A38" s="5">
        <v>36</v>
      </c>
      <c r="B38" s="5" t="str">
        <f>"46062022111410515084355"</f>
        <v>46062022111410515084355</v>
      </c>
      <c r="C38" s="5" t="s">
        <v>8</v>
      </c>
      <c r="D38" s="5" t="str">
        <f>"姚蕊"</f>
        <v>姚蕊</v>
      </c>
    </row>
    <row r="39" spans="1:4" ht="34.5" customHeight="1">
      <c r="A39" s="5">
        <v>37</v>
      </c>
      <c r="B39" s="5" t="str">
        <f>"46062022110809004868741"</f>
        <v>46062022110809004868741</v>
      </c>
      <c r="C39" s="5" t="s">
        <v>9</v>
      </c>
      <c r="D39" s="5" t="str">
        <f>"陈钟丽"</f>
        <v>陈钟丽</v>
      </c>
    </row>
    <row r="40" spans="1:4" ht="34.5" customHeight="1">
      <c r="A40" s="5">
        <v>38</v>
      </c>
      <c r="B40" s="5" t="str">
        <f>"46062022110810311669123"</f>
        <v>46062022110810311669123</v>
      </c>
      <c r="C40" s="5" t="s">
        <v>9</v>
      </c>
      <c r="D40" s="5" t="str">
        <f>"王青攀"</f>
        <v>王青攀</v>
      </c>
    </row>
    <row r="41" spans="1:4" ht="34.5" customHeight="1">
      <c r="A41" s="5">
        <v>39</v>
      </c>
      <c r="B41" s="5" t="str">
        <f>"46062022110811102069292"</f>
        <v>46062022110811102069292</v>
      </c>
      <c r="C41" s="5" t="s">
        <v>9</v>
      </c>
      <c r="D41" s="5" t="str">
        <f>"符全旺"</f>
        <v>符全旺</v>
      </c>
    </row>
    <row r="42" spans="1:4" ht="34.5" customHeight="1">
      <c r="A42" s="5">
        <v>40</v>
      </c>
      <c r="B42" s="5" t="str">
        <f>"46062022110811232069339"</f>
        <v>46062022110811232069339</v>
      </c>
      <c r="C42" s="5" t="s">
        <v>9</v>
      </c>
      <c r="D42" s="5" t="str">
        <f>"高艳冰"</f>
        <v>高艳冰</v>
      </c>
    </row>
    <row r="43" spans="1:4" ht="34.5" customHeight="1">
      <c r="A43" s="5">
        <v>41</v>
      </c>
      <c r="B43" s="5" t="str">
        <f>"46062022110819114570607"</f>
        <v>46062022110819114570607</v>
      </c>
      <c r="C43" s="5" t="s">
        <v>9</v>
      </c>
      <c r="D43" s="5" t="str">
        <f>"王盛丽"</f>
        <v>王盛丽</v>
      </c>
    </row>
    <row r="44" spans="1:4" ht="34.5" customHeight="1">
      <c r="A44" s="5">
        <v>42</v>
      </c>
      <c r="B44" s="5" t="str">
        <f>"46062022110819505970710"</f>
        <v>46062022110819505970710</v>
      </c>
      <c r="C44" s="5" t="s">
        <v>9</v>
      </c>
      <c r="D44" s="5" t="str">
        <f>"陈丽花"</f>
        <v>陈丽花</v>
      </c>
    </row>
    <row r="45" spans="1:4" ht="34.5" customHeight="1">
      <c r="A45" s="5">
        <v>43</v>
      </c>
      <c r="B45" s="5" t="str">
        <f>"46062022110822425371230"</f>
        <v>46062022110822425371230</v>
      </c>
      <c r="C45" s="5" t="s">
        <v>9</v>
      </c>
      <c r="D45" s="5" t="str">
        <f>"李鲲"</f>
        <v>李鲲</v>
      </c>
    </row>
    <row r="46" spans="1:4" ht="34.5" customHeight="1">
      <c r="A46" s="5">
        <v>44</v>
      </c>
      <c r="B46" s="5" t="str">
        <f>"46062022110902015471414"</f>
        <v>46062022110902015471414</v>
      </c>
      <c r="C46" s="5" t="s">
        <v>9</v>
      </c>
      <c r="D46" s="5" t="str">
        <f>"陈春帆"</f>
        <v>陈春帆</v>
      </c>
    </row>
    <row r="47" spans="1:4" ht="34.5" customHeight="1">
      <c r="A47" s="5">
        <v>45</v>
      </c>
      <c r="B47" s="5" t="str">
        <f>"46062022110909413272168"</f>
        <v>46062022110909413272168</v>
      </c>
      <c r="C47" s="5" t="s">
        <v>9</v>
      </c>
      <c r="D47" s="5" t="str">
        <f>"梁彩秀"</f>
        <v>梁彩秀</v>
      </c>
    </row>
    <row r="48" spans="1:4" ht="34.5" customHeight="1">
      <c r="A48" s="5">
        <v>46</v>
      </c>
      <c r="B48" s="5" t="str">
        <f>"46062022110912315574064"</f>
        <v>46062022110912315574064</v>
      </c>
      <c r="C48" s="5" t="s">
        <v>9</v>
      </c>
      <c r="D48" s="5" t="str">
        <f>"黎正蓉"</f>
        <v>黎正蓉</v>
      </c>
    </row>
    <row r="49" spans="1:4" ht="34.5" customHeight="1">
      <c r="A49" s="5">
        <v>47</v>
      </c>
      <c r="B49" s="5" t="str">
        <f>"46062022110915395975452"</f>
        <v>46062022110915395975452</v>
      </c>
      <c r="C49" s="5" t="s">
        <v>9</v>
      </c>
      <c r="D49" s="5" t="str">
        <f>"刘艺宁"</f>
        <v>刘艺宁</v>
      </c>
    </row>
    <row r="50" spans="1:4" ht="34.5" customHeight="1">
      <c r="A50" s="5">
        <v>48</v>
      </c>
      <c r="B50" s="5" t="str">
        <f>"46062022110917052976108"</f>
        <v>46062022110917052976108</v>
      </c>
      <c r="C50" s="5" t="s">
        <v>9</v>
      </c>
      <c r="D50" s="5" t="str">
        <f>"羊秀尾"</f>
        <v>羊秀尾</v>
      </c>
    </row>
    <row r="51" spans="1:4" ht="34.5" customHeight="1">
      <c r="A51" s="5">
        <v>49</v>
      </c>
      <c r="B51" s="5" t="str">
        <f>"46062022110918174076497"</f>
        <v>46062022110918174076497</v>
      </c>
      <c r="C51" s="5" t="s">
        <v>9</v>
      </c>
      <c r="D51" s="5" t="str">
        <f>"万眉眉"</f>
        <v>万眉眉</v>
      </c>
    </row>
    <row r="52" spans="1:4" ht="34.5" customHeight="1">
      <c r="A52" s="5">
        <v>50</v>
      </c>
      <c r="B52" s="5" t="str">
        <f>"46062022111100060882254"</f>
        <v>46062022111100060882254</v>
      </c>
      <c r="C52" s="5" t="s">
        <v>9</v>
      </c>
      <c r="D52" s="5" t="str">
        <f>"林新明"</f>
        <v>林新明</v>
      </c>
    </row>
    <row r="53" spans="1:4" ht="34.5" customHeight="1">
      <c r="A53" s="5">
        <v>51</v>
      </c>
      <c r="B53" s="5" t="str">
        <f>"46062022111115121183573"</f>
        <v>46062022111115121183573</v>
      </c>
      <c r="C53" s="5" t="s">
        <v>9</v>
      </c>
      <c r="D53" s="5" t="str">
        <f>"赵国翠"</f>
        <v>赵国翠</v>
      </c>
    </row>
    <row r="54" spans="1:4" ht="34.5" customHeight="1">
      <c r="A54" s="5">
        <v>52</v>
      </c>
      <c r="B54" s="5" t="str">
        <f>"46062022111115303483640"</f>
        <v>46062022111115303483640</v>
      </c>
      <c r="C54" s="5" t="s">
        <v>9</v>
      </c>
      <c r="D54" s="5" t="str">
        <f>"羊玉花"</f>
        <v>羊玉花</v>
      </c>
    </row>
    <row r="55" spans="1:4" ht="34.5" customHeight="1">
      <c r="A55" s="5">
        <v>53</v>
      </c>
      <c r="B55" s="5" t="str">
        <f>"46062022111220333784057"</f>
        <v>46062022111220333784057</v>
      </c>
      <c r="C55" s="5" t="s">
        <v>9</v>
      </c>
      <c r="D55" s="5" t="str">
        <f>"骆石彩"</f>
        <v>骆石彩</v>
      </c>
    </row>
    <row r="56" spans="1:4" ht="34.5" customHeight="1">
      <c r="A56" s="5">
        <v>54</v>
      </c>
      <c r="B56" s="5" t="str">
        <f>"46062022111221170684064"</f>
        <v>46062022111221170684064</v>
      </c>
      <c r="C56" s="5" t="s">
        <v>9</v>
      </c>
      <c r="D56" s="5" t="str">
        <f>"郑精国"</f>
        <v>郑精国</v>
      </c>
    </row>
    <row r="57" spans="1:4" ht="34.5" customHeight="1">
      <c r="A57" s="5">
        <v>55</v>
      </c>
      <c r="B57" s="5" t="str">
        <f>"46062022111309411784104"</f>
        <v>46062022111309411784104</v>
      </c>
      <c r="C57" s="5" t="s">
        <v>9</v>
      </c>
      <c r="D57" s="5" t="str">
        <f>"张才耀"</f>
        <v>张才耀</v>
      </c>
    </row>
    <row r="58" spans="1:4" ht="34.5" customHeight="1">
      <c r="A58" s="5">
        <v>56</v>
      </c>
      <c r="B58" s="5" t="str">
        <f>"46062022111312074984128"</f>
        <v>46062022111312074984128</v>
      </c>
      <c r="C58" s="5" t="s">
        <v>9</v>
      </c>
      <c r="D58" s="5" t="str">
        <f>"陈金转"</f>
        <v>陈金转</v>
      </c>
    </row>
    <row r="59" spans="1:4" ht="34.5" customHeight="1">
      <c r="A59" s="5">
        <v>57</v>
      </c>
      <c r="B59" s="5" t="str">
        <f>"46062022111312183184130"</f>
        <v>46062022111312183184130</v>
      </c>
      <c r="C59" s="5" t="s">
        <v>9</v>
      </c>
      <c r="D59" s="5" t="str">
        <f>"邢月梅"</f>
        <v>邢月梅</v>
      </c>
    </row>
    <row r="60" spans="1:4" ht="34.5" customHeight="1">
      <c r="A60" s="5">
        <v>58</v>
      </c>
      <c r="B60" s="5" t="str">
        <f>"46062022111410455684352"</f>
        <v>46062022111410455684352</v>
      </c>
      <c r="C60" s="5" t="s">
        <v>9</v>
      </c>
      <c r="D60" s="5" t="str">
        <f>"高明霞"</f>
        <v>高明霞</v>
      </c>
    </row>
    <row r="61" spans="1:4" ht="34.5" customHeight="1">
      <c r="A61" s="5">
        <v>59</v>
      </c>
      <c r="B61" s="5" t="str">
        <f>"46062022110809135368797"</f>
        <v>46062022110809135368797</v>
      </c>
      <c r="C61" s="5" t="s">
        <v>10</v>
      </c>
      <c r="D61" s="5" t="str">
        <f>"羊茵"</f>
        <v>羊茵</v>
      </c>
    </row>
    <row r="62" spans="1:4" ht="34.5" customHeight="1">
      <c r="A62" s="5">
        <v>60</v>
      </c>
      <c r="B62" s="5" t="str">
        <f>"46062022110810090969012"</f>
        <v>46062022110810090969012</v>
      </c>
      <c r="C62" s="5" t="s">
        <v>10</v>
      </c>
      <c r="D62" s="5" t="str">
        <f>"蔡倩妹"</f>
        <v>蔡倩妹</v>
      </c>
    </row>
    <row r="63" spans="1:4" ht="34.5" customHeight="1">
      <c r="A63" s="5">
        <v>61</v>
      </c>
      <c r="B63" s="5" t="str">
        <f>"46062022110810114869033"</f>
        <v>46062022110810114869033</v>
      </c>
      <c r="C63" s="5" t="s">
        <v>10</v>
      </c>
      <c r="D63" s="5" t="str">
        <f>"李珠"</f>
        <v>李珠</v>
      </c>
    </row>
    <row r="64" spans="1:4" ht="34.5" customHeight="1">
      <c r="A64" s="5">
        <v>62</v>
      </c>
      <c r="B64" s="5" t="str">
        <f>"46062022110810240869088"</f>
        <v>46062022110810240869088</v>
      </c>
      <c r="C64" s="5" t="s">
        <v>10</v>
      </c>
      <c r="D64" s="5" t="str">
        <f>"陈妹菊"</f>
        <v>陈妹菊</v>
      </c>
    </row>
    <row r="65" spans="1:4" ht="34.5" customHeight="1">
      <c r="A65" s="5">
        <v>63</v>
      </c>
      <c r="B65" s="5" t="str">
        <f>"46062022110811235769344"</f>
        <v>46062022110811235769344</v>
      </c>
      <c r="C65" s="5" t="s">
        <v>10</v>
      </c>
      <c r="D65" s="5" t="str">
        <f>"段金玲"</f>
        <v>段金玲</v>
      </c>
    </row>
    <row r="66" spans="1:4" ht="34.5" customHeight="1">
      <c r="A66" s="5">
        <v>64</v>
      </c>
      <c r="B66" s="5" t="str">
        <f>"46062022110811373169401"</f>
        <v>46062022110811373169401</v>
      </c>
      <c r="C66" s="5" t="s">
        <v>10</v>
      </c>
      <c r="D66" s="5" t="str">
        <f>"王冠娟"</f>
        <v>王冠娟</v>
      </c>
    </row>
    <row r="67" spans="1:4" ht="34.5" customHeight="1">
      <c r="A67" s="5">
        <v>65</v>
      </c>
      <c r="B67" s="5" t="str">
        <f>"46062022110812183569512"</f>
        <v>46062022110812183569512</v>
      </c>
      <c r="C67" s="5" t="s">
        <v>10</v>
      </c>
      <c r="D67" s="5" t="str">
        <f>"李姝凝"</f>
        <v>李姝凝</v>
      </c>
    </row>
    <row r="68" spans="1:4" ht="34.5" customHeight="1">
      <c r="A68" s="5">
        <v>66</v>
      </c>
      <c r="B68" s="5" t="str">
        <f>"46062022110812212869520"</f>
        <v>46062022110812212869520</v>
      </c>
      <c r="C68" s="5" t="s">
        <v>10</v>
      </c>
      <c r="D68" s="5" t="str">
        <f>"周琼妹"</f>
        <v>周琼妹</v>
      </c>
    </row>
    <row r="69" spans="1:4" ht="34.5" customHeight="1">
      <c r="A69" s="5">
        <v>67</v>
      </c>
      <c r="B69" s="5" t="str">
        <f>"46062022110812243069529"</f>
        <v>46062022110812243069529</v>
      </c>
      <c r="C69" s="5" t="s">
        <v>10</v>
      </c>
      <c r="D69" s="5" t="str">
        <f>"符安安"</f>
        <v>符安安</v>
      </c>
    </row>
    <row r="70" spans="1:4" ht="34.5" customHeight="1">
      <c r="A70" s="5">
        <v>68</v>
      </c>
      <c r="B70" s="5" t="str">
        <f>"46062022110814234569769"</f>
        <v>46062022110814234569769</v>
      </c>
      <c r="C70" s="5" t="s">
        <v>10</v>
      </c>
      <c r="D70" s="5" t="str">
        <f>"黎元珠"</f>
        <v>黎元珠</v>
      </c>
    </row>
    <row r="71" spans="1:4" ht="34.5" customHeight="1">
      <c r="A71" s="5">
        <v>69</v>
      </c>
      <c r="B71" s="5" t="str">
        <f>"46062022110815313469990"</f>
        <v>46062022110815313469990</v>
      </c>
      <c r="C71" s="5" t="s">
        <v>10</v>
      </c>
      <c r="D71" s="5" t="str">
        <f>"周丽娜"</f>
        <v>周丽娜</v>
      </c>
    </row>
    <row r="72" spans="1:4" ht="34.5" customHeight="1">
      <c r="A72" s="5">
        <v>70</v>
      </c>
      <c r="B72" s="5" t="str">
        <f>"46062022110815481970050"</f>
        <v>46062022110815481970050</v>
      </c>
      <c r="C72" s="5" t="s">
        <v>10</v>
      </c>
      <c r="D72" s="5" t="str">
        <f>"余佳佳"</f>
        <v>余佳佳</v>
      </c>
    </row>
    <row r="73" spans="1:4" ht="34.5" customHeight="1">
      <c r="A73" s="5">
        <v>71</v>
      </c>
      <c r="B73" s="5" t="str">
        <f>"46062022110817403470396"</f>
        <v>46062022110817403470396</v>
      </c>
      <c r="C73" s="5" t="s">
        <v>10</v>
      </c>
      <c r="D73" s="5" t="str">
        <f>"符欣欣"</f>
        <v>符欣欣</v>
      </c>
    </row>
    <row r="74" spans="1:4" ht="34.5" customHeight="1">
      <c r="A74" s="5">
        <v>72</v>
      </c>
      <c r="B74" s="5" t="str">
        <f>"46062022110819514670714"</f>
        <v>46062022110819514670714</v>
      </c>
      <c r="C74" s="5" t="s">
        <v>10</v>
      </c>
      <c r="D74" s="5" t="str">
        <f>"周继新"</f>
        <v>周继新</v>
      </c>
    </row>
    <row r="75" spans="1:4" ht="34.5" customHeight="1">
      <c r="A75" s="5">
        <v>73</v>
      </c>
      <c r="B75" s="5" t="str">
        <f>"46062022110822075571124"</f>
        <v>46062022110822075571124</v>
      </c>
      <c r="C75" s="5" t="s">
        <v>10</v>
      </c>
      <c r="D75" s="5" t="str">
        <f>"吴燕玉"</f>
        <v>吴燕玉</v>
      </c>
    </row>
    <row r="76" spans="1:4" ht="34.5" customHeight="1">
      <c r="A76" s="5">
        <v>74</v>
      </c>
      <c r="B76" s="5" t="str">
        <f>"46062022110822082571126"</f>
        <v>46062022110822082571126</v>
      </c>
      <c r="C76" s="5" t="s">
        <v>10</v>
      </c>
      <c r="D76" s="5" t="str">
        <f>"柯云飞"</f>
        <v>柯云飞</v>
      </c>
    </row>
    <row r="77" spans="1:4" ht="34.5" customHeight="1">
      <c r="A77" s="5">
        <v>75</v>
      </c>
      <c r="B77" s="5" t="str">
        <f>"46062022110823322571327"</f>
        <v>46062022110823322571327</v>
      </c>
      <c r="C77" s="5" t="s">
        <v>10</v>
      </c>
      <c r="D77" s="5" t="str">
        <f>"羊冠三"</f>
        <v>羊冠三</v>
      </c>
    </row>
    <row r="78" spans="1:4" ht="34.5" customHeight="1">
      <c r="A78" s="5">
        <v>76</v>
      </c>
      <c r="B78" s="5" t="str">
        <f>"46062022110908031371442"</f>
        <v>46062022110908031371442</v>
      </c>
      <c r="C78" s="5" t="s">
        <v>10</v>
      </c>
      <c r="D78" s="5" t="str">
        <f>"符克凤"</f>
        <v>符克凤</v>
      </c>
    </row>
    <row r="79" spans="1:4" ht="34.5" customHeight="1">
      <c r="A79" s="5">
        <v>77</v>
      </c>
      <c r="B79" s="5" t="str">
        <f>"46062022110910224872782"</f>
        <v>46062022110910224872782</v>
      </c>
      <c r="C79" s="5" t="s">
        <v>10</v>
      </c>
      <c r="D79" s="5" t="str">
        <f>"王秀娟"</f>
        <v>王秀娟</v>
      </c>
    </row>
    <row r="80" spans="1:4" ht="34.5" customHeight="1">
      <c r="A80" s="5">
        <v>78</v>
      </c>
      <c r="B80" s="5" t="str">
        <f>"46062022110911263073513"</f>
        <v>46062022110911263073513</v>
      </c>
      <c r="C80" s="5" t="s">
        <v>10</v>
      </c>
      <c r="D80" s="5" t="str">
        <f>"苏秋萍"</f>
        <v>苏秋萍</v>
      </c>
    </row>
    <row r="81" spans="1:4" ht="34.5" customHeight="1">
      <c r="A81" s="5">
        <v>79</v>
      </c>
      <c r="B81" s="5" t="str">
        <f>"46062022110913535174636"</f>
        <v>46062022110913535174636</v>
      </c>
      <c r="C81" s="5" t="s">
        <v>10</v>
      </c>
      <c r="D81" s="5" t="str">
        <f>"吴平平"</f>
        <v>吴平平</v>
      </c>
    </row>
    <row r="82" spans="1:4" ht="34.5" customHeight="1">
      <c r="A82" s="5">
        <v>80</v>
      </c>
      <c r="B82" s="5" t="str">
        <f>"46062022110916520676015"</f>
        <v>46062022110916520676015</v>
      </c>
      <c r="C82" s="5" t="s">
        <v>10</v>
      </c>
      <c r="D82" s="5" t="str">
        <f>"陈贤助"</f>
        <v>陈贤助</v>
      </c>
    </row>
    <row r="83" spans="1:4" ht="34.5" customHeight="1">
      <c r="A83" s="5">
        <v>81</v>
      </c>
      <c r="B83" s="5" t="str">
        <f>"46062022110917115476148"</f>
        <v>46062022110917115476148</v>
      </c>
      <c r="C83" s="5" t="s">
        <v>10</v>
      </c>
      <c r="D83" s="5" t="str">
        <f>"廖世华"</f>
        <v>廖世华</v>
      </c>
    </row>
    <row r="84" spans="1:4" ht="34.5" customHeight="1">
      <c r="A84" s="5">
        <v>82</v>
      </c>
      <c r="B84" s="5" t="str">
        <f>"46062022110918133876481"</f>
        <v>46062022110918133876481</v>
      </c>
      <c r="C84" s="5" t="s">
        <v>10</v>
      </c>
      <c r="D84" s="5" t="str">
        <f>"林谷"</f>
        <v>林谷</v>
      </c>
    </row>
    <row r="85" spans="1:4" ht="34.5" customHeight="1">
      <c r="A85" s="5">
        <v>83</v>
      </c>
      <c r="B85" s="5" t="str">
        <f>"46062022110919330176903"</f>
        <v>46062022110919330176903</v>
      </c>
      <c r="C85" s="5" t="s">
        <v>10</v>
      </c>
      <c r="D85" s="5" t="str">
        <f>"符敦苗"</f>
        <v>符敦苗</v>
      </c>
    </row>
    <row r="86" spans="1:4" ht="34.5" customHeight="1">
      <c r="A86" s="5">
        <v>84</v>
      </c>
      <c r="B86" s="5" t="str">
        <f>"46062022110920173177179"</f>
        <v>46062022110920173177179</v>
      </c>
      <c r="C86" s="5" t="s">
        <v>10</v>
      </c>
      <c r="D86" s="5" t="str">
        <f>"王康静"</f>
        <v>王康静</v>
      </c>
    </row>
    <row r="87" spans="1:4" ht="34.5" customHeight="1">
      <c r="A87" s="5">
        <v>85</v>
      </c>
      <c r="B87" s="5" t="str">
        <f>"46062022110921131977504"</f>
        <v>46062022110921131977504</v>
      </c>
      <c r="C87" s="5" t="s">
        <v>10</v>
      </c>
      <c r="D87" s="5" t="str">
        <f>"符彩花"</f>
        <v>符彩花</v>
      </c>
    </row>
    <row r="88" spans="1:4" ht="34.5" customHeight="1">
      <c r="A88" s="5">
        <v>86</v>
      </c>
      <c r="B88" s="5" t="str">
        <f>"46062022110923572678281"</f>
        <v>46062022110923572678281</v>
      </c>
      <c r="C88" s="5" t="s">
        <v>10</v>
      </c>
      <c r="D88" s="5" t="str">
        <f>"吴博"</f>
        <v>吴博</v>
      </c>
    </row>
    <row r="89" spans="1:4" ht="34.5" customHeight="1">
      <c r="A89" s="5">
        <v>87</v>
      </c>
      <c r="B89" s="5" t="str">
        <f>"46062022111020462781786"</f>
        <v>46062022111020462781786</v>
      </c>
      <c r="C89" s="5" t="s">
        <v>10</v>
      </c>
      <c r="D89" s="5" t="str">
        <f>"符桃心 "</f>
        <v>符桃心 </v>
      </c>
    </row>
    <row r="90" spans="1:4" ht="34.5" customHeight="1">
      <c r="A90" s="5">
        <v>88</v>
      </c>
      <c r="B90" s="5" t="str">
        <f>"46062022111111463282981"</f>
        <v>46062022111111463282981</v>
      </c>
      <c r="C90" s="5" t="s">
        <v>10</v>
      </c>
      <c r="D90" s="5" t="str">
        <f>"郑轩媚"</f>
        <v>郑轩媚</v>
      </c>
    </row>
    <row r="91" spans="1:4" ht="34.5" customHeight="1">
      <c r="A91" s="5">
        <v>89</v>
      </c>
      <c r="B91" s="5" t="str">
        <f>"46062022111112362983121"</f>
        <v>46062022111112362983121</v>
      </c>
      <c r="C91" s="5" t="s">
        <v>10</v>
      </c>
      <c r="D91" s="5" t="str">
        <f>"唐惠柏"</f>
        <v>唐惠柏</v>
      </c>
    </row>
    <row r="92" spans="1:4" ht="34.5" customHeight="1">
      <c r="A92" s="5">
        <v>90</v>
      </c>
      <c r="B92" s="5" t="str">
        <f>"46062022111113400883289"</f>
        <v>46062022111113400883289</v>
      </c>
      <c r="C92" s="5" t="s">
        <v>10</v>
      </c>
      <c r="D92" s="5" t="str">
        <f>"李莲爱"</f>
        <v>李莲爱</v>
      </c>
    </row>
    <row r="93" spans="1:4" ht="34.5" customHeight="1">
      <c r="A93" s="5">
        <v>91</v>
      </c>
      <c r="B93" s="5" t="str">
        <f>"46062022111117382983887"</f>
        <v>46062022111117382983887</v>
      </c>
      <c r="C93" s="5" t="s">
        <v>10</v>
      </c>
      <c r="D93" s="5" t="str">
        <f>"林磊"</f>
        <v>林磊</v>
      </c>
    </row>
    <row r="94" spans="1:4" ht="34.5" customHeight="1">
      <c r="A94" s="5">
        <v>92</v>
      </c>
      <c r="B94" s="5" t="str">
        <f>"46062022111120573983922"</f>
        <v>46062022111120573983922</v>
      </c>
      <c r="C94" s="5" t="s">
        <v>10</v>
      </c>
      <c r="D94" s="5" t="str">
        <f>"符慧珍"</f>
        <v>符慧珍</v>
      </c>
    </row>
    <row r="95" spans="1:4" ht="34.5" customHeight="1">
      <c r="A95" s="5">
        <v>93</v>
      </c>
      <c r="B95" s="5" t="str">
        <f>"46062022111121003483923"</f>
        <v>46062022111121003483923</v>
      </c>
      <c r="C95" s="5" t="s">
        <v>10</v>
      </c>
      <c r="D95" s="5" t="str">
        <f>" 郭学英"</f>
        <v> 郭学英</v>
      </c>
    </row>
    <row r="96" spans="1:4" ht="34.5" customHeight="1">
      <c r="A96" s="5">
        <v>94</v>
      </c>
      <c r="B96" s="5" t="str">
        <f>"46062022111200574083954"</f>
        <v>46062022111200574083954</v>
      </c>
      <c r="C96" s="5" t="s">
        <v>10</v>
      </c>
      <c r="D96" s="5" t="str">
        <f>"刘贤妹"</f>
        <v>刘贤妹</v>
      </c>
    </row>
    <row r="97" spans="1:4" ht="34.5" customHeight="1">
      <c r="A97" s="5">
        <v>95</v>
      </c>
      <c r="B97" s="5" t="str">
        <f>"46062022111220454084059"</f>
        <v>46062022111220454084059</v>
      </c>
      <c r="C97" s="5" t="s">
        <v>10</v>
      </c>
      <c r="D97" s="5" t="str">
        <f>"潘静"</f>
        <v>潘静</v>
      </c>
    </row>
    <row r="98" spans="1:4" ht="34.5" customHeight="1">
      <c r="A98" s="5">
        <v>96</v>
      </c>
      <c r="B98" s="5" t="str">
        <f>"46062022111312160084129"</f>
        <v>46062022111312160084129</v>
      </c>
      <c r="C98" s="5" t="s">
        <v>10</v>
      </c>
      <c r="D98" s="5" t="str">
        <f>"张秋荣"</f>
        <v>张秋荣</v>
      </c>
    </row>
    <row r="99" spans="1:4" ht="34.5" customHeight="1">
      <c r="A99" s="5">
        <v>97</v>
      </c>
      <c r="B99" s="5" t="str">
        <f>"46062022111313371484141"</f>
        <v>46062022111313371484141</v>
      </c>
      <c r="C99" s="5" t="s">
        <v>10</v>
      </c>
      <c r="D99" s="5" t="str">
        <f>"刘锦杏"</f>
        <v>刘锦杏</v>
      </c>
    </row>
    <row r="100" spans="1:4" ht="34.5" customHeight="1">
      <c r="A100" s="5">
        <v>98</v>
      </c>
      <c r="B100" s="5" t="str">
        <f>"46062022111315441584159"</f>
        <v>46062022111315441584159</v>
      </c>
      <c r="C100" s="5" t="s">
        <v>10</v>
      </c>
      <c r="D100" s="5" t="str">
        <f>"高秀玲"</f>
        <v>高秀玲</v>
      </c>
    </row>
    <row r="101" spans="1:4" ht="34.5" customHeight="1">
      <c r="A101" s="5">
        <v>99</v>
      </c>
      <c r="B101" s="5" t="str">
        <f>"46062022111320353484217"</f>
        <v>46062022111320353484217</v>
      </c>
      <c r="C101" s="5" t="s">
        <v>10</v>
      </c>
      <c r="D101" s="5" t="str">
        <f>"符淑鸾"</f>
        <v>符淑鸾</v>
      </c>
    </row>
    <row r="102" spans="1:4" ht="34.5" customHeight="1">
      <c r="A102" s="5">
        <v>100</v>
      </c>
      <c r="B102" s="5" t="str">
        <f>"46062022111321401584233"</f>
        <v>46062022111321401584233</v>
      </c>
      <c r="C102" s="5" t="s">
        <v>10</v>
      </c>
      <c r="D102" s="5" t="str">
        <f>"李杨妃"</f>
        <v>李杨妃</v>
      </c>
    </row>
    <row r="103" spans="1:4" ht="34.5" customHeight="1">
      <c r="A103" s="5">
        <v>101</v>
      </c>
      <c r="B103" s="5" t="str">
        <f>"46062022111323432284267"</f>
        <v>46062022111323432284267</v>
      </c>
      <c r="C103" s="5" t="s">
        <v>10</v>
      </c>
      <c r="D103" s="5" t="str">
        <f>"吴美玲"</f>
        <v>吴美玲</v>
      </c>
    </row>
    <row r="104" spans="1:4" ht="34.5" customHeight="1">
      <c r="A104" s="5">
        <v>102</v>
      </c>
      <c r="B104" s="5" t="str">
        <f>"46062022111401063384284"</f>
        <v>46062022111401063384284</v>
      </c>
      <c r="C104" s="5" t="s">
        <v>10</v>
      </c>
      <c r="D104" s="5" t="str">
        <f>"谭玉容"</f>
        <v>谭玉容</v>
      </c>
    </row>
    <row r="105" spans="1:4" ht="34.5" customHeight="1">
      <c r="A105" s="5">
        <v>103</v>
      </c>
      <c r="B105" s="5" t="str">
        <f>"46062022111408485284305"</f>
        <v>46062022111408485284305</v>
      </c>
      <c r="C105" s="5" t="s">
        <v>10</v>
      </c>
      <c r="D105" s="5" t="str">
        <f>"周润泽"</f>
        <v>周润泽</v>
      </c>
    </row>
    <row r="106" spans="1:4" ht="34.5" customHeight="1">
      <c r="A106" s="5">
        <v>104</v>
      </c>
      <c r="B106" s="5" t="str">
        <f>"46062022111409251884314"</f>
        <v>46062022111409251884314</v>
      </c>
      <c r="C106" s="5" t="s">
        <v>10</v>
      </c>
      <c r="D106" s="5" t="str">
        <f>"谢堂茂"</f>
        <v>谢堂茂</v>
      </c>
    </row>
    <row r="107" spans="1:4" ht="34.5" customHeight="1">
      <c r="A107" s="5">
        <v>105</v>
      </c>
      <c r="B107" s="5" t="str">
        <f>"46062022111409482084318"</f>
        <v>46062022111409482084318</v>
      </c>
      <c r="C107" s="5" t="s">
        <v>10</v>
      </c>
      <c r="D107" s="5" t="str">
        <f>"罗孔钰"</f>
        <v>罗孔钰</v>
      </c>
    </row>
    <row r="108" spans="1:4" ht="34.5" customHeight="1">
      <c r="A108" s="5">
        <v>106</v>
      </c>
      <c r="B108" s="5" t="str">
        <f>"46062022111409531284319"</f>
        <v>46062022111409531284319</v>
      </c>
      <c r="C108" s="5" t="s">
        <v>10</v>
      </c>
      <c r="D108" s="5" t="str">
        <f>"吴军盛"</f>
        <v>吴军盛</v>
      </c>
    </row>
    <row r="109" spans="1:4" ht="34.5" customHeight="1">
      <c r="A109" s="5">
        <v>107</v>
      </c>
      <c r="B109" s="5" t="str">
        <f>"46062022111411032184357"</f>
        <v>46062022111411032184357</v>
      </c>
      <c r="C109" s="5" t="s">
        <v>10</v>
      </c>
      <c r="D109" s="5" t="str">
        <f>"金兆芹"</f>
        <v>金兆芹</v>
      </c>
    </row>
    <row r="110" spans="1:4" ht="34.5" customHeight="1">
      <c r="A110" s="5">
        <v>108</v>
      </c>
      <c r="B110" s="5" t="str">
        <f>"46062022111411193884363"</f>
        <v>46062022111411193884363</v>
      </c>
      <c r="C110" s="5" t="s">
        <v>10</v>
      </c>
      <c r="D110" s="5" t="str">
        <f>"黄娇"</f>
        <v>黄娇</v>
      </c>
    </row>
    <row r="111" spans="1:4" ht="34.5" customHeight="1">
      <c r="A111" s="5">
        <v>109</v>
      </c>
      <c r="B111" s="5" t="str">
        <f>"46062022110908083371446"</f>
        <v>46062022110908083371446</v>
      </c>
      <c r="C111" s="5" t="s">
        <v>11</v>
      </c>
      <c r="D111" s="5" t="str">
        <f>"邢文完"</f>
        <v>邢文完</v>
      </c>
    </row>
    <row r="112" spans="1:4" ht="34.5" customHeight="1">
      <c r="A112" s="5">
        <v>110</v>
      </c>
      <c r="B112" s="5" t="str">
        <f>"46062022111022073082016"</f>
        <v>46062022111022073082016</v>
      </c>
      <c r="C112" s="5" t="s">
        <v>11</v>
      </c>
      <c r="D112" s="5" t="str">
        <f>"张莲英"</f>
        <v>张莲英</v>
      </c>
    </row>
    <row r="113" spans="1:4" ht="34.5" customHeight="1">
      <c r="A113" s="5">
        <v>111</v>
      </c>
      <c r="B113" s="5" t="str">
        <f>"46062022111320323084214"</f>
        <v>46062022111320323084214</v>
      </c>
      <c r="C113" s="5" t="s">
        <v>11</v>
      </c>
      <c r="D113" s="5" t="str">
        <f>"谢明丽"</f>
        <v>谢明丽</v>
      </c>
    </row>
    <row r="114" spans="1:4" ht="34.5" customHeight="1">
      <c r="A114" s="5">
        <v>112</v>
      </c>
      <c r="B114" s="5" t="str">
        <f>"46062022110809005168742"</f>
        <v>46062022110809005168742</v>
      </c>
      <c r="C114" s="5" t="s">
        <v>12</v>
      </c>
      <c r="D114" s="5" t="str">
        <f>"杨寿娜"</f>
        <v>杨寿娜</v>
      </c>
    </row>
    <row r="115" spans="1:4" ht="34.5" customHeight="1">
      <c r="A115" s="5">
        <v>113</v>
      </c>
      <c r="B115" s="5" t="str">
        <f>"46062022110809021268745"</f>
        <v>46062022110809021268745</v>
      </c>
      <c r="C115" s="5" t="s">
        <v>12</v>
      </c>
      <c r="D115" s="5" t="str">
        <f>"林永丽"</f>
        <v>林永丽</v>
      </c>
    </row>
    <row r="116" spans="1:4" ht="34.5" customHeight="1">
      <c r="A116" s="5">
        <v>114</v>
      </c>
      <c r="B116" s="5" t="str">
        <f>"46062022110809022768747"</f>
        <v>46062022110809022768747</v>
      </c>
      <c r="C116" s="5" t="s">
        <v>12</v>
      </c>
      <c r="D116" s="5" t="str">
        <f>"王二女"</f>
        <v>王二女</v>
      </c>
    </row>
    <row r="117" spans="1:4" ht="34.5" customHeight="1">
      <c r="A117" s="5">
        <v>115</v>
      </c>
      <c r="B117" s="5" t="str">
        <f>"46062022110809040068755"</f>
        <v>46062022110809040068755</v>
      </c>
      <c r="C117" s="5" t="s">
        <v>12</v>
      </c>
      <c r="D117" s="5" t="str">
        <f>"朱淑如"</f>
        <v>朱淑如</v>
      </c>
    </row>
    <row r="118" spans="1:4" ht="34.5" customHeight="1">
      <c r="A118" s="5">
        <v>116</v>
      </c>
      <c r="B118" s="5" t="str">
        <f>"46062022110809042868758"</f>
        <v>46062022110809042868758</v>
      </c>
      <c r="C118" s="5" t="s">
        <v>12</v>
      </c>
      <c r="D118" s="5" t="str">
        <f>"吴少娜"</f>
        <v>吴少娜</v>
      </c>
    </row>
    <row r="119" spans="1:4" ht="34.5" customHeight="1">
      <c r="A119" s="5">
        <v>117</v>
      </c>
      <c r="B119" s="5" t="str">
        <f>"46062022110809043068759"</f>
        <v>46062022110809043068759</v>
      </c>
      <c r="C119" s="5" t="s">
        <v>12</v>
      </c>
      <c r="D119" s="5" t="str">
        <f>"周连杏"</f>
        <v>周连杏</v>
      </c>
    </row>
    <row r="120" spans="1:4" ht="34.5" customHeight="1">
      <c r="A120" s="5">
        <v>118</v>
      </c>
      <c r="B120" s="5" t="str">
        <f>"46062022110809044868761"</f>
        <v>46062022110809044868761</v>
      </c>
      <c r="C120" s="5" t="s">
        <v>12</v>
      </c>
      <c r="D120" s="5" t="str">
        <f>"羊艳梅"</f>
        <v>羊艳梅</v>
      </c>
    </row>
    <row r="121" spans="1:4" ht="34.5" customHeight="1">
      <c r="A121" s="5">
        <v>119</v>
      </c>
      <c r="B121" s="5" t="str">
        <f>"46062022110809052968762"</f>
        <v>46062022110809052968762</v>
      </c>
      <c r="C121" s="5" t="s">
        <v>12</v>
      </c>
      <c r="D121" s="5" t="str">
        <f>"羊秋鸾"</f>
        <v>羊秋鸾</v>
      </c>
    </row>
    <row r="122" spans="1:4" ht="34.5" customHeight="1">
      <c r="A122" s="5">
        <v>120</v>
      </c>
      <c r="B122" s="5" t="str">
        <f>"46062022110809070668764"</f>
        <v>46062022110809070668764</v>
      </c>
      <c r="C122" s="5" t="s">
        <v>12</v>
      </c>
      <c r="D122" s="5" t="str">
        <f>"陈杏丹"</f>
        <v>陈杏丹</v>
      </c>
    </row>
    <row r="123" spans="1:4" ht="34.5" customHeight="1">
      <c r="A123" s="5">
        <v>121</v>
      </c>
      <c r="B123" s="5" t="str">
        <f>"46062022110809071068765"</f>
        <v>46062022110809071068765</v>
      </c>
      <c r="C123" s="5" t="s">
        <v>12</v>
      </c>
      <c r="D123" s="5" t="str">
        <f>"张丽香"</f>
        <v>张丽香</v>
      </c>
    </row>
    <row r="124" spans="1:4" ht="34.5" customHeight="1">
      <c r="A124" s="5">
        <v>122</v>
      </c>
      <c r="B124" s="5" t="str">
        <f>"46062022110809073568768"</f>
        <v>46062022110809073568768</v>
      </c>
      <c r="C124" s="5" t="s">
        <v>12</v>
      </c>
      <c r="D124" s="5" t="str">
        <f>"李琴菊"</f>
        <v>李琴菊</v>
      </c>
    </row>
    <row r="125" spans="1:4" ht="34.5" customHeight="1">
      <c r="A125" s="5">
        <v>123</v>
      </c>
      <c r="B125" s="5" t="str">
        <f>"46062022110809082668771"</f>
        <v>46062022110809082668771</v>
      </c>
      <c r="C125" s="5" t="s">
        <v>12</v>
      </c>
      <c r="D125" s="5" t="str">
        <f>"董永婧"</f>
        <v>董永婧</v>
      </c>
    </row>
    <row r="126" spans="1:4" ht="34.5" customHeight="1">
      <c r="A126" s="5">
        <v>124</v>
      </c>
      <c r="B126" s="5" t="str">
        <f>"46062022110809095968779"</f>
        <v>46062022110809095968779</v>
      </c>
      <c r="C126" s="5" t="s">
        <v>12</v>
      </c>
      <c r="D126" s="5" t="str">
        <f>"陈岗梅"</f>
        <v>陈岗梅</v>
      </c>
    </row>
    <row r="127" spans="1:4" ht="34.5" customHeight="1">
      <c r="A127" s="5">
        <v>125</v>
      </c>
      <c r="B127" s="5" t="str">
        <f>"46062022110809115068789"</f>
        <v>46062022110809115068789</v>
      </c>
      <c r="C127" s="5" t="s">
        <v>12</v>
      </c>
      <c r="D127" s="5" t="str">
        <f>"万学英"</f>
        <v>万学英</v>
      </c>
    </row>
    <row r="128" spans="1:4" ht="34.5" customHeight="1">
      <c r="A128" s="5">
        <v>126</v>
      </c>
      <c r="B128" s="5" t="str">
        <f>"46062022110809125568794"</f>
        <v>46062022110809125568794</v>
      </c>
      <c r="C128" s="5" t="s">
        <v>12</v>
      </c>
      <c r="D128" s="5" t="str">
        <f>"吴振玲"</f>
        <v>吴振玲</v>
      </c>
    </row>
    <row r="129" spans="1:4" ht="34.5" customHeight="1">
      <c r="A129" s="5">
        <v>127</v>
      </c>
      <c r="B129" s="5" t="str">
        <f>"46062022110809141868800"</f>
        <v>46062022110809141868800</v>
      </c>
      <c r="C129" s="5" t="s">
        <v>12</v>
      </c>
      <c r="D129" s="5" t="str">
        <f>"万吉妹"</f>
        <v>万吉妹</v>
      </c>
    </row>
    <row r="130" spans="1:4" ht="34.5" customHeight="1">
      <c r="A130" s="5">
        <v>128</v>
      </c>
      <c r="B130" s="5" t="str">
        <f>"46062022110809142768803"</f>
        <v>46062022110809142768803</v>
      </c>
      <c r="C130" s="5" t="s">
        <v>12</v>
      </c>
      <c r="D130" s="5" t="str">
        <f>"何善萍"</f>
        <v>何善萍</v>
      </c>
    </row>
    <row r="131" spans="1:4" ht="34.5" customHeight="1">
      <c r="A131" s="5">
        <v>129</v>
      </c>
      <c r="B131" s="5" t="str">
        <f>"46062022110809143268804"</f>
        <v>46062022110809143268804</v>
      </c>
      <c r="C131" s="5" t="s">
        <v>12</v>
      </c>
      <c r="D131" s="5" t="str">
        <f>"钟明艳"</f>
        <v>钟明艳</v>
      </c>
    </row>
    <row r="132" spans="1:4" ht="34.5" customHeight="1">
      <c r="A132" s="5">
        <v>130</v>
      </c>
      <c r="B132" s="5" t="str">
        <f>"46062022110809165668816"</f>
        <v>46062022110809165668816</v>
      </c>
      <c r="C132" s="5" t="s">
        <v>12</v>
      </c>
      <c r="D132" s="5" t="str">
        <f>"陈小娟"</f>
        <v>陈小娟</v>
      </c>
    </row>
    <row r="133" spans="1:4" ht="34.5" customHeight="1">
      <c r="A133" s="5">
        <v>131</v>
      </c>
      <c r="B133" s="5" t="str">
        <f>"46062022110809180668822"</f>
        <v>46062022110809180668822</v>
      </c>
      <c r="C133" s="5" t="s">
        <v>12</v>
      </c>
      <c r="D133" s="5" t="str">
        <f>"郭井丽"</f>
        <v>郭井丽</v>
      </c>
    </row>
    <row r="134" spans="1:4" ht="34.5" customHeight="1">
      <c r="A134" s="5">
        <v>132</v>
      </c>
      <c r="B134" s="5" t="str">
        <f>"46062022110809185468825"</f>
        <v>46062022110809185468825</v>
      </c>
      <c r="C134" s="5" t="s">
        <v>12</v>
      </c>
      <c r="D134" s="5" t="str">
        <f>"邓桂鹏"</f>
        <v>邓桂鹏</v>
      </c>
    </row>
    <row r="135" spans="1:4" ht="34.5" customHeight="1">
      <c r="A135" s="5">
        <v>133</v>
      </c>
      <c r="B135" s="5" t="str">
        <f>"46062022110809202368834"</f>
        <v>46062022110809202368834</v>
      </c>
      <c r="C135" s="5" t="s">
        <v>12</v>
      </c>
      <c r="D135" s="5" t="str">
        <f>"廖彩雪"</f>
        <v>廖彩雪</v>
      </c>
    </row>
    <row r="136" spans="1:4" ht="34.5" customHeight="1">
      <c r="A136" s="5">
        <v>134</v>
      </c>
      <c r="B136" s="5" t="str">
        <f>"46062022110809205168835"</f>
        <v>46062022110809205168835</v>
      </c>
      <c r="C136" s="5" t="s">
        <v>12</v>
      </c>
      <c r="D136" s="5" t="str">
        <f>"李文妍"</f>
        <v>李文妍</v>
      </c>
    </row>
    <row r="137" spans="1:4" ht="34.5" customHeight="1">
      <c r="A137" s="5">
        <v>135</v>
      </c>
      <c r="B137" s="5" t="str">
        <f>"46062022110809205668837"</f>
        <v>46062022110809205668837</v>
      </c>
      <c r="C137" s="5" t="s">
        <v>12</v>
      </c>
      <c r="D137" s="5" t="str">
        <f>"李妍平"</f>
        <v>李妍平</v>
      </c>
    </row>
    <row r="138" spans="1:4" ht="34.5" customHeight="1">
      <c r="A138" s="5">
        <v>136</v>
      </c>
      <c r="B138" s="5" t="str">
        <f>"46062022110809210068838"</f>
        <v>46062022110809210068838</v>
      </c>
      <c r="C138" s="5" t="s">
        <v>12</v>
      </c>
      <c r="D138" s="5" t="str">
        <f>"何秀乾"</f>
        <v>何秀乾</v>
      </c>
    </row>
    <row r="139" spans="1:4" ht="34.5" customHeight="1">
      <c r="A139" s="5">
        <v>137</v>
      </c>
      <c r="B139" s="5" t="str">
        <f>"46062022110809264468855"</f>
        <v>46062022110809264468855</v>
      </c>
      <c r="C139" s="5" t="s">
        <v>12</v>
      </c>
      <c r="D139" s="5" t="str">
        <f>"谢高威"</f>
        <v>谢高威</v>
      </c>
    </row>
    <row r="140" spans="1:4" ht="34.5" customHeight="1">
      <c r="A140" s="5">
        <v>138</v>
      </c>
      <c r="B140" s="5" t="str">
        <f>"46062022110809303668864"</f>
        <v>46062022110809303668864</v>
      </c>
      <c r="C140" s="5" t="s">
        <v>12</v>
      </c>
      <c r="D140" s="5" t="str">
        <f>"邱春虹"</f>
        <v>邱春虹</v>
      </c>
    </row>
    <row r="141" spans="1:4" ht="34.5" customHeight="1">
      <c r="A141" s="5">
        <v>139</v>
      </c>
      <c r="B141" s="5" t="str">
        <f>"46062022110809322668867"</f>
        <v>46062022110809322668867</v>
      </c>
      <c r="C141" s="5" t="s">
        <v>12</v>
      </c>
      <c r="D141" s="5" t="str">
        <f>"林海霞"</f>
        <v>林海霞</v>
      </c>
    </row>
    <row r="142" spans="1:4" ht="34.5" customHeight="1">
      <c r="A142" s="5">
        <v>140</v>
      </c>
      <c r="B142" s="5" t="str">
        <f>"46062022110809344968879"</f>
        <v>46062022110809344968879</v>
      </c>
      <c r="C142" s="5" t="s">
        <v>12</v>
      </c>
      <c r="D142" s="5" t="str">
        <f>"余瑞菊"</f>
        <v>余瑞菊</v>
      </c>
    </row>
    <row r="143" spans="1:4" ht="34.5" customHeight="1">
      <c r="A143" s="5">
        <v>141</v>
      </c>
      <c r="B143" s="5" t="str">
        <f>"46062022110809351068882"</f>
        <v>46062022110809351068882</v>
      </c>
      <c r="C143" s="5" t="s">
        <v>12</v>
      </c>
      <c r="D143" s="5" t="str">
        <f>"谭艺萍"</f>
        <v>谭艺萍</v>
      </c>
    </row>
    <row r="144" spans="1:4" ht="34.5" customHeight="1">
      <c r="A144" s="5">
        <v>142</v>
      </c>
      <c r="B144" s="5" t="str">
        <f>"46062022110809365268890"</f>
        <v>46062022110809365268890</v>
      </c>
      <c r="C144" s="5" t="s">
        <v>12</v>
      </c>
      <c r="D144" s="5" t="str">
        <f>"郭焕花"</f>
        <v>郭焕花</v>
      </c>
    </row>
    <row r="145" spans="1:4" ht="34.5" customHeight="1">
      <c r="A145" s="5">
        <v>143</v>
      </c>
      <c r="B145" s="5" t="str">
        <f>"46062022110809370468891"</f>
        <v>46062022110809370468891</v>
      </c>
      <c r="C145" s="5" t="s">
        <v>12</v>
      </c>
      <c r="D145" s="5" t="str">
        <f>"梁石丹"</f>
        <v>梁石丹</v>
      </c>
    </row>
    <row r="146" spans="1:4" ht="34.5" customHeight="1">
      <c r="A146" s="5">
        <v>144</v>
      </c>
      <c r="B146" s="5" t="str">
        <f>"46062022110809371268892"</f>
        <v>46062022110809371268892</v>
      </c>
      <c r="C146" s="5" t="s">
        <v>12</v>
      </c>
      <c r="D146" s="5" t="str">
        <f>"骆丹红"</f>
        <v>骆丹红</v>
      </c>
    </row>
    <row r="147" spans="1:4" ht="34.5" customHeight="1">
      <c r="A147" s="5">
        <v>145</v>
      </c>
      <c r="B147" s="5" t="str">
        <f>"46062022110809381868899"</f>
        <v>46062022110809381868899</v>
      </c>
      <c r="C147" s="5" t="s">
        <v>12</v>
      </c>
      <c r="D147" s="5" t="str">
        <f>"吴芳"</f>
        <v>吴芳</v>
      </c>
    </row>
    <row r="148" spans="1:4" ht="34.5" customHeight="1">
      <c r="A148" s="5">
        <v>146</v>
      </c>
      <c r="B148" s="5" t="str">
        <f>"46062022110809412968908"</f>
        <v>46062022110809412968908</v>
      </c>
      <c r="C148" s="5" t="s">
        <v>12</v>
      </c>
      <c r="D148" s="5" t="str">
        <f>"龙志英"</f>
        <v>龙志英</v>
      </c>
    </row>
    <row r="149" spans="1:4" ht="34.5" customHeight="1">
      <c r="A149" s="5">
        <v>147</v>
      </c>
      <c r="B149" s="5" t="str">
        <f>"46062022110809442568919"</f>
        <v>46062022110809442568919</v>
      </c>
      <c r="C149" s="5" t="s">
        <v>12</v>
      </c>
      <c r="D149" s="5" t="str">
        <f>"钟绵娇"</f>
        <v>钟绵娇</v>
      </c>
    </row>
    <row r="150" spans="1:4" ht="34.5" customHeight="1">
      <c r="A150" s="5">
        <v>148</v>
      </c>
      <c r="B150" s="5" t="str">
        <f>"46062022110809443868920"</f>
        <v>46062022110809443868920</v>
      </c>
      <c r="C150" s="5" t="s">
        <v>12</v>
      </c>
      <c r="D150" s="5" t="str">
        <f>"韩金月"</f>
        <v>韩金月</v>
      </c>
    </row>
    <row r="151" spans="1:4" ht="34.5" customHeight="1">
      <c r="A151" s="5">
        <v>149</v>
      </c>
      <c r="B151" s="5" t="str">
        <f>"46062022110809445768921"</f>
        <v>46062022110809445768921</v>
      </c>
      <c r="C151" s="5" t="s">
        <v>12</v>
      </c>
      <c r="D151" s="5" t="str">
        <f>"吴浩泽"</f>
        <v>吴浩泽</v>
      </c>
    </row>
    <row r="152" spans="1:4" ht="34.5" customHeight="1">
      <c r="A152" s="5">
        <v>150</v>
      </c>
      <c r="B152" s="5" t="str">
        <f>"46062022110809451368923"</f>
        <v>46062022110809451368923</v>
      </c>
      <c r="C152" s="5" t="s">
        <v>12</v>
      </c>
      <c r="D152" s="5" t="str">
        <f>"吴莲花"</f>
        <v>吴莲花</v>
      </c>
    </row>
    <row r="153" spans="1:4" ht="34.5" customHeight="1">
      <c r="A153" s="5">
        <v>151</v>
      </c>
      <c r="B153" s="5" t="str">
        <f>"46062022110809460568926"</f>
        <v>46062022110809460568926</v>
      </c>
      <c r="C153" s="5" t="s">
        <v>12</v>
      </c>
      <c r="D153" s="5" t="str">
        <f>"梁芳香"</f>
        <v>梁芳香</v>
      </c>
    </row>
    <row r="154" spans="1:4" ht="34.5" customHeight="1">
      <c r="A154" s="5">
        <v>152</v>
      </c>
      <c r="B154" s="5" t="str">
        <f>"46062022110809542468953"</f>
        <v>46062022110809542468953</v>
      </c>
      <c r="C154" s="5" t="s">
        <v>12</v>
      </c>
      <c r="D154" s="5" t="str">
        <f>"符桃美"</f>
        <v>符桃美</v>
      </c>
    </row>
    <row r="155" spans="1:4" ht="34.5" customHeight="1">
      <c r="A155" s="5">
        <v>153</v>
      </c>
      <c r="B155" s="5" t="str">
        <f>"46062022110809545768957"</f>
        <v>46062022110809545768957</v>
      </c>
      <c r="C155" s="5" t="s">
        <v>12</v>
      </c>
      <c r="D155" s="5" t="str">
        <f>"符步科"</f>
        <v>符步科</v>
      </c>
    </row>
    <row r="156" spans="1:4" ht="34.5" customHeight="1">
      <c r="A156" s="5">
        <v>154</v>
      </c>
      <c r="B156" s="5" t="str">
        <f>"46062022110809560768962"</f>
        <v>46062022110809560768962</v>
      </c>
      <c r="C156" s="5" t="s">
        <v>12</v>
      </c>
      <c r="D156" s="5" t="str">
        <f>"何桃花"</f>
        <v>何桃花</v>
      </c>
    </row>
    <row r="157" spans="1:4" ht="34.5" customHeight="1">
      <c r="A157" s="5">
        <v>155</v>
      </c>
      <c r="B157" s="5" t="str">
        <f>"46062022110809585668974"</f>
        <v>46062022110809585668974</v>
      </c>
      <c r="C157" s="5" t="s">
        <v>12</v>
      </c>
      <c r="D157" s="5" t="str">
        <f>"吕俊瑛"</f>
        <v>吕俊瑛</v>
      </c>
    </row>
    <row r="158" spans="1:4" ht="34.5" customHeight="1">
      <c r="A158" s="5">
        <v>156</v>
      </c>
      <c r="B158" s="5" t="str">
        <f>"46062022110809592868975"</f>
        <v>46062022110809592868975</v>
      </c>
      <c r="C158" s="5" t="s">
        <v>12</v>
      </c>
      <c r="D158" s="5" t="str">
        <f>"李永洲"</f>
        <v>李永洲</v>
      </c>
    </row>
    <row r="159" spans="1:4" ht="34.5" customHeight="1">
      <c r="A159" s="5">
        <v>157</v>
      </c>
      <c r="B159" s="5" t="str">
        <f>"46062022110810001068978"</f>
        <v>46062022110810001068978</v>
      </c>
      <c r="C159" s="5" t="s">
        <v>12</v>
      </c>
      <c r="D159" s="5" t="str">
        <f>"符联巧"</f>
        <v>符联巧</v>
      </c>
    </row>
    <row r="160" spans="1:4" ht="34.5" customHeight="1">
      <c r="A160" s="5">
        <v>158</v>
      </c>
      <c r="B160" s="5" t="str">
        <f>"46062022110810052968994"</f>
        <v>46062022110810052968994</v>
      </c>
      <c r="C160" s="5" t="s">
        <v>12</v>
      </c>
      <c r="D160" s="5" t="str">
        <f>"周明辽"</f>
        <v>周明辽</v>
      </c>
    </row>
    <row r="161" spans="1:4" ht="34.5" customHeight="1">
      <c r="A161" s="5">
        <v>159</v>
      </c>
      <c r="B161" s="5" t="str">
        <f>"46062022110810054568995"</f>
        <v>46062022110810054568995</v>
      </c>
      <c r="C161" s="5" t="s">
        <v>12</v>
      </c>
      <c r="D161" s="5" t="str">
        <f>"羊金丹"</f>
        <v>羊金丹</v>
      </c>
    </row>
    <row r="162" spans="1:4" ht="34.5" customHeight="1">
      <c r="A162" s="5">
        <v>160</v>
      </c>
      <c r="B162" s="5" t="str">
        <f>"46062022110810063669000"</f>
        <v>46062022110810063669000</v>
      </c>
      <c r="C162" s="5" t="s">
        <v>12</v>
      </c>
      <c r="D162" s="5" t="str">
        <f>"黎秀丽"</f>
        <v>黎秀丽</v>
      </c>
    </row>
    <row r="163" spans="1:4" ht="34.5" customHeight="1">
      <c r="A163" s="5">
        <v>161</v>
      </c>
      <c r="B163" s="5" t="str">
        <f>"46062022110810074469004"</f>
        <v>46062022110810074469004</v>
      </c>
      <c r="C163" s="5" t="s">
        <v>12</v>
      </c>
      <c r="D163" s="5" t="str">
        <f>"陈玉秀"</f>
        <v>陈玉秀</v>
      </c>
    </row>
    <row r="164" spans="1:4" ht="34.5" customHeight="1">
      <c r="A164" s="5">
        <v>162</v>
      </c>
      <c r="B164" s="5" t="str">
        <f>"46062022110810082369010"</f>
        <v>46062022110810082369010</v>
      </c>
      <c r="C164" s="5" t="s">
        <v>12</v>
      </c>
      <c r="D164" s="5" t="str">
        <f>"王婷燕"</f>
        <v>王婷燕</v>
      </c>
    </row>
    <row r="165" spans="1:4" ht="34.5" customHeight="1">
      <c r="A165" s="5">
        <v>163</v>
      </c>
      <c r="B165" s="5" t="str">
        <f>"46062022110810093669015"</f>
        <v>46062022110810093669015</v>
      </c>
      <c r="C165" s="5" t="s">
        <v>12</v>
      </c>
      <c r="D165" s="5" t="str">
        <f>"符二夏"</f>
        <v>符二夏</v>
      </c>
    </row>
    <row r="166" spans="1:4" ht="34.5" customHeight="1">
      <c r="A166" s="5">
        <v>164</v>
      </c>
      <c r="B166" s="5" t="str">
        <f>"46062022110810100869018"</f>
        <v>46062022110810100869018</v>
      </c>
      <c r="C166" s="5" t="s">
        <v>12</v>
      </c>
      <c r="D166" s="5" t="str">
        <f>" 陈道玲"</f>
        <v> 陈道玲</v>
      </c>
    </row>
    <row r="167" spans="1:4" ht="34.5" customHeight="1">
      <c r="A167" s="5">
        <v>165</v>
      </c>
      <c r="B167" s="5" t="str">
        <f>"46062022110810110969027"</f>
        <v>46062022110810110969027</v>
      </c>
      <c r="C167" s="5" t="s">
        <v>12</v>
      </c>
      <c r="D167" s="5" t="str">
        <f>"陈宝萍"</f>
        <v>陈宝萍</v>
      </c>
    </row>
    <row r="168" spans="1:4" ht="34.5" customHeight="1">
      <c r="A168" s="5">
        <v>166</v>
      </c>
      <c r="B168" s="5" t="str">
        <f>"46062022110810120469036"</f>
        <v>46062022110810120469036</v>
      </c>
      <c r="C168" s="5" t="s">
        <v>12</v>
      </c>
      <c r="D168" s="5" t="str">
        <f>"郭禄春"</f>
        <v>郭禄春</v>
      </c>
    </row>
    <row r="169" spans="1:4" ht="34.5" customHeight="1">
      <c r="A169" s="5">
        <v>167</v>
      </c>
      <c r="B169" s="5" t="str">
        <f>"46062022110810124369038"</f>
        <v>46062022110810124369038</v>
      </c>
      <c r="C169" s="5" t="s">
        <v>12</v>
      </c>
      <c r="D169" s="5" t="str">
        <f>"高金华"</f>
        <v>高金华</v>
      </c>
    </row>
    <row r="170" spans="1:4" ht="34.5" customHeight="1">
      <c r="A170" s="5">
        <v>168</v>
      </c>
      <c r="B170" s="5" t="str">
        <f>"46062022110810135169041"</f>
        <v>46062022110810135169041</v>
      </c>
      <c r="C170" s="5" t="s">
        <v>12</v>
      </c>
      <c r="D170" s="5" t="str">
        <f>"冼小迎"</f>
        <v>冼小迎</v>
      </c>
    </row>
    <row r="171" spans="1:4" ht="34.5" customHeight="1">
      <c r="A171" s="5">
        <v>169</v>
      </c>
      <c r="B171" s="5" t="str">
        <f>"46062022110810140969044"</f>
        <v>46062022110810140969044</v>
      </c>
      <c r="C171" s="5" t="s">
        <v>12</v>
      </c>
      <c r="D171" s="5" t="str">
        <f>"蔡莲春"</f>
        <v>蔡莲春</v>
      </c>
    </row>
    <row r="172" spans="1:4" ht="34.5" customHeight="1">
      <c r="A172" s="5">
        <v>170</v>
      </c>
      <c r="B172" s="5" t="str">
        <f>"46062022110810182769063"</f>
        <v>46062022110810182769063</v>
      </c>
      <c r="C172" s="5" t="s">
        <v>12</v>
      </c>
      <c r="D172" s="5" t="str">
        <f>"羊翠香"</f>
        <v>羊翠香</v>
      </c>
    </row>
    <row r="173" spans="1:4" ht="34.5" customHeight="1">
      <c r="A173" s="5">
        <v>171</v>
      </c>
      <c r="B173" s="5" t="str">
        <f>"46062022110810195969070"</f>
        <v>46062022110810195969070</v>
      </c>
      <c r="C173" s="5" t="s">
        <v>12</v>
      </c>
      <c r="D173" s="5" t="str">
        <f>"符小丽"</f>
        <v>符小丽</v>
      </c>
    </row>
    <row r="174" spans="1:4" ht="34.5" customHeight="1">
      <c r="A174" s="5">
        <v>172</v>
      </c>
      <c r="B174" s="5" t="str">
        <f>"46062022110810215469077"</f>
        <v>46062022110810215469077</v>
      </c>
      <c r="C174" s="5" t="s">
        <v>12</v>
      </c>
      <c r="D174" s="5" t="str">
        <f>"李建丽"</f>
        <v>李建丽</v>
      </c>
    </row>
    <row r="175" spans="1:4" ht="34.5" customHeight="1">
      <c r="A175" s="5">
        <v>173</v>
      </c>
      <c r="B175" s="5" t="str">
        <f>"46062022110810220369079"</f>
        <v>46062022110810220369079</v>
      </c>
      <c r="C175" s="5" t="s">
        <v>12</v>
      </c>
      <c r="D175" s="5" t="str">
        <f>"韩思婷"</f>
        <v>韩思婷</v>
      </c>
    </row>
    <row r="176" spans="1:4" ht="34.5" customHeight="1">
      <c r="A176" s="5">
        <v>174</v>
      </c>
      <c r="B176" s="5" t="str">
        <f>"46062022110810234269085"</f>
        <v>46062022110810234269085</v>
      </c>
      <c r="C176" s="5" t="s">
        <v>12</v>
      </c>
      <c r="D176" s="5" t="str">
        <f>"邓官花"</f>
        <v>邓官花</v>
      </c>
    </row>
    <row r="177" spans="1:4" ht="34.5" customHeight="1">
      <c r="A177" s="5">
        <v>175</v>
      </c>
      <c r="B177" s="5" t="str">
        <f>"46062022110810264969103"</f>
        <v>46062022110810264969103</v>
      </c>
      <c r="C177" s="5" t="s">
        <v>12</v>
      </c>
      <c r="D177" s="5" t="str">
        <f>"王月英"</f>
        <v>王月英</v>
      </c>
    </row>
    <row r="178" spans="1:4" ht="34.5" customHeight="1">
      <c r="A178" s="5">
        <v>176</v>
      </c>
      <c r="B178" s="5" t="str">
        <f>"46062022110810265969104"</f>
        <v>46062022110810265969104</v>
      </c>
      <c r="C178" s="5" t="s">
        <v>12</v>
      </c>
      <c r="D178" s="5" t="str">
        <f>"王如婷"</f>
        <v>王如婷</v>
      </c>
    </row>
    <row r="179" spans="1:4" ht="34.5" customHeight="1">
      <c r="A179" s="5">
        <v>177</v>
      </c>
      <c r="B179" s="5" t="str">
        <f>"46062022110810271769106"</f>
        <v>46062022110810271769106</v>
      </c>
      <c r="C179" s="5" t="s">
        <v>12</v>
      </c>
      <c r="D179" s="5" t="str">
        <f>"吴大婷"</f>
        <v>吴大婷</v>
      </c>
    </row>
    <row r="180" spans="1:4" ht="34.5" customHeight="1">
      <c r="A180" s="5">
        <v>178</v>
      </c>
      <c r="B180" s="5" t="str">
        <f>"46062022110810314969125"</f>
        <v>46062022110810314969125</v>
      </c>
      <c r="C180" s="5" t="s">
        <v>12</v>
      </c>
      <c r="D180" s="5" t="str">
        <f>"王丽秋"</f>
        <v>王丽秋</v>
      </c>
    </row>
    <row r="181" spans="1:4" ht="34.5" customHeight="1">
      <c r="A181" s="5">
        <v>179</v>
      </c>
      <c r="B181" s="5" t="str">
        <f>"46062022110810343069143"</f>
        <v>46062022110810343069143</v>
      </c>
      <c r="C181" s="5" t="s">
        <v>12</v>
      </c>
      <c r="D181" s="5" t="str">
        <f>"符喜英"</f>
        <v>符喜英</v>
      </c>
    </row>
    <row r="182" spans="1:4" ht="34.5" customHeight="1">
      <c r="A182" s="5">
        <v>180</v>
      </c>
      <c r="B182" s="5" t="str">
        <f>"46062022110810355869152"</f>
        <v>46062022110810355869152</v>
      </c>
      <c r="C182" s="5" t="s">
        <v>12</v>
      </c>
      <c r="D182" s="5" t="str">
        <f>"黎爱玲"</f>
        <v>黎爱玲</v>
      </c>
    </row>
    <row r="183" spans="1:4" ht="34.5" customHeight="1">
      <c r="A183" s="5">
        <v>181</v>
      </c>
      <c r="B183" s="5" t="str">
        <f>"46062022110810442269190"</f>
        <v>46062022110810442269190</v>
      </c>
      <c r="C183" s="5" t="s">
        <v>12</v>
      </c>
      <c r="D183" s="5" t="str">
        <f>"陈彩凤"</f>
        <v>陈彩凤</v>
      </c>
    </row>
    <row r="184" spans="1:4" ht="34.5" customHeight="1">
      <c r="A184" s="5">
        <v>182</v>
      </c>
      <c r="B184" s="5" t="str">
        <f>"46062022110810450169193"</f>
        <v>46062022110810450169193</v>
      </c>
      <c r="C184" s="5" t="s">
        <v>12</v>
      </c>
      <c r="D184" s="5" t="str">
        <f>"朱多带"</f>
        <v>朱多带</v>
      </c>
    </row>
    <row r="185" spans="1:4" ht="34.5" customHeight="1">
      <c r="A185" s="5">
        <v>183</v>
      </c>
      <c r="B185" s="5" t="str">
        <f>"46062022110810455969194"</f>
        <v>46062022110810455969194</v>
      </c>
      <c r="C185" s="5" t="s">
        <v>12</v>
      </c>
      <c r="D185" s="5" t="str">
        <f>"谭玲"</f>
        <v>谭玲</v>
      </c>
    </row>
    <row r="186" spans="1:4" ht="34.5" customHeight="1">
      <c r="A186" s="5">
        <v>184</v>
      </c>
      <c r="B186" s="5" t="str">
        <f>"46062022110810463669196"</f>
        <v>46062022110810463669196</v>
      </c>
      <c r="C186" s="5" t="s">
        <v>12</v>
      </c>
      <c r="D186" s="5" t="str">
        <f>"羊琼秋"</f>
        <v>羊琼秋</v>
      </c>
    </row>
    <row r="187" spans="1:4" ht="34.5" customHeight="1">
      <c r="A187" s="5">
        <v>185</v>
      </c>
      <c r="B187" s="5" t="str">
        <f>"46062022110810503269211"</f>
        <v>46062022110810503269211</v>
      </c>
      <c r="C187" s="5" t="s">
        <v>12</v>
      </c>
      <c r="D187" s="5" t="str">
        <f>"谢丽妃"</f>
        <v>谢丽妃</v>
      </c>
    </row>
    <row r="188" spans="1:4" ht="34.5" customHeight="1">
      <c r="A188" s="5">
        <v>186</v>
      </c>
      <c r="B188" s="5" t="str">
        <f>"46062022110810514469220"</f>
        <v>46062022110810514469220</v>
      </c>
      <c r="C188" s="5" t="s">
        <v>12</v>
      </c>
      <c r="D188" s="5" t="str">
        <f>"何爱莹"</f>
        <v>何爱莹</v>
      </c>
    </row>
    <row r="189" spans="1:4" ht="34.5" customHeight="1">
      <c r="A189" s="5">
        <v>187</v>
      </c>
      <c r="B189" s="5" t="str">
        <f>"46062022110810515369222"</f>
        <v>46062022110810515369222</v>
      </c>
      <c r="C189" s="5" t="s">
        <v>12</v>
      </c>
      <c r="D189" s="5" t="str">
        <f>"张造霞"</f>
        <v>张造霞</v>
      </c>
    </row>
    <row r="190" spans="1:4" ht="34.5" customHeight="1">
      <c r="A190" s="5">
        <v>188</v>
      </c>
      <c r="B190" s="5" t="str">
        <f>"46062022110810535069232"</f>
        <v>46062022110810535069232</v>
      </c>
      <c r="C190" s="5" t="s">
        <v>12</v>
      </c>
      <c r="D190" s="5" t="str">
        <f>"邱春桃"</f>
        <v>邱春桃</v>
      </c>
    </row>
    <row r="191" spans="1:4" ht="34.5" customHeight="1">
      <c r="A191" s="5">
        <v>189</v>
      </c>
      <c r="B191" s="5" t="str">
        <f>"46062022110811060269278"</f>
        <v>46062022110811060269278</v>
      </c>
      <c r="C191" s="5" t="s">
        <v>12</v>
      </c>
      <c r="D191" s="5" t="str">
        <f>"李永丹"</f>
        <v>李永丹</v>
      </c>
    </row>
    <row r="192" spans="1:4" ht="34.5" customHeight="1">
      <c r="A192" s="5">
        <v>190</v>
      </c>
      <c r="B192" s="5" t="str">
        <f>"46062022110811084669287"</f>
        <v>46062022110811084669287</v>
      </c>
      <c r="C192" s="5" t="s">
        <v>12</v>
      </c>
      <c r="D192" s="5" t="str">
        <f>"李丽悠"</f>
        <v>李丽悠</v>
      </c>
    </row>
    <row r="193" spans="1:4" ht="34.5" customHeight="1">
      <c r="A193" s="5">
        <v>191</v>
      </c>
      <c r="B193" s="5" t="str">
        <f>"46062022110811092069288"</f>
        <v>46062022110811092069288</v>
      </c>
      <c r="C193" s="5" t="s">
        <v>12</v>
      </c>
      <c r="D193" s="5" t="str">
        <f>"李月娥"</f>
        <v>李月娥</v>
      </c>
    </row>
    <row r="194" spans="1:4" ht="34.5" customHeight="1">
      <c r="A194" s="5">
        <v>192</v>
      </c>
      <c r="B194" s="5" t="str">
        <f>"46062022110811102069291"</f>
        <v>46062022110811102069291</v>
      </c>
      <c r="C194" s="5" t="s">
        <v>12</v>
      </c>
      <c r="D194" s="5" t="str">
        <f>"符燕"</f>
        <v>符燕</v>
      </c>
    </row>
    <row r="195" spans="1:4" ht="34.5" customHeight="1">
      <c r="A195" s="5">
        <v>193</v>
      </c>
      <c r="B195" s="5" t="str">
        <f>"46062022110811113669296"</f>
        <v>46062022110811113669296</v>
      </c>
      <c r="C195" s="5" t="s">
        <v>12</v>
      </c>
      <c r="D195" s="5" t="str">
        <f>"刘嘉嘉"</f>
        <v>刘嘉嘉</v>
      </c>
    </row>
    <row r="196" spans="1:4" ht="34.5" customHeight="1">
      <c r="A196" s="5">
        <v>194</v>
      </c>
      <c r="B196" s="5" t="str">
        <f>"46062022110811130069300"</f>
        <v>46062022110811130069300</v>
      </c>
      <c r="C196" s="5" t="s">
        <v>12</v>
      </c>
      <c r="D196" s="5" t="str">
        <f>"周炉妹"</f>
        <v>周炉妹</v>
      </c>
    </row>
    <row r="197" spans="1:4" ht="34.5" customHeight="1">
      <c r="A197" s="5">
        <v>195</v>
      </c>
      <c r="B197" s="5" t="str">
        <f>"46062022110811131869301"</f>
        <v>46062022110811131869301</v>
      </c>
      <c r="C197" s="5" t="s">
        <v>12</v>
      </c>
      <c r="D197" s="5" t="str">
        <f>"陈炜虹"</f>
        <v>陈炜虹</v>
      </c>
    </row>
    <row r="198" spans="1:4" ht="34.5" customHeight="1">
      <c r="A198" s="5">
        <v>196</v>
      </c>
      <c r="B198" s="5" t="str">
        <f>"46062022110811142069305"</f>
        <v>46062022110811142069305</v>
      </c>
      <c r="C198" s="5" t="s">
        <v>12</v>
      </c>
      <c r="D198" s="5" t="str">
        <f>"王其莹"</f>
        <v>王其莹</v>
      </c>
    </row>
    <row r="199" spans="1:4" ht="34.5" customHeight="1">
      <c r="A199" s="5">
        <v>197</v>
      </c>
      <c r="B199" s="5" t="str">
        <f>"46062022110811142369306"</f>
        <v>46062022110811142369306</v>
      </c>
      <c r="C199" s="5" t="s">
        <v>12</v>
      </c>
      <c r="D199" s="5" t="str">
        <f>"王有丽"</f>
        <v>王有丽</v>
      </c>
    </row>
    <row r="200" spans="1:4" ht="34.5" customHeight="1">
      <c r="A200" s="5">
        <v>198</v>
      </c>
      <c r="B200" s="5" t="str">
        <f>"46062022110811201169325"</f>
        <v>46062022110811201169325</v>
      </c>
      <c r="C200" s="5" t="s">
        <v>12</v>
      </c>
      <c r="D200" s="5" t="str">
        <f>"许文雪"</f>
        <v>许文雪</v>
      </c>
    </row>
    <row r="201" spans="1:4" ht="34.5" customHeight="1">
      <c r="A201" s="5">
        <v>199</v>
      </c>
      <c r="B201" s="5" t="str">
        <f>"46062022110811212669328"</f>
        <v>46062022110811212669328</v>
      </c>
      <c r="C201" s="5" t="s">
        <v>12</v>
      </c>
      <c r="D201" s="5" t="str">
        <f>"谢永娟"</f>
        <v>谢永娟</v>
      </c>
    </row>
    <row r="202" spans="1:4" ht="34.5" customHeight="1">
      <c r="A202" s="5">
        <v>200</v>
      </c>
      <c r="B202" s="5" t="str">
        <f>"46062022110811221369334"</f>
        <v>46062022110811221369334</v>
      </c>
      <c r="C202" s="5" t="s">
        <v>12</v>
      </c>
      <c r="D202" s="5" t="str">
        <f>"吴二妃"</f>
        <v>吴二妃</v>
      </c>
    </row>
    <row r="203" spans="1:4" ht="34.5" customHeight="1">
      <c r="A203" s="5">
        <v>201</v>
      </c>
      <c r="B203" s="5" t="str">
        <f>"46062022110811223569336"</f>
        <v>46062022110811223569336</v>
      </c>
      <c r="C203" s="5" t="s">
        <v>12</v>
      </c>
      <c r="D203" s="5" t="str">
        <f>"唐婆莲"</f>
        <v>唐婆莲</v>
      </c>
    </row>
    <row r="204" spans="1:4" ht="34.5" customHeight="1">
      <c r="A204" s="5">
        <v>202</v>
      </c>
      <c r="B204" s="5" t="str">
        <f>"46062022110811240069345"</f>
        <v>46062022110811240069345</v>
      </c>
      <c r="C204" s="5" t="s">
        <v>12</v>
      </c>
      <c r="D204" s="5" t="str">
        <f>"吴学燕"</f>
        <v>吴学燕</v>
      </c>
    </row>
    <row r="205" spans="1:4" ht="34.5" customHeight="1">
      <c r="A205" s="5">
        <v>203</v>
      </c>
      <c r="B205" s="5" t="str">
        <f>"46062022110811252669353"</f>
        <v>46062022110811252669353</v>
      </c>
      <c r="C205" s="5" t="s">
        <v>12</v>
      </c>
      <c r="D205" s="5" t="str">
        <f>"符振蓉"</f>
        <v>符振蓉</v>
      </c>
    </row>
    <row r="206" spans="1:4" ht="34.5" customHeight="1">
      <c r="A206" s="5">
        <v>204</v>
      </c>
      <c r="B206" s="5" t="str">
        <f>"46062022110811253469354"</f>
        <v>46062022110811253469354</v>
      </c>
      <c r="C206" s="5" t="s">
        <v>12</v>
      </c>
      <c r="D206" s="5" t="str">
        <f>"邢孔芸"</f>
        <v>邢孔芸</v>
      </c>
    </row>
    <row r="207" spans="1:4" ht="34.5" customHeight="1">
      <c r="A207" s="5">
        <v>205</v>
      </c>
      <c r="B207" s="5" t="str">
        <f>"46062022110811281869367"</f>
        <v>46062022110811281869367</v>
      </c>
      <c r="C207" s="5" t="s">
        <v>12</v>
      </c>
      <c r="D207" s="5" t="str">
        <f>"陈云梅"</f>
        <v>陈云梅</v>
      </c>
    </row>
    <row r="208" spans="1:4" ht="34.5" customHeight="1">
      <c r="A208" s="5">
        <v>206</v>
      </c>
      <c r="B208" s="5" t="str">
        <f>"46062022110811284569371"</f>
        <v>46062022110811284569371</v>
      </c>
      <c r="C208" s="5" t="s">
        <v>12</v>
      </c>
      <c r="D208" s="5" t="str">
        <f>"李恋"</f>
        <v>李恋</v>
      </c>
    </row>
    <row r="209" spans="1:4" ht="34.5" customHeight="1">
      <c r="A209" s="5">
        <v>207</v>
      </c>
      <c r="B209" s="5" t="str">
        <f>"46062022110811292569372"</f>
        <v>46062022110811292569372</v>
      </c>
      <c r="C209" s="5" t="s">
        <v>12</v>
      </c>
      <c r="D209" s="5" t="str">
        <f>"李梓祺"</f>
        <v>李梓祺</v>
      </c>
    </row>
    <row r="210" spans="1:4" ht="34.5" customHeight="1">
      <c r="A210" s="5">
        <v>208</v>
      </c>
      <c r="B210" s="5" t="str">
        <f>"46062022110811351969394"</f>
        <v>46062022110811351969394</v>
      </c>
      <c r="C210" s="5" t="s">
        <v>12</v>
      </c>
      <c r="D210" s="5" t="str">
        <f>"洪彩如"</f>
        <v>洪彩如</v>
      </c>
    </row>
    <row r="211" spans="1:4" ht="34.5" customHeight="1">
      <c r="A211" s="5">
        <v>209</v>
      </c>
      <c r="B211" s="5" t="str">
        <f>"46062022110811372569400"</f>
        <v>46062022110811372569400</v>
      </c>
      <c r="C211" s="5" t="s">
        <v>12</v>
      </c>
      <c r="D211" s="5" t="str">
        <f>"吴菊玲"</f>
        <v>吴菊玲</v>
      </c>
    </row>
    <row r="212" spans="1:4" ht="34.5" customHeight="1">
      <c r="A212" s="5">
        <v>210</v>
      </c>
      <c r="B212" s="5" t="str">
        <f>"46062022110811384369405"</f>
        <v>46062022110811384369405</v>
      </c>
      <c r="C212" s="5" t="s">
        <v>12</v>
      </c>
      <c r="D212" s="5" t="str">
        <f>"郑彩娟"</f>
        <v>郑彩娟</v>
      </c>
    </row>
    <row r="213" spans="1:4" ht="34.5" customHeight="1">
      <c r="A213" s="5">
        <v>211</v>
      </c>
      <c r="B213" s="5" t="str">
        <f>"46062022110811481769435"</f>
        <v>46062022110811481769435</v>
      </c>
      <c r="C213" s="5" t="s">
        <v>12</v>
      </c>
      <c r="D213" s="5" t="str">
        <f>"陈梅花"</f>
        <v>陈梅花</v>
      </c>
    </row>
    <row r="214" spans="1:4" ht="34.5" customHeight="1">
      <c r="A214" s="5">
        <v>212</v>
      </c>
      <c r="B214" s="5" t="str">
        <f>"46062022110811503569439"</f>
        <v>46062022110811503569439</v>
      </c>
      <c r="C214" s="5" t="s">
        <v>12</v>
      </c>
      <c r="D214" s="5" t="str">
        <f>"符乾容"</f>
        <v>符乾容</v>
      </c>
    </row>
    <row r="215" spans="1:4" ht="34.5" customHeight="1">
      <c r="A215" s="5">
        <v>213</v>
      </c>
      <c r="B215" s="5" t="str">
        <f>"46062022110811550069454"</f>
        <v>46062022110811550069454</v>
      </c>
      <c r="C215" s="5" t="s">
        <v>12</v>
      </c>
      <c r="D215" s="5" t="str">
        <f>"郭林艳"</f>
        <v>郭林艳</v>
      </c>
    </row>
    <row r="216" spans="1:4" ht="34.5" customHeight="1">
      <c r="A216" s="5">
        <v>214</v>
      </c>
      <c r="B216" s="5" t="str">
        <f>"46062022110811594369464"</f>
        <v>46062022110811594369464</v>
      </c>
      <c r="C216" s="5" t="s">
        <v>12</v>
      </c>
      <c r="D216" s="5" t="str">
        <f>"张鸾艳"</f>
        <v>张鸾艳</v>
      </c>
    </row>
    <row r="217" spans="1:4" ht="34.5" customHeight="1">
      <c r="A217" s="5">
        <v>215</v>
      </c>
      <c r="B217" s="5" t="str">
        <f>"46062022110812003269465"</f>
        <v>46062022110812003269465</v>
      </c>
      <c r="C217" s="5" t="s">
        <v>12</v>
      </c>
      <c r="D217" s="5" t="str">
        <f>"薛姨美"</f>
        <v>薛姨美</v>
      </c>
    </row>
    <row r="218" spans="1:4" ht="34.5" customHeight="1">
      <c r="A218" s="5">
        <v>216</v>
      </c>
      <c r="B218" s="5" t="str">
        <f>"46062022110812025469471"</f>
        <v>46062022110812025469471</v>
      </c>
      <c r="C218" s="5" t="s">
        <v>12</v>
      </c>
      <c r="D218" s="5" t="str">
        <f>"羊焕妃"</f>
        <v>羊焕妃</v>
      </c>
    </row>
    <row r="219" spans="1:4" ht="34.5" customHeight="1">
      <c r="A219" s="5">
        <v>217</v>
      </c>
      <c r="B219" s="5" t="str">
        <f>"46062022110812042669478"</f>
        <v>46062022110812042669478</v>
      </c>
      <c r="C219" s="5" t="s">
        <v>12</v>
      </c>
      <c r="D219" s="5" t="str">
        <f>"符令霞"</f>
        <v>符令霞</v>
      </c>
    </row>
    <row r="220" spans="1:4" ht="34.5" customHeight="1">
      <c r="A220" s="5">
        <v>218</v>
      </c>
      <c r="B220" s="5" t="str">
        <f>"46062022110812054269485"</f>
        <v>46062022110812054269485</v>
      </c>
      <c r="C220" s="5" t="s">
        <v>12</v>
      </c>
      <c r="D220" s="5" t="str">
        <f>"吴必梅"</f>
        <v>吴必梅</v>
      </c>
    </row>
    <row r="221" spans="1:4" ht="34.5" customHeight="1">
      <c r="A221" s="5">
        <v>219</v>
      </c>
      <c r="B221" s="5" t="str">
        <f>"46062022110812084569492"</f>
        <v>46062022110812084569492</v>
      </c>
      <c r="C221" s="5" t="s">
        <v>12</v>
      </c>
      <c r="D221" s="5" t="str">
        <f>"徐秋莉"</f>
        <v>徐秋莉</v>
      </c>
    </row>
    <row r="222" spans="1:4" ht="34.5" customHeight="1">
      <c r="A222" s="5">
        <v>220</v>
      </c>
      <c r="B222" s="5" t="str">
        <f>"46062022110812110369496"</f>
        <v>46062022110812110369496</v>
      </c>
      <c r="C222" s="5" t="s">
        <v>12</v>
      </c>
      <c r="D222" s="5" t="str">
        <f>"吴兴雅"</f>
        <v>吴兴雅</v>
      </c>
    </row>
    <row r="223" spans="1:4" ht="34.5" customHeight="1">
      <c r="A223" s="5">
        <v>221</v>
      </c>
      <c r="B223" s="5" t="str">
        <f>"46062022110812125369502"</f>
        <v>46062022110812125369502</v>
      </c>
      <c r="C223" s="5" t="s">
        <v>12</v>
      </c>
      <c r="D223" s="5" t="str">
        <f>"陈妹桃"</f>
        <v>陈妹桃</v>
      </c>
    </row>
    <row r="224" spans="1:4" ht="34.5" customHeight="1">
      <c r="A224" s="5">
        <v>222</v>
      </c>
      <c r="B224" s="5" t="str">
        <f>"46062022110812125669503"</f>
        <v>46062022110812125669503</v>
      </c>
      <c r="C224" s="5" t="s">
        <v>12</v>
      </c>
      <c r="D224" s="5" t="str">
        <f>"洪淑英"</f>
        <v>洪淑英</v>
      </c>
    </row>
    <row r="225" spans="1:4" ht="34.5" customHeight="1">
      <c r="A225" s="5">
        <v>223</v>
      </c>
      <c r="B225" s="5" t="str">
        <f>"46062022110812131669505"</f>
        <v>46062022110812131669505</v>
      </c>
      <c r="C225" s="5" t="s">
        <v>12</v>
      </c>
      <c r="D225" s="5" t="str">
        <f>"陈爱"</f>
        <v>陈爱</v>
      </c>
    </row>
    <row r="226" spans="1:4" ht="34.5" customHeight="1">
      <c r="A226" s="5">
        <v>224</v>
      </c>
      <c r="B226" s="5" t="str">
        <f>"46062022110812182969510"</f>
        <v>46062022110812182969510</v>
      </c>
      <c r="C226" s="5" t="s">
        <v>12</v>
      </c>
      <c r="D226" s="5" t="str">
        <f>"彭仁丽"</f>
        <v>彭仁丽</v>
      </c>
    </row>
    <row r="227" spans="1:4" ht="34.5" customHeight="1">
      <c r="A227" s="5">
        <v>225</v>
      </c>
      <c r="B227" s="5" t="str">
        <f>"46062022110812213369521"</f>
        <v>46062022110812213369521</v>
      </c>
      <c r="C227" s="5" t="s">
        <v>12</v>
      </c>
      <c r="D227" s="5" t="str">
        <f>"陈菲"</f>
        <v>陈菲</v>
      </c>
    </row>
    <row r="228" spans="1:4" ht="34.5" customHeight="1">
      <c r="A228" s="5">
        <v>226</v>
      </c>
      <c r="B228" s="5" t="str">
        <f>"46062022110812242169527"</f>
        <v>46062022110812242169527</v>
      </c>
      <c r="C228" s="5" t="s">
        <v>12</v>
      </c>
      <c r="D228" s="5" t="str">
        <f>"张炳翠"</f>
        <v>张炳翠</v>
      </c>
    </row>
    <row r="229" spans="1:4" ht="34.5" customHeight="1">
      <c r="A229" s="5">
        <v>227</v>
      </c>
      <c r="B229" s="5" t="str">
        <f>"46062022110812242369528"</f>
        <v>46062022110812242369528</v>
      </c>
      <c r="C229" s="5" t="s">
        <v>12</v>
      </c>
      <c r="D229" s="5" t="str">
        <f>"麦伟壮"</f>
        <v>麦伟壮</v>
      </c>
    </row>
    <row r="230" spans="1:4" ht="34.5" customHeight="1">
      <c r="A230" s="5">
        <v>228</v>
      </c>
      <c r="B230" s="5" t="str">
        <f>"46062022110812280069535"</f>
        <v>46062022110812280069535</v>
      </c>
      <c r="C230" s="5" t="s">
        <v>12</v>
      </c>
      <c r="D230" s="5" t="str">
        <f>"林少茵"</f>
        <v>林少茵</v>
      </c>
    </row>
    <row r="231" spans="1:4" ht="34.5" customHeight="1">
      <c r="A231" s="5">
        <v>229</v>
      </c>
      <c r="B231" s="5" t="str">
        <f>"46062022110812305669545"</f>
        <v>46062022110812305669545</v>
      </c>
      <c r="C231" s="5" t="s">
        <v>12</v>
      </c>
      <c r="D231" s="5" t="str">
        <f>"郑秋妹"</f>
        <v>郑秋妹</v>
      </c>
    </row>
    <row r="232" spans="1:4" ht="34.5" customHeight="1">
      <c r="A232" s="5">
        <v>230</v>
      </c>
      <c r="B232" s="5" t="str">
        <f>"46062022110812314969547"</f>
        <v>46062022110812314969547</v>
      </c>
      <c r="C232" s="5" t="s">
        <v>12</v>
      </c>
      <c r="D232" s="5" t="str">
        <f>"符春枝"</f>
        <v>符春枝</v>
      </c>
    </row>
    <row r="233" spans="1:4" ht="34.5" customHeight="1">
      <c r="A233" s="5">
        <v>231</v>
      </c>
      <c r="B233" s="5" t="str">
        <f>"46062022110812384369563"</f>
        <v>46062022110812384369563</v>
      </c>
      <c r="C233" s="5" t="s">
        <v>12</v>
      </c>
      <c r="D233" s="5" t="str">
        <f>"梁有妹"</f>
        <v>梁有妹</v>
      </c>
    </row>
    <row r="234" spans="1:4" ht="34.5" customHeight="1">
      <c r="A234" s="5">
        <v>232</v>
      </c>
      <c r="B234" s="5" t="str">
        <f>"46062022110812394369566"</f>
        <v>46062022110812394369566</v>
      </c>
      <c r="C234" s="5" t="s">
        <v>12</v>
      </c>
      <c r="D234" s="5" t="str">
        <f>"陈文月"</f>
        <v>陈文月</v>
      </c>
    </row>
    <row r="235" spans="1:4" ht="34.5" customHeight="1">
      <c r="A235" s="5">
        <v>233</v>
      </c>
      <c r="B235" s="5" t="str">
        <f>"46062022110812403869567"</f>
        <v>46062022110812403869567</v>
      </c>
      <c r="C235" s="5" t="s">
        <v>12</v>
      </c>
      <c r="D235" s="5" t="str">
        <f>"雷从丽"</f>
        <v>雷从丽</v>
      </c>
    </row>
    <row r="236" spans="1:4" ht="34.5" customHeight="1">
      <c r="A236" s="5">
        <v>234</v>
      </c>
      <c r="B236" s="5" t="str">
        <f>"46062022110812403869568"</f>
        <v>46062022110812403869568</v>
      </c>
      <c r="C236" s="5" t="s">
        <v>12</v>
      </c>
      <c r="D236" s="5" t="str">
        <f>"符联莹"</f>
        <v>符联莹</v>
      </c>
    </row>
    <row r="237" spans="1:4" ht="34.5" customHeight="1">
      <c r="A237" s="5">
        <v>235</v>
      </c>
      <c r="B237" s="5" t="str">
        <f>"46062022110812421369571"</f>
        <v>46062022110812421369571</v>
      </c>
      <c r="C237" s="5" t="s">
        <v>12</v>
      </c>
      <c r="D237" s="5" t="str">
        <f>"朱金凤"</f>
        <v>朱金凤</v>
      </c>
    </row>
    <row r="238" spans="1:4" ht="34.5" customHeight="1">
      <c r="A238" s="5">
        <v>236</v>
      </c>
      <c r="B238" s="5" t="str">
        <f>"46062022110812422269572"</f>
        <v>46062022110812422269572</v>
      </c>
      <c r="C238" s="5" t="s">
        <v>12</v>
      </c>
      <c r="D238" s="5" t="str">
        <f>"羊菊秋"</f>
        <v>羊菊秋</v>
      </c>
    </row>
    <row r="239" spans="1:4" ht="34.5" customHeight="1">
      <c r="A239" s="5">
        <v>237</v>
      </c>
      <c r="B239" s="5" t="str">
        <f>"46062022110812422369573"</f>
        <v>46062022110812422369573</v>
      </c>
      <c r="C239" s="5" t="s">
        <v>12</v>
      </c>
      <c r="D239" s="5" t="str">
        <f>"李珍莲"</f>
        <v>李珍莲</v>
      </c>
    </row>
    <row r="240" spans="1:4" ht="34.5" customHeight="1">
      <c r="A240" s="5">
        <v>238</v>
      </c>
      <c r="B240" s="5" t="str">
        <f>"46062022110812443469581"</f>
        <v>46062022110812443469581</v>
      </c>
      <c r="C240" s="5" t="s">
        <v>12</v>
      </c>
      <c r="D240" s="5" t="str">
        <f>"黎善桥"</f>
        <v>黎善桥</v>
      </c>
    </row>
    <row r="241" spans="1:4" ht="34.5" customHeight="1">
      <c r="A241" s="5">
        <v>239</v>
      </c>
      <c r="B241" s="5" t="str">
        <f>"46062022110812464069586"</f>
        <v>46062022110812464069586</v>
      </c>
      <c r="C241" s="5" t="s">
        <v>12</v>
      </c>
      <c r="D241" s="5" t="str">
        <f>"陈子亿"</f>
        <v>陈子亿</v>
      </c>
    </row>
    <row r="242" spans="1:4" ht="34.5" customHeight="1">
      <c r="A242" s="5">
        <v>240</v>
      </c>
      <c r="B242" s="5" t="str">
        <f>"46062022110812520669604"</f>
        <v>46062022110812520669604</v>
      </c>
      <c r="C242" s="5" t="s">
        <v>12</v>
      </c>
      <c r="D242" s="5" t="str">
        <f>"符初剑"</f>
        <v>符初剑</v>
      </c>
    </row>
    <row r="243" spans="1:4" ht="34.5" customHeight="1">
      <c r="A243" s="5">
        <v>241</v>
      </c>
      <c r="B243" s="5" t="str">
        <f>"46062022110812560169608"</f>
        <v>46062022110812560169608</v>
      </c>
      <c r="C243" s="5" t="s">
        <v>12</v>
      </c>
      <c r="D243" s="5" t="str">
        <f>"冯玉"</f>
        <v>冯玉</v>
      </c>
    </row>
    <row r="244" spans="1:4" ht="34.5" customHeight="1">
      <c r="A244" s="5">
        <v>242</v>
      </c>
      <c r="B244" s="5" t="str">
        <f>"46062022110812582469612"</f>
        <v>46062022110812582469612</v>
      </c>
      <c r="C244" s="5" t="s">
        <v>12</v>
      </c>
      <c r="D244" s="5" t="str">
        <f>"王莹"</f>
        <v>王莹</v>
      </c>
    </row>
    <row r="245" spans="1:4" ht="34.5" customHeight="1">
      <c r="A245" s="5">
        <v>243</v>
      </c>
      <c r="B245" s="5" t="str">
        <f>"46062022110812590169613"</f>
        <v>46062022110812590169613</v>
      </c>
      <c r="C245" s="5" t="s">
        <v>12</v>
      </c>
      <c r="D245" s="5" t="str">
        <f>"谢河宝"</f>
        <v>谢河宝</v>
      </c>
    </row>
    <row r="246" spans="1:4" ht="34.5" customHeight="1">
      <c r="A246" s="5">
        <v>244</v>
      </c>
      <c r="B246" s="5" t="str">
        <f>"46062022110813020769621"</f>
        <v>46062022110813020769621</v>
      </c>
      <c r="C246" s="5" t="s">
        <v>12</v>
      </c>
      <c r="D246" s="5" t="str">
        <f>"杨章浩"</f>
        <v>杨章浩</v>
      </c>
    </row>
    <row r="247" spans="1:4" ht="34.5" customHeight="1">
      <c r="A247" s="5">
        <v>245</v>
      </c>
      <c r="B247" s="5" t="str">
        <f>"46062022110813021169622"</f>
        <v>46062022110813021169622</v>
      </c>
      <c r="C247" s="5" t="s">
        <v>12</v>
      </c>
      <c r="D247" s="5" t="str">
        <f>"陈晓玲"</f>
        <v>陈晓玲</v>
      </c>
    </row>
    <row r="248" spans="1:4" ht="34.5" customHeight="1">
      <c r="A248" s="5">
        <v>246</v>
      </c>
      <c r="B248" s="5" t="str">
        <f>"46062022110813080969636"</f>
        <v>46062022110813080969636</v>
      </c>
      <c r="C248" s="5" t="s">
        <v>12</v>
      </c>
      <c r="D248" s="5" t="str">
        <f>"黎芳花"</f>
        <v>黎芳花</v>
      </c>
    </row>
    <row r="249" spans="1:4" ht="34.5" customHeight="1">
      <c r="A249" s="5">
        <v>247</v>
      </c>
      <c r="B249" s="5" t="str">
        <f>"46062022110813094469639"</f>
        <v>46062022110813094469639</v>
      </c>
      <c r="C249" s="5" t="s">
        <v>12</v>
      </c>
      <c r="D249" s="5" t="str">
        <f>"林琼帅"</f>
        <v>林琼帅</v>
      </c>
    </row>
    <row r="250" spans="1:4" ht="34.5" customHeight="1">
      <c r="A250" s="5">
        <v>248</v>
      </c>
      <c r="B250" s="5" t="str">
        <f>"46062022110813120069648"</f>
        <v>46062022110813120069648</v>
      </c>
      <c r="C250" s="5" t="s">
        <v>12</v>
      </c>
      <c r="D250" s="5" t="str">
        <f>"符兆雅"</f>
        <v>符兆雅</v>
      </c>
    </row>
    <row r="251" spans="1:4" ht="34.5" customHeight="1">
      <c r="A251" s="5">
        <v>249</v>
      </c>
      <c r="B251" s="5" t="str">
        <f>"46062022110813124469650"</f>
        <v>46062022110813124469650</v>
      </c>
      <c r="C251" s="5" t="s">
        <v>12</v>
      </c>
      <c r="D251" s="5" t="str">
        <f>"吴祥惠"</f>
        <v>吴祥惠</v>
      </c>
    </row>
    <row r="252" spans="1:4" ht="34.5" customHeight="1">
      <c r="A252" s="5">
        <v>250</v>
      </c>
      <c r="B252" s="5" t="str">
        <f>"46062022110813145769654"</f>
        <v>46062022110813145769654</v>
      </c>
      <c r="C252" s="5" t="s">
        <v>12</v>
      </c>
      <c r="D252" s="5" t="str">
        <f>"李选坤"</f>
        <v>李选坤</v>
      </c>
    </row>
    <row r="253" spans="1:4" ht="34.5" customHeight="1">
      <c r="A253" s="5">
        <v>251</v>
      </c>
      <c r="B253" s="5" t="str">
        <f>"46062022110813165769658"</f>
        <v>46062022110813165769658</v>
      </c>
      <c r="C253" s="5" t="s">
        <v>12</v>
      </c>
      <c r="D253" s="5" t="str">
        <f>"李芬"</f>
        <v>李芬</v>
      </c>
    </row>
    <row r="254" spans="1:4" ht="34.5" customHeight="1">
      <c r="A254" s="5">
        <v>252</v>
      </c>
      <c r="B254" s="5" t="str">
        <f>"46062022110813194769667"</f>
        <v>46062022110813194769667</v>
      </c>
      <c r="C254" s="5" t="s">
        <v>12</v>
      </c>
      <c r="D254" s="5" t="str">
        <f>"陈荣兰"</f>
        <v>陈荣兰</v>
      </c>
    </row>
    <row r="255" spans="1:4" ht="34.5" customHeight="1">
      <c r="A255" s="5">
        <v>253</v>
      </c>
      <c r="B255" s="5" t="str">
        <f>"46062022110813202069670"</f>
        <v>46062022110813202069670</v>
      </c>
      <c r="C255" s="5" t="s">
        <v>12</v>
      </c>
      <c r="D255" s="5" t="str">
        <f>"邓彩妮"</f>
        <v>邓彩妮</v>
      </c>
    </row>
    <row r="256" spans="1:4" ht="34.5" customHeight="1">
      <c r="A256" s="5">
        <v>254</v>
      </c>
      <c r="B256" s="5" t="str">
        <f>"46062022110813213069672"</f>
        <v>46062022110813213069672</v>
      </c>
      <c r="C256" s="5" t="s">
        <v>12</v>
      </c>
      <c r="D256" s="5" t="str">
        <f>"吴金川"</f>
        <v>吴金川</v>
      </c>
    </row>
    <row r="257" spans="1:4" ht="34.5" customHeight="1">
      <c r="A257" s="5">
        <v>255</v>
      </c>
      <c r="B257" s="5" t="str">
        <f>"46062022110813215069673"</f>
        <v>46062022110813215069673</v>
      </c>
      <c r="C257" s="5" t="s">
        <v>12</v>
      </c>
      <c r="D257" s="5" t="str">
        <f>"陈亚桃"</f>
        <v>陈亚桃</v>
      </c>
    </row>
    <row r="258" spans="1:4" ht="34.5" customHeight="1">
      <c r="A258" s="5">
        <v>256</v>
      </c>
      <c r="B258" s="5" t="str">
        <f>"46062022110813285969685"</f>
        <v>46062022110813285969685</v>
      </c>
      <c r="C258" s="5" t="s">
        <v>12</v>
      </c>
      <c r="D258" s="5" t="str">
        <f>"郑博玲"</f>
        <v>郑博玲</v>
      </c>
    </row>
    <row r="259" spans="1:4" ht="34.5" customHeight="1">
      <c r="A259" s="5">
        <v>257</v>
      </c>
      <c r="B259" s="5" t="str">
        <f>"46062022110813335569692"</f>
        <v>46062022110813335569692</v>
      </c>
      <c r="C259" s="5" t="s">
        <v>12</v>
      </c>
      <c r="D259" s="5" t="str">
        <f>"陈石丽"</f>
        <v>陈石丽</v>
      </c>
    </row>
    <row r="260" spans="1:4" ht="34.5" customHeight="1">
      <c r="A260" s="5">
        <v>258</v>
      </c>
      <c r="B260" s="5" t="str">
        <f>"46062022110813413869702"</f>
        <v>46062022110813413869702</v>
      </c>
      <c r="C260" s="5" t="s">
        <v>12</v>
      </c>
      <c r="D260" s="5" t="str">
        <f>"梁美莉"</f>
        <v>梁美莉</v>
      </c>
    </row>
    <row r="261" spans="1:4" ht="34.5" customHeight="1">
      <c r="A261" s="5">
        <v>259</v>
      </c>
      <c r="B261" s="5" t="str">
        <f>"46062022110813440769708"</f>
        <v>46062022110813440769708</v>
      </c>
      <c r="C261" s="5" t="s">
        <v>12</v>
      </c>
      <c r="D261" s="5" t="str">
        <f>"郑彩珍"</f>
        <v>郑彩珍</v>
      </c>
    </row>
    <row r="262" spans="1:4" ht="34.5" customHeight="1">
      <c r="A262" s="5">
        <v>260</v>
      </c>
      <c r="B262" s="5" t="str">
        <f>"46062022110813550869715"</f>
        <v>46062022110813550869715</v>
      </c>
      <c r="C262" s="5" t="s">
        <v>12</v>
      </c>
      <c r="D262" s="5" t="str">
        <f>"陈梅娟"</f>
        <v>陈梅娟</v>
      </c>
    </row>
    <row r="263" spans="1:4" ht="34.5" customHeight="1">
      <c r="A263" s="5">
        <v>261</v>
      </c>
      <c r="B263" s="5" t="str">
        <f>"46062022110813555769716"</f>
        <v>46062022110813555769716</v>
      </c>
      <c r="C263" s="5" t="s">
        <v>12</v>
      </c>
      <c r="D263" s="5" t="str">
        <f>"陈冠姣"</f>
        <v>陈冠姣</v>
      </c>
    </row>
    <row r="264" spans="1:4" ht="34.5" customHeight="1">
      <c r="A264" s="5">
        <v>262</v>
      </c>
      <c r="B264" s="5" t="str">
        <f>"46062022110813585169722"</f>
        <v>46062022110813585169722</v>
      </c>
      <c r="C264" s="5" t="s">
        <v>12</v>
      </c>
      <c r="D264" s="5" t="str">
        <f>"陈诗敏"</f>
        <v>陈诗敏</v>
      </c>
    </row>
    <row r="265" spans="1:4" ht="34.5" customHeight="1">
      <c r="A265" s="5">
        <v>263</v>
      </c>
      <c r="B265" s="5" t="str">
        <f>"46062022110813593369724"</f>
        <v>46062022110813593369724</v>
      </c>
      <c r="C265" s="5" t="s">
        <v>12</v>
      </c>
      <c r="D265" s="5" t="str">
        <f>"王海妮"</f>
        <v>王海妮</v>
      </c>
    </row>
    <row r="266" spans="1:4" ht="34.5" customHeight="1">
      <c r="A266" s="5">
        <v>264</v>
      </c>
      <c r="B266" s="5" t="str">
        <f>"46062022110814102969739"</f>
        <v>46062022110814102969739</v>
      </c>
      <c r="C266" s="5" t="s">
        <v>12</v>
      </c>
      <c r="D266" s="5" t="str">
        <f>"曾美花"</f>
        <v>曾美花</v>
      </c>
    </row>
    <row r="267" spans="1:4" ht="34.5" customHeight="1">
      <c r="A267" s="5">
        <v>265</v>
      </c>
      <c r="B267" s="5" t="str">
        <f>"46062022110814192869761"</f>
        <v>46062022110814192869761</v>
      </c>
      <c r="C267" s="5" t="s">
        <v>12</v>
      </c>
      <c r="D267" s="5" t="str">
        <f>"李红"</f>
        <v>李红</v>
      </c>
    </row>
    <row r="268" spans="1:4" ht="34.5" customHeight="1">
      <c r="A268" s="5">
        <v>266</v>
      </c>
      <c r="B268" s="5" t="str">
        <f>"46062022110814220069765"</f>
        <v>46062022110814220069765</v>
      </c>
      <c r="C268" s="5" t="s">
        <v>12</v>
      </c>
      <c r="D268" s="5" t="str">
        <f>"林晶"</f>
        <v>林晶</v>
      </c>
    </row>
    <row r="269" spans="1:4" ht="34.5" customHeight="1">
      <c r="A269" s="5">
        <v>267</v>
      </c>
      <c r="B269" s="5" t="str">
        <f>"46062022110814230769768"</f>
        <v>46062022110814230769768</v>
      </c>
      <c r="C269" s="5" t="s">
        <v>12</v>
      </c>
      <c r="D269" s="5" t="str">
        <f>"严妍"</f>
        <v>严妍</v>
      </c>
    </row>
    <row r="270" spans="1:4" ht="34.5" customHeight="1">
      <c r="A270" s="5">
        <v>268</v>
      </c>
      <c r="B270" s="5" t="str">
        <f>"46062022110814243769771"</f>
        <v>46062022110814243769771</v>
      </c>
      <c r="C270" s="5" t="s">
        <v>12</v>
      </c>
      <c r="D270" s="5" t="str">
        <f>"符启作"</f>
        <v>符启作</v>
      </c>
    </row>
    <row r="271" spans="1:4" ht="34.5" customHeight="1">
      <c r="A271" s="5">
        <v>269</v>
      </c>
      <c r="B271" s="5" t="str">
        <f>"46062022110814250669773"</f>
        <v>46062022110814250669773</v>
      </c>
      <c r="C271" s="5" t="s">
        <v>12</v>
      </c>
      <c r="D271" s="5" t="str">
        <f>"高勉妃"</f>
        <v>高勉妃</v>
      </c>
    </row>
    <row r="272" spans="1:4" ht="34.5" customHeight="1">
      <c r="A272" s="5">
        <v>270</v>
      </c>
      <c r="B272" s="5" t="str">
        <f>"46062022110814284769783"</f>
        <v>46062022110814284769783</v>
      </c>
      <c r="C272" s="5" t="s">
        <v>12</v>
      </c>
      <c r="D272" s="5" t="str">
        <f>"黎日研"</f>
        <v>黎日研</v>
      </c>
    </row>
    <row r="273" spans="1:4" ht="34.5" customHeight="1">
      <c r="A273" s="5">
        <v>271</v>
      </c>
      <c r="B273" s="5" t="str">
        <f>"46062022110814361669793"</f>
        <v>46062022110814361669793</v>
      </c>
      <c r="C273" s="5" t="s">
        <v>12</v>
      </c>
      <c r="D273" s="5" t="str">
        <f>"邓奇艳"</f>
        <v>邓奇艳</v>
      </c>
    </row>
    <row r="274" spans="1:4" ht="34.5" customHeight="1">
      <c r="A274" s="5">
        <v>272</v>
      </c>
      <c r="B274" s="5" t="str">
        <f>"46062022110814433369815"</f>
        <v>46062022110814433369815</v>
      </c>
      <c r="C274" s="5" t="s">
        <v>12</v>
      </c>
      <c r="D274" s="5" t="str">
        <f>"符土亮"</f>
        <v>符土亮</v>
      </c>
    </row>
    <row r="275" spans="1:4" ht="34.5" customHeight="1">
      <c r="A275" s="5">
        <v>273</v>
      </c>
      <c r="B275" s="5" t="str">
        <f>"46062022110814461769830"</f>
        <v>46062022110814461769830</v>
      </c>
      <c r="C275" s="5" t="s">
        <v>12</v>
      </c>
      <c r="D275" s="5" t="str">
        <f>"王三美"</f>
        <v>王三美</v>
      </c>
    </row>
    <row r="276" spans="1:4" ht="34.5" customHeight="1">
      <c r="A276" s="5">
        <v>274</v>
      </c>
      <c r="B276" s="5" t="str">
        <f>"46062022110814530569854"</f>
        <v>46062022110814530569854</v>
      </c>
      <c r="C276" s="5" t="s">
        <v>12</v>
      </c>
      <c r="D276" s="5" t="str">
        <f>"董志霞"</f>
        <v>董志霞</v>
      </c>
    </row>
    <row r="277" spans="1:4" ht="34.5" customHeight="1">
      <c r="A277" s="5">
        <v>275</v>
      </c>
      <c r="B277" s="5" t="str">
        <f>"46062022110814541569857"</f>
        <v>46062022110814541569857</v>
      </c>
      <c r="C277" s="5" t="s">
        <v>12</v>
      </c>
      <c r="D277" s="5" t="str">
        <f>"吴平秀"</f>
        <v>吴平秀</v>
      </c>
    </row>
    <row r="278" spans="1:4" ht="34.5" customHeight="1">
      <c r="A278" s="5">
        <v>276</v>
      </c>
      <c r="B278" s="5" t="str">
        <f>"46062022110815011169878"</f>
        <v>46062022110815011169878</v>
      </c>
      <c r="C278" s="5" t="s">
        <v>12</v>
      </c>
      <c r="D278" s="5" t="str">
        <f>" 羊以桂"</f>
        <v> 羊以桂</v>
      </c>
    </row>
    <row r="279" spans="1:4" ht="34.5" customHeight="1">
      <c r="A279" s="5">
        <v>277</v>
      </c>
      <c r="B279" s="5" t="str">
        <f>"46062022110815050969892"</f>
        <v>46062022110815050969892</v>
      </c>
      <c r="C279" s="5" t="s">
        <v>12</v>
      </c>
      <c r="D279" s="5" t="str">
        <f>"王文霞"</f>
        <v>王文霞</v>
      </c>
    </row>
    <row r="280" spans="1:4" ht="34.5" customHeight="1">
      <c r="A280" s="5">
        <v>278</v>
      </c>
      <c r="B280" s="5" t="str">
        <f>"46062022110815120469922"</f>
        <v>46062022110815120469922</v>
      </c>
      <c r="C280" s="5" t="s">
        <v>12</v>
      </c>
      <c r="D280" s="5" t="str">
        <f>"叶凤洁"</f>
        <v>叶凤洁</v>
      </c>
    </row>
    <row r="281" spans="1:4" ht="34.5" customHeight="1">
      <c r="A281" s="5">
        <v>279</v>
      </c>
      <c r="B281" s="5" t="str">
        <f>"46062022110815142969932"</f>
        <v>46062022110815142969932</v>
      </c>
      <c r="C281" s="5" t="s">
        <v>12</v>
      </c>
      <c r="D281" s="5" t="str">
        <f>"王琪教"</f>
        <v>王琪教</v>
      </c>
    </row>
    <row r="282" spans="1:4" ht="34.5" customHeight="1">
      <c r="A282" s="5">
        <v>280</v>
      </c>
      <c r="B282" s="5" t="str">
        <f>"46062022110815160569938"</f>
        <v>46062022110815160569938</v>
      </c>
      <c r="C282" s="5" t="s">
        <v>12</v>
      </c>
      <c r="D282" s="5" t="str">
        <f>"林秀芳"</f>
        <v>林秀芳</v>
      </c>
    </row>
    <row r="283" spans="1:4" ht="34.5" customHeight="1">
      <c r="A283" s="5">
        <v>281</v>
      </c>
      <c r="B283" s="5" t="str">
        <f>"46062022110815174369942"</f>
        <v>46062022110815174369942</v>
      </c>
      <c r="C283" s="5" t="s">
        <v>12</v>
      </c>
      <c r="D283" s="5" t="str">
        <f>"黄思平"</f>
        <v>黄思平</v>
      </c>
    </row>
    <row r="284" spans="1:4" ht="34.5" customHeight="1">
      <c r="A284" s="5">
        <v>282</v>
      </c>
      <c r="B284" s="5" t="str">
        <f>"46062022110815182069946"</f>
        <v>46062022110815182069946</v>
      </c>
      <c r="C284" s="5" t="s">
        <v>12</v>
      </c>
      <c r="D284" s="5" t="str">
        <f>"羊树娟"</f>
        <v>羊树娟</v>
      </c>
    </row>
    <row r="285" spans="1:4" ht="34.5" customHeight="1">
      <c r="A285" s="5">
        <v>283</v>
      </c>
      <c r="B285" s="5" t="str">
        <f>"46062022110815212669955"</f>
        <v>46062022110815212669955</v>
      </c>
      <c r="C285" s="5" t="s">
        <v>12</v>
      </c>
      <c r="D285" s="5" t="str">
        <f>"王嘉年"</f>
        <v>王嘉年</v>
      </c>
    </row>
    <row r="286" spans="1:4" ht="34.5" customHeight="1">
      <c r="A286" s="5">
        <v>284</v>
      </c>
      <c r="B286" s="5" t="str">
        <f>"46062022110815213369956"</f>
        <v>46062022110815213369956</v>
      </c>
      <c r="C286" s="5" t="s">
        <v>12</v>
      </c>
      <c r="D286" s="5" t="str">
        <f>"李维亮"</f>
        <v>李维亮</v>
      </c>
    </row>
    <row r="287" spans="1:4" ht="34.5" customHeight="1">
      <c r="A287" s="5">
        <v>285</v>
      </c>
      <c r="B287" s="5" t="str">
        <f>"46062022110815233469963"</f>
        <v>46062022110815233469963</v>
      </c>
      <c r="C287" s="5" t="s">
        <v>12</v>
      </c>
      <c r="D287" s="5" t="str">
        <f>"羊中峨"</f>
        <v>羊中峨</v>
      </c>
    </row>
    <row r="288" spans="1:4" ht="34.5" customHeight="1">
      <c r="A288" s="5">
        <v>286</v>
      </c>
      <c r="B288" s="5" t="str">
        <f>"46062022110815255469975"</f>
        <v>46062022110815255469975</v>
      </c>
      <c r="C288" s="5" t="s">
        <v>12</v>
      </c>
      <c r="D288" s="5" t="str">
        <f>"李广兰"</f>
        <v>李广兰</v>
      </c>
    </row>
    <row r="289" spans="1:4" ht="34.5" customHeight="1">
      <c r="A289" s="5">
        <v>287</v>
      </c>
      <c r="B289" s="5" t="str">
        <f>"46062022110815340070005"</f>
        <v>46062022110815340070005</v>
      </c>
      <c r="C289" s="5" t="s">
        <v>12</v>
      </c>
      <c r="D289" s="5" t="str">
        <f>"金婷"</f>
        <v>金婷</v>
      </c>
    </row>
    <row r="290" spans="1:4" ht="34.5" customHeight="1">
      <c r="A290" s="5">
        <v>288</v>
      </c>
      <c r="B290" s="5" t="str">
        <f>"46062022110815345870010"</f>
        <v>46062022110815345870010</v>
      </c>
      <c r="C290" s="5" t="s">
        <v>12</v>
      </c>
      <c r="D290" s="5" t="str">
        <f>"黎秋芳"</f>
        <v>黎秋芳</v>
      </c>
    </row>
    <row r="291" spans="1:4" ht="34.5" customHeight="1">
      <c r="A291" s="5">
        <v>289</v>
      </c>
      <c r="B291" s="5" t="str">
        <f>"46062022110815424470028"</f>
        <v>46062022110815424470028</v>
      </c>
      <c r="C291" s="5" t="s">
        <v>12</v>
      </c>
      <c r="D291" s="5" t="str">
        <f>"吴海瑛"</f>
        <v>吴海瑛</v>
      </c>
    </row>
    <row r="292" spans="1:4" ht="34.5" customHeight="1">
      <c r="A292" s="5">
        <v>290</v>
      </c>
      <c r="B292" s="5" t="str">
        <f>"46062022110815435070035"</f>
        <v>46062022110815435070035</v>
      </c>
      <c r="C292" s="5" t="s">
        <v>12</v>
      </c>
      <c r="D292" s="5" t="str">
        <f>"陈长花"</f>
        <v>陈长花</v>
      </c>
    </row>
    <row r="293" spans="1:4" ht="34.5" customHeight="1">
      <c r="A293" s="5">
        <v>291</v>
      </c>
      <c r="B293" s="5" t="str">
        <f>"46062022110815462870043"</f>
        <v>46062022110815462870043</v>
      </c>
      <c r="C293" s="5" t="s">
        <v>12</v>
      </c>
      <c r="D293" s="5" t="str">
        <f>"陈新叶"</f>
        <v>陈新叶</v>
      </c>
    </row>
    <row r="294" spans="1:4" ht="34.5" customHeight="1">
      <c r="A294" s="5">
        <v>292</v>
      </c>
      <c r="B294" s="5" t="str">
        <f>"46062022110815491270054"</f>
        <v>46062022110815491270054</v>
      </c>
      <c r="C294" s="5" t="s">
        <v>12</v>
      </c>
      <c r="D294" s="5" t="str">
        <f>"王菁"</f>
        <v>王菁</v>
      </c>
    </row>
    <row r="295" spans="1:4" ht="34.5" customHeight="1">
      <c r="A295" s="5">
        <v>293</v>
      </c>
      <c r="B295" s="5" t="str">
        <f>"46062022110815494070056"</f>
        <v>46062022110815494070056</v>
      </c>
      <c r="C295" s="5" t="s">
        <v>12</v>
      </c>
      <c r="D295" s="5" t="str">
        <f>"周增花"</f>
        <v>周增花</v>
      </c>
    </row>
    <row r="296" spans="1:4" ht="34.5" customHeight="1">
      <c r="A296" s="5">
        <v>294</v>
      </c>
      <c r="B296" s="5" t="str">
        <f>"46062022110815514970061"</f>
        <v>46062022110815514970061</v>
      </c>
      <c r="C296" s="5" t="s">
        <v>12</v>
      </c>
      <c r="D296" s="5" t="str">
        <f>"符美艳"</f>
        <v>符美艳</v>
      </c>
    </row>
    <row r="297" spans="1:4" ht="34.5" customHeight="1">
      <c r="A297" s="5">
        <v>295</v>
      </c>
      <c r="B297" s="5" t="str">
        <f>"46062022110815532870068"</f>
        <v>46062022110815532870068</v>
      </c>
      <c r="C297" s="5" t="s">
        <v>12</v>
      </c>
      <c r="D297" s="5" t="str">
        <f>"朱文妹"</f>
        <v>朱文妹</v>
      </c>
    </row>
    <row r="298" spans="1:4" ht="34.5" customHeight="1">
      <c r="A298" s="5">
        <v>296</v>
      </c>
      <c r="B298" s="5" t="str">
        <f>"46062022110815553070074"</f>
        <v>46062022110815553070074</v>
      </c>
      <c r="C298" s="5" t="s">
        <v>12</v>
      </c>
      <c r="D298" s="5" t="str">
        <f>"陈才侬"</f>
        <v>陈才侬</v>
      </c>
    </row>
    <row r="299" spans="1:4" ht="34.5" customHeight="1">
      <c r="A299" s="5">
        <v>297</v>
      </c>
      <c r="B299" s="5" t="str">
        <f>"46062022110815594270085"</f>
        <v>46062022110815594270085</v>
      </c>
      <c r="C299" s="5" t="s">
        <v>12</v>
      </c>
      <c r="D299" s="5" t="str">
        <f>"李正霞"</f>
        <v>李正霞</v>
      </c>
    </row>
    <row r="300" spans="1:4" ht="34.5" customHeight="1">
      <c r="A300" s="5">
        <v>298</v>
      </c>
      <c r="B300" s="5" t="str">
        <f>"46062022110816055370108"</f>
        <v>46062022110816055370108</v>
      </c>
      <c r="C300" s="5" t="s">
        <v>12</v>
      </c>
      <c r="D300" s="5" t="str">
        <f>"林清婷"</f>
        <v>林清婷</v>
      </c>
    </row>
    <row r="301" spans="1:4" ht="34.5" customHeight="1">
      <c r="A301" s="5">
        <v>299</v>
      </c>
      <c r="B301" s="5" t="str">
        <f>"46062022110816063470110"</f>
        <v>46062022110816063470110</v>
      </c>
      <c r="C301" s="5" t="s">
        <v>12</v>
      </c>
      <c r="D301" s="5" t="str">
        <f>"陈代旬"</f>
        <v>陈代旬</v>
      </c>
    </row>
    <row r="302" spans="1:4" ht="34.5" customHeight="1">
      <c r="A302" s="5">
        <v>300</v>
      </c>
      <c r="B302" s="5" t="str">
        <f>"46062022110816103770120"</f>
        <v>46062022110816103770120</v>
      </c>
      <c r="C302" s="5" t="s">
        <v>12</v>
      </c>
      <c r="D302" s="5" t="str">
        <f>"王秋妹"</f>
        <v>王秋妹</v>
      </c>
    </row>
    <row r="303" spans="1:4" ht="34.5" customHeight="1">
      <c r="A303" s="5">
        <v>301</v>
      </c>
      <c r="B303" s="5" t="str">
        <f>"46062022110816132870135"</f>
        <v>46062022110816132870135</v>
      </c>
      <c r="C303" s="5" t="s">
        <v>12</v>
      </c>
      <c r="D303" s="5" t="str">
        <f>"黎爱花"</f>
        <v>黎爱花</v>
      </c>
    </row>
    <row r="304" spans="1:4" ht="34.5" customHeight="1">
      <c r="A304" s="5">
        <v>302</v>
      </c>
      <c r="B304" s="5" t="str">
        <f>"46062022110816153570143"</f>
        <v>46062022110816153570143</v>
      </c>
      <c r="C304" s="5" t="s">
        <v>12</v>
      </c>
      <c r="D304" s="5" t="str">
        <f>"陈太坤"</f>
        <v>陈太坤</v>
      </c>
    </row>
    <row r="305" spans="1:4" ht="34.5" customHeight="1">
      <c r="A305" s="5">
        <v>303</v>
      </c>
      <c r="B305" s="5" t="str">
        <f>"46062022110816242070165"</f>
        <v>46062022110816242070165</v>
      </c>
      <c r="C305" s="5" t="s">
        <v>12</v>
      </c>
      <c r="D305" s="5" t="str">
        <f>"李珊珊"</f>
        <v>李珊珊</v>
      </c>
    </row>
    <row r="306" spans="1:4" ht="34.5" customHeight="1">
      <c r="A306" s="5">
        <v>304</v>
      </c>
      <c r="B306" s="5" t="str">
        <f>"46062022110816244370167"</f>
        <v>46062022110816244370167</v>
      </c>
      <c r="C306" s="5" t="s">
        <v>12</v>
      </c>
      <c r="D306" s="5" t="str">
        <f>"吴里曼"</f>
        <v>吴里曼</v>
      </c>
    </row>
    <row r="307" spans="1:4" ht="34.5" customHeight="1">
      <c r="A307" s="5">
        <v>305</v>
      </c>
      <c r="B307" s="5" t="str">
        <f>"46062022110816282970179"</f>
        <v>46062022110816282970179</v>
      </c>
      <c r="C307" s="5" t="s">
        <v>12</v>
      </c>
      <c r="D307" s="5" t="str">
        <f>"陈冠秀"</f>
        <v>陈冠秀</v>
      </c>
    </row>
    <row r="308" spans="1:4" ht="34.5" customHeight="1">
      <c r="A308" s="5">
        <v>306</v>
      </c>
      <c r="B308" s="5" t="str">
        <f>"46062022110816340470192"</f>
        <v>46062022110816340470192</v>
      </c>
      <c r="C308" s="5" t="s">
        <v>12</v>
      </c>
      <c r="D308" s="5" t="str">
        <f>"黎选妹"</f>
        <v>黎选妹</v>
      </c>
    </row>
    <row r="309" spans="1:4" ht="34.5" customHeight="1">
      <c r="A309" s="5">
        <v>307</v>
      </c>
      <c r="B309" s="5" t="str">
        <f>"46062022110816342270195"</f>
        <v>46062022110816342270195</v>
      </c>
      <c r="C309" s="5" t="s">
        <v>12</v>
      </c>
      <c r="D309" s="5" t="str">
        <f>"彭秀芳"</f>
        <v>彭秀芳</v>
      </c>
    </row>
    <row r="310" spans="1:4" ht="34.5" customHeight="1">
      <c r="A310" s="5">
        <v>308</v>
      </c>
      <c r="B310" s="5" t="str">
        <f>"46062022110816564470262"</f>
        <v>46062022110816564470262</v>
      </c>
      <c r="C310" s="5" t="s">
        <v>12</v>
      </c>
      <c r="D310" s="5" t="str">
        <f>"李乾蕊"</f>
        <v>李乾蕊</v>
      </c>
    </row>
    <row r="311" spans="1:4" ht="34.5" customHeight="1">
      <c r="A311" s="5">
        <v>309</v>
      </c>
      <c r="B311" s="5" t="str">
        <f>"46062022110816594570270"</f>
        <v>46062022110816594570270</v>
      </c>
      <c r="C311" s="5" t="s">
        <v>12</v>
      </c>
      <c r="D311" s="5" t="str">
        <f>"麦海曼"</f>
        <v>麦海曼</v>
      </c>
    </row>
    <row r="312" spans="1:4" ht="34.5" customHeight="1">
      <c r="A312" s="5">
        <v>310</v>
      </c>
      <c r="B312" s="5" t="str">
        <f>"46062022110817074470291"</f>
        <v>46062022110817074470291</v>
      </c>
      <c r="C312" s="5" t="s">
        <v>12</v>
      </c>
      <c r="D312" s="5" t="str">
        <f>"吴荫"</f>
        <v>吴荫</v>
      </c>
    </row>
    <row r="313" spans="1:4" ht="34.5" customHeight="1">
      <c r="A313" s="5">
        <v>311</v>
      </c>
      <c r="B313" s="5" t="str">
        <f>"46062022110817093670298"</f>
        <v>46062022110817093670298</v>
      </c>
      <c r="C313" s="5" t="s">
        <v>12</v>
      </c>
      <c r="D313" s="5" t="str">
        <f>"邱小英"</f>
        <v>邱小英</v>
      </c>
    </row>
    <row r="314" spans="1:4" ht="34.5" customHeight="1">
      <c r="A314" s="5">
        <v>312</v>
      </c>
      <c r="B314" s="5" t="str">
        <f>"46062022110817172770319"</f>
        <v>46062022110817172770319</v>
      </c>
      <c r="C314" s="5" t="s">
        <v>12</v>
      </c>
      <c r="D314" s="5" t="str">
        <f>"林琼丽"</f>
        <v>林琼丽</v>
      </c>
    </row>
    <row r="315" spans="1:4" ht="34.5" customHeight="1">
      <c r="A315" s="5">
        <v>313</v>
      </c>
      <c r="B315" s="5" t="str">
        <f>"46062022110817181770327"</f>
        <v>46062022110817181770327</v>
      </c>
      <c r="C315" s="5" t="s">
        <v>12</v>
      </c>
      <c r="D315" s="5" t="str">
        <f>"黎三梅"</f>
        <v>黎三梅</v>
      </c>
    </row>
    <row r="316" spans="1:4" ht="34.5" customHeight="1">
      <c r="A316" s="5">
        <v>314</v>
      </c>
      <c r="B316" s="5" t="str">
        <f>"46062022110817195270334"</f>
        <v>46062022110817195270334</v>
      </c>
      <c r="C316" s="5" t="s">
        <v>12</v>
      </c>
      <c r="D316" s="5" t="str">
        <f>"陈润润"</f>
        <v>陈润润</v>
      </c>
    </row>
    <row r="317" spans="1:4" ht="34.5" customHeight="1">
      <c r="A317" s="5">
        <v>315</v>
      </c>
      <c r="B317" s="5" t="str">
        <f>"46062022110817302570358"</f>
        <v>46062022110817302570358</v>
      </c>
      <c r="C317" s="5" t="s">
        <v>12</v>
      </c>
      <c r="D317" s="5" t="str">
        <f>"徐丽敏"</f>
        <v>徐丽敏</v>
      </c>
    </row>
    <row r="318" spans="1:4" ht="34.5" customHeight="1">
      <c r="A318" s="5">
        <v>316</v>
      </c>
      <c r="B318" s="5" t="str">
        <f>"46062022110817335270371"</f>
        <v>46062022110817335270371</v>
      </c>
      <c r="C318" s="5" t="s">
        <v>12</v>
      </c>
      <c r="D318" s="5" t="str">
        <f>"陈月菊"</f>
        <v>陈月菊</v>
      </c>
    </row>
    <row r="319" spans="1:4" ht="34.5" customHeight="1">
      <c r="A319" s="5">
        <v>317</v>
      </c>
      <c r="B319" s="5" t="str">
        <f>"46062022110817340570372"</f>
        <v>46062022110817340570372</v>
      </c>
      <c r="C319" s="5" t="s">
        <v>12</v>
      </c>
      <c r="D319" s="5" t="str">
        <f>"陈才妹"</f>
        <v>陈才妹</v>
      </c>
    </row>
    <row r="320" spans="1:4" ht="34.5" customHeight="1">
      <c r="A320" s="5">
        <v>318</v>
      </c>
      <c r="B320" s="5" t="str">
        <f>"46062022110817380070383"</f>
        <v>46062022110817380070383</v>
      </c>
      <c r="C320" s="5" t="s">
        <v>12</v>
      </c>
      <c r="D320" s="5" t="str">
        <f>"吴勇蓉"</f>
        <v>吴勇蓉</v>
      </c>
    </row>
    <row r="321" spans="1:4" ht="34.5" customHeight="1">
      <c r="A321" s="5">
        <v>319</v>
      </c>
      <c r="B321" s="5" t="str">
        <f>"46062022110817395170395"</f>
        <v>46062022110817395170395</v>
      </c>
      <c r="C321" s="5" t="s">
        <v>12</v>
      </c>
      <c r="D321" s="5" t="str">
        <f>"林虹"</f>
        <v>林虹</v>
      </c>
    </row>
    <row r="322" spans="1:4" ht="34.5" customHeight="1">
      <c r="A322" s="5">
        <v>320</v>
      </c>
      <c r="B322" s="5" t="str">
        <f>"46062022110817454370406"</f>
        <v>46062022110817454370406</v>
      </c>
      <c r="C322" s="5" t="s">
        <v>12</v>
      </c>
      <c r="D322" s="5" t="str">
        <f>"陈秋明"</f>
        <v>陈秋明</v>
      </c>
    </row>
    <row r="323" spans="1:4" ht="34.5" customHeight="1">
      <c r="A323" s="5">
        <v>321</v>
      </c>
      <c r="B323" s="5" t="str">
        <f>"46062022110817501070415"</f>
        <v>46062022110817501070415</v>
      </c>
      <c r="C323" s="5" t="s">
        <v>12</v>
      </c>
      <c r="D323" s="5" t="str">
        <f>"朱发庚"</f>
        <v>朱发庚</v>
      </c>
    </row>
    <row r="324" spans="1:4" ht="34.5" customHeight="1">
      <c r="A324" s="5">
        <v>322</v>
      </c>
      <c r="B324" s="5" t="str">
        <f>"46062022110817511070419"</f>
        <v>46062022110817511070419</v>
      </c>
      <c r="C324" s="5" t="s">
        <v>12</v>
      </c>
      <c r="D324" s="5" t="str">
        <f>"吴海源"</f>
        <v>吴海源</v>
      </c>
    </row>
    <row r="325" spans="1:4" ht="34.5" customHeight="1">
      <c r="A325" s="5">
        <v>323</v>
      </c>
      <c r="B325" s="5" t="str">
        <f>"46062022110817551070428"</f>
        <v>46062022110817551070428</v>
      </c>
      <c r="C325" s="5" t="s">
        <v>12</v>
      </c>
      <c r="D325" s="5" t="str">
        <f>"李孟蕊"</f>
        <v>李孟蕊</v>
      </c>
    </row>
    <row r="326" spans="1:4" ht="34.5" customHeight="1">
      <c r="A326" s="5">
        <v>324</v>
      </c>
      <c r="B326" s="5" t="str">
        <f>"46062022110818034970452"</f>
        <v>46062022110818034970452</v>
      </c>
      <c r="C326" s="5" t="s">
        <v>12</v>
      </c>
      <c r="D326" s="5" t="str">
        <f>"吴娇娜"</f>
        <v>吴娇娜</v>
      </c>
    </row>
    <row r="327" spans="1:4" ht="34.5" customHeight="1">
      <c r="A327" s="5">
        <v>325</v>
      </c>
      <c r="B327" s="5" t="str">
        <f>"46062022110818074370460"</f>
        <v>46062022110818074370460</v>
      </c>
      <c r="C327" s="5" t="s">
        <v>12</v>
      </c>
      <c r="D327" s="5" t="str">
        <f>"吴红兰"</f>
        <v>吴红兰</v>
      </c>
    </row>
    <row r="328" spans="1:4" ht="34.5" customHeight="1">
      <c r="A328" s="5">
        <v>326</v>
      </c>
      <c r="B328" s="5" t="str">
        <f>"46062022110818083770463"</f>
        <v>46062022110818083770463</v>
      </c>
      <c r="C328" s="5" t="s">
        <v>12</v>
      </c>
      <c r="D328" s="5" t="str">
        <f>"陈带柳"</f>
        <v>陈带柳</v>
      </c>
    </row>
    <row r="329" spans="1:4" ht="34.5" customHeight="1">
      <c r="A329" s="5">
        <v>327</v>
      </c>
      <c r="B329" s="5" t="str">
        <f>"46062022110818095770464"</f>
        <v>46062022110818095770464</v>
      </c>
      <c r="C329" s="5" t="s">
        <v>12</v>
      </c>
      <c r="D329" s="5" t="str">
        <f>"陈淑珍"</f>
        <v>陈淑珍</v>
      </c>
    </row>
    <row r="330" spans="1:4" ht="34.5" customHeight="1">
      <c r="A330" s="5">
        <v>328</v>
      </c>
      <c r="B330" s="5" t="str">
        <f>"46062022110818114870471"</f>
        <v>46062022110818114870471</v>
      </c>
      <c r="C330" s="5" t="s">
        <v>12</v>
      </c>
      <c r="D330" s="5" t="str">
        <f>"符源源"</f>
        <v>符源源</v>
      </c>
    </row>
    <row r="331" spans="1:4" ht="34.5" customHeight="1">
      <c r="A331" s="5">
        <v>329</v>
      </c>
      <c r="B331" s="5" t="str">
        <f>"46062022110818131870475"</f>
        <v>46062022110818131870475</v>
      </c>
      <c r="C331" s="5" t="s">
        <v>12</v>
      </c>
      <c r="D331" s="5" t="str">
        <f>"吴桂香"</f>
        <v>吴桂香</v>
      </c>
    </row>
    <row r="332" spans="1:4" ht="34.5" customHeight="1">
      <c r="A332" s="5">
        <v>330</v>
      </c>
      <c r="B332" s="5" t="str">
        <f>"46062022110818260470495"</f>
        <v>46062022110818260470495</v>
      </c>
      <c r="C332" s="5" t="s">
        <v>12</v>
      </c>
      <c r="D332" s="5" t="str">
        <f>"陈井香"</f>
        <v>陈井香</v>
      </c>
    </row>
    <row r="333" spans="1:4" ht="34.5" customHeight="1">
      <c r="A333" s="5">
        <v>331</v>
      </c>
      <c r="B333" s="5" t="str">
        <f>"46062022110818295070504"</f>
        <v>46062022110818295070504</v>
      </c>
      <c r="C333" s="5" t="s">
        <v>12</v>
      </c>
      <c r="D333" s="5" t="str">
        <f>"张梅桂"</f>
        <v>张梅桂</v>
      </c>
    </row>
    <row r="334" spans="1:4" ht="34.5" customHeight="1">
      <c r="A334" s="5">
        <v>332</v>
      </c>
      <c r="B334" s="5" t="str">
        <f>"46062022110818321170513"</f>
        <v>46062022110818321170513</v>
      </c>
      <c r="C334" s="5" t="s">
        <v>12</v>
      </c>
      <c r="D334" s="5" t="str">
        <f>"邱丽沙"</f>
        <v>邱丽沙</v>
      </c>
    </row>
    <row r="335" spans="1:4" ht="34.5" customHeight="1">
      <c r="A335" s="5">
        <v>333</v>
      </c>
      <c r="B335" s="5" t="str">
        <f>"46062022110818323470514"</f>
        <v>46062022110818323470514</v>
      </c>
      <c r="C335" s="5" t="s">
        <v>12</v>
      </c>
      <c r="D335" s="5" t="str">
        <f>"潘明月"</f>
        <v>潘明月</v>
      </c>
    </row>
    <row r="336" spans="1:4" ht="34.5" customHeight="1">
      <c r="A336" s="5">
        <v>334</v>
      </c>
      <c r="B336" s="5" t="str">
        <f>"46062022110818333770519"</f>
        <v>46062022110818333770519</v>
      </c>
      <c r="C336" s="5" t="s">
        <v>12</v>
      </c>
      <c r="D336" s="5" t="str">
        <f>"李允香"</f>
        <v>李允香</v>
      </c>
    </row>
    <row r="337" spans="1:4" ht="34.5" customHeight="1">
      <c r="A337" s="5">
        <v>335</v>
      </c>
      <c r="B337" s="5" t="str">
        <f>"46062022110818391770530"</f>
        <v>46062022110818391770530</v>
      </c>
      <c r="C337" s="5" t="s">
        <v>12</v>
      </c>
      <c r="D337" s="5" t="str">
        <f>"羊玉兰"</f>
        <v>羊玉兰</v>
      </c>
    </row>
    <row r="338" spans="1:4" ht="34.5" customHeight="1">
      <c r="A338" s="5">
        <v>336</v>
      </c>
      <c r="B338" s="5" t="str">
        <f>"46062022110818430570543"</f>
        <v>46062022110818430570543</v>
      </c>
      <c r="C338" s="5" t="s">
        <v>12</v>
      </c>
      <c r="D338" s="5" t="str">
        <f>"吴统姜"</f>
        <v>吴统姜</v>
      </c>
    </row>
    <row r="339" spans="1:4" ht="34.5" customHeight="1">
      <c r="A339" s="5">
        <v>337</v>
      </c>
      <c r="B339" s="5" t="str">
        <f>"46062022110818473770549"</f>
        <v>46062022110818473770549</v>
      </c>
      <c r="C339" s="5" t="s">
        <v>12</v>
      </c>
      <c r="D339" s="5" t="str">
        <f>"张德爱"</f>
        <v>张德爱</v>
      </c>
    </row>
    <row r="340" spans="1:4" ht="34.5" customHeight="1">
      <c r="A340" s="5">
        <v>338</v>
      </c>
      <c r="B340" s="5" t="str">
        <f>"46062022110818490870550"</f>
        <v>46062022110818490870550</v>
      </c>
      <c r="C340" s="5" t="s">
        <v>12</v>
      </c>
      <c r="D340" s="5" t="str">
        <f>"李初月"</f>
        <v>李初月</v>
      </c>
    </row>
    <row r="341" spans="1:4" ht="34.5" customHeight="1">
      <c r="A341" s="5">
        <v>339</v>
      </c>
      <c r="B341" s="5" t="str">
        <f>"46062022110818525470561"</f>
        <v>46062022110818525470561</v>
      </c>
      <c r="C341" s="5" t="s">
        <v>12</v>
      </c>
      <c r="D341" s="5" t="str">
        <f>"王英香"</f>
        <v>王英香</v>
      </c>
    </row>
    <row r="342" spans="1:4" ht="34.5" customHeight="1">
      <c r="A342" s="5">
        <v>340</v>
      </c>
      <c r="B342" s="5" t="str">
        <f>"46062022110818544770566"</f>
        <v>46062022110818544770566</v>
      </c>
      <c r="C342" s="5" t="s">
        <v>12</v>
      </c>
      <c r="D342" s="5" t="str">
        <f>"冯祥谢"</f>
        <v>冯祥谢</v>
      </c>
    </row>
    <row r="343" spans="1:4" ht="34.5" customHeight="1">
      <c r="A343" s="5">
        <v>341</v>
      </c>
      <c r="B343" s="5" t="str">
        <f>"46062022110818555670574"</f>
        <v>46062022110818555670574</v>
      </c>
      <c r="C343" s="5" t="s">
        <v>12</v>
      </c>
      <c r="D343" s="5" t="str">
        <f>"李英花"</f>
        <v>李英花</v>
      </c>
    </row>
    <row r="344" spans="1:4" ht="34.5" customHeight="1">
      <c r="A344" s="5">
        <v>342</v>
      </c>
      <c r="B344" s="5" t="str">
        <f>"46062022110819033270585"</f>
        <v>46062022110819033270585</v>
      </c>
      <c r="C344" s="5" t="s">
        <v>12</v>
      </c>
      <c r="D344" s="5" t="str">
        <f>"钟丽清"</f>
        <v>钟丽清</v>
      </c>
    </row>
    <row r="345" spans="1:4" ht="34.5" customHeight="1">
      <c r="A345" s="5">
        <v>343</v>
      </c>
      <c r="B345" s="5" t="str">
        <f>"46062022110819035470588"</f>
        <v>46062022110819035470588</v>
      </c>
      <c r="C345" s="5" t="s">
        <v>12</v>
      </c>
      <c r="D345" s="5" t="str">
        <f>"林月之"</f>
        <v>林月之</v>
      </c>
    </row>
    <row r="346" spans="1:4" ht="34.5" customHeight="1">
      <c r="A346" s="5">
        <v>344</v>
      </c>
      <c r="B346" s="5" t="str">
        <f>"46062022110819050570591"</f>
        <v>46062022110819050570591</v>
      </c>
      <c r="C346" s="5" t="s">
        <v>12</v>
      </c>
      <c r="D346" s="5" t="str">
        <f>"羊初乾"</f>
        <v>羊初乾</v>
      </c>
    </row>
    <row r="347" spans="1:4" ht="34.5" customHeight="1">
      <c r="A347" s="5">
        <v>345</v>
      </c>
      <c r="B347" s="5" t="str">
        <f>"46062022110819062170593"</f>
        <v>46062022110819062170593</v>
      </c>
      <c r="C347" s="5" t="s">
        <v>12</v>
      </c>
      <c r="D347" s="5" t="str">
        <f>"何秀玲"</f>
        <v>何秀玲</v>
      </c>
    </row>
    <row r="348" spans="1:4" ht="34.5" customHeight="1">
      <c r="A348" s="5">
        <v>346</v>
      </c>
      <c r="B348" s="5" t="str">
        <f>"46062022110819111970606"</f>
        <v>46062022110819111970606</v>
      </c>
      <c r="C348" s="5" t="s">
        <v>12</v>
      </c>
      <c r="D348" s="5" t="str">
        <f>"张福爱"</f>
        <v>张福爱</v>
      </c>
    </row>
    <row r="349" spans="1:4" ht="34.5" customHeight="1">
      <c r="A349" s="5">
        <v>347</v>
      </c>
      <c r="B349" s="5" t="str">
        <f>"46062022110819250170641"</f>
        <v>46062022110819250170641</v>
      </c>
      <c r="C349" s="5" t="s">
        <v>12</v>
      </c>
      <c r="D349" s="5" t="str">
        <f>"周水花"</f>
        <v>周水花</v>
      </c>
    </row>
    <row r="350" spans="1:4" ht="34.5" customHeight="1">
      <c r="A350" s="5">
        <v>348</v>
      </c>
      <c r="B350" s="5" t="str">
        <f>"46062022110819311770656"</f>
        <v>46062022110819311770656</v>
      </c>
      <c r="C350" s="5" t="s">
        <v>12</v>
      </c>
      <c r="D350" s="5" t="str">
        <f>"吴婉妮"</f>
        <v>吴婉妮</v>
      </c>
    </row>
    <row r="351" spans="1:4" ht="34.5" customHeight="1">
      <c r="A351" s="5">
        <v>349</v>
      </c>
      <c r="B351" s="5" t="str">
        <f>"46062022110819311970657"</f>
        <v>46062022110819311970657</v>
      </c>
      <c r="C351" s="5" t="s">
        <v>12</v>
      </c>
      <c r="D351" s="5" t="str">
        <f>"谢良贤"</f>
        <v>谢良贤</v>
      </c>
    </row>
    <row r="352" spans="1:4" ht="34.5" customHeight="1">
      <c r="A352" s="5">
        <v>350</v>
      </c>
      <c r="B352" s="5" t="str">
        <f>"46062022110819385670669"</f>
        <v>46062022110819385670669</v>
      </c>
      <c r="C352" s="5" t="s">
        <v>12</v>
      </c>
      <c r="D352" s="5" t="str">
        <f>"李凤兰"</f>
        <v>李凤兰</v>
      </c>
    </row>
    <row r="353" spans="1:4" ht="34.5" customHeight="1">
      <c r="A353" s="5">
        <v>351</v>
      </c>
      <c r="B353" s="5" t="str">
        <f>"46062022110819391570671"</f>
        <v>46062022110819391570671</v>
      </c>
      <c r="C353" s="5" t="s">
        <v>12</v>
      </c>
      <c r="D353" s="5" t="str">
        <f>"何丽廷"</f>
        <v>何丽廷</v>
      </c>
    </row>
    <row r="354" spans="1:4" ht="34.5" customHeight="1">
      <c r="A354" s="5">
        <v>352</v>
      </c>
      <c r="B354" s="5" t="str">
        <f>"46062022110819393470673"</f>
        <v>46062022110819393470673</v>
      </c>
      <c r="C354" s="5" t="s">
        <v>12</v>
      </c>
      <c r="D354" s="5" t="str">
        <f>"李桃香"</f>
        <v>李桃香</v>
      </c>
    </row>
    <row r="355" spans="1:4" ht="34.5" customHeight="1">
      <c r="A355" s="5">
        <v>353</v>
      </c>
      <c r="B355" s="5" t="str">
        <f>"46062022110819393870675"</f>
        <v>46062022110819393870675</v>
      </c>
      <c r="C355" s="5" t="s">
        <v>12</v>
      </c>
      <c r="D355" s="5" t="str">
        <f>"吴萍萍"</f>
        <v>吴萍萍</v>
      </c>
    </row>
    <row r="356" spans="1:4" ht="34.5" customHeight="1">
      <c r="A356" s="5">
        <v>354</v>
      </c>
      <c r="B356" s="5" t="str">
        <f>"46062022110819431370684"</f>
        <v>46062022110819431370684</v>
      </c>
      <c r="C356" s="5" t="s">
        <v>12</v>
      </c>
      <c r="D356" s="5" t="str">
        <f>"符嘉娥"</f>
        <v>符嘉娥</v>
      </c>
    </row>
    <row r="357" spans="1:4" ht="34.5" customHeight="1">
      <c r="A357" s="5">
        <v>355</v>
      </c>
      <c r="B357" s="5" t="str">
        <f>"46062022110819445670691"</f>
        <v>46062022110819445670691</v>
      </c>
      <c r="C357" s="5" t="s">
        <v>12</v>
      </c>
      <c r="D357" s="5" t="str">
        <f>"符观爱"</f>
        <v>符观爱</v>
      </c>
    </row>
    <row r="358" spans="1:4" ht="34.5" customHeight="1">
      <c r="A358" s="5">
        <v>356</v>
      </c>
      <c r="B358" s="5" t="str">
        <f>"46062022110819491470706"</f>
        <v>46062022110819491470706</v>
      </c>
      <c r="C358" s="5" t="s">
        <v>12</v>
      </c>
      <c r="D358" s="5" t="str">
        <f>"郭春皎"</f>
        <v>郭春皎</v>
      </c>
    </row>
    <row r="359" spans="1:4" ht="34.5" customHeight="1">
      <c r="A359" s="5">
        <v>357</v>
      </c>
      <c r="B359" s="5" t="str">
        <f>"46062022110819592170731"</f>
        <v>46062022110819592170731</v>
      </c>
      <c r="C359" s="5" t="s">
        <v>12</v>
      </c>
      <c r="D359" s="5" t="str">
        <f>"许梅花"</f>
        <v>许梅花</v>
      </c>
    </row>
    <row r="360" spans="1:4" ht="34.5" customHeight="1">
      <c r="A360" s="5">
        <v>358</v>
      </c>
      <c r="B360" s="5" t="str">
        <f>"46062022110820040670739"</f>
        <v>46062022110820040670739</v>
      </c>
      <c r="C360" s="5" t="s">
        <v>12</v>
      </c>
      <c r="D360" s="5" t="str">
        <f>"李玉娜"</f>
        <v>李玉娜</v>
      </c>
    </row>
    <row r="361" spans="1:4" ht="34.5" customHeight="1">
      <c r="A361" s="5">
        <v>359</v>
      </c>
      <c r="B361" s="5" t="str">
        <f>"46062022110820070070744"</f>
        <v>46062022110820070070744</v>
      </c>
      <c r="C361" s="5" t="s">
        <v>12</v>
      </c>
      <c r="D361" s="5" t="str">
        <f>"洪美花"</f>
        <v>洪美花</v>
      </c>
    </row>
    <row r="362" spans="1:4" ht="34.5" customHeight="1">
      <c r="A362" s="5">
        <v>360</v>
      </c>
      <c r="B362" s="5" t="str">
        <f>"46062022110820120170758"</f>
        <v>46062022110820120170758</v>
      </c>
      <c r="C362" s="5" t="s">
        <v>12</v>
      </c>
      <c r="D362" s="5" t="str">
        <f>"吴忠敏"</f>
        <v>吴忠敏</v>
      </c>
    </row>
    <row r="363" spans="1:4" ht="34.5" customHeight="1">
      <c r="A363" s="5">
        <v>361</v>
      </c>
      <c r="B363" s="5" t="str">
        <f>"46062022110820131770761"</f>
        <v>46062022110820131770761</v>
      </c>
      <c r="C363" s="5" t="s">
        <v>12</v>
      </c>
      <c r="D363" s="5" t="str">
        <f>"余贤梅"</f>
        <v>余贤梅</v>
      </c>
    </row>
    <row r="364" spans="1:4" ht="34.5" customHeight="1">
      <c r="A364" s="5">
        <v>362</v>
      </c>
      <c r="B364" s="5" t="str">
        <f>"46062022110820182970776"</f>
        <v>46062022110820182970776</v>
      </c>
      <c r="C364" s="5" t="s">
        <v>12</v>
      </c>
      <c r="D364" s="5" t="str">
        <f>"程勇学"</f>
        <v>程勇学</v>
      </c>
    </row>
    <row r="365" spans="1:4" ht="34.5" customHeight="1">
      <c r="A365" s="5">
        <v>363</v>
      </c>
      <c r="B365" s="5" t="str">
        <f>"46062022110820195570784"</f>
        <v>46062022110820195570784</v>
      </c>
      <c r="C365" s="5" t="s">
        <v>12</v>
      </c>
      <c r="D365" s="5" t="str">
        <f>"吴婷婷"</f>
        <v>吴婷婷</v>
      </c>
    </row>
    <row r="366" spans="1:4" ht="34.5" customHeight="1">
      <c r="A366" s="5">
        <v>364</v>
      </c>
      <c r="B366" s="5" t="str">
        <f>"46062022110820213370789"</f>
        <v>46062022110820213370789</v>
      </c>
      <c r="C366" s="5" t="s">
        <v>12</v>
      </c>
      <c r="D366" s="5" t="str">
        <f>"李香妹"</f>
        <v>李香妹</v>
      </c>
    </row>
    <row r="367" spans="1:4" ht="34.5" customHeight="1">
      <c r="A367" s="5">
        <v>365</v>
      </c>
      <c r="B367" s="5" t="str">
        <f>"46062022110820254370810"</f>
        <v>46062022110820254370810</v>
      </c>
      <c r="C367" s="5" t="s">
        <v>12</v>
      </c>
      <c r="D367" s="5" t="str">
        <f>"罗幸"</f>
        <v>罗幸</v>
      </c>
    </row>
    <row r="368" spans="1:4" ht="34.5" customHeight="1">
      <c r="A368" s="5">
        <v>366</v>
      </c>
      <c r="B368" s="5" t="str">
        <f>"46062022110820265970814"</f>
        <v>46062022110820265970814</v>
      </c>
      <c r="C368" s="5" t="s">
        <v>12</v>
      </c>
      <c r="D368" s="5" t="str">
        <f>"郑家莲"</f>
        <v>郑家莲</v>
      </c>
    </row>
    <row r="369" spans="1:4" ht="34.5" customHeight="1">
      <c r="A369" s="5">
        <v>367</v>
      </c>
      <c r="B369" s="5" t="str">
        <f>"46062022110820353770842"</f>
        <v>46062022110820353770842</v>
      </c>
      <c r="C369" s="5" t="s">
        <v>12</v>
      </c>
      <c r="D369" s="5" t="str">
        <f>"王顺玲"</f>
        <v>王顺玲</v>
      </c>
    </row>
    <row r="370" spans="1:4" ht="34.5" customHeight="1">
      <c r="A370" s="5">
        <v>368</v>
      </c>
      <c r="B370" s="5" t="str">
        <f>"46062022110820361070844"</f>
        <v>46062022110820361070844</v>
      </c>
      <c r="C370" s="5" t="s">
        <v>12</v>
      </c>
      <c r="D370" s="5" t="str">
        <f>"陈秀桂"</f>
        <v>陈秀桂</v>
      </c>
    </row>
    <row r="371" spans="1:4" ht="34.5" customHeight="1">
      <c r="A371" s="5">
        <v>369</v>
      </c>
      <c r="B371" s="5" t="str">
        <f>"46062022110820404670856"</f>
        <v>46062022110820404670856</v>
      </c>
      <c r="C371" s="5" t="s">
        <v>12</v>
      </c>
      <c r="D371" s="5" t="str">
        <f>"黎妹兰"</f>
        <v>黎妹兰</v>
      </c>
    </row>
    <row r="372" spans="1:4" ht="34.5" customHeight="1">
      <c r="A372" s="5">
        <v>370</v>
      </c>
      <c r="B372" s="5" t="str">
        <f>"46062022110820471370877"</f>
        <v>46062022110820471370877</v>
      </c>
      <c r="C372" s="5" t="s">
        <v>12</v>
      </c>
      <c r="D372" s="5" t="str">
        <f>"吕英女"</f>
        <v>吕英女</v>
      </c>
    </row>
    <row r="373" spans="1:4" ht="34.5" customHeight="1">
      <c r="A373" s="5">
        <v>371</v>
      </c>
      <c r="B373" s="5" t="str">
        <f>"46062022110820563270905"</f>
        <v>46062022110820563270905</v>
      </c>
      <c r="C373" s="5" t="s">
        <v>12</v>
      </c>
      <c r="D373" s="5" t="str">
        <f>"曾伟丹"</f>
        <v>曾伟丹</v>
      </c>
    </row>
    <row r="374" spans="1:4" ht="34.5" customHeight="1">
      <c r="A374" s="5">
        <v>372</v>
      </c>
      <c r="B374" s="5" t="str">
        <f>"46062022110820573870909"</f>
        <v>46062022110820573870909</v>
      </c>
      <c r="C374" s="5" t="s">
        <v>12</v>
      </c>
      <c r="D374" s="5" t="str">
        <f>"颜小月"</f>
        <v>颜小月</v>
      </c>
    </row>
    <row r="375" spans="1:4" ht="34.5" customHeight="1">
      <c r="A375" s="5">
        <v>373</v>
      </c>
      <c r="B375" s="5" t="str">
        <f>"46062022110821215670995"</f>
        <v>46062022110821215670995</v>
      </c>
      <c r="C375" s="5" t="s">
        <v>12</v>
      </c>
      <c r="D375" s="5" t="str">
        <f>"刘秀丽"</f>
        <v>刘秀丽</v>
      </c>
    </row>
    <row r="376" spans="1:4" ht="34.5" customHeight="1">
      <c r="A376" s="5">
        <v>374</v>
      </c>
      <c r="B376" s="5" t="str">
        <f>"46062022110821234171000"</f>
        <v>46062022110821234171000</v>
      </c>
      <c r="C376" s="5" t="s">
        <v>12</v>
      </c>
      <c r="D376" s="5" t="str">
        <f>"唐胜桂"</f>
        <v>唐胜桂</v>
      </c>
    </row>
    <row r="377" spans="1:4" ht="34.5" customHeight="1">
      <c r="A377" s="5">
        <v>375</v>
      </c>
      <c r="B377" s="5" t="str">
        <f>"46062022110821270671016"</f>
        <v>46062022110821270671016</v>
      </c>
      <c r="C377" s="5" t="s">
        <v>12</v>
      </c>
      <c r="D377" s="5" t="str">
        <f>"唐学妹"</f>
        <v>唐学妹</v>
      </c>
    </row>
    <row r="378" spans="1:4" ht="34.5" customHeight="1">
      <c r="A378" s="5">
        <v>376</v>
      </c>
      <c r="B378" s="5" t="str">
        <f>"46062022110821395171051"</f>
        <v>46062022110821395171051</v>
      </c>
      <c r="C378" s="5" t="s">
        <v>12</v>
      </c>
      <c r="D378" s="5" t="str">
        <f>"周兰"</f>
        <v>周兰</v>
      </c>
    </row>
    <row r="379" spans="1:4" ht="34.5" customHeight="1">
      <c r="A379" s="5">
        <v>377</v>
      </c>
      <c r="B379" s="5" t="str">
        <f>"46062022110821430871057"</f>
        <v>46062022110821430871057</v>
      </c>
      <c r="C379" s="5" t="s">
        <v>12</v>
      </c>
      <c r="D379" s="5" t="str">
        <f>"梁秀香"</f>
        <v>梁秀香</v>
      </c>
    </row>
    <row r="380" spans="1:4" ht="34.5" customHeight="1">
      <c r="A380" s="5">
        <v>378</v>
      </c>
      <c r="B380" s="5" t="str">
        <f>"46062022110821515271081"</f>
        <v>46062022110821515271081</v>
      </c>
      <c r="C380" s="5" t="s">
        <v>12</v>
      </c>
      <c r="D380" s="5" t="str">
        <f>"李冬花"</f>
        <v>李冬花</v>
      </c>
    </row>
    <row r="381" spans="1:4" ht="34.5" customHeight="1">
      <c r="A381" s="5">
        <v>379</v>
      </c>
      <c r="B381" s="5" t="str">
        <f>"46062022110821574571103"</f>
        <v>46062022110821574571103</v>
      </c>
      <c r="C381" s="5" t="s">
        <v>12</v>
      </c>
      <c r="D381" s="5" t="str">
        <f>"曾娟彩"</f>
        <v>曾娟彩</v>
      </c>
    </row>
    <row r="382" spans="1:4" ht="34.5" customHeight="1">
      <c r="A382" s="5">
        <v>380</v>
      </c>
      <c r="B382" s="5" t="str">
        <f>"46062022110821595771109"</f>
        <v>46062022110821595771109</v>
      </c>
      <c r="C382" s="5" t="s">
        <v>12</v>
      </c>
      <c r="D382" s="5" t="str">
        <f>"陈益杏"</f>
        <v>陈益杏</v>
      </c>
    </row>
    <row r="383" spans="1:4" ht="34.5" customHeight="1">
      <c r="A383" s="5">
        <v>381</v>
      </c>
      <c r="B383" s="5" t="str">
        <f>"46062022110822004271114"</f>
        <v>46062022110822004271114</v>
      </c>
      <c r="C383" s="5" t="s">
        <v>12</v>
      </c>
      <c r="D383" s="5" t="str">
        <f>"陈梅玲"</f>
        <v>陈梅玲</v>
      </c>
    </row>
    <row r="384" spans="1:4" ht="34.5" customHeight="1">
      <c r="A384" s="5">
        <v>382</v>
      </c>
      <c r="B384" s="5" t="str">
        <f>"46062022110822070271121"</f>
        <v>46062022110822070271121</v>
      </c>
      <c r="C384" s="5" t="s">
        <v>12</v>
      </c>
      <c r="D384" s="5" t="str">
        <f>"陈仙蕊"</f>
        <v>陈仙蕊</v>
      </c>
    </row>
    <row r="385" spans="1:4" ht="34.5" customHeight="1">
      <c r="A385" s="5">
        <v>383</v>
      </c>
      <c r="B385" s="5" t="str">
        <f>"46062022110822105871134"</f>
        <v>46062022110822105871134</v>
      </c>
      <c r="C385" s="5" t="s">
        <v>12</v>
      </c>
      <c r="D385" s="5" t="str">
        <f>"石秀艳"</f>
        <v>石秀艳</v>
      </c>
    </row>
    <row r="386" spans="1:4" ht="34.5" customHeight="1">
      <c r="A386" s="5">
        <v>384</v>
      </c>
      <c r="B386" s="5" t="str">
        <f>"46062022110822130871141"</f>
        <v>46062022110822130871141</v>
      </c>
      <c r="C386" s="5" t="s">
        <v>12</v>
      </c>
      <c r="D386" s="5" t="str">
        <f>"李秋带"</f>
        <v>李秋带</v>
      </c>
    </row>
    <row r="387" spans="1:4" ht="34.5" customHeight="1">
      <c r="A387" s="5">
        <v>385</v>
      </c>
      <c r="B387" s="5" t="str">
        <f>"46062022110822142371145"</f>
        <v>46062022110822142371145</v>
      </c>
      <c r="C387" s="5" t="s">
        <v>12</v>
      </c>
      <c r="D387" s="5" t="str">
        <f>"林秀美"</f>
        <v>林秀美</v>
      </c>
    </row>
    <row r="388" spans="1:4" ht="34.5" customHeight="1">
      <c r="A388" s="5">
        <v>386</v>
      </c>
      <c r="B388" s="5" t="str">
        <f>"46062022110822193571160"</f>
        <v>46062022110822193571160</v>
      </c>
      <c r="C388" s="5" t="s">
        <v>12</v>
      </c>
      <c r="D388" s="5" t="str">
        <f>"李喜妃"</f>
        <v>李喜妃</v>
      </c>
    </row>
    <row r="389" spans="1:4" ht="34.5" customHeight="1">
      <c r="A389" s="5">
        <v>387</v>
      </c>
      <c r="B389" s="5" t="str">
        <f>"46062022110822230871173"</f>
        <v>46062022110822230871173</v>
      </c>
      <c r="C389" s="5" t="s">
        <v>12</v>
      </c>
      <c r="D389" s="5" t="str">
        <f>"王学英"</f>
        <v>王学英</v>
      </c>
    </row>
    <row r="390" spans="1:4" ht="34.5" customHeight="1">
      <c r="A390" s="5">
        <v>388</v>
      </c>
      <c r="B390" s="5" t="str">
        <f>"46062022110822261571182"</f>
        <v>46062022110822261571182</v>
      </c>
      <c r="C390" s="5" t="s">
        <v>12</v>
      </c>
      <c r="D390" s="5" t="str">
        <f>"冼芳敏"</f>
        <v>冼芳敏</v>
      </c>
    </row>
    <row r="391" spans="1:4" ht="34.5" customHeight="1">
      <c r="A391" s="5">
        <v>389</v>
      </c>
      <c r="B391" s="5" t="str">
        <f>"46062022110822390971219"</f>
        <v>46062022110822390971219</v>
      </c>
      <c r="C391" s="5" t="s">
        <v>12</v>
      </c>
      <c r="D391" s="5" t="str">
        <f>"王木香"</f>
        <v>王木香</v>
      </c>
    </row>
    <row r="392" spans="1:4" ht="34.5" customHeight="1">
      <c r="A392" s="5">
        <v>390</v>
      </c>
      <c r="B392" s="5" t="str">
        <f>"46062022110822410871222"</f>
        <v>46062022110822410871222</v>
      </c>
      <c r="C392" s="5" t="s">
        <v>12</v>
      </c>
      <c r="D392" s="5" t="str">
        <f>"曾祥梅"</f>
        <v>曾祥梅</v>
      </c>
    </row>
    <row r="393" spans="1:4" ht="34.5" customHeight="1">
      <c r="A393" s="5">
        <v>391</v>
      </c>
      <c r="B393" s="5" t="str">
        <f>"46062022110822473471238"</f>
        <v>46062022110822473471238</v>
      </c>
      <c r="C393" s="5" t="s">
        <v>12</v>
      </c>
      <c r="D393" s="5" t="str">
        <f>"余燕菊"</f>
        <v>余燕菊</v>
      </c>
    </row>
    <row r="394" spans="1:4" ht="34.5" customHeight="1">
      <c r="A394" s="5">
        <v>392</v>
      </c>
      <c r="B394" s="5" t="str">
        <f>"46062022110822520271251"</f>
        <v>46062022110822520271251</v>
      </c>
      <c r="C394" s="5" t="s">
        <v>12</v>
      </c>
      <c r="D394" s="5" t="str">
        <f>"杨婷"</f>
        <v>杨婷</v>
      </c>
    </row>
    <row r="395" spans="1:4" ht="34.5" customHeight="1">
      <c r="A395" s="5">
        <v>393</v>
      </c>
      <c r="B395" s="5" t="str">
        <f>"46062022110823091971276"</f>
        <v>46062022110823091971276</v>
      </c>
      <c r="C395" s="5" t="s">
        <v>12</v>
      </c>
      <c r="D395" s="5" t="str">
        <f>"陈国梅"</f>
        <v>陈国梅</v>
      </c>
    </row>
    <row r="396" spans="1:4" ht="34.5" customHeight="1">
      <c r="A396" s="5">
        <v>394</v>
      </c>
      <c r="B396" s="5" t="str">
        <f>"46062022110823270471316"</f>
        <v>46062022110823270471316</v>
      </c>
      <c r="C396" s="5" t="s">
        <v>12</v>
      </c>
      <c r="D396" s="5" t="str">
        <f>"李永艳"</f>
        <v>李永艳</v>
      </c>
    </row>
    <row r="397" spans="1:4" ht="34.5" customHeight="1">
      <c r="A397" s="5">
        <v>395</v>
      </c>
      <c r="B397" s="5" t="str">
        <f>"46062022110823323571328"</f>
        <v>46062022110823323571328</v>
      </c>
      <c r="C397" s="5" t="s">
        <v>12</v>
      </c>
      <c r="D397" s="5" t="str">
        <f>"李美菊"</f>
        <v>李美菊</v>
      </c>
    </row>
    <row r="398" spans="1:4" ht="34.5" customHeight="1">
      <c r="A398" s="5">
        <v>396</v>
      </c>
      <c r="B398" s="5" t="str">
        <f>"46062022110823374571333"</f>
        <v>46062022110823374571333</v>
      </c>
      <c r="C398" s="5" t="s">
        <v>12</v>
      </c>
      <c r="D398" s="5" t="str">
        <f>"羊金秀"</f>
        <v>羊金秀</v>
      </c>
    </row>
    <row r="399" spans="1:4" ht="34.5" customHeight="1">
      <c r="A399" s="5">
        <v>397</v>
      </c>
      <c r="B399" s="5" t="str">
        <f>"46062022110900051071360"</f>
        <v>46062022110900051071360</v>
      </c>
      <c r="C399" s="5" t="s">
        <v>12</v>
      </c>
      <c r="D399" s="5" t="str">
        <f>"吴联嫔"</f>
        <v>吴联嫔</v>
      </c>
    </row>
    <row r="400" spans="1:4" ht="34.5" customHeight="1">
      <c r="A400" s="5">
        <v>398</v>
      </c>
      <c r="B400" s="5" t="str">
        <f>"46062022110900400171387"</f>
        <v>46062022110900400171387</v>
      </c>
      <c r="C400" s="5" t="s">
        <v>12</v>
      </c>
      <c r="D400" s="5" t="str">
        <f>"符美满"</f>
        <v>符美满</v>
      </c>
    </row>
    <row r="401" spans="1:4" ht="34.5" customHeight="1">
      <c r="A401" s="5">
        <v>399</v>
      </c>
      <c r="B401" s="5" t="str">
        <f>"46062022110901103471403"</f>
        <v>46062022110901103471403</v>
      </c>
      <c r="C401" s="5" t="s">
        <v>12</v>
      </c>
      <c r="D401" s="5" t="str">
        <f>"唐木柳"</f>
        <v>唐木柳</v>
      </c>
    </row>
    <row r="402" spans="1:4" ht="34.5" customHeight="1">
      <c r="A402" s="5">
        <v>400</v>
      </c>
      <c r="B402" s="5" t="str">
        <f>"46062022110906323371423"</f>
        <v>46062022110906323371423</v>
      </c>
      <c r="C402" s="5" t="s">
        <v>12</v>
      </c>
      <c r="D402" s="5" t="str">
        <f>"李珅劭"</f>
        <v>李珅劭</v>
      </c>
    </row>
    <row r="403" spans="1:4" ht="34.5" customHeight="1">
      <c r="A403" s="5">
        <v>401</v>
      </c>
      <c r="B403" s="5" t="str">
        <f>"46062022110908102471448"</f>
        <v>46062022110908102471448</v>
      </c>
      <c r="C403" s="5" t="s">
        <v>12</v>
      </c>
      <c r="D403" s="5" t="str">
        <f>"赵圣联"</f>
        <v>赵圣联</v>
      </c>
    </row>
    <row r="404" spans="1:4" ht="34.5" customHeight="1">
      <c r="A404" s="5">
        <v>402</v>
      </c>
      <c r="B404" s="5" t="str">
        <f>"46062022110908122371450"</f>
        <v>46062022110908122371450</v>
      </c>
      <c r="C404" s="5" t="s">
        <v>12</v>
      </c>
      <c r="D404" s="5" t="str">
        <f>"朱兰花"</f>
        <v>朱兰花</v>
      </c>
    </row>
    <row r="405" spans="1:4" ht="34.5" customHeight="1">
      <c r="A405" s="5">
        <v>403</v>
      </c>
      <c r="B405" s="5" t="str">
        <f>"46062022110908134571452"</f>
        <v>46062022110908134571452</v>
      </c>
      <c r="C405" s="5" t="s">
        <v>12</v>
      </c>
      <c r="D405" s="5" t="str">
        <f>"王丽宇"</f>
        <v>王丽宇</v>
      </c>
    </row>
    <row r="406" spans="1:4" ht="34.5" customHeight="1">
      <c r="A406" s="5">
        <v>404</v>
      </c>
      <c r="B406" s="5" t="str">
        <f>"46062022110908150871454"</f>
        <v>46062022110908150871454</v>
      </c>
      <c r="C406" s="5" t="s">
        <v>12</v>
      </c>
      <c r="D406" s="5" t="str">
        <f>"张欢欢"</f>
        <v>张欢欢</v>
      </c>
    </row>
    <row r="407" spans="1:4" ht="34.5" customHeight="1">
      <c r="A407" s="5">
        <v>405</v>
      </c>
      <c r="B407" s="5" t="str">
        <f>"46062022110908292171473"</f>
        <v>46062022110908292171473</v>
      </c>
      <c r="C407" s="5" t="s">
        <v>12</v>
      </c>
      <c r="D407" s="5" t="str">
        <f>"吴群凤"</f>
        <v>吴群凤</v>
      </c>
    </row>
    <row r="408" spans="1:4" ht="34.5" customHeight="1">
      <c r="A408" s="5">
        <v>406</v>
      </c>
      <c r="B408" s="5" t="str">
        <f>"46062022110908541171513"</f>
        <v>46062022110908541171513</v>
      </c>
      <c r="C408" s="5" t="s">
        <v>12</v>
      </c>
      <c r="D408" s="5" t="str">
        <f>"何欣"</f>
        <v>何欣</v>
      </c>
    </row>
    <row r="409" spans="1:4" ht="34.5" customHeight="1">
      <c r="A409" s="5">
        <v>407</v>
      </c>
      <c r="B409" s="5" t="str">
        <f>"46062022110908592371527"</f>
        <v>46062022110908592371527</v>
      </c>
      <c r="C409" s="5" t="s">
        <v>12</v>
      </c>
      <c r="D409" s="5" t="str">
        <f>"周世云"</f>
        <v>周世云</v>
      </c>
    </row>
    <row r="410" spans="1:4" ht="34.5" customHeight="1">
      <c r="A410" s="5">
        <v>408</v>
      </c>
      <c r="B410" s="5" t="str">
        <f>"46062022110909003071530"</f>
        <v>46062022110909003071530</v>
      </c>
      <c r="C410" s="5" t="s">
        <v>12</v>
      </c>
      <c r="D410" s="5" t="str">
        <f>"谢伟乾"</f>
        <v>谢伟乾</v>
      </c>
    </row>
    <row r="411" spans="1:4" ht="34.5" customHeight="1">
      <c r="A411" s="5">
        <v>409</v>
      </c>
      <c r="B411" s="5" t="str">
        <f>"46062022110909073871684"</f>
        <v>46062022110909073871684</v>
      </c>
      <c r="C411" s="5" t="s">
        <v>12</v>
      </c>
      <c r="D411" s="5" t="str">
        <f>"羊喜乾"</f>
        <v>羊喜乾</v>
      </c>
    </row>
    <row r="412" spans="1:4" ht="34.5" customHeight="1">
      <c r="A412" s="5">
        <v>410</v>
      </c>
      <c r="B412" s="5" t="str">
        <f>"46062022110909132571778"</f>
        <v>46062022110909132571778</v>
      </c>
      <c r="C412" s="5" t="s">
        <v>12</v>
      </c>
      <c r="D412" s="5" t="str">
        <f>"羊庆成"</f>
        <v>羊庆成</v>
      </c>
    </row>
    <row r="413" spans="1:4" ht="34.5" customHeight="1">
      <c r="A413" s="5">
        <v>411</v>
      </c>
      <c r="B413" s="5" t="str">
        <f>"46062022110909323272036"</f>
        <v>46062022110909323272036</v>
      </c>
      <c r="C413" s="5" t="s">
        <v>12</v>
      </c>
      <c r="D413" s="5" t="str">
        <f>"黎金兰"</f>
        <v>黎金兰</v>
      </c>
    </row>
    <row r="414" spans="1:4" ht="34.5" customHeight="1">
      <c r="A414" s="5">
        <v>412</v>
      </c>
      <c r="B414" s="5" t="str">
        <f>"46062022110909400272148"</f>
        <v>46062022110909400272148</v>
      </c>
      <c r="C414" s="5" t="s">
        <v>12</v>
      </c>
      <c r="D414" s="5" t="str">
        <f>"朱孟芳"</f>
        <v>朱孟芳</v>
      </c>
    </row>
    <row r="415" spans="1:4" ht="34.5" customHeight="1">
      <c r="A415" s="5">
        <v>413</v>
      </c>
      <c r="B415" s="5" t="str">
        <f>"46062022110909430772188"</f>
        <v>46062022110909430772188</v>
      </c>
      <c r="C415" s="5" t="s">
        <v>12</v>
      </c>
      <c r="D415" s="5" t="str">
        <f>"申婧玥"</f>
        <v>申婧玥</v>
      </c>
    </row>
    <row r="416" spans="1:4" ht="34.5" customHeight="1">
      <c r="A416" s="5">
        <v>414</v>
      </c>
      <c r="B416" s="5" t="str">
        <f>"46062022110909445372213"</f>
        <v>46062022110909445372213</v>
      </c>
      <c r="C416" s="5" t="s">
        <v>12</v>
      </c>
      <c r="D416" s="5" t="str">
        <f>"杨春香"</f>
        <v>杨春香</v>
      </c>
    </row>
    <row r="417" spans="1:4" ht="34.5" customHeight="1">
      <c r="A417" s="5">
        <v>415</v>
      </c>
      <c r="B417" s="5" t="str">
        <f>"46062022110909493072279"</f>
        <v>46062022110909493072279</v>
      </c>
      <c r="C417" s="5" t="s">
        <v>12</v>
      </c>
      <c r="D417" s="5" t="str">
        <f>"张景丽"</f>
        <v>张景丽</v>
      </c>
    </row>
    <row r="418" spans="1:4" ht="34.5" customHeight="1">
      <c r="A418" s="5">
        <v>416</v>
      </c>
      <c r="B418" s="5" t="str">
        <f>"46062022110909540872361"</f>
        <v>46062022110909540872361</v>
      </c>
      <c r="C418" s="5" t="s">
        <v>12</v>
      </c>
      <c r="D418" s="5" t="str">
        <f>"陈燕燕"</f>
        <v>陈燕燕</v>
      </c>
    </row>
    <row r="419" spans="1:4" ht="34.5" customHeight="1">
      <c r="A419" s="5">
        <v>417</v>
      </c>
      <c r="B419" s="5" t="str">
        <f>"46062022110909564172401"</f>
        <v>46062022110909564172401</v>
      </c>
      <c r="C419" s="5" t="s">
        <v>12</v>
      </c>
      <c r="D419" s="5" t="str">
        <f>"吴传柳"</f>
        <v>吴传柳</v>
      </c>
    </row>
    <row r="420" spans="1:4" ht="34.5" customHeight="1">
      <c r="A420" s="5">
        <v>418</v>
      </c>
      <c r="B420" s="5" t="str">
        <f>"46062022110909570272405"</f>
        <v>46062022110909570272405</v>
      </c>
      <c r="C420" s="5" t="s">
        <v>12</v>
      </c>
      <c r="D420" s="5" t="str">
        <f>"刘坤容"</f>
        <v>刘坤容</v>
      </c>
    </row>
    <row r="421" spans="1:4" ht="34.5" customHeight="1">
      <c r="A421" s="5">
        <v>419</v>
      </c>
      <c r="B421" s="5" t="str">
        <f>"46062022110909590572439"</f>
        <v>46062022110909590572439</v>
      </c>
      <c r="C421" s="5" t="s">
        <v>12</v>
      </c>
      <c r="D421" s="5" t="str">
        <f>"冯梅妍"</f>
        <v>冯梅妍</v>
      </c>
    </row>
    <row r="422" spans="1:4" ht="34.5" customHeight="1">
      <c r="A422" s="5">
        <v>420</v>
      </c>
      <c r="B422" s="5" t="str">
        <f>"46062022110910015172482"</f>
        <v>46062022110910015172482</v>
      </c>
      <c r="C422" s="5" t="s">
        <v>12</v>
      </c>
      <c r="D422" s="5" t="str">
        <f>"吴里婉"</f>
        <v>吴里婉</v>
      </c>
    </row>
    <row r="423" spans="1:4" ht="34.5" customHeight="1">
      <c r="A423" s="5">
        <v>421</v>
      </c>
      <c r="B423" s="5" t="str">
        <f>"46062022110910051572528"</f>
        <v>46062022110910051572528</v>
      </c>
      <c r="C423" s="5" t="s">
        <v>12</v>
      </c>
      <c r="D423" s="5" t="str">
        <f>"张瑞珍"</f>
        <v>张瑞珍</v>
      </c>
    </row>
    <row r="424" spans="1:4" ht="34.5" customHeight="1">
      <c r="A424" s="5">
        <v>422</v>
      </c>
      <c r="B424" s="5" t="str">
        <f>"46062022110910061372548"</f>
        <v>46062022110910061372548</v>
      </c>
      <c r="C424" s="5" t="s">
        <v>12</v>
      </c>
      <c r="D424" s="5" t="str">
        <f>"唐喜祥"</f>
        <v>唐喜祥</v>
      </c>
    </row>
    <row r="425" spans="1:4" ht="34.5" customHeight="1">
      <c r="A425" s="5">
        <v>423</v>
      </c>
      <c r="B425" s="5" t="str">
        <f>"46062022110910090772590"</f>
        <v>46062022110910090772590</v>
      </c>
      <c r="C425" s="5" t="s">
        <v>12</v>
      </c>
      <c r="D425" s="5" t="str">
        <f>"羊淑蓬"</f>
        <v>羊淑蓬</v>
      </c>
    </row>
    <row r="426" spans="1:4" ht="34.5" customHeight="1">
      <c r="A426" s="5">
        <v>424</v>
      </c>
      <c r="B426" s="5" t="str">
        <f>"46062022110910095172600"</f>
        <v>46062022110910095172600</v>
      </c>
      <c r="C426" s="5" t="s">
        <v>12</v>
      </c>
      <c r="D426" s="5" t="str">
        <f>"吴三花"</f>
        <v>吴三花</v>
      </c>
    </row>
    <row r="427" spans="1:4" ht="34.5" customHeight="1">
      <c r="A427" s="5">
        <v>425</v>
      </c>
      <c r="B427" s="5" t="str">
        <f>"46062022110910114672615"</f>
        <v>46062022110910114672615</v>
      </c>
      <c r="C427" s="5" t="s">
        <v>12</v>
      </c>
      <c r="D427" s="5" t="str">
        <f>"赵秀丽"</f>
        <v>赵秀丽</v>
      </c>
    </row>
    <row r="428" spans="1:4" ht="34.5" customHeight="1">
      <c r="A428" s="5">
        <v>426</v>
      </c>
      <c r="B428" s="5" t="str">
        <f>"46062022110910225972784"</f>
        <v>46062022110910225972784</v>
      </c>
      <c r="C428" s="5" t="s">
        <v>12</v>
      </c>
      <c r="D428" s="5" t="str">
        <f>"符秀连"</f>
        <v>符秀连</v>
      </c>
    </row>
    <row r="429" spans="1:4" ht="34.5" customHeight="1">
      <c r="A429" s="5">
        <v>427</v>
      </c>
      <c r="B429" s="5" t="str">
        <f>"46062022110910390072982"</f>
        <v>46062022110910390072982</v>
      </c>
      <c r="C429" s="5" t="s">
        <v>12</v>
      </c>
      <c r="D429" s="5" t="str">
        <f>"林鸿杏"</f>
        <v>林鸿杏</v>
      </c>
    </row>
    <row r="430" spans="1:4" ht="34.5" customHeight="1">
      <c r="A430" s="5">
        <v>428</v>
      </c>
      <c r="B430" s="5" t="str">
        <f>"46062022110910403872999"</f>
        <v>46062022110910403872999</v>
      </c>
      <c r="C430" s="5" t="s">
        <v>12</v>
      </c>
      <c r="D430" s="5" t="str">
        <f>"陈佳凤"</f>
        <v>陈佳凤</v>
      </c>
    </row>
    <row r="431" spans="1:4" ht="34.5" customHeight="1">
      <c r="A431" s="5">
        <v>429</v>
      </c>
      <c r="B431" s="5" t="str">
        <f>"46062022110910405673007"</f>
        <v>46062022110910405673007</v>
      </c>
      <c r="C431" s="5" t="s">
        <v>12</v>
      </c>
      <c r="D431" s="5" t="str">
        <f>"符美爱"</f>
        <v>符美爱</v>
      </c>
    </row>
    <row r="432" spans="1:4" ht="34.5" customHeight="1">
      <c r="A432" s="5">
        <v>430</v>
      </c>
      <c r="B432" s="5" t="str">
        <f>"46062022110910535573146"</f>
        <v>46062022110910535573146</v>
      </c>
      <c r="C432" s="5" t="s">
        <v>12</v>
      </c>
      <c r="D432" s="5" t="str">
        <f>"林秋"</f>
        <v>林秋</v>
      </c>
    </row>
    <row r="433" spans="1:4" ht="34.5" customHeight="1">
      <c r="A433" s="5">
        <v>431</v>
      </c>
      <c r="B433" s="5" t="str">
        <f>"46062022110911073373300"</f>
        <v>46062022110911073373300</v>
      </c>
      <c r="C433" s="5" t="s">
        <v>12</v>
      </c>
      <c r="D433" s="5" t="str">
        <f>"李引红"</f>
        <v>李引红</v>
      </c>
    </row>
    <row r="434" spans="1:4" ht="34.5" customHeight="1">
      <c r="A434" s="5">
        <v>432</v>
      </c>
      <c r="B434" s="5" t="str">
        <f>"46062022110911121673361"</f>
        <v>46062022110911121673361</v>
      </c>
      <c r="C434" s="5" t="s">
        <v>12</v>
      </c>
      <c r="D434" s="5" t="str">
        <f>"李桂丽"</f>
        <v>李桂丽</v>
      </c>
    </row>
    <row r="435" spans="1:4" ht="34.5" customHeight="1">
      <c r="A435" s="5">
        <v>433</v>
      </c>
      <c r="B435" s="5" t="str">
        <f>"46062022110911345173587"</f>
        <v>46062022110911345173587</v>
      </c>
      <c r="C435" s="5" t="s">
        <v>12</v>
      </c>
      <c r="D435" s="5" t="str">
        <f>"谢永丽"</f>
        <v>谢永丽</v>
      </c>
    </row>
    <row r="436" spans="1:4" ht="34.5" customHeight="1">
      <c r="A436" s="5">
        <v>434</v>
      </c>
      <c r="B436" s="5" t="str">
        <f>"46062022110911410673645"</f>
        <v>46062022110911410673645</v>
      </c>
      <c r="C436" s="5" t="s">
        <v>12</v>
      </c>
      <c r="D436" s="5" t="str">
        <f>"陈春玉"</f>
        <v>陈春玉</v>
      </c>
    </row>
    <row r="437" spans="1:4" ht="34.5" customHeight="1">
      <c r="A437" s="5">
        <v>435</v>
      </c>
      <c r="B437" s="5" t="str">
        <f>"46062022110911574373792"</f>
        <v>46062022110911574373792</v>
      </c>
      <c r="C437" s="5" t="s">
        <v>12</v>
      </c>
      <c r="D437" s="5" t="str">
        <f>"赵冠蓉"</f>
        <v>赵冠蓉</v>
      </c>
    </row>
    <row r="438" spans="1:4" ht="34.5" customHeight="1">
      <c r="A438" s="5">
        <v>436</v>
      </c>
      <c r="B438" s="5" t="str">
        <f>"46062022110912034273843"</f>
        <v>46062022110912034273843</v>
      </c>
      <c r="C438" s="5" t="s">
        <v>12</v>
      </c>
      <c r="D438" s="5" t="str">
        <f>"符冬莉"</f>
        <v>符冬莉</v>
      </c>
    </row>
    <row r="439" spans="1:4" ht="34.5" customHeight="1">
      <c r="A439" s="5">
        <v>437</v>
      </c>
      <c r="B439" s="5" t="str">
        <f>"46062022110912064273870"</f>
        <v>46062022110912064273870</v>
      </c>
      <c r="C439" s="5" t="s">
        <v>12</v>
      </c>
      <c r="D439" s="5" t="str">
        <f>"蔡秀尾"</f>
        <v>蔡秀尾</v>
      </c>
    </row>
    <row r="440" spans="1:4" ht="34.5" customHeight="1">
      <c r="A440" s="5">
        <v>438</v>
      </c>
      <c r="B440" s="5" t="str">
        <f>"46062022110912094073901"</f>
        <v>46062022110912094073901</v>
      </c>
      <c r="C440" s="5" t="s">
        <v>12</v>
      </c>
      <c r="D440" s="5" t="str">
        <f>"何吉妃"</f>
        <v>何吉妃</v>
      </c>
    </row>
    <row r="441" spans="1:4" ht="34.5" customHeight="1">
      <c r="A441" s="5">
        <v>439</v>
      </c>
      <c r="B441" s="5" t="str">
        <f>"46062022110912324074068"</f>
        <v>46062022110912324074068</v>
      </c>
      <c r="C441" s="5" t="s">
        <v>12</v>
      </c>
      <c r="D441" s="5" t="str">
        <f>"王丽莉"</f>
        <v>王丽莉</v>
      </c>
    </row>
    <row r="442" spans="1:4" ht="34.5" customHeight="1">
      <c r="A442" s="5">
        <v>440</v>
      </c>
      <c r="B442" s="5" t="str">
        <f>"46062022110912364674116"</f>
        <v>46062022110912364674116</v>
      </c>
      <c r="C442" s="5" t="s">
        <v>12</v>
      </c>
      <c r="D442" s="5" t="str">
        <f>"林发丽"</f>
        <v>林发丽</v>
      </c>
    </row>
    <row r="443" spans="1:4" ht="34.5" customHeight="1">
      <c r="A443" s="5">
        <v>441</v>
      </c>
      <c r="B443" s="5" t="str">
        <f>"46062022110912423674155"</f>
        <v>46062022110912423674155</v>
      </c>
      <c r="C443" s="5" t="s">
        <v>12</v>
      </c>
      <c r="D443" s="5" t="str">
        <f>"黎三妃"</f>
        <v>黎三妃</v>
      </c>
    </row>
    <row r="444" spans="1:4" ht="34.5" customHeight="1">
      <c r="A444" s="5">
        <v>442</v>
      </c>
      <c r="B444" s="5" t="str">
        <f>"46062022110912461374186"</f>
        <v>46062022110912461374186</v>
      </c>
      <c r="C444" s="5" t="s">
        <v>12</v>
      </c>
      <c r="D444" s="5" t="str">
        <f>"叶可芳"</f>
        <v>叶可芳</v>
      </c>
    </row>
    <row r="445" spans="1:4" ht="34.5" customHeight="1">
      <c r="A445" s="5">
        <v>443</v>
      </c>
      <c r="B445" s="5" t="str">
        <f>"46062022110912533274259"</f>
        <v>46062022110912533274259</v>
      </c>
      <c r="C445" s="5" t="s">
        <v>12</v>
      </c>
      <c r="D445" s="5" t="str">
        <f>"李春月"</f>
        <v>李春月</v>
      </c>
    </row>
    <row r="446" spans="1:4" ht="34.5" customHeight="1">
      <c r="A446" s="5">
        <v>444</v>
      </c>
      <c r="B446" s="5" t="str">
        <f>"46062022110912595474300"</f>
        <v>46062022110912595474300</v>
      </c>
      <c r="C446" s="5" t="s">
        <v>12</v>
      </c>
      <c r="D446" s="5" t="str">
        <f>"王金女"</f>
        <v>王金女</v>
      </c>
    </row>
    <row r="447" spans="1:4" ht="34.5" customHeight="1">
      <c r="A447" s="5">
        <v>445</v>
      </c>
      <c r="B447" s="5" t="str">
        <f>"46062022110913055474347"</f>
        <v>46062022110913055474347</v>
      </c>
      <c r="C447" s="5" t="s">
        <v>12</v>
      </c>
      <c r="D447" s="5" t="str">
        <f>"李美莲"</f>
        <v>李美莲</v>
      </c>
    </row>
    <row r="448" spans="1:4" ht="34.5" customHeight="1">
      <c r="A448" s="5">
        <v>446</v>
      </c>
      <c r="B448" s="5" t="str">
        <f>"46062022110913064974356"</f>
        <v>46062022110913064974356</v>
      </c>
      <c r="C448" s="5" t="s">
        <v>12</v>
      </c>
      <c r="D448" s="5" t="str">
        <f>"符花香"</f>
        <v>符花香</v>
      </c>
    </row>
    <row r="449" spans="1:4" ht="34.5" customHeight="1">
      <c r="A449" s="5">
        <v>447</v>
      </c>
      <c r="B449" s="5" t="str">
        <f>"46062022110913093874379"</f>
        <v>46062022110913093874379</v>
      </c>
      <c r="C449" s="5" t="s">
        <v>12</v>
      </c>
      <c r="D449" s="5" t="str">
        <f>"陈金保"</f>
        <v>陈金保</v>
      </c>
    </row>
    <row r="450" spans="1:4" ht="34.5" customHeight="1">
      <c r="A450" s="5">
        <v>448</v>
      </c>
      <c r="B450" s="5" t="str">
        <f>"46062022110913095574385"</f>
        <v>46062022110913095574385</v>
      </c>
      <c r="C450" s="5" t="s">
        <v>12</v>
      </c>
      <c r="D450" s="5" t="str">
        <f>"赵健慧"</f>
        <v>赵健慧</v>
      </c>
    </row>
    <row r="451" spans="1:4" ht="34.5" customHeight="1">
      <c r="A451" s="5">
        <v>449</v>
      </c>
      <c r="B451" s="5" t="str">
        <f>"46062022110913481874607"</f>
        <v>46062022110913481874607</v>
      </c>
      <c r="C451" s="5" t="s">
        <v>12</v>
      </c>
      <c r="D451" s="5" t="str">
        <f>"李玉香"</f>
        <v>李玉香</v>
      </c>
    </row>
    <row r="452" spans="1:4" ht="34.5" customHeight="1">
      <c r="A452" s="5">
        <v>450</v>
      </c>
      <c r="B452" s="5" t="str">
        <f>"46062022110913492774612"</f>
        <v>46062022110913492774612</v>
      </c>
      <c r="C452" s="5" t="s">
        <v>12</v>
      </c>
      <c r="D452" s="5" t="str">
        <f>"陈娇乾"</f>
        <v>陈娇乾</v>
      </c>
    </row>
    <row r="453" spans="1:4" ht="34.5" customHeight="1">
      <c r="A453" s="5">
        <v>451</v>
      </c>
      <c r="B453" s="5" t="str">
        <f>"46062022110913593274669"</f>
        <v>46062022110913593274669</v>
      </c>
      <c r="C453" s="5" t="s">
        <v>12</v>
      </c>
      <c r="D453" s="5" t="str">
        <f>"符皓平"</f>
        <v>符皓平</v>
      </c>
    </row>
    <row r="454" spans="1:4" ht="34.5" customHeight="1">
      <c r="A454" s="5">
        <v>452</v>
      </c>
      <c r="B454" s="5" t="str">
        <f>"46062022110914003274673"</f>
        <v>46062022110914003274673</v>
      </c>
      <c r="C454" s="5" t="s">
        <v>12</v>
      </c>
      <c r="D454" s="5" t="str">
        <f>"韦莉"</f>
        <v>韦莉</v>
      </c>
    </row>
    <row r="455" spans="1:4" ht="34.5" customHeight="1">
      <c r="A455" s="5">
        <v>453</v>
      </c>
      <c r="B455" s="5" t="str">
        <f>"46062022110914051274698"</f>
        <v>46062022110914051274698</v>
      </c>
      <c r="C455" s="5" t="s">
        <v>12</v>
      </c>
      <c r="D455" s="5" t="str">
        <f>"陈孟乾"</f>
        <v>陈孟乾</v>
      </c>
    </row>
    <row r="456" spans="1:4" ht="34.5" customHeight="1">
      <c r="A456" s="5">
        <v>454</v>
      </c>
      <c r="B456" s="5" t="str">
        <f>"46062022110914110774735"</f>
        <v>46062022110914110774735</v>
      </c>
      <c r="C456" s="5" t="s">
        <v>12</v>
      </c>
      <c r="D456" s="5" t="str">
        <f>"李小妹"</f>
        <v>李小妹</v>
      </c>
    </row>
    <row r="457" spans="1:4" ht="34.5" customHeight="1">
      <c r="A457" s="5">
        <v>455</v>
      </c>
      <c r="B457" s="5" t="str">
        <f>"46062022110914122474743"</f>
        <v>46062022110914122474743</v>
      </c>
      <c r="C457" s="5" t="s">
        <v>12</v>
      </c>
      <c r="D457" s="5" t="str">
        <f>"符秀坤"</f>
        <v>符秀坤</v>
      </c>
    </row>
    <row r="458" spans="1:4" ht="34.5" customHeight="1">
      <c r="A458" s="5">
        <v>456</v>
      </c>
      <c r="B458" s="5" t="str">
        <f>"46062022110914165774773"</f>
        <v>46062022110914165774773</v>
      </c>
      <c r="C458" s="5" t="s">
        <v>12</v>
      </c>
      <c r="D458" s="5" t="str">
        <f>"郑静曼"</f>
        <v>郑静曼</v>
      </c>
    </row>
    <row r="459" spans="1:4" ht="34.5" customHeight="1">
      <c r="A459" s="5">
        <v>457</v>
      </c>
      <c r="B459" s="5" t="str">
        <f>"46062022110914262874839"</f>
        <v>46062022110914262874839</v>
      </c>
      <c r="C459" s="5" t="s">
        <v>12</v>
      </c>
      <c r="D459" s="5" t="str">
        <f>"郑万菊"</f>
        <v>郑万菊</v>
      </c>
    </row>
    <row r="460" spans="1:4" ht="34.5" customHeight="1">
      <c r="A460" s="5">
        <v>458</v>
      </c>
      <c r="B460" s="5" t="str">
        <f>"46062022110914265374844"</f>
        <v>46062022110914265374844</v>
      </c>
      <c r="C460" s="5" t="s">
        <v>12</v>
      </c>
      <c r="D460" s="5" t="str">
        <f>"李丽萍"</f>
        <v>李丽萍</v>
      </c>
    </row>
    <row r="461" spans="1:4" ht="34.5" customHeight="1">
      <c r="A461" s="5">
        <v>459</v>
      </c>
      <c r="B461" s="5" t="str">
        <f>"46062022110914273874848"</f>
        <v>46062022110914273874848</v>
      </c>
      <c r="C461" s="5" t="s">
        <v>12</v>
      </c>
      <c r="D461" s="5" t="str">
        <f>"胡莲萍"</f>
        <v>胡莲萍</v>
      </c>
    </row>
    <row r="462" spans="1:4" ht="34.5" customHeight="1">
      <c r="A462" s="5">
        <v>460</v>
      </c>
      <c r="B462" s="5" t="str">
        <f>"46062022110914291274860"</f>
        <v>46062022110914291274860</v>
      </c>
      <c r="C462" s="5" t="s">
        <v>12</v>
      </c>
      <c r="D462" s="5" t="str">
        <f>"符露露"</f>
        <v>符露露</v>
      </c>
    </row>
    <row r="463" spans="1:4" ht="34.5" customHeight="1">
      <c r="A463" s="5">
        <v>461</v>
      </c>
      <c r="B463" s="5" t="str">
        <f>"46062022110914321774883"</f>
        <v>46062022110914321774883</v>
      </c>
      <c r="C463" s="5" t="s">
        <v>12</v>
      </c>
      <c r="D463" s="5" t="str">
        <f>"符瑛娜"</f>
        <v>符瑛娜</v>
      </c>
    </row>
    <row r="464" spans="1:4" ht="34.5" customHeight="1">
      <c r="A464" s="5">
        <v>462</v>
      </c>
      <c r="B464" s="5" t="str">
        <f>"46062022110914323874889"</f>
        <v>46062022110914323874889</v>
      </c>
      <c r="C464" s="5" t="s">
        <v>12</v>
      </c>
      <c r="D464" s="5" t="str">
        <f>"陈帼燕"</f>
        <v>陈帼燕</v>
      </c>
    </row>
    <row r="465" spans="1:4" ht="34.5" customHeight="1">
      <c r="A465" s="5">
        <v>463</v>
      </c>
      <c r="B465" s="5" t="str">
        <f>"46062022110914354874913"</f>
        <v>46062022110914354874913</v>
      </c>
      <c r="C465" s="5" t="s">
        <v>12</v>
      </c>
      <c r="D465" s="5" t="str">
        <f>"吴维鹏"</f>
        <v>吴维鹏</v>
      </c>
    </row>
    <row r="466" spans="1:4" ht="34.5" customHeight="1">
      <c r="A466" s="5">
        <v>464</v>
      </c>
      <c r="B466" s="5" t="str">
        <f>"46062022110914454574987"</f>
        <v>46062022110914454574987</v>
      </c>
      <c r="C466" s="5" t="s">
        <v>12</v>
      </c>
      <c r="D466" s="5" t="str">
        <f>"陈玲花"</f>
        <v>陈玲花</v>
      </c>
    </row>
    <row r="467" spans="1:4" ht="34.5" customHeight="1">
      <c r="A467" s="5">
        <v>465</v>
      </c>
      <c r="B467" s="5" t="str">
        <f>"46062022110914463774995"</f>
        <v>46062022110914463774995</v>
      </c>
      <c r="C467" s="5" t="s">
        <v>12</v>
      </c>
      <c r="D467" s="5" t="str">
        <f>"黎玉坤"</f>
        <v>黎玉坤</v>
      </c>
    </row>
    <row r="468" spans="1:4" ht="34.5" customHeight="1">
      <c r="A468" s="5">
        <v>466</v>
      </c>
      <c r="B468" s="5" t="str">
        <f>"46062022110914535575055"</f>
        <v>46062022110914535575055</v>
      </c>
      <c r="C468" s="5" t="s">
        <v>12</v>
      </c>
      <c r="D468" s="5" t="str">
        <f>"林新娜"</f>
        <v>林新娜</v>
      </c>
    </row>
    <row r="469" spans="1:4" ht="34.5" customHeight="1">
      <c r="A469" s="5">
        <v>467</v>
      </c>
      <c r="B469" s="5" t="str">
        <f>"46062022110914571775082"</f>
        <v>46062022110914571775082</v>
      </c>
      <c r="C469" s="5" t="s">
        <v>12</v>
      </c>
      <c r="D469" s="5" t="str">
        <f>"王莲月"</f>
        <v>王莲月</v>
      </c>
    </row>
    <row r="470" spans="1:4" ht="34.5" customHeight="1">
      <c r="A470" s="5">
        <v>468</v>
      </c>
      <c r="B470" s="5" t="str">
        <f>"46062022110914583075093"</f>
        <v>46062022110914583075093</v>
      </c>
      <c r="C470" s="5" t="s">
        <v>12</v>
      </c>
      <c r="D470" s="5" t="str">
        <f>"陈赛芬"</f>
        <v>陈赛芬</v>
      </c>
    </row>
    <row r="471" spans="1:4" ht="34.5" customHeight="1">
      <c r="A471" s="5">
        <v>469</v>
      </c>
      <c r="B471" s="5" t="str">
        <f>"46062022110915072675164"</f>
        <v>46062022110915072675164</v>
      </c>
      <c r="C471" s="5" t="s">
        <v>12</v>
      </c>
      <c r="D471" s="5" t="str">
        <f>"符皇女"</f>
        <v>符皇女</v>
      </c>
    </row>
    <row r="472" spans="1:4" ht="34.5" customHeight="1">
      <c r="A472" s="5">
        <v>470</v>
      </c>
      <c r="B472" s="5" t="str">
        <f>"46062022110915244675321"</f>
        <v>46062022110915244675321</v>
      </c>
      <c r="C472" s="5" t="s">
        <v>12</v>
      </c>
      <c r="D472" s="5" t="str">
        <f>"蔡崇"</f>
        <v>蔡崇</v>
      </c>
    </row>
    <row r="473" spans="1:4" ht="34.5" customHeight="1">
      <c r="A473" s="5">
        <v>471</v>
      </c>
      <c r="B473" s="5" t="str">
        <f>"46062022110915301975374"</f>
        <v>46062022110915301975374</v>
      </c>
      <c r="C473" s="5" t="s">
        <v>12</v>
      </c>
      <c r="D473" s="5" t="str">
        <f>"王丽丽"</f>
        <v>王丽丽</v>
      </c>
    </row>
    <row r="474" spans="1:4" ht="34.5" customHeight="1">
      <c r="A474" s="5">
        <v>472</v>
      </c>
      <c r="B474" s="5" t="str">
        <f>"46062022110915453475484"</f>
        <v>46062022110915453475484</v>
      </c>
      <c r="C474" s="5" t="s">
        <v>12</v>
      </c>
      <c r="D474" s="5" t="str">
        <f>"陈爱丽"</f>
        <v>陈爱丽</v>
      </c>
    </row>
    <row r="475" spans="1:4" ht="34.5" customHeight="1">
      <c r="A475" s="5">
        <v>473</v>
      </c>
      <c r="B475" s="5" t="str">
        <f>"46062022110915562875567"</f>
        <v>46062022110915562875567</v>
      </c>
      <c r="C475" s="5" t="s">
        <v>12</v>
      </c>
      <c r="D475" s="5" t="str">
        <f>"李扬慧"</f>
        <v>李扬慧</v>
      </c>
    </row>
    <row r="476" spans="1:4" ht="34.5" customHeight="1">
      <c r="A476" s="5">
        <v>474</v>
      </c>
      <c r="B476" s="5" t="str">
        <f>"46062022110916002175610"</f>
        <v>46062022110916002175610</v>
      </c>
      <c r="C476" s="5" t="s">
        <v>12</v>
      </c>
      <c r="D476" s="5" t="str">
        <f>"羊翠楼"</f>
        <v>羊翠楼</v>
      </c>
    </row>
    <row r="477" spans="1:4" ht="34.5" customHeight="1">
      <c r="A477" s="5">
        <v>475</v>
      </c>
      <c r="B477" s="5" t="str">
        <f>"46062022110916004375618"</f>
        <v>46062022110916004375618</v>
      </c>
      <c r="C477" s="5" t="s">
        <v>12</v>
      </c>
      <c r="D477" s="5" t="str">
        <f>"邢开珠"</f>
        <v>邢开珠</v>
      </c>
    </row>
    <row r="478" spans="1:4" ht="34.5" customHeight="1">
      <c r="A478" s="5">
        <v>476</v>
      </c>
      <c r="B478" s="5" t="str">
        <f>"46062022110916010975622"</f>
        <v>46062022110916010975622</v>
      </c>
      <c r="C478" s="5" t="s">
        <v>12</v>
      </c>
      <c r="D478" s="5" t="str">
        <f>"董海霞"</f>
        <v>董海霞</v>
      </c>
    </row>
    <row r="479" spans="1:4" ht="34.5" customHeight="1">
      <c r="A479" s="5">
        <v>477</v>
      </c>
      <c r="B479" s="5" t="str">
        <f>"46062022110916142075715"</f>
        <v>46062022110916142075715</v>
      </c>
      <c r="C479" s="5" t="s">
        <v>12</v>
      </c>
      <c r="D479" s="5" t="str">
        <f>"蔡玉媚"</f>
        <v>蔡玉媚</v>
      </c>
    </row>
    <row r="480" spans="1:4" ht="34.5" customHeight="1">
      <c r="A480" s="5">
        <v>478</v>
      </c>
      <c r="B480" s="5" t="str">
        <f>"46062022110916265075826"</f>
        <v>46062022110916265075826</v>
      </c>
      <c r="C480" s="5" t="s">
        <v>12</v>
      </c>
      <c r="D480" s="5" t="str">
        <f>"李杏兰"</f>
        <v>李杏兰</v>
      </c>
    </row>
    <row r="481" spans="1:4" ht="34.5" customHeight="1">
      <c r="A481" s="5">
        <v>479</v>
      </c>
      <c r="B481" s="5" t="str">
        <f>"46062022110916371875898"</f>
        <v>46062022110916371875898</v>
      </c>
      <c r="C481" s="5" t="s">
        <v>12</v>
      </c>
      <c r="D481" s="5" t="str">
        <f>"郑博媛"</f>
        <v>郑博媛</v>
      </c>
    </row>
    <row r="482" spans="1:4" ht="34.5" customHeight="1">
      <c r="A482" s="5">
        <v>480</v>
      </c>
      <c r="B482" s="5" t="str">
        <f>"46062022110916430875941"</f>
        <v>46062022110916430875941</v>
      </c>
      <c r="C482" s="5" t="s">
        <v>12</v>
      </c>
      <c r="D482" s="5" t="str">
        <f>"蒲艳丽"</f>
        <v>蒲艳丽</v>
      </c>
    </row>
    <row r="483" spans="1:4" ht="34.5" customHeight="1">
      <c r="A483" s="5">
        <v>481</v>
      </c>
      <c r="B483" s="5" t="str">
        <f>"46062022110916443075953"</f>
        <v>46062022110916443075953</v>
      </c>
      <c r="C483" s="5" t="s">
        <v>12</v>
      </c>
      <c r="D483" s="5" t="str">
        <f>"符美风"</f>
        <v>符美风</v>
      </c>
    </row>
    <row r="484" spans="1:4" ht="34.5" customHeight="1">
      <c r="A484" s="5">
        <v>482</v>
      </c>
      <c r="B484" s="5" t="str">
        <f>"46062022110916484175984"</f>
        <v>46062022110916484175984</v>
      </c>
      <c r="C484" s="5" t="s">
        <v>12</v>
      </c>
      <c r="D484" s="5" t="str">
        <f>"李沈蔚"</f>
        <v>李沈蔚</v>
      </c>
    </row>
    <row r="485" spans="1:4" ht="34.5" customHeight="1">
      <c r="A485" s="5">
        <v>483</v>
      </c>
      <c r="B485" s="5" t="str">
        <f>"46062022110917001476073"</f>
        <v>46062022110917001476073</v>
      </c>
      <c r="C485" s="5" t="s">
        <v>12</v>
      </c>
      <c r="D485" s="5" t="str">
        <f>"何爱玲"</f>
        <v>何爱玲</v>
      </c>
    </row>
    <row r="486" spans="1:4" ht="34.5" customHeight="1">
      <c r="A486" s="5">
        <v>484</v>
      </c>
      <c r="B486" s="5" t="str">
        <f>"46062022110917011276084"</f>
        <v>46062022110917011276084</v>
      </c>
      <c r="C486" s="5" t="s">
        <v>12</v>
      </c>
      <c r="D486" s="5" t="str">
        <f>"吴源英"</f>
        <v>吴源英</v>
      </c>
    </row>
    <row r="487" spans="1:4" ht="34.5" customHeight="1">
      <c r="A487" s="5">
        <v>485</v>
      </c>
      <c r="B487" s="5" t="str">
        <f>"46062022110917074576118"</f>
        <v>46062022110917074576118</v>
      </c>
      <c r="C487" s="5" t="s">
        <v>12</v>
      </c>
      <c r="D487" s="5" t="str">
        <f>"曾小卿"</f>
        <v>曾小卿</v>
      </c>
    </row>
    <row r="488" spans="1:4" ht="34.5" customHeight="1">
      <c r="A488" s="5">
        <v>486</v>
      </c>
      <c r="B488" s="5" t="str">
        <f>"46062022110917084276121"</f>
        <v>46062022110917084276121</v>
      </c>
      <c r="C488" s="5" t="s">
        <v>12</v>
      </c>
      <c r="D488" s="5" t="str">
        <f>"林常娜"</f>
        <v>林常娜</v>
      </c>
    </row>
    <row r="489" spans="1:4" ht="34.5" customHeight="1">
      <c r="A489" s="5">
        <v>487</v>
      </c>
      <c r="B489" s="5" t="str">
        <f>"46062022110917275176239"</f>
        <v>46062022110917275176239</v>
      </c>
      <c r="C489" s="5" t="s">
        <v>12</v>
      </c>
      <c r="D489" s="5" t="str">
        <f>"许国桃"</f>
        <v>许国桃</v>
      </c>
    </row>
    <row r="490" spans="1:4" ht="34.5" customHeight="1">
      <c r="A490" s="5">
        <v>488</v>
      </c>
      <c r="B490" s="5" t="str">
        <f>"46062022110917312976261"</f>
        <v>46062022110917312976261</v>
      </c>
      <c r="C490" s="5" t="s">
        <v>12</v>
      </c>
      <c r="D490" s="5" t="str">
        <f>"符桂妹"</f>
        <v>符桂妹</v>
      </c>
    </row>
    <row r="491" spans="1:4" ht="34.5" customHeight="1">
      <c r="A491" s="5">
        <v>489</v>
      </c>
      <c r="B491" s="5" t="str">
        <f>"46062022110917322476267"</f>
        <v>46062022110917322476267</v>
      </c>
      <c r="C491" s="5" t="s">
        <v>12</v>
      </c>
      <c r="D491" s="5" t="str">
        <f>"薛丽青"</f>
        <v>薛丽青</v>
      </c>
    </row>
    <row r="492" spans="1:4" ht="34.5" customHeight="1">
      <c r="A492" s="5">
        <v>490</v>
      </c>
      <c r="B492" s="5" t="str">
        <f>"46062022110917323776268"</f>
        <v>46062022110917323776268</v>
      </c>
      <c r="C492" s="5" t="s">
        <v>12</v>
      </c>
      <c r="D492" s="5" t="str">
        <f>"吴麦惠"</f>
        <v>吴麦惠</v>
      </c>
    </row>
    <row r="493" spans="1:4" ht="34.5" customHeight="1">
      <c r="A493" s="5">
        <v>491</v>
      </c>
      <c r="B493" s="5" t="str">
        <f>"46062022110917331576270"</f>
        <v>46062022110917331576270</v>
      </c>
      <c r="C493" s="5" t="s">
        <v>12</v>
      </c>
      <c r="D493" s="5" t="str">
        <f>"羊丹霞"</f>
        <v>羊丹霞</v>
      </c>
    </row>
    <row r="494" spans="1:4" ht="34.5" customHeight="1">
      <c r="A494" s="5">
        <v>492</v>
      </c>
      <c r="B494" s="5" t="str">
        <f>"46062022110917333776273"</f>
        <v>46062022110917333776273</v>
      </c>
      <c r="C494" s="5" t="s">
        <v>12</v>
      </c>
      <c r="D494" s="5" t="str">
        <f>"陈琼爱"</f>
        <v>陈琼爱</v>
      </c>
    </row>
    <row r="495" spans="1:4" ht="34.5" customHeight="1">
      <c r="A495" s="5">
        <v>493</v>
      </c>
      <c r="B495" s="5" t="str">
        <f>"46062022110917340976276"</f>
        <v>46062022110917340976276</v>
      </c>
      <c r="C495" s="5" t="s">
        <v>12</v>
      </c>
      <c r="D495" s="5" t="str">
        <f>"叶丽晶"</f>
        <v>叶丽晶</v>
      </c>
    </row>
    <row r="496" spans="1:4" ht="34.5" customHeight="1">
      <c r="A496" s="5">
        <v>494</v>
      </c>
      <c r="B496" s="5" t="str">
        <f>"46062022110917424076318"</f>
        <v>46062022110917424076318</v>
      </c>
      <c r="C496" s="5" t="s">
        <v>12</v>
      </c>
      <c r="D496" s="5" t="str">
        <f>"符启玉"</f>
        <v>符启玉</v>
      </c>
    </row>
    <row r="497" spans="1:4" ht="34.5" customHeight="1">
      <c r="A497" s="5">
        <v>495</v>
      </c>
      <c r="B497" s="5" t="str">
        <f>"46062022110917432176322"</f>
        <v>46062022110917432176322</v>
      </c>
      <c r="C497" s="5" t="s">
        <v>12</v>
      </c>
      <c r="D497" s="5" t="str">
        <f>"薛小菊"</f>
        <v>薛小菊</v>
      </c>
    </row>
    <row r="498" spans="1:4" ht="34.5" customHeight="1">
      <c r="A498" s="5">
        <v>496</v>
      </c>
      <c r="B498" s="5" t="str">
        <f>"46062022110917434476324"</f>
        <v>46062022110917434476324</v>
      </c>
      <c r="C498" s="5" t="s">
        <v>12</v>
      </c>
      <c r="D498" s="5" t="str">
        <f>"张甲利"</f>
        <v>张甲利</v>
      </c>
    </row>
    <row r="499" spans="1:4" ht="34.5" customHeight="1">
      <c r="A499" s="5">
        <v>497</v>
      </c>
      <c r="B499" s="5" t="str">
        <f>"46062022110917520976369"</f>
        <v>46062022110917520976369</v>
      </c>
      <c r="C499" s="5" t="s">
        <v>12</v>
      </c>
      <c r="D499" s="5" t="str">
        <f>"李宁英"</f>
        <v>李宁英</v>
      </c>
    </row>
    <row r="500" spans="1:4" ht="34.5" customHeight="1">
      <c r="A500" s="5">
        <v>498</v>
      </c>
      <c r="B500" s="5" t="str">
        <f>"46062022110917541076384"</f>
        <v>46062022110917541076384</v>
      </c>
      <c r="C500" s="5" t="s">
        <v>12</v>
      </c>
      <c r="D500" s="5" t="str">
        <f>"符丹丹"</f>
        <v>符丹丹</v>
      </c>
    </row>
    <row r="501" spans="1:4" ht="34.5" customHeight="1">
      <c r="A501" s="5">
        <v>499</v>
      </c>
      <c r="B501" s="5" t="str">
        <f>"46062022110918042676433"</f>
        <v>46062022110918042676433</v>
      </c>
      <c r="C501" s="5" t="s">
        <v>12</v>
      </c>
      <c r="D501" s="5" t="str">
        <f>"云欣茹"</f>
        <v>云欣茹</v>
      </c>
    </row>
    <row r="502" spans="1:4" ht="34.5" customHeight="1">
      <c r="A502" s="5">
        <v>500</v>
      </c>
      <c r="B502" s="5" t="str">
        <f>"46062022110918091976465"</f>
        <v>46062022110918091976465</v>
      </c>
      <c r="C502" s="5" t="s">
        <v>12</v>
      </c>
      <c r="D502" s="5" t="str">
        <f>"李春姿"</f>
        <v>李春姿</v>
      </c>
    </row>
    <row r="503" spans="1:4" ht="34.5" customHeight="1">
      <c r="A503" s="5">
        <v>501</v>
      </c>
      <c r="B503" s="5" t="str">
        <f>"46062022110918095176467"</f>
        <v>46062022110918095176467</v>
      </c>
      <c r="C503" s="5" t="s">
        <v>12</v>
      </c>
      <c r="D503" s="5" t="str">
        <f>"符寿彩"</f>
        <v>符寿彩</v>
      </c>
    </row>
    <row r="504" spans="1:4" ht="34.5" customHeight="1">
      <c r="A504" s="5">
        <v>502</v>
      </c>
      <c r="B504" s="5" t="str">
        <f>"46062022110918140376482"</f>
        <v>46062022110918140376482</v>
      </c>
      <c r="C504" s="5" t="s">
        <v>12</v>
      </c>
      <c r="D504" s="5" t="str">
        <f>"刘红"</f>
        <v>刘红</v>
      </c>
    </row>
    <row r="505" spans="1:4" ht="34.5" customHeight="1">
      <c r="A505" s="5">
        <v>503</v>
      </c>
      <c r="B505" s="5" t="str">
        <f>"46062022110918330276566"</f>
        <v>46062022110918330276566</v>
      </c>
      <c r="C505" s="5" t="s">
        <v>12</v>
      </c>
      <c r="D505" s="5" t="str">
        <f>"羊美桂"</f>
        <v>羊美桂</v>
      </c>
    </row>
    <row r="506" spans="1:4" ht="34.5" customHeight="1">
      <c r="A506" s="5">
        <v>504</v>
      </c>
      <c r="B506" s="5" t="str">
        <f>"46062022110918472776641"</f>
        <v>46062022110918472776641</v>
      </c>
      <c r="C506" s="5" t="s">
        <v>12</v>
      </c>
      <c r="D506" s="5" t="str">
        <f>"羊江二"</f>
        <v>羊江二</v>
      </c>
    </row>
    <row r="507" spans="1:4" ht="34.5" customHeight="1">
      <c r="A507" s="5">
        <v>505</v>
      </c>
      <c r="B507" s="5" t="str">
        <f>"46062022110918505576655"</f>
        <v>46062022110918505576655</v>
      </c>
      <c r="C507" s="5" t="s">
        <v>12</v>
      </c>
      <c r="D507" s="5" t="str">
        <f>"羊春爱"</f>
        <v>羊春爱</v>
      </c>
    </row>
    <row r="508" spans="1:4" ht="34.5" customHeight="1">
      <c r="A508" s="5">
        <v>506</v>
      </c>
      <c r="B508" s="5" t="str">
        <f>"46062022110918582876690"</f>
        <v>46062022110918582876690</v>
      </c>
      <c r="C508" s="5" t="s">
        <v>12</v>
      </c>
      <c r="D508" s="5" t="str">
        <f>"李美桃"</f>
        <v>李美桃</v>
      </c>
    </row>
    <row r="509" spans="1:4" ht="34.5" customHeight="1">
      <c r="A509" s="5">
        <v>507</v>
      </c>
      <c r="B509" s="5" t="str">
        <f>"46062022110919041476725"</f>
        <v>46062022110919041476725</v>
      </c>
      <c r="C509" s="5" t="s">
        <v>12</v>
      </c>
      <c r="D509" s="5" t="str">
        <f>"董春柳"</f>
        <v>董春柳</v>
      </c>
    </row>
    <row r="510" spans="1:4" ht="34.5" customHeight="1">
      <c r="A510" s="5">
        <v>508</v>
      </c>
      <c r="B510" s="5" t="str">
        <f>"46062022110919050476732"</f>
        <v>46062022110919050476732</v>
      </c>
      <c r="C510" s="5" t="s">
        <v>12</v>
      </c>
      <c r="D510" s="5" t="str">
        <f>"罗晓益"</f>
        <v>罗晓益</v>
      </c>
    </row>
    <row r="511" spans="1:4" ht="34.5" customHeight="1">
      <c r="A511" s="5">
        <v>509</v>
      </c>
      <c r="B511" s="5" t="str">
        <f>"46062022110919102676757"</f>
        <v>46062022110919102676757</v>
      </c>
      <c r="C511" s="5" t="s">
        <v>12</v>
      </c>
      <c r="D511" s="5" t="str">
        <f>"陈立"</f>
        <v>陈立</v>
      </c>
    </row>
    <row r="512" spans="1:4" ht="34.5" customHeight="1">
      <c r="A512" s="5">
        <v>510</v>
      </c>
      <c r="B512" s="5" t="str">
        <f>"46062022110919111576763"</f>
        <v>46062022110919111576763</v>
      </c>
      <c r="C512" s="5" t="s">
        <v>12</v>
      </c>
      <c r="D512" s="5" t="str">
        <f>"刘上秀"</f>
        <v>刘上秀</v>
      </c>
    </row>
    <row r="513" spans="1:4" ht="34.5" customHeight="1">
      <c r="A513" s="5">
        <v>511</v>
      </c>
      <c r="B513" s="5" t="str">
        <f>"46062022110919122076772"</f>
        <v>46062022110919122076772</v>
      </c>
      <c r="C513" s="5" t="s">
        <v>12</v>
      </c>
      <c r="D513" s="5" t="str">
        <f>"李桂秋"</f>
        <v>李桂秋</v>
      </c>
    </row>
    <row r="514" spans="1:4" ht="34.5" customHeight="1">
      <c r="A514" s="5">
        <v>512</v>
      </c>
      <c r="B514" s="5" t="str">
        <f>"46062022110919171976799"</f>
        <v>46062022110919171976799</v>
      </c>
      <c r="C514" s="5" t="s">
        <v>12</v>
      </c>
      <c r="D514" s="5" t="str">
        <f>"苏丽帆"</f>
        <v>苏丽帆</v>
      </c>
    </row>
    <row r="515" spans="1:4" ht="34.5" customHeight="1">
      <c r="A515" s="5">
        <v>513</v>
      </c>
      <c r="B515" s="5" t="str">
        <f>"46062022110919392076946"</f>
        <v>46062022110919392076946</v>
      </c>
      <c r="C515" s="5" t="s">
        <v>12</v>
      </c>
      <c r="D515" s="5" t="str">
        <f>"黎景芳"</f>
        <v>黎景芳</v>
      </c>
    </row>
    <row r="516" spans="1:4" ht="34.5" customHeight="1">
      <c r="A516" s="5">
        <v>514</v>
      </c>
      <c r="B516" s="5" t="str">
        <f>"46062022110919432876965"</f>
        <v>46062022110919432876965</v>
      </c>
      <c r="C516" s="5" t="s">
        <v>12</v>
      </c>
      <c r="D516" s="5" t="str">
        <f>"李壮椒"</f>
        <v>李壮椒</v>
      </c>
    </row>
    <row r="517" spans="1:4" ht="34.5" customHeight="1">
      <c r="A517" s="5">
        <v>515</v>
      </c>
      <c r="B517" s="5" t="str">
        <f>"46062022110919455176980"</f>
        <v>46062022110919455176980</v>
      </c>
      <c r="C517" s="5" t="s">
        <v>12</v>
      </c>
      <c r="D517" s="5" t="str">
        <f>"谢伟坤"</f>
        <v>谢伟坤</v>
      </c>
    </row>
    <row r="518" spans="1:4" ht="34.5" customHeight="1">
      <c r="A518" s="5">
        <v>516</v>
      </c>
      <c r="B518" s="5" t="str">
        <f>"46062022110919482276996"</f>
        <v>46062022110919482276996</v>
      </c>
      <c r="C518" s="5" t="s">
        <v>12</v>
      </c>
      <c r="D518" s="5" t="str">
        <f>"曾二香"</f>
        <v>曾二香</v>
      </c>
    </row>
    <row r="519" spans="1:4" ht="34.5" customHeight="1">
      <c r="A519" s="5">
        <v>517</v>
      </c>
      <c r="B519" s="5" t="str">
        <f>"46062022110919540977028"</f>
        <v>46062022110919540977028</v>
      </c>
      <c r="C519" s="5" t="s">
        <v>12</v>
      </c>
      <c r="D519" s="5" t="str">
        <f>"李带娥"</f>
        <v>李带娥</v>
      </c>
    </row>
    <row r="520" spans="1:4" ht="34.5" customHeight="1">
      <c r="A520" s="5">
        <v>518</v>
      </c>
      <c r="B520" s="5" t="str">
        <f>"46062022110919584977048"</f>
        <v>46062022110919584977048</v>
      </c>
      <c r="C520" s="5" t="s">
        <v>12</v>
      </c>
      <c r="D520" s="5" t="str">
        <f>"羊玉据"</f>
        <v>羊玉据</v>
      </c>
    </row>
    <row r="521" spans="1:4" ht="34.5" customHeight="1">
      <c r="A521" s="5">
        <v>519</v>
      </c>
      <c r="B521" s="5" t="str">
        <f>"46062022110919585677050"</f>
        <v>46062022110919585677050</v>
      </c>
      <c r="C521" s="5" t="s">
        <v>12</v>
      </c>
      <c r="D521" s="5" t="str">
        <f>"谢卓菊"</f>
        <v>谢卓菊</v>
      </c>
    </row>
    <row r="522" spans="1:4" ht="34.5" customHeight="1">
      <c r="A522" s="5">
        <v>520</v>
      </c>
      <c r="B522" s="5" t="str">
        <f>"46062022110920001777056"</f>
        <v>46062022110920001777056</v>
      </c>
      <c r="C522" s="5" t="s">
        <v>12</v>
      </c>
      <c r="D522" s="5" t="str">
        <f>"朱爱霞"</f>
        <v>朱爱霞</v>
      </c>
    </row>
    <row r="523" spans="1:4" ht="34.5" customHeight="1">
      <c r="A523" s="5">
        <v>521</v>
      </c>
      <c r="B523" s="5" t="str">
        <f>"46062022110920040177074"</f>
        <v>46062022110920040177074</v>
      </c>
      <c r="C523" s="5" t="s">
        <v>12</v>
      </c>
      <c r="D523" s="5" t="str">
        <f>"王月丹"</f>
        <v>王月丹</v>
      </c>
    </row>
    <row r="524" spans="1:4" ht="34.5" customHeight="1">
      <c r="A524" s="5">
        <v>522</v>
      </c>
      <c r="B524" s="5" t="str">
        <f>"46062022110920060477094"</f>
        <v>46062022110920060477094</v>
      </c>
      <c r="C524" s="5" t="s">
        <v>12</v>
      </c>
      <c r="D524" s="5" t="str">
        <f>"钟小曼"</f>
        <v>钟小曼</v>
      </c>
    </row>
    <row r="525" spans="1:4" ht="34.5" customHeight="1">
      <c r="A525" s="5">
        <v>523</v>
      </c>
      <c r="B525" s="5" t="str">
        <f>"46062022110920100277118"</f>
        <v>46062022110920100277118</v>
      </c>
      <c r="C525" s="5" t="s">
        <v>12</v>
      </c>
      <c r="D525" s="5" t="str">
        <f>"李开振"</f>
        <v>李开振</v>
      </c>
    </row>
    <row r="526" spans="1:4" ht="34.5" customHeight="1">
      <c r="A526" s="5">
        <v>524</v>
      </c>
      <c r="B526" s="5" t="str">
        <f>"46062022110920164077170"</f>
        <v>46062022110920164077170</v>
      </c>
      <c r="C526" s="5" t="s">
        <v>12</v>
      </c>
      <c r="D526" s="5" t="str">
        <f>"陈三彩"</f>
        <v>陈三彩</v>
      </c>
    </row>
    <row r="527" spans="1:4" ht="34.5" customHeight="1">
      <c r="A527" s="5">
        <v>525</v>
      </c>
      <c r="B527" s="5" t="str">
        <f>"46062022110920243977222"</f>
        <v>46062022110920243977222</v>
      </c>
      <c r="C527" s="5" t="s">
        <v>12</v>
      </c>
      <c r="D527" s="5" t="str">
        <f>"陈焕波"</f>
        <v>陈焕波</v>
      </c>
    </row>
    <row r="528" spans="1:4" ht="34.5" customHeight="1">
      <c r="A528" s="5">
        <v>526</v>
      </c>
      <c r="B528" s="5" t="str">
        <f>"46062022110920280677237"</f>
        <v>46062022110920280677237</v>
      </c>
      <c r="C528" s="5" t="s">
        <v>12</v>
      </c>
      <c r="D528" s="5" t="str">
        <f>"周红秀"</f>
        <v>周红秀</v>
      </c>
    </row>
    <row r="529" spans="1:4" ht="34.5" customHeight="1">
      <c r="A529" s="5">
        <v>527</v>
      </c>
      <c r="B529" s="5" t="str">
        <f>"46062022110920291177244"</f>
        <v>46062022110920291177244</v>
      </c>
      <c r="C529" s="5" t="s">
        <v>12</v>
      </c>
      <c r="D529" s="5" t="str">
        <f>"陈井兰"</f>
        <v>陈井兰</v>
      </c>
    </row>
    <row r="530" spans="1:4" ht="34.5" customHeight="1">
      <c r="A530" s="5">
        <v>528</v>
      </c>
      <c r="B530" s="5" t="str">
        <f>"46062022110920371877288"</f>
        <v>46062022110920371877288</v>
      </c>
      <c r="C530" s="5" t="s">
        <v>12</v>
      </c>
      <c r="D530" s="5" t="str">
        <f>"林应珍"</f>
        <v>林应珍</v>
      </c>
    </row>
    <row r="531" spans="1:4" ht="34.5" customHeight="1">
      <c r="A531" s="5">
        <v>529</v>
      </c>
      <c r="B531" s="5" t="str">
        <f>"46062022110920441677331"</f>
        <v>46062022110920441677331</v>
      </c>
      <c r="C531" s="5" t="s">
        <v>12</v>
      </c>
      <c r="D531" s="5" t="str">
        <f>"张秋爱"</f>
        <v>张秋爱</v>
      </c>
    </row>
    <row r="532" spans="1:4" ht="34.5" customHeight="1">
      <c r="A532" s="5">
        <v>530</v>
      </c>
      <c r="B532" s="5" t="str">
        <f>"46062022110920480877350"</f>
        <v>46062022110920480877350</v>
      </c>
      <c r="C532" s="5" t="s">
        <v>12</v>
      </c>
      <c r="D532" s="5" t="str">
        <f>"李多恋"</f>
        <v>李多恋</v>
      </c>
    </row>
    <row r="533" spans="1:4" ht="34.5" customHeight="1">
      <c r="A533" s="5">
        <v>531</v>
      </c>
      <c r="B533" s="5" t="str">
        <f>"46062022110920552377385"</f>
        <v>46062022110920552377385</v>
      </c>
      <c r="C533" s="5" t="s">
        <v>12</v>
      </c>
      <c r="D533" s="5" t="str">
        <f>"林岩秀"</f>
        <v>林岩秀</v>
      </c>
    </row>
    <row r="534" spans="1:4" ht="34.5" customHeight="1">
      <c r="A534" s="5">
        <v>532</v>
      </c>
      <c r="B534" s="5" t="str">
        <f>"46062022110920580377405"</f>
        <v>46062022110920580377405</v>
      </c>
      <c r="C534" s="5" t="s">
        <v>12</v>
      </c>
      <c r="D534" s="5" t="str">
        <f>"李天蓝"</f>
        <v>李天蓝</v>
      </c>
    </row>
    <row r="535" spans="1:4" ht="34.5" customHeight="1">
      <c r="A535" s="5">
        <v>533</v>
      </c>
      <c r="B535" s="5" t="str">
        <f>"46062022110920583377411"</f>
        <v>46062022110920583377411</v>
      </c>
      <c r="C535" s="5" t="s">
        <v>12</v>
      </c>
      <c r="D535" s="5" t="str">
        <f>"林娟娜"</f>
        <v>林娟娜</v>
      </c>
    </row>
    <row r="536" spans="1:4" ht="34.5" customHeight="1">
      <c r="A536" s="5">
        <v>534</v>
      </c>
      <c r="B536" s="5" t="str">
        <f>"46062022110920595277423"</f>
        <v>46062022110920595277423</v>
      </c>
      <c r="C536" s="5" t="s">
        <v>12</v>
      </c>
      <c r="D536" s="5" t="str">
        <f>"陈冬梅"</f>
        <v>陈冬梅</v>
      </c>
    </row>
    <row r="537" spans="1:4" ht="34.5" customHeight="1">
      <c r="A537" s="5">
        <v>535</v>
      </c>
      <c r="B537" s="5" t="str">
        <f>"46062022110921003177426"</f>
        <v>46062022110921003177426</v>
      </c>
      <c r="C537" s="5" t="s">
        <v>12</v>
      </c>
      <c r="D537" s="5" t="str">
        <f>"罗晴"</f>
        <v>罗晴</v>
      </c>
    </row>
    <row r="538" spans="1:4" ht="34.5" customHeight="1">
      <c r="A538" s="5">
        <v>536</v>
      </c>
      <c r="B538" s="5" t="str">
        <f>"46062022110921041577444"</f>
        <v>46062022110921041577444</v>
      </c>
      <c r="C538" s="5" t="s">
        <v>12</v>
      </c>
      <c r="D538" s="5" t="str">
        <f>"李小静"</f>
        <v>李小静</v>
      </c>
    </row>
    <row r="539" spans="1:4" ht="34.5" customHeight="1">
      <c r="A539" s="5">
        <v>537</v>
      </c>
      <c r="B539" s="5" t="str">
        <f>"46062022110921080177474"</f>
        <v>46062022110921080177474</v>
      </c>
      <c r="C539" s="5" t="s">
        <v>12</v>
      </c>
      <c r="D539" s="5" t="str">
        <f>"谭海丹"</f>
        <v>谭海丹</v>
      </c>
    </row>
    <row r="540" spans="1:4" ht="34.5" customHeight="1">
      <c r="A540" s="5">
        <v>538</v>
      </c>
      <c r="B540" s="5" t="str">
        <f>"46062022110921083677477"</f>
        <v>46062022110921083677477</v>
      </c>
      <c r="C540" s="5" t="s">
        <v>12</v>
      </c>
      <c r="D540" s="5" t="str">
        <f>"饶柏梅"</f>
        <v>饶柏梅</v>
      </c>
    </row>
    <row r="541" spans="1:4" ht="34.5" customHeight="1">
      <c r="A541" s="5">
        <v>539</v>
      </c>
      <c r="B541" s="5" t="str">
        <f>"46062022110921121777497"</f>
        <v>46062022110921121777497</v>
      </c>
      <c r="C541" s="5" t="s">
        <v>12</v>
      </c>
      <c r="D541" s="5" t="str">
        <f>"薛连爱"</f>
        <v>薛连爱</v>
      </c>
    </row>
    <row r="542" spans="1:4" ht="34.5" customHeight="1">
      <c r="A542" s="5">
        <v>540</v>
      </c>
      <c r="B542" s="5" t="str">
        <f>"46062022110921151477512"</f>
        <v>46062022110921151477512</v>
      </c>
      <c r="C542" s="5" t="s">
        <v>12</v>
      </c>
      <c r="D542" s="5" t="str">
        <f>"邓三翠"</f>
        <v>邓三翠</v>
      </c>
    </row>
    <row r="543" spans="1:4" ht="34.5" customHeight="1">
      <c r="A543" s="5">
        <v>541</v>
      </c>
      <c r="B543" s="5" t="str">
        <f>"46062022110921263577564"</f>
        <v>46062022110921263577564</v>
      </c>
      <c r="C543" s="5" t="s">
        <v>12</v>
      </c>
      <c r="D543" s="5" t="str">
        <f>"麦世丽"</f>
        <v>麦世丽</v>
      </c>
    </row>
    <row r="544" spans="1:4" ht="34.5" customHeight="1">
      <c r="A544" s="5">
        <v>542</v>
      </c>
      <c r="B544" s="5" t="str">
        <f>"46062022110921300077584"</f>
        <v>46062022110921300077584</v>
      </c>
      <c r="C544" s="5" t="s">
        <v>12</v>
      </c>
      <c r="D544" s="5" t="str">
        <f>"刘玉龙"</f>
        <v>刘玉龙</v>
      </c>
    </row>
    <row r="545" spans="1:4" ht="34.5" customHeight="1">
      <c r="A545" s="5">
        <v>543</v>
      </c>
      <c r="B545" s="5" t="str">
        <f>"46062022110921321777595"</f>
        <v>46062022110921321777595</v>
      </c>
      <c r="C545" s="5" t="s">
        <v>12</v>
      </c>
      <c r="D545" s="5" t="str">
        <f>"黎永杰"</f>
        <v>黎永杰</v>
      </c>
    </row>
    <row r="546" spans="1:4" ht="34.5" customHeight="1">
      <c r="A546" s="5">
        <v>544</v>
      </c>
      <c r="B546" s="5" t="str">
        <f>"46062022110921335777608"</f>
        <v>46062022110921335777608</v>
      </c>
      <c r="C546" s="5" t="s">
        <v>12</v>
      </c>
      <c r="D546" s="5" t="str">
        <f>"王昌贤"</f>
        <v>王昌贤</v>
      </c>
    </row>
    <row r="547" spans="1:4" ht="34.5" customHeight="1">
      <c r="A547" s="5">
        <v>545</v>
      </c>
      <c r="B547" s="5" t="str">
        <f>"46062022110921343277611"</f>
        <v>46062022110921343277611</v>
      </c>
      <c r="C547" s="5" t="s">
        <v>12</v>
      </c>
      <c r="D547" s="5" t="str">
        <f>"郑海玲"</f>
        <v>郑海玲</v>
      </c>
    </row>
    <row r="548" spans="1:4" ht="34.5" customHeight="1">
      <c r="A548" s="5">
        <v>546</v>
      </c>
      <c r="B548" s="5" t="str">
        <f>"46062022110921480177691"</f>
        <v>46062022110921480177691</v>
      </c>
      <c r="C548" s="5" t="s">
        <v>12</v>
      </c>
      <c r="D548" s="5" t="str">
        <f>"薛二丹"</f>
        <v>薛二丹</v>
      </c>
    </row>
    <row r="549" spans="1:4" ht="34.5" customHeight="1">
      <c r="A549" s="5">
        <v>547</v>
      </c>
      <c r="B549" s="5" t="str">
        <f>"46062022110921492577703"</f>
        <v>46062022110921492577703</v>
      </c>
      <c r="C549" s="5" t="s">
        <v>12</v>
      </c>
      <c r="D549" s="5" t="str">
        <f>"陈美霖"</f>
        <v>陈美霖</v>
      </c>
    </row>
    <row r="550" spans="1:4" ht="34.5" customHeight="1">
      <c r="A550" s="5">
        <v>548</v>
      </c>
      <c r="B550" s="5" t="str">
        <f>"46062022110921554277734"</f>
        <v>46062022110921554277734</v>
      </c>
      <c r="C550" s="5" t="s">
        <v>12</v>
      </c>
      <c r="D550" s="5" t="str">
        <f>"吴景东"</f>
        <v>吴景东</v>
      </c>
    </row>
    <row r="551" spans="1:4" ht="34.5" customHeight="1">
      <c r="A551" s="5">
        <v>549</v>
      </c>
      <c r="B551" s="5" t="str">
        <f>"46062022110922040677786"</f>
        <v>46062022110922040677786</v>
      </c>
      <c r="C551" s="5" t="s">
        <v>12</v>
      </c>
      <c r="D551" s="5" t="str">
        <f>"卞翠"</f>
        <v>卞翠</v>
      </c>
    </row>
    <row r="552" spans="1:4" ht="34.5" customHeight="1">
      <c r="A552" s="5">
        <v>550</v>
      </c>
      <c r="B552" s="5" t="str">
        <f>"46062022110922100177823"</f>
        <v>46062022110922100177823</v>
      </c>
      <c r="C552" s="5" t="s">
        <v>12</v>
      </c>
      <c r="D552" s="5" t="str">
        <f>"黎秀蕊"</f>
        <v>黎秀蕊</v>
      </c>
    </row>
    <row r="553" spans="1:4" ht="34.5" customHeight="1">
      <c r="A553" s="5">
        <v>551</v>
      </c>
      <c r="B553" s="5" t="str">
        <f>"46062022110922140077843"</f>
        <v>46062022110922140077843</v>
      </c>
      <c r="C553" s="5" t="s">
        <v>12</v>
      </c>
      <c r="D553" s="5" t="str">
        <f>"钟丽云"</f>
        <v>钟丽云</v>
      </c>
    </row>
    <row r="554" spans="1:4" ht="34.5" customHeight="1">
      <c r="A554" s="5">
        <v>552</v>
      </c>
      <c r="B554" s="5" t="str">
        <f>"46062022110922174277864"</f>
        <v>46062022110922174277864</v>
      </c>
      <c r="C554" s="5" t="s">
        <v>12</v>
      </c>
      <c r="D554" s="5" t="str">
        <f>"林锦"</f>
        <v>林锦</v>
      </c>
    </row>
    <row r="555" spans="1:4" ht="34.5" customHeight="1">
      <c r="A555" s="5">
        <v>553</v>
      </c>
      <c r="B555" s="5" t="str">
        <f>"46062022110922182677868"</f>
        <v>46062022110922182677868</v>
      </c>
      <c r="C555" s="5" t="s">
        <v>12</v>
      </c>
      <c r="D555" s="5" t="str">
        <f>"黎冬梅"</f>
        <v>黎冬梅</v>
      </c>
    </row>
    <row r="556" spans="1:4" ht="34.5" customHeight="1">
      <c r="A556" s="5">
        <v>554</v>
      </c>
      <c r="B556" s="5" t="str">
        <f>"46062022110922200677883"</f>
        <v>46062022110922200677883</v>
      </c>
      <c r="C556" s="5" t="s">
        <v>12</v>
      </c>
      <c r="D556" s="5" t="str">
        <f>"吴开姨"</f>
        <v>吴开姨</v>
      </c>
    </row>
    <row r="557" spans="1:4" ht="34.5" customHeight="1">
      <c r="A557" s="5">
        <v>555</v>
      </c>
      <c r="B557" s="5" t="str">
        <f>"46062022110922343977963"</f>
        <v>46062022110922343977963</v>
      </c>
      <c r="C557" s="5" t="s">
        <v>12</v>
      </c>
      <c r="D557" s="5" t="str">
        <f>"王妹"</f>
        <v>王妹</v>
      </c>
    </row>
    <row r="558" spans="1:4" ht="34.5" customHeight="1">
      <c r="A558" s="5">
        <v>556</v>
      </c>
      <c r="B558" s="5" t="str">
        <f>"46062022110922391077988"</f>
        <v>46062022110922391077988</v>
      </c>
      <c r="C558" s="5" t="s">
        <v>12</v>
      </c>
      <c r="D558" s="5" t="str">
        <f>"单媛媛"</f>
        <v>单媛媛</v>
      </c>
    </row>
    <row r="559" spans="1:4" ht="34.5" customHeight="1">
      <c r="A559" s="5">
        <v>557</v>
      </c>
      <c r="B559" s="5" t="str">
        <f>"46062022110922414377999"</f>
        <v>46062022110922414377999</v>
      </c>
      <c r="C559" s="5" t="s">
        <v>12</v>
      </c>
      <c r="D559" s="5" t="str">
        <f>"符姑妹"</f>
        <v>符姑妹</v>
      </c>
    </row>
    <row r="560" spans="1:4" ht="34.5" customHeight="1">
      <c r="A560" s="5">
        <v>558</v>
      </c>
      <c r="B560" s="5" t="str">
        <f>"46062022110923114278129"</f>
        <v>46062022110923114278129</v>
      </c>
      <c r="C560" s="5" t="s">
        <v>12</v>
      </c>
      <c r="D560" s="5" t="str">
        <f>"戴惠风"</f>
        <v>戴惠风</v>
      </c>
    </row>
    <row r="561" spans="1:4" ht="34.5" customHeight="1">
      <c r="A561" s="5">
        <v>559</v>
      </c>
      <c r="B561" s="5" t="str">
        <f>"46062022110923122678133"</f>
        <v>46062022110923122678133</v>
      </c>
      <c r="C561" s="5" t="s">
        <v>12</v>
      </c>
      <c r="D561" s="5" t="str">
        <f>"郭万媛"</f>
        <v>郭万媛</v>
      </c>
    </row>
    <row r="562" spans="1:4" ht="34.5" customHeight="1">
      <c r="A562" s="5">
        <v>560</v>
      </c>
      <c r="B562" s="5" t="str">
        <f>"46062022110923181278159"</f>
        <v>46062022110923181278159</v>
      </c>
      <c r="C562" s="5" t="s">
        <v>12</v>
      </c>
      <c r="D562" s="5" t="str">
        <f>"申晨阳"</f>
        <v>申晨阳</v>
      </c>
    </row>
    <row r="563" spans="1:4" ht="34.5" customHeight="1">
      <c r="A563" s="5">
        <v>561</v>
      </c>
      <c r="B563" s="5" t="str">
        <f>"46062022110923232978178"</f>
        <v>46062022110923232978178</v>
      </c>
      <c r="C563" s="5" t="s">
        <v>12</v>
      </c>
      <c r="D563" s="5" t="str">
        <f>"潘英婧"</f>
        <v>潘英婧</v>
      </c>
    </row>
    <row r="564" spans="1:4" ht="34.5" customHeight="1">
      <c r="A564" s="5">
        <v>562</v>
      </c>
      <c r="B564" s="5" t="str">
        <f>"46062022110923485878252"</f>
        <v>46062022110923485878252</v>
      </c>
      <c r="C564" s="5" t="s">
        <v>12</v>
      </c>
      <c r="D564" s="5" t="str">
        <f>"陈二爱"</f>
        <v>陈二爱</v>
      </c>
    </row>
    <row r="565" spans="1:4" ht="34.5" customHeight="1">
      <c r="A565" s="5">
        <v>563</v>
      </c>
      <c r="B565" s="5" t="str">
        <f>"46062022111000035478300"</f>
        <v>46062022111000035478300</v>
      </c>
      <c r="C565" s="5" t="s">
        <v>12</v>
      </c>
      <c r="D565" s="5" t="str">
        <f>"洪金美"</f>
        <v>洪金美</v>
      </c>
    </row>
    <row r="566" spans="1:4" ht="34.5" customHeight="1">
      <c r="A566" s="5">
        <v>564</v>
      </c>
      <c r="B566" s="5" t="str">
        <f>"46062022111000062878303"</f>
        <v>46062022111000062878303</v>
      </c>
      <c r="C566" s="5" t="s">
        <v>12</v>
      </c>
      <c r="D566" s="5" t="str">
        <f>"刘小芬"</f>
        <v>刘小芬</v>
      </c>
    </row>
    <row r="567" spans="1:4" ht="34.5" customHeight="1">
      <c r="A567" s="5">
        <v>565</v>
      </c>
      <c r="B567" s="5" t="str">
        <f>"46062022111000080578307"</f>
        <v>46062022111000080578307</v>
      </c>
      <c r="C567" s="5" t="s">
        <v>12</v>
      </c>
      <c r="D567" s="5" t="str">
        <f>"朱贤桂"</f>
        <v>朱贤桂</v>
      </c>
    </row>
    <row r="568" spans="1:4" ht="34.5" customHeight="1">
      <c r="A568" s="5">
        <v>566</v>
      </c>
      <c r="B568" s="5" t="str">
        <f>"46062022111000313678358"</f>
        <v>46062022111000313678358</v>
      </c>
      <c r="C568" s="5" t="s">
        <v>12</v>
      </c>
      <c r="D568" s="5" t="str">
        <f>"关烧"</f>
        <v>关烧</v>
      </c>
    </row>
    <row r="569" spans="1:4" ht="34.5" customHeight="1">
      <c r="A569" s="5">
        <v>567</v>
      </c>
      <c r="B569" s="5" t="str">
        <f>"46062022111000350778364"</f>
        <v>46062022111000350778364</v>
      </c>
      <c r="C569" s="5" t="s">
        <v>12</v>
      </c>
      <c r="D569" s="5" t="str">
        <f>"赵永妹"</f>
        <v>赵永妹</v>
      </c>
    </row>
    <row r="570" spans="1:4" ht="34.5" customHeight="1">
      <c r="A570" s="5">
        <v>568</v>
      </c>
      <c r="B570" s="5" t="str">
        <f>"46062022111001195978421"</f>
        <v>46062022111001195978421</v>
      </c>
      <c r="C570" s="5" t="s">
        <v>12</v>
      </c>
      <c r="D570" s="5" t="str">
        <f>"唐小提"</f>
        <v>唐小提</v>
      </c>
    </row>
    <row r="571" spans="1:4" ht="34.5" customHeight="1">
      <c r="A571" s="5">
        <v>569</v>
      </c>
      <c r="B571" s="5" t="str">
        <f>"46062022111001203578423"</f>
        <v>46062022111001203578423</v>
      </c>
      <c r="C571" s="5" t="s">
        <v>12</v>
      </c>
      <c r="D571" s="5" t="str">
        <f>"王如梅"</f>
        <v>王如梅</v>
      </c>
    </row>
    <row r="572" spans="1:4" ht="34.5" customHeight="1">
      <c r="A572" s="5">
        <v>570</v>
      </c>
      <c r="B572" s="5" t="str">
        <f>"46062022111008532478709"</f>
        <v>46062022111008532478709</v>
      </c>
      <c r="C572" s="5" t="s">
        <v>12</v>
      </c>
      <c r="D572" s="5" t="str">
        <f>"刘海燕"</f>
        <v>刘海燕</v>
      </c>
    </row>
    <row r="573" spans="1:4" ht="34.5" customHeight="1">
      <c r="A573" s="5">
        <v>571</v>
      </c>
      <c r="B573" s="5" t="str">
        <f>"46062022111008540578718"</f>
        <v>46062022111008540578718</v>
      </c>
      <c r="C573" s="5" t="s">
        <v>12</v>
      </c>
      <c r="D573" s="5" t="str">
        <f>"黄海杏"</f>
        <v>黄海杏</v>
      </c>
    </row>
    <row r="574" spans="1:4" ht="34.5" customHeight="1">
      <c r="A574" s="5">
        <v>572</v>
      </c>
      <c r="B574" s="5" t="str">
        <f>"46062022111008553578728"</f>
        <v>46062022111008553578728</v>
      </c>
      <c r="C574" s="5" t="s">
        <v>12</v>
      </c>
      <c r="D574" s="5" t="str">
        <f>"李秀妹"</f>
        <v>李秀妹</v>
      </c>
    </row>
    <row r="575" spans="1:4" ht="34.5" customHeight="1">
      <c r="A575" s="5">
        <v>573</v>
      </c>
      <c r="B575" s="5" t="str">
        <f>"46062022111008580078743"</f>
        <v>46062022111008580078743</v>
      </c>
      <c r="C575" s="5" t="s">
        <v>12</v>
      </c>
      <c r="D575" s="5" t="str">
        <f>"李美逢"</f>
        <v>李美逢</v>
      </c>
    </row>
    <row r="576" spans="1:4" ht="34.5" customHeight="1">
      <c r="A576" s="5">
        <v>574</v>
      </c>
      <c r="B576" s="5" t="str">
        <f>"46062022111008580278745"</f>
        <v>46062022111008580278745</v>
      </c>
      <c r="C576" s="5" t="s">
        <v>12</v>
      </c>
      <c r="D576" s="5" t="str">
        <f>"谭壮丽"</f>
        <v>谭壮丽</v>
      </c>
    </row>
    <row r="577" spans="1:4" ht="34.5" customHeight="1">
      <c r="A577" s="5">
        <v>575</v>
      </c>
      <c r="B577" s="5" t="str">
        <f>"46062022111009034478778"</f>
        <v>46062022111009034478778</v>
      </c>
      <c r="C577" s="5" t="s">
        <v>12</v>
      </c>
      <c r="D577" s="5" t="str">
        <f>"黄秀维"</f>
        <v>黄秀维</v>
      </c>
    </row>
    <row r="578" spans="1:4" ht="34.5" customHeight="1">
      <c r="A578" s="5">
        <v>576</v>
      </c>
      <c r="B578" s="5" t="str">
        <f>"46062022111009263378942"</f>
        <v>46062022111009263378942</v>
      </c>
      <c r="C578" s="5" t="s">
        <v>12</v>
      </c>
      <c r="D578" s="5" t="str">
        <f>"王军妹"</f>
        <v>王军妹</v>
      </c>
    </row>
    <row r="579" spans="1:4" ht="34.5" customHeight="1">
      <c r="A579" s="5">
        <v>577</v>
      </c>
      <c r="B579" s="5" t="str">
        <f>"46062022111009594779215"</f>
        <v>46062022111009594779215</v>
      </c>
      <c r="C579" s="5" t="s">
        <v>12</v>
      </c>
      <c r="D579" s="5" t="str">
        <f>"刘传儒"</f>
        <v>刘传儒</v>
      </c>
    </row>
    <row r="580" spans="1:4" ht="34.5" customHeight="1">
      <c r="A580" s="5">
        <v>578</v>
      </c>
      <c r="B580" s="5" t="str">
        <f>"46062022111010000279217"</f>
        <v>46062022111010000279217</v>
      </c>
      <c r="C580" s="5" t="s">
        <v>12</v>
      </c>
      <c r="D580" s="5" t="str">
        <f>"张才惠"</f>
        <v>张才惠</v>
      </c>
    </row>
    <row r="581" spans="1:4" ht="34.5" customHeight="1">
      <c r="A581" s="5">
        <v>579</v>
      </c>
      <c r="B581" s="5" t="str">
        <f>"46062022111010080979294"</f>
        <v>46062022111010080979294</v>
      </c>
      <c r="C581" s="5" t="s">
        <v>12</v>
      </c>
      <c r="D581" s="5" t="str">
        <f>"薛秀凤"</f>
        <v>薛秀凤</v>
      </c>
    </row>
    <row r="582" spans="1:4" ht="34.5" customHeight="1">
      <c r="A582" s="5">
        <v>580</v>
      </c>
      <c r="B582" s="5" t="str">
        <f>"46062022111010082179298"</f>
        <v>46062022111010082179298</v>
      </c>
      <c r="C582" s="5" t="s">
        <v>12</v>
      </c>
      <c r="D582" s="5" t="str">
        <f>"李美莲"</f>
        <v>李美莲</v>
      </c>
    </row>
    <row r="583" spans="1:4" ht="34.5" customHeight="1">
      <c r="A583" s="5">
        <v>581</v>
      </c>
      <c r="B583" s="5" t="str">
        <f>"46062022111010105479326"</f>
        <v>46062022111010105479326</v>
      </c>
      <c r="C583" s="5" t="s">
        <v>12</v>
      </c>
      <c r="D583" s="5" t="str">
        <f>"刘照远"</f>
        <v>刘照远</v>
      </c>
    </row>
    <row r="584" spans="1:4" ht="34.5" customHeight="1">
      <c r="A584" s="5">
        <v>582</v>
      </c>
      <c r="B584" s="5" t="str">
        <f>"46062022111010195279420"</f>
        <v>46062022111010195279420</v>
      </c>
      <c r="C584" s="5" t="s">
        <v>12</v>
      </c>
      <c r="D584" s="5" t="str">
        <f>"陈琪"</f>
        <v>陈琪</v>
      </c>
    </row>
    <row r="585" spans="1:4" ht="34.5" customHeight="1">
      <c r="A585" s="5">
        <v>583</v>
      </c>
      <c r="B585" s="5" t="str">
        <f>"46062022111010252679465"</f>
        <v>46062022111010252679465</v>
      </c>
      <c r="C585" s="5" t="s">
        <v>12</v>
      </c>
      <c r="D585" s="5" t="str">
        <f>"陈章妍"</f>
        <v>陈章妍</v>
      </c>
    </row>
    <row r="586" spans="1:4" ht="34.5" customHeight="1">
      <c r="A586" s="5">
        <v>584</v>
      </c>
      <c r="B586" s="5" t="str">
        <f>"46062022111010260579472"</f>
        <v>46062022111010260579472</v>
      </c>
      <c r="C586" s="5" t="s">
        <v>12</v>
      </c>
      <c r="D586" s="5" t="str">
        <f>"吴秀玉"</f>
        <v>吴秀玉</v>
      </c>
    </row>
    <row r="587" spans="1:4" ht="34.5" customHeight="1">
      <c r="A587" s="5">
        <v>585</v>
      </c>
      <c r="B587" s="5" t="str">
        <f>"46062022111010295179505"</f>
        <v>46062022111010295179505</v>
      </c>
      <c r="C587" s="5" t="s">
        <v>12</v>
      </c>
      <c r="D587" s="5" t="str">
        <f>"黄玉妃"</f>
        <v>黄玉妃</v>
      </c>
    </row>
    <row r="588" spans="1:4" ht="34.5" customHeight="1">
      <c r="A588" s="5">
        <v>586</v>
      </c>
      <c r="B588" s="5" t="str">
        <f>"46062022111011010379736"</f>
        <v>46062022111011010379736</v>
      </c>
      <c r="C588" s="5" t="s">
        <v>12</v>
      </c>
      <c r="D588" s="5" t="str">
        <f>"李盈美"</f>
        <v>李盈美</v>
      </c>
    </row>
    <row r="589" spans="1:4" ht="34.5" customHeight="1">
      <c r="A589" s="5">
        <v>587</v>
      </c>
      <c r="B589" s="5" t="str">
        <f>"46062022111011035879760"</f>
        <v>46062022111011035879760</v>
      </c>
      <c r="C589" s="5" t="s">
        <v>12</v>
      </c>
      <c r="D589" s="5" t="str">
        <f>"郑语婕"</f>
        <v>郑语婕</v>
      </c>
    </row>
    <row r="590" spans="1:4" ht="34.5" customHeight="1">
      <c r="A590" s="5">
        <v>588</v>
      </c>
      <c r="B590" s="5" t="str">
        <f>"46062022111011061879781"</f>
        <v>46062022111011061879781</v>
      </c>
      <c r="C590" s="5" t="s">
        <v>12</v>
      </c>
      <c r="D590" s="5" t="str">
        <f>"符贤莲"</f>
        <v>符贤莲</v>
      </c>
    </row>
    <row r="591" spans="1:4" ht="34.5" customHeight="1">
      <c r="A591" s="5">
        <v>589</v>
      </c>
      <c r="B591" s="5" t="str">
        <f>"46062022111011230179911"</f>
        <v>46062022111011230179911</v>
      </c>
      <c r="C591" s="5" t="s">
        <v>12</v>
      </c>
      <c r="D591" s="5" t="str">
        <f>"刘秋婷"</f>
        <v>刘秋婷</v>
      </c>
    </row>
    <row r="592" spans="1:4" ht="34.5" customHeight="1">
      <c r="A592" s="5">
        <v>590</v>
      </c>
      <c r="B592" s="5" t="str">
        <f>"46062022111011373880012"</f>
        <v>46062022111011373880012</v>
      </c>
      <c r="C592" s="5" t="s">
        <v>12</v>
      </c>
      <c r="D592" s="5" t="str">
        <f>"许秀月"</f>
        <v>许秀月</v>
      </c>
    </row>
    <row r="593" spans="1:4" ht="34.5" customHeight="1">
      <c r="A593" s="5">
        <v>591</v>
      </c>
      <c r="B593" s="5" t="str">
        <f>"46062022111011581280126"</f>
        <v>46062022111011581280126</v>
      </c>
      <c r="C593" s="5" t="s">
        <v>12</v>
      </c>
      <c r="D593" s="5" t="str">
        <f>"孙有带"</f>
        <v>孙有带</v>
      </c>
    </row>
    <row r="594" spans="1:4" ht="34.5" customHeight="1">
      <c r="A594" s="5">
        <v>592</v>
      </c>
      <c r="B594" s="5" t="str">
        <f>"46062022111012000880136"</f>
        <v>46062022111012000880136</v>
      </c>
      <c r="C594" s="5" t="s">
        <v>12</v>
      </c>
      <c r="D594" s="5" t="str">
        <f>"羊爱教"</f>
        <v>羊爱教</v>
      </c>
    </row>
    <row r="595" spans="1:4" ht="34.5" customHeight="1">
      <c r="A595" s="5">
        <v>593</v>
      </c>
      <c r="B595" s="5" t="str">
        <f>"46062022111012195480200"</f>
        <v>46062022111012195480200</v>
      </c>
      <c r="C595" s="5" t="s">
        <v>12</v>
      </c>
      <c r="D595" s="5" t="str">
        <f>"许丽姜"</f>
        <v>许丽姜</v>
      </c>
    </row>
    <row r="596" spans="1:4" ht="34.5" customHeight="1">
      <c r="A596" s="5">
        <v>594</v>
      </c>
      <c r="B596" s="5" t="str">
        <f>"46062022111012195980201"</f>
        <v>46062022111012195980201</v>
      </c>
      <c r="C596" s="5" t="s">
        <v>12</v>
      </c>
      <c r="D596" s="5" t="str">
        <f>"余文慧"</f>
        <v>余文慧</v>
      </c>
    </row>
    <row r="597" spans="1:4" ht="34.5" customHeight="1">
      <c r="A597" s="5">
        <v>595</v>
      </c>
      <c r="B597" s="5" t="str">
        <f>"46062022111012384680268"</f>
        <v>46062022111012384680268</v>
      </c>
      <c r="C597" s="5" t="s">
        <v>12</v>
      </c>
      <c r="D597" s="5" t="str">
        <f>"王美爱"</f>
        <v>王美爱</v>
      </c>
    </row>
    <row r="598" spans="1:4" ht="34.5" customHeight="1">
      <c r="A598" s="5">
        <v>596</v>
      </c>
      <c r="B598" s="5" t="str">
        <f>"46062022111012420880281"</f>
        <v>46062022111012420880281</v>
      </c>
      <c r="C598" s="5" t="s">
        <v>12</v>
      </c>
      <c r="D598" s="5" t="str">
        <f>"符宠艳"</f>
        <v>符宠艳</v>
      </c>
    </row>
    <row r="599" spans="1:4" ht="34.5" customHeight="1">
      <c r="A599" s="5">
        <v>597</v>
      </c>
      <c r="B599" s="5" t="str">
        <f>"46062022111012525480331"</f>
        <v>46062022111012525480331</v>
      </c>
      <c r="C599" s="5" t="s">
        <v>12</v>
      </c>
      <c r="D599" s="5" t="str">
        <f>"符兰青"</f>
        <v>符兰青</v>
      </c>
    </row>
    <row r="600" spans="1:4" ht="34.5" customHeight="1">
      <c r="A600" s="5">
        <v>598</v>
      </c>
      <c r="B600" s="5" t="str">
        <f>"46062022111012551780340"</f>
        <v>46062022111012551780340</v>
      </c>
      <c r="C600" s="5" t="s">
        <v>12</v>
      </c>
      <c r="D600" s="5" t="str">
        <f>"董军花"</f>
        <v>董军花</v>
      </c>
    </row>
    <row r="601" spans="1:4" ht="34.5" customHeight="1">
      <c r="A601" s="5">
        <v>599</v>
      </c>
      <c r="B601" s="5" t="str">
        <f>"46062022111012571680350"</f>
        <v>46062022111012571680350</v>
      </c>
      <c r="C601" s="5" t="s">
        <v>12</v>
      </c>
      <c r="D601" s="5" t="str">
        <f>"刘欣"</f>
        <v>刘欣</v>
      </c>
    </row>
    <row r="602" spans="1:4" ht="34.5" customHeight="1">
      <c r="A602" s="5">
        <v>600</v>
      </c>
      <c r="B602" s="5" t="str">
        <f>"46062022111012585280353"</f>
        <v>46062022111012585280353</v>
      </c>
      <c r="C602" s="5" t="s">
        <v>12</v>
      </c>
      <c r="D602" s="5" t="str">
        <f>"黎经莲"</f>
        <v>黎经莲</v>
      </c>
    </row>
    <row r="603" spans="1:4" ht="34.5" customHeight="1">
      <c r="A603" s="5">
        <v>601</v>
      </c>
      <c r="B603" s="5" t="str">
        <f>"46062022111013042880376"</f>
        <v>46062022111013042880376</v>
      </c>
      <c r="C603" s="5" t="s">
        <v>12</v>
      </c>
      <c r="D603" s="5" t="str">
        <f>"王妹诗"</f>
        <v>王妹诗</v>
      </c>
    </row>
    <row r="604" spans="1:4" ht="34.5" customHeight="1">
      <c r="A604" s="5">
        <v>602</v>
      </c>
      <c r="B604" s="5" t="str">
        <f>"46062022111013074180386"</f>
        <v>46062022111013074180386</v>
      </c>
      <c r="C604" s="5" t="s">
        <v>12</v>
      </c>
      <c r="D604" s="5" t="str">
        <f>"羊鸾喜"</f>
        <v>羊鸾喜</v>
      </c>
    </row>
    <row r="605" spans="1:4" ht="34.5" customHeight="1">
      <c r="A605" s="5">
        <v>603</v>
      </c>
      <c r="B605" s="5" t="str">
        <f>"46062022111013112780401"</f>
        <v>46062022111013112780401</v>
      </c>
      <c r="C605" s="5" t="s">
        <v>12</v>
      </c>
      <c r="D605" s="5" t="str">
        <f>"唐祥转"</f>
        <v>唐祥转</v>
      </c>
    </row>
    <row r="606" spans="1:4" ht="34.5" customHeight="1">
      <c r="A606" s="5">
        <v>604</v>
      </c>
      <c r="B606" s="5" t="str">
        <f>"46062022111013350880467"</f>
        <v>46062022111013350880467</v>
      </c>
      <c r="C606" s="5" t="s">
        <v>12</v>
      </c>
      <c r="D606" s="5" t="str">
        <f>"黎佳翎"</f>
        <v>黎佳翎</v>
      </c>
    </row>
    <row r="607" spans="1:4" ht="34.5" customHeight="1">
      <c r="A607" s="5">
        <v>605</v>
      </c>
      <c r="B607" s="5" t="str">
        <f>"46062022111013373880477"</f>
        <v>46062022111013373880477</v>
      </c>
      <c r="C607" s="5" t="s">
        <v>12</v>
      </c>
      <c r="D607" s="5" t="str">
        <f>"邓松怡"</f>
        <v>邓松怡</v>
      </c>
    </row>
    <row r="608" spans="1:4" ht="34.5" customHeight="1">
      <c r="A608" s="5">
        <v>606</v>
      </c>
      <c r="B608" s="5" t="str">
        <f>"46062022111013380980478"</f>
        <v>46062022111013380980478</v>
      </c>
      <c r="C608" s="5" t="s">
        <v>12</v>
      </c>
      <c r="D608" s="5" t="str">
        <f>"郑高英"</f>
        <v>郑高英</v>
      </c>
    </row>
    <row r="609" spans="1:4" ht="34.5" customHeight="1">
      <c r="A609" s="5">
        <v>607</v>
      </c>
      <c r="B609" s="5" t="str">
        <f>"46062022111013391780482"</f>
        <v>46062022111013391780482</v>
      </c>
      <c r="C609" s="5" t="s">
        <v>12</v>
      </c>
      <c r="D609" s="5" t="str">
        <f>"徐魁娟"</f>
        <v>徐魁娟</v>
      </c>
    </row>
    <row r="610" spans="1:4" ht="34.5" customHeight="1">
      <c r="A610" s="5">
        <v>608</v>
      </c>
      <c r="B610" s="5" t="str">
        <f>"46062022111013444980497"</f>
        <v>46062022111013444980497</v>
      </c>
      <c r="C610" s="5" t="s">
        <v>12</v>
      </c>
      <c r="D610" s="5" t="str">
        <f>"陈土香"</f>
        <v>陈土香</v>
      </c>
    </row>
    <row r="611" spans="1:4" ht="34.5" customHeight="1">
      <c r="A611" s="5">
        <v>609</v>
      </c>
      <c r="B611" s="5" t="str">
        <f>"46062022111014295580615"</f>
        <v>46062022111014295580615</v>
      </c>
      <c r="C611" s="5" t="s">
        <v>12</v>
      </c>
      <c r="D611" s="5" t="str">
        <f>"李贤淑"</f>
        <v>李贤淑</v>
      </c>
    </row>
    <row r="612" spans="1:4" ht="34.5" customHeight="1">
      <c r="A612" s="5">
        <v>610</v>
      </c>
      <c r="B612" s="5" t="str">
        <f>"46062022111014315780626"</f>
        <v>46062022111014315780626</v>
      </c>
      <c r="C612" s="5" t="s">
        <v>12</v>
      </c>
      <c r="D612" s="5" t="str">
        <f>"陈冬梅"</f>
        <v>陈冬梅</v>
      </c>
    </row>
    <row r="613" spans="1:4" ht="34.5" customHeight="1">
      <c r="A613" s="5">
        <v>611</v>
      </c>
      <c r="B613" s="5" t="str">
        <f>"46062022111014411380656"</f>
        <v>46062022111014411380656</v>
      </c>
      <c r="C613" s="5" t="s">
        <v>12</v>
      </c>
      <c r="D613" s="5" t="str">
        <f>"陈杰翠"</f>
        <v>陈杰翠</v>
      </c>
    </row>
    <row r="614" spans="1:4" ht="34.5" customHeight="1">
      <c r="A614" s="5">
        <v>612</v>
      </c>
      <c r="B614" s="5" t="str">
        <f>"46062022111014554780709"</f>
        <v>46062022111014554780709</v>
      </c>
      <c r="C614" s="5" t="s">
        <v>12</v>
      </c>
      <c r="D614" s="5" t="str">
        <f>"蔡灵灵"</f>
        <v>蔡灵灵</v>
      </c>
    </row>
    <row r="615" spans="1:4" ht="34.5" customHeight="1">
      <c r="A615" s="5">
        <v>613</v>
      </c>
      <c r="B615" s="5" t="str">
        <f>"46062022111014564980717"</f>
        <v>46062022111014564980717</v>
      </c>
      <c r="C615" s="5" t="s">
        <v>12</v>
      </c>
      <c r="D615" s="5" t="str">
        <f>"曾菊爱"</f>
        <v>曾菊爱</v>
      </c>
    </row>
    <row r="616" spans="1:4" ht="34.5" customHeight="1">
      <c r="A616" s="5">
        <v>614</v>
      </c>
      <c r="B616" s="5" t="str">
        <f>"46062022111015102380763"</f>
        <v>46062022111015102380763</v>
      </c>
      <c r="C616" s="5" t="s">
        <v>12</v>
      </c>
      <c r="D616" s="5" t="str">
        <f>"张彩秀"</f>
        <v>张彩秀</v>
      </c>
    </row>
    <row r="617" spans="1:4" ht="34.5" customHeight="1">
      <c r="A617" s="5">
        <v>615</v>
      </c>
      <c r="B617" s="5" t="str">
        <f>"46062022111015250280810"</f>
        <v>46062022111015250280810</v>
      </c>
      <c r="C617" s="5" t="s">
        <v>12</v>
      </c>
      <c r="D617" s="5" t="str">
        <f>"简树香"</f>
        <v>简树香</v>
      </c>
    </row>
    <row r="618" spans="1:4" ht="34.5" customHeight="1">
      <c r="A618" s="5">
        <v>616</v>
      </c>
      <c r="B618" s="5" t="str">
        <f>"46062022111015270780818"</f>
        <v>46062022111015270780818</v>
      </c>
      <c r="C618" s="5" t="s">
        <v>12</v>
      </c>
      <c r="D618" s="5" t="str">
        <f>"唐瑞容"</f>
        <v>唐瑞容</v>
      </c>
    </row>
    <row r="619" spans="1:4" ht="34.5" customHeight="1">
      <c r="A619" s="5">
        <v>617</v>
      </c>
      <c r="B619" s="5" t="str">
        <f>"46062022111015402480864"</f>
        <v>46062022111015402480864</v>
      </c>
      <c r="C619" s="5" t="s">
        <v>12</v>
      </c>
      <c r="D619" s="5" t="str">
        <f>"黄河玉"</f>
        <v>黄河玉</v>
      </c>
    </row>
    <row r="620" spans="1:4" ht="34.5" customHeight="1">
      <c r="A620" s="5">
        <v>618</v>
      </c>
      <c r="B620" s="5" t="str">
        <f>"46062022111015514680909"</f>
        <v>46062022111015514680909</v>
      </c>
      <c r="C620" s="5" t="s">
        <v>12</v>
      </c>
      <c r="D620" s="5" t="str">
        <f>"卓丽奎"</f>
        <v>卓丽奎</v>
      </c>
    </row>
    <row r="621" spans="1:4" ht="34.5" customHeight="1">
      <c r="A621" s="5">
        <v>619</v>
      </c>
      <c r="B621" s="5" t="str">
        <f>"46062022111015543280924"</f>
        <v>46062022111015543280924</v>
      </c>
      <c r="C621" s="5" t="s">
        <v>12</v>
      </c>
      <c r="D621" s="5" t="str">
        <f>"黎秀珠"</f>
        <v>黎秀珠</v>
      </c>
    </row>
    <row r="622" spans="1:4" ht="34.5" customHeight="1">
      <c r="A622" s="5">
        <v>620</v>
      </c>
      <c r="B622" s="5" t="str">
        <f>"46062022111015591480939"</f>
        <v>46062022111015591480939</v>
      </c>
      <c r="C622" s="5" t="s">
        <v>12</v>
      </c>
      <c r="D622" s="5" t="str">
        <f>"符传汉"</f>
        <v>符传汉</v>
      </c>
    </row>
    <row r="623" spans="1:4" ht="34.5" customHeight="1">
      <c r="A623" s="5">
        <v>621</v>
      </c>
      <c r="B623" s="5" t="str">
        <f>"46062022111016012380945"</f>
        <v>46062022111016012380945</v>
      </c>
      <c r="C623" s="5" t="s">
        <v>12</v>
      </c>
      <c r="D623" s="5" t="str">
        <f>"张美献"</f>
        <v>张美献</v>
      </c>
    </row>
    <row r="624" spans="1:4" ht="34.5" customHeight="1">
      <c r="A624" s="5">
        <v>622</v>
      </c>
      <c r="B624" s="5" t="str">
        <f>"46062022111016022180949"</f>
        <v>46062022111016022180949</v>
      </c>
      <c r="C624" s="5" t="s">
        <v>12</v>
      </c>
      <c r="D624" s="5" t="str">
        <f>"羊伶"</f>
        <v>羊伶</v>
      </c>
    </row>
    <row r="625" spans="1:4" ht="34.5" customHeight="1">
      <c r="A625" s="5">
        <v>623</v>
      </c>
      <c r="B625" s="5" t="str">
        <f>"46062022111016062980963"</f>
        <v>46062022111016062980963</v>
      </c>
      <c r="C625" s="5" t="s">
        <v>12</v>
      </c>
      <c r="D625" s="5" t="str">
        <f>"符启研"</f>
        <v>符启研</v>
      </c>
    </row>
    <row r="626" spans="1:4" ht="34.5" customHeight="1">
      <c r="A626" s="5">
        <v>624</v>
      </c>
      <c r="B626" s="5" t="str">
        <f>"46062022111016170181007"</f>
        <v>46062022111016170181007</v>
      </c>
      <c r="C626" s="5" t="s">
        <v>12</v>
      </c>
      <c r="D626" s="5" t="str">
        <f>"何开丽"</f>
        <v>何开丽</v>
      </c>
    </row>
    <row r="627" spans="1:4" ht="34.5" customHeight="1">
      <c r="A627" s="5">
        <v>625</v>
      </c>
      <c r="B627" s="5" t="str">
        <f>"46062022111016232481028"</f>
        <v>46062022111016232481028</v>
      </c>
      <c r="C627" s="5" t="s">
        <v>12</v>
      </c>
      <c r="D627" s="5" t="str">
        <f>"吴芳芳"</f>
        <v>吴芳芳</v>
      </c>
    </row>
    <row r="628" spans="1:4" ht="34.5" customHeight="1">
      <c r="A628" s="5">
        <v>626</v>
      </c>
      <c r="B628" s="5" t="str">
        <f>"46062022111016435781098"</f>
        <v>46062022111016435781098</v>
      </c>
      <c r="C628" s="5" t="s">
        <v>12</v>
      </c>
      <c r="D628" s="5" t="str">
        <f>"胡杰"</f>
        <v>胡杰</v>
      </c>
    </row>
    <row r="629" spans="1:4" ht="34.5" customHeight="1">
      <c r="A629" s="5">
        <v>627</v>
      </c>
      <c r="B629" s="5" t="str">
        <f>"46062022111016481681106"</f>
        <v>46062022111016481681106</v>
      </c>
      <c r="C629" s="5" t="s">
        <v>12</v>
      </c>
      <c r="D629" s="5" t="str">
        <f>"吴丽和"</f>
        <v>吴丽和</v>
      </c>
    </row>
    <row r="630" spans="1:4" ht="34.5" customHeight="1">
      <c r="A630" s="5">
        <v>628</v>
      </c>
      <c r="B630" s="5" t="str">
        <f>"46062022111016491481112"</f>
        <v>46062022111016491481112</v>
      </c>
      <c r="C630" s="5" t="s">
        <v>12</v>
      </c>
      <c r="D630" s="5" t="str">
        <f>"张木英"</f>
        <v>张木英</v>
      </c>
    </row>
    <row r="631" spans="1:4" ht="34.5" customHeight="1">
      <c r="A631" s="5">
        <v>629</v>
      </c>
      <c r="B631" s="5" t="str">
        <f>"46062022111016502481119"</f>
        <v>46062022111016502481119</v>
      </c>
      <c r="C631" s="5" t="s">
        <v>12</v>
      </c>
      <c r="D631" s="5" t="str">
        <f>"李秀霞"</f>
        <v>李秀霞</v>
      </c>
    </row>
    <row r="632" spans="1:4" ht="34.5" customHeight="1">
      <c r="A632" s="5">
        <v>630</v>
      </c>
      <c r="B632" s="5" t="str">
        <f>"46062022111017051081167"</f>
        <v>46062022111017051081167</v>
      </c>
      <c r="C632" s="5" t="s">
        <v>12</v>
      </c>
      <c r="D632" s="5" t="str">
        <f>"陈井桃"</f>
        <v>陈井桃</v>
      </c>
    </row>
    <row r="633" spans="1:4" ht="34.5" customHeight="1">
      <c r="A633" s="5">
        <v>631</v>
      </c>
      <c r="B633" s="5" t="str">
        <f>"46062022111017365981251"</f>
        <v>46062022111017365981251</v>
      </c>
      <c r="C633" s="5" t="s">
        <v>12</v>
      </c>
      <c r="D633" s="5" t="str">
        <f>"吴桂青"</f>
        <v>吴桂青</v>
      </c>
    </row>
    <row r="634" spans="1:4" ht="34.5" customHeight="1">
      <c r="A634" s="5">
        <v>632</v>
      </c>
      <c r="B634" s="5" t="str">
        <f>"46062022111017480181276"</f>
        <v>46062022111017480181276</v>
      </c>
      <c r="C634" s="5" t="s">
        <v>12</v>
      </c>
      <c r="D634" s="5" t="str">
        <f>"谢二丹"</f>
        <v>谢二丹</v>
      </c>
    </row>
    <row r="635" spans="1:4" ht="34.5" customHeight="1">
      <c r="A635" s="5">
        <v>633</v>
      </c>
      <c r="B635" s="5" t="str">
        <f>"46062022111017503181289"</f>
        <v>46062022111017503181289</v>
      </c>
      <c r="C635" s="5" t="s">
        <v>12</v>
      </c>
      <c r="D635" s="5" t="str">
        <f>"李桃玲"</f>
        <v>李桃玲</v>
      </c>
    </row>
    <row r="636" spans="1:4" ht="34.5" customHeight="1">
      <c r="A636" s="5">
        <v>634</v>
      </c>
      <c r="B636" s="5" t="str">
        <f>"46062022111017544981299"</f>
        <v>46062022111017544981299</v>
      </c>
      <c r="C636" s="5" t="s">
        <v>12</v>
      </c>
      <c r="D636" s="5" t="str">
        <f>"王伟杰"</f>
        <v>王伟杰</v>
      </c>
    </row>
    <row r="637" spans="1:4" ht="34.5" customHeight="1">
      <c r="A637" s="5">
        <v>635</v>
      </c>
      <c r="B637" s="5" t="str">
        <f>"46062022111018065081324"</f>
        <v>46062022111018065081324</v>
      </c>
      <c r="C637" s="5" t="s">
        <v>12</v>
      </c>
      <c r="D637" s="5" t="str">
        <f>"李学秀"</f>
        <v>李学秀</v>
      </c>
    </row>
    <row r="638" spans="1:4" ht="34.5" customHeight="1">
      <c r="A638" s="5">
        <v>636</v>
      </c>
      <c r="B638" s="5" t="str">
        <f>"46062022111018111581338"</f>
        <v>46062022111018111581338</v>
      </c>
      <c r="C638" s="5" t="s">
        <v>12</v>
      </c>
      <c r="D638" s="5" t="str">
        <f>"陈桃桂"</f>
        <v>陈桃桂</v>
      </c>
    </row>
    <row r="639" spans="1:4" ht="34.5" customHeight="1">
      <c r="A639" s="5">
        <v>637</v>
      </c>
      <c r="B639" s="5" t="str">
        <f>"46062022111018125581346"</f>
        <v>46062022111018125581346</v>
      </c>
      <c r="C639" s="5" t="s">
        <v>12</v>
      </c>
      <c r="D639" s="5" t="str">
        <f>"郭品丽"</f>
        <v>郭品丽</v>
      </c>
    </row>
    <row r="640" spans="1:4" ht="34.5" customHeight="1">
      <c r="A640" s="5">
        <v>638</v>
      </c>
      <c r="B640" s="5" t="str">
        <f>"46062022111018205881369"</f>
        <v>46062022111018205881369</v>
      </c>
      <c r="C640" s="5" t="s">
        <v>12</v>
      </c>
      <c r="D640" s="5" t="str">
        <f>"王秋伦"</f>
        <v>王秋伦</v>
      </c>
    </row>
    <row r="641" spans="1:4" ht="34.5" customHeight="1">
      <c r="A641" s="5">
        <v>639</v>
      </c>
      <c r="B641" s="5" t="str">
        <f>"46062022111018292481385"</f>
        <v>46062022111018292481385</v>
      </c>
      <c r="C641" s="5" t="s">
        <v>12</v>
      </c>
      <c r="D641" s="5" t="str">
        <f>"李秀香"</f>
        <v>李秀香</v>
      </c>
    </row>
    <row r="642" spans="1:4" ht="34.5" customHeight="1">
      <c r="A642" s="5">
        <v>640</v>
      </c>
      <c r="B642" s="5" t="str">
        <f>"46062022111018324281392"</f>
        <v>46062022111018324281392</v>
      </c>
      <c r="C642" s="5" t="s">
        <v>12</v>
      </c>
      <c r="D642" s="5" t="str">
        <f>"陈娇珠"</f>
        <v>陈娇珠</v>
      </c>
    </row>
    <row r="643" spans="1:4" ht="34.5" customHeight="1">
      <c r="A643" s="5">
        <v>641</v>
      </c>
      <c r="B643" s="5" t="str">
        <f>"46062022111018414081418"</f>
        <v>46062022111018414081418</v>
      </c>
      <c r="C643" s="5" t="s">
        <v>12</v>
      </c>
      <c r="D643" s="5" t="str">
        <f>"陈爱日"</f>
        <v>陈爱日</v>
      </c>
    </row>
    <row r="644" spans="1:4" ht="34.5" customHeight="1">
      <c r="A644" s="5">
        <v>642</v>
      </c>
      <c r="B644" s="5" t="str">
        <f>"46062022111018430881425"</f>
        <v>46062022111018430881425</v>
      </c>
      <c r="C644" s="5" t="s">
        <v>12</v>
      </c>
      <c r="D644" s="5" t="str">
        <f>"陈正媛"</f>
        <v>陈正媛</v>
      </c>
    </row>
    <row r="645" spans="1:4" ht="34.5" customHeight="1">
      <c r="A645" s="5">
        <v>643</v>
      </c>
      <c r="B645" s="5" t="str">
        <f>"46062022111019060681492"</f>
        <v>46062022111019060681492</v>
      </c>
      <c r="C645" s="5" t="s">
        <v>12</v>
      </c>
      <c r="D645" s="5" t="str">
        <f>"李石玉"</f>
        <v>李石玉</v>
      </c>
    </row>
    <row r="646" spans="1:4" ht="34.5" customHeight="1">
      <c r="A646" s="5">
        <v>644</v>
      </c>
      <c r="B646" s="5" t="str">
        <f>"46062022111019085181496"</f>
        <v>46062022111019085181496</v>
      </c>
      <c r="C646" s="5" t="s">
        <v>12</v>
      </c>
      <c r="D646" s="5" t="str">
        <f>"张月丽"</f>
        <v>张月丽</v>
      </c>
    </row>
    <row r="647" spans="1:4" ht="34.5" customHeight="1">
      <c r="A647" s="5">
        <v>645</v>
      </c>
      <c r="B647" s="5" t="str">
        <f>"46062022111019144281509"</f>
        <v>46062022111019144281509</v>
      </c>
      <c r="C647" s="5" t="s">
        <v>12</v>
      </c>
      <c r="D647" s="5" t="str">
        <f>"张玉桃"</f>
        <v>张玉桃</v>
      </c>
    </row>
    <row r="648" spans="1:4" ht="34.5" customHeight="1">
      <c r="A648" s="5">
        <v>646</v>
      </c>
      <c r="B648" s="5" t="str">
        <f>"46062022111019160981515"</f>
        <v>46062022111019160981515</v>
      </c>
      <c r="C648" s="5" t="s">
        <v>12</v>
      </c>
      <c r="D648" s="5" t="str">
        <f>"朱美月"</f>
        <v>朱美月</v>
      </c>
    </row>
    <row r="649" spans="1:4" ht="34.5" customHeight="1">
      <c r="A649" s="5">
        <v>647</v>
      </c>
      <c r="B649" s="5" t="str">
        <f>"46062022111019185981520"</f>
        <v>46062022111019185981520</v>
      </c>
      <c r="C649" s="5" t="s">
        <v>12</v>
      </c>
      <c r="D649" s="5" t="str">
        <f>"薛文良"</f>
        <v>薛文良</v>
      </c>
    </row>
    <row r="650" spans="1:4" ht="34.5" customHeight="1">
      <c r="A650" s="5">
        <v>648</v>
      </c>
      <c r="B650" s="5" t="str">
        <f>"46062022111019275881544"</f>
        <v>46062022111019275881544</v>
      </c>
      <c r="C650" s="5" t="s">
        <v>12</v>
      </c>
      <c r="D650" s="5" t="str">
        <f>"李有汝"</f>
        <v>李有汝</v>
      </c>
    </row>
    <row r="651" spans="1:4" ht="34.5" customHeight="1">
      <c r="A651" s="5">
        <v>649</v>
      </c>
      <c r="B651" s="5" t="str">
        <f>"46062022111019310381561"</f>
        <v>46062022111019310381561</v>
      </c>
      <c r="C651" s="5" t="s">
        <v>12</v>
      </c>
      <c r="D651" s="5" t="str">
        <f>"黎秀玲"</f>
        <v>黎秀玲</v>
      </c>
    </row>
    <row r="652" spans="1:4" ht="34.5" customHeight="1">
      <c r="A652" s="5">
        <v>650</v>
      </c>
      <c r="B652" s="5" t="str">
        <f>"46062022111019441381599"</f>
        <v>46062022111019441381599</v>
      </c>
      <c r="C652" s="5" t="s">
        <v>12</v>
      </c>
      <c r="D652" s="5" t="str">
        <f>"王小燕"</f>
        <v>王小燕</v>
      </c>
    </row>
    <row r="653" spans="1:4" ht="34.5" customHeight="1">
      <c r="A653" s="5">
        <v>651</v>
      </c>
      <c r="B653" s="5" t="str">
        <f>"46062022111019455481604"</f>
        <v>46062022111019455481604</v>
      </c>
      <c r="C653" s="5" t="s">
        <v>12</v>
      </c>
      <c r="D653" s="5" t="str">
        <f>"申泽英"</f>
        <v>申泽英</v>
      </c>
    </row>
    <row r="654" spans="1:4" ht="34.5" customHeight="1">
      <c r="A654" s="5">
        <v>652</v>
      </c>
      <c r="B654" s="5" t="str">
        <f>"46062022111019470381608"</f>
        <v>46062022111019470381608</v>
      </c>
      <c r="C654" s="5" t="s">
        <v>12</v>
      </c>
      <c r="D654" s="5" t="str">
        <f>"黄继茵"</f>
        <v>黄继茵</v>
      </c>
    </row>
    <row r="655" spans="1:4" ht="34.5" customHeight="1">
      <c r="A655" s="5">
        <v>653</v>
      </c>
      <c r="B655" s="5" t="str">
        <f>"46062022111019485281613"</f>
        <v>46062022111019485281613</v>
      </c>
      <c r="C655" s="5" t="s">
        <v>12</v>
      </c>
      <c r="D655" s="5" t="str">
        <f>"李海娟"</f>
        <v>李海娟</v>
      </c>
    </row>
    <row r="656" spans="1:4" ht="34.5" customHeight="1">
      <c r="A656" s="5">
        <v>654</v>
      </c>
      <c r="B656" s="5" t="str">
        <f>"46062022111019571481632"</f>
        <v>46062022111019571481632</v>
      </c>
      <c r="C656" s="5" t="s">
        <v>12</v>
      </c>
      <c r="D656" s="5" t="str">
        <f>"何洁如"</f>
        <v>何洁如</v>
      </c>
    </row>
    <row r="657" spans="1:4" ht="34.5" customHeight="1">
      <c r="A657" s="5">
        <v>655</v>
      </c>
      <c r="B657" s="5" t="str">
        <f>"46062022111019573581634"</f>
        <v>46062022111019573581634</v>
      </c>
      <c r="C657" s="5" t="s">
        <v>12</v>
      </c>
      <c r="D657" s="5" t="str">
        <f>"赖井云"</f>
        <v>赖井云</v>
      </c>
    </row>
    <row r="658" spans="1:4" ht="34.5" customHeight="1">
      <c r="A658" s="5">
        <v>656</v>
      </c>
      <c r="B658" s="5" t="str">
        <f>"46062022111019585081638"</f>
        <v>46062022111019585081638</v>
      </c>
      <c r="C658" s="5" t="s">
        <v>12</v>
      </c>
      <c r="D658" s="5" t="str">
        <f>"何代郎"</f>
        <v>何代郎</v>
      </c>
    </row>
    <row r="659" spans="1:4" ht="34.5" customHeight="1">
      <c r="A659" s="5">
        <v>657</v>
      </c>
      <c r="B659" s="5" t="str">
        <f>"46062022111020005581645"</f>
        <v>46062022111020005581645</v>
      </c>
      <c r="C659" s="5" t="s">
        <v>12</v>
      </c>
      <c r="D659" s="5" t="str">
        <f>"叶克敏"</f>
        <v>叶克敏</v>
      </c>
    </row>
    <row r="660" spans="1:4" ht="34.5" customHeight="1">
      <c r="A660" s="5">
        <v>658</v>
      </c>
      <c r="B660" s="5" t="str">
        <f>"46062022111020342381750"</f>
        <v>46062022111020342381750</v>
      </c>
      <c r="C660" s="5" t="s">
        <v>12</v>
      </c>
      <c r="D660" s="5" t="str">
        <f>"薛晶优"</f>
        <v>薛晶优</v>
      </c>
    </row>
    <row r="661" spans="1:4" ht="34.5" customHeight="1">
      <c r="A661" s="5">
        <v>659</v>
      </c>
      <c r="B661" s="5" t="str">
        <f>"46062022111020361681753"</f>
        <v>46062022111020361681753</v>
      </c>
      <c r="C661" s="5" t="s">
        <v>12</v>
      </c>
      <c r="D661" s="5" t="str">
        <f>"刘桂春"</f>
        <v>刘桂春</v>
      </c>
    </row>
    <row r="662" spans="1:4" ht="34.5" customHeight="1">
      <c r="A662" s="5">
        <v>660</v>
      </c>
      <c r="B662" s="5" t="str">
        <f>"46062022111020373181756"</f>
        <v>46062022111020373181756</v>
      </c>
      <c r="C662" s="5" t="s">
        <v>12</v>
      </c>
      <c r="D662" s="5" t="str">
        <f>"苏新苗"</f>
        <v>苏新苗</v>
      </c>
    </row>
    <row r="663" spans="1:4" ht="34.5" customHeight="1">
      <c r="A663" s="5">
        <v>661</v>
      </c>
      <c r="B663" s="5" t="str">
        <f>"46062022111020400281764"</f>
        <v>46062022111020400281764</v>
      </c>
      <c r="C663" s="5" t="s">
        <v>12</v>
      </c>
      <c r="D663" s="5" t="str">
        <f>"羊晓芬"</f>
        <v>羊晓芬</v>
      </c>
    </row>
    <row r="664" spans="1:4" ht="34.5" customHeight="1">
      <c r="A664" s="5">
        <v>662</v>
      </c>
      <c r="B664" s="5" t="str">
        <f>"46062022111020420981770"</f>
        <v>46062022111020420981770</v>
      </c>
      <c r="C664" s="5" t="s">
        <v>12</v>
      </c>
      <c r="D664" s="5" t="str">
        <f>"李衍菊"</f>
        <v>李衍菊</v>
      </c>
    </row>
    <row r="665" spans="1:4" ht="34.5" customHeight="1">
      <c r="A665" s="5">
        <v>663</v>
      </c>
      <c r="B665" s="5" t="str">
        <f>"46062022111020441181776"</f>
        <v>46062022111020441181776</v>
      </c>
      <c r="C665" s="5" t="s">
        <v>12</v>
      </c>
      <c r="D665" s="5" t="str">
        <f>"郑胜姣"</f>
        <v>郑胜姣</v>
      </c>
    </row>
    <row r="666" spans="1:4" ht="34.5" customHeight="1">
      <c r="A666" s="5">
        <v>664</v>
      </c>
      <c r="B666" s="5" t="str">
        <f>"46062022111020482181787"</f>
        <v>46062022111020482181787</v>
      </c>
      <c r="C666" s="5" t="s">
        <v>12</v>
      </c>
      <c r="D666" s="5" t="str">
        <f>"朱秀对"</f>
        <v>朱秀对</v>
      </c>
    </row>
    <row r="667" spans="1:4" ht="34.5" customHeight="1">
      <c r="A667" s="5">
        <v>665</v>
      </c>
      <c r="B667" s="5" t="str">
        <f>"46062022111020494181792"</f>
        <v>46062022111020494181792</v>
      </c>
      <c r="C667" s="5" t="s">
        <v>12</v>
      </c>
      <c r="D667" s="5" t="str">
        <f>"林孟芳"</f>
        <v>林孟芳</v>
      </c>
    </row>
    <row r="668" spans="1:4" ht="34.5" customHeight="1">
      <c r="A668" s="5">
        <v>666</v>
      </c>
      <c r="B668" s="5" t="str">
        <f>"46062022111021080981845"</f>
        <v>46062022111021080981845</v>
      </c>
      <c r="C668" s="5" t="s">
        <v>12</v>
      </c>
      <c r="D668" s="5" t="str">
        <f>"许中笠"</f>
        <v>许中笠</v>
      </c>
    </row>
    <row r="669" spans="1:4" ht="34.5" customHeight="1">
      <c r="A669" s="5">
        <v>667</v>
      </c>
      <c r="B669" s="5" t="str">
        <f>"46062022111021093381849"</f>
        <v>46062022111021093381849</v>
      </c>
      <c r="C669" s="5" t="s">
        <v>12</v>
      </c>
      <c r="D669" s="5" t="str">
        <f>"羊静美"</f>
        <v>羊静美</v>
      </c>
    </row>
    <row r="670" spans="1:4" ht="34.5" customHeight="1">
      <c r="A670" s="5">
        <v>668</v>
      </c>
      <c r="B670" s="5" t="str">
        <f>"46062022111021241481887"</f>
        <v>46062022111021241481887</v>
      </c>
      <c r="C670" s="5" t="s">
        <v>12</v>
      </c>
      <c r="D670" s="5" t="str">
        <f>"陈永爱"</f>
        <v>陈永爱</v>
      </c>
    </row>
    <row r="671" spans="1:4" ht="34.5" customHeight="1">
      <c r="A671" s="5">
        <v>669</v>
      </c>
      <c r="B671" s="5" t="str">
        <f>"46062022111021412981939"</f>
        <v>46062022111021412981939</v>
      </c>
      <c r="C671" s="5" t="s">
        <v>12</v>
      </c>
      <c r="D671" s="5" t="str">
        <f>"苏丽坤"</f>
        <v>苏丽坤</v>
      </c>
    </row>
    <row r="672" spans="1:4" ht="34.5" customHeight="1">
      <c r="A672" s="5">
        <v>670</v>
      </c>
      <c r="B672" s="5" t="str">
        <f>"46062022111021435481946"</f>
        <v>46062022111021435481946</v>
      </c>
      <c r="C672" s="5" t="s">
        <v>12</v>
      </c>
      <c r="D672" s="5" t="str">
        <f>"薛良妹"</f>
        <v>薛良妹</v>
      </c>
    </row>
    <row r="673" spans="1:4" ht="34.5" customHeight="1">
      <c r="A673" s="5">
        <v>671</v>
      </c>
      <c r="B673" s="5" t="str">
        <f>"46062022111021591081991"</f>
        <v>46062022111021591081991</v>
      </c>
      <c r="C673" s="5" t="s">
        <v>12</v>
      </c>
      <c r="D673" s="5" t="str">
        <f>"张选英"</f>
        <v>张选英</v>
      </c>
    </row>
    <row r="674" spans="1:4" ht="34.5" customHeight="1">
      <c r="A674" s="5">
        <v>672</v>
      </c>
      <c r="B674" s="5" t="str">
        <f>"46062022111022002281995"</f>
        <v>46062022111022002281995</v>
      </c>
      <c r="C674" s="5" t="s">
        <v>12</v>
      </c>
      <c r="D674" s="5" t="str">
        <f>"陈梅兰"</f>
        <v>陈梅兰</v>
      </c>
    </row>
    <row r="675" spans="1:4" ht="34.5" customHeight="1">
      <c r="A675" s="5">
        <v>673</v>
      </c>
      <c r="B675" s="5" t="str">
        <f>"46062022111022041882008"</f>
        <v>46062022111022041882008</v>
      </c>
      <c r="C675" s="5" t="s">
        <v>12</v>
      </c>
      <c r="D675" s="5" t="str">
        <f>"谢咏兰"</f>
        <v>谢咏兰</v>
      </c>
    </row>
    <row r="676" spans="1:4" ht="34.5" customHeight="1">
      <c r="A676" s="5">
        <v>674</v>
      </c>
      <c r="B676" s="5" t="str">
        <f>"46062022111022084582021"</f>
        <v>46062022111022084582021</v>
      </c>
      <c r="C676" s="5" t="s">
        <v>12</v>
      </c>
      <c r="D676" s="5" t="str">
        <f>"许琼菊"</f>
        <v>许琼菊</v>
      </c>
    </row>
    <row r="677" spans="1:4" ht="34.5" customHeight="1">
      <c r="A677" s="5">
        <v>675</v>
      </c>
      <c r="B677" s="5" t="str">
        <f>"46062022111022132482034"</f>
        <v>46062022111022132482034</v>
      </c>
      <c r="C677" s="5" t="s">
        <v>12</v>
      </c>
      <c r="D677" s="5" t="str">
        <f>"李荣春"</f>
        <v>李荣春</v>
      </c>
    </row>
    <row r="678" spans="1:4" ht="34.5" customHeight="1">
      <c r="A678" s="5">
        <v>676</v>
      </c>
      <c r="B678" s="5" t="str">
        <f>"46062022111022190082043"</f>
        <v>46062022111022190082043</v>
      </c>
      <c r="C678" s="5" t="s">
        <v>12</v>
      </c>
      <c r="D678" s="5" t="str">
        <f>"林鲁勉"</f>
        <v>林鲁勉</v>
      </c>
    </row>
    <row r="679" spans="1:4" ht="34.5" customHeight="1">
      <c r="A679" s="5">
        <v>677</v>
      </c>
      <c r="B679" s="5" t="str">
        <f>"46062022111022311482068"</f>
        <v>46062022111022311482068</v>
      </c>
      <c r="C679" s="5" t="s">
        <v>12</v>
      </c>
      <c r="D679" s="5" t="str">
        <f>"王开艳"</f>
        <v>王开艳</v>
      </c>
    </row>
    <row r="680" spans="1:4" ht="34.5" customHeight="1">
      <c r="A680" s="5">
        <v>678</v>
      </c>
      <c r="B680" s="5" t="str">
        <f>"46062022111022312982069"</f>
        <v>46062022111022312982069</v>
      </c>
      <c r="C680" s="5" t="s">
        <v>12</v>
      </c>
      <c r="D680" s="5" t="str">
        <f>"郑庚彩"</f>
        <v>郑庚彩</v>
      </c>
    </row>
    <row r="681" spans="1:4" ht="34.5" customHeight="1">
      <c r="A681" s="5">
        <v>679</v>
      </c>
      <c r="B681" s="5" t="str">
        <f>"46062022111022431682105"</f>
        <v>46062022111022431682105</v>
      </c>
      <c r="C681" s="5" t="s">
        <v>12</v>
      </c>
      <c r="D681" s="5" t="str">
        <f>"杜小丁"</f>
        <v>杜小丁</v>
      </c>
    </row>
    <row r="682" spans="1:4" ht="34.5" customHeight="1">
      <c r="A682" s="5">
        <v>680</v>
      </c>
      <c r="B682" s="5" t="str">
        <f>"46062022111023135782168"</f>
        <v>46062022111023135782168</v>
      </c>
      <c r="C682" s="5" t="s">
        <v>12</v>
      </c>
      <c r="D682" s="5" t="str">
        <f>"羊玉妍"</f>
        <v>羊玉妍</v>
      </c>
    </row>
    <row r="683" spans="1:4" ht="34.5" customHeight="1">
      <c r="A683" s="5">
        <v>681</v>
      </c>
      <c r="B683" s="5" t="str">
        <f>"46062022111023144082170"</f>
        <v>46062022111023144082170</v>
      </c>
      <c r="C683" s="5" t="s">
        <v>12</v>
      </c>
      <c r="D683" s="5" t="str">
        <f>"麦翰玲"</f>
        <v>麦翰玲</v>
      </c>
    </row>
    <row r="684" spans="1:4" ht="34.5" customHeight="1">
      <c r="A684" s="5">
        <v>682</v>
      </c>
      <c r="B684" s="5" t="str">
        <f>"46062022111023300282198"</f>
        <v>46062022111023300282198</v>
      </c>
      <c r="C684" s="5" t="s">
        <v>12</v>
      </c>
      <c r="D684" s="5" t="str">
        <f>"马美红"</f>
        <v>马美红</v>
      </c>
    </row>
    <row r="685" spans="1:4" ht="34.5" customHeight="1">
      <c r="A685" s="5">
        <v>683</v>
      </c>
      <c r="B685" s="5" t="str">
        <f>"46062022111023364782211"</f>
        <v>46062022111023364782211</v>
      </c>
      <c r="C685" s="5" t="s">
        <v>12</v>
      </c>
      <c r="D685" s="5" t="str">
        <f>"何荷花"</f>
        <v>何荷花</v>
      </c>
    </row>
    <row r="686" spans="1:4" ht="34.5" customHeight="1">
      <c r="A686" s="5">
        <v>684</v>
      </c>
      <c r="B686" s="5" t="str">
        <f>"46062022111023425082221"</f>
        <v>46062022111023425082221</v>
      </c>
      <c r="C686" s="5" t="s">
        <v>12</v>
      </c>
      <c r="D686" s="5" t="str">
        <f>"徐月芬"</f>
        <v>徐月芬</v>
      </c>
    </row>
    <row r="687" spans="1:4" ht="34.5" customHeight="1">
      <c r="A687" s="5">
        <v>685</v>
      </c>
      <c r="B687" s="5" t="str">
        <f>"46062022111100021282245"</f>
        <v>46062022111100021282245</v>
      </c>
      <c r="C687" s="5" t="s">
        <v>12</v>
      </c>
      <c r="D687" s="5" t="str">
        <f>"董江鹏"</f>
        <v>董江鹏</v>
      </c>
    </row>
    <row r="688" spans="1:4" ht="34.5" customHeight="1">
      <c r="A688" s="5">
        <v>686</v>
      </c>
      <c r="B688" s="5" t="str">
        <f>"46062022111107225682313"</f>
        <v>46062022111107225682313</v>
      </c>
      <c r="C688" s="5" t="s">
        <v>12</v>
      </c>
      <c r="D688" s="5" t="str">
        <f>"赵阿惠"</f>
        <v>赵阿惠</v>
      </c>
    </row>
    <row r="689" spans="1:4" ht="34.5" customHeight="1">
      <c r="A689" s="5">
        <v>687</v>
      </c>
      <c r="B689" s="5" t="str">
        <f>"46062022111108081582332"</f>
        <v>46062022111108081582332</v>
      </c>
      <c r="C689" s="5" t="s">
        <v>12</v>
      </c>
      <c r="D689" s="5" t="str">
        <f>"吴明妹"</f>
        <v>吴明妹</v>
      </c>
    </row>
    <row r="690" spans="1:4" ht="34.5" customHeight="1">
      <c r="A690" s="5">
        <v>688</v>
      </c>
      <c r="B690" s="5" t="str">
        <f>"46062022111108383782382"</f>
        <v>46062022111108383782382</v>
      </c>
      <c r="C690" s="5" t="s">
        <v>12</v>
      </c>
      <c r="D690" s="5" t="str">
        <f>"黎倩雯"</f>
        <v>黎倩雯</v>
      </c>
    </row>
    <row r="691" spans="1:4" ht="34.5" customHeight="1">
      <c r="A691" s="5">
        <v>689</v>
      </c>
      <c r="B691" s="5" t="str">
        <f>"46062022111108541082429"</f>
        <v>46062022111108541082429</v>
      </c>
      <c r="C691" s="5" t="s">
        <v>12</v>
      </c>
      <c r="D691" s="5" t="str">
        <f>"陈星花"</f>
        <v>陈星花</v>
      </c>
    </row>
    <row r="692" spans="1:4" ht="34.5" customHeight="1">
      <c r="A692" s="5">
        <v>690</v>
      </c>
      <c r="B692" s="5" t="str">
        <f>"46062022111109225382513"</f>
        <v>46062022111109225382513</v>
      </c>
      <c r="C692" s="5" t="s">
        <v>12</v>
      </c>
      <c r="D692" s="5" t="str">
        <f>"许秋爱"</f>
        <v>许秋爱</v>
      </c>
    </row>
    <row r="693" spans="1:4" ht="34.5" customHeight="1">
      <c r="A693" s="5">
        <v>691</v>
      </c>
      <c r="B693" s="5" t="str">
        <f>"46062022111110201782697"</f>
        <v>46062022111110201782697</v>
      </c>
      <c r="C693" s="5" t="s">
        <v>12</v>
      </c>
      <c r="D693" s="5" t="str">
        <f>"董为英"</f>
        <v>董为英</v>
      </c>
    </row>
    <row r="694" spans="1:4" ht="34.5" customHeight="1">
      <c r="A694" s="5">
        <v>692</v>
      </c>
      <c r="B694" s="5" t="str">
        <f>"46062022111110253882717"</f>
        <v>46062022111110253882717</v>
      </c>
      <c r="C694" s="5" t="s">
        <v>12</v>
      </c>
      <c r="D694" s="5" t="str">
        <f>"黄海丽"</f>
        <v>黄海丽</v>
      </c>
    </row>
    <row r="695" spans="1:4" ht="34.5" customHeight="1">
      <c r="A695" s="5">
        <v>693</v>
      </c>
      <c r="B695" s="5" t="str">
        <f>"46062022111110280882728"</f>
        <v>46062022111110280882728</v>
      </c>
      <c r="C695" s="5" t="s">
        <v>12</v>
      </c>
      <c r="D695" s="5" t="str">
        <f>"刘信娟"</f>
        <v>刘信娟</v>
      </c>
    </row>
    <row r="696" spans="1:4" ht="34.5" customHeight="1">
      <c r="A696" s="5">
        <v>694</v>
      </c>
      <c r="B696" s="5" t="str">
        <f>"46062022111110453882779"</f>
        <v>46062022111110453882779</v>
      </c>
      <c r="C696" s="5" t="s">
        <v>12</v>
      </c>
      <c r="D696" s="5" t="str">
        <f>"郭颖莉"</f>
        <v>郭颖莉</v>
      </c>
    </row>
    <row r="697" spans="1:4" ht="34.5" customHeight="1">
      <c r="A697" s="5">
        <v>695</v>
      </c>
      <c r="B697" s="5" t="str">
        <f>"46062022111110490482788"</f>
        <v>46062022111110490482788</v>
      </c>
      <c r="C697" s="5" t="s">
        <v>12</v>
      </c>
      <c r="D697" s="5" t="str">
        <f>"唐茂彩"</f>
        <v>唐茂彩</v>
      </c>
    </row>
    <row r="698" spans="1:4" ht="34.5" customHeight="1">
      <c r="A698" s="5">
        <v>696</v>
      </c>
      <c r="B698" s="5" t="str">
        <f>"46062022111110574582831"</f>
        <v>46062022111110574582831</v>
      </c>
      <c r="C698" s="5" t="s">
        <v>12</v>
      </c>
      <c r="D698" s="5" t="str">
        <f>"刘木兰"</f>
        <v>刘木兰</v>
      </c>
    </row>
    <row r="699" spans="1:4" ht="34.5" customHeight="1">
      <c r="A699" s="5">
        <v>697</v>
      </c>
      <c r="B699" s="5" t="str">
        <f>"46062022111110581682834"</f>
        <v>46062022111110581682834</v>
      </c>
      <c r="C699" s="5" t="s">
        <v>12</v>
      </c>
      <c r="D699" s="5" t="str">
        <f>"符颖丹"</f>
        <v>符颖丹</v>
      </c>
    </row>
    <row r="700" spans="1:4" ht="34.5" customHeight="1">
      <c r="A700" s="5">
        <v>698</v>
      </c>
      <c r="B700" s="5" t="str">
        <f>"46062022111111184382901"</f>
        <v>46062022111111184382901</v>
      </c>
      <c r="C700" s="5" t="s">
        <v>12</v>
      </c>
      <c r="D700" s="5" t="str">
        <f>"张美求"</f>
        <v>张美求</v>
      </c>
    </row>
    <row r="701" spans="1:4" ht="34.5" customHeight="1">
      <c r="A701" s="5">
        <v>699</v>
      </c>
      <c r="B701" s="5" t="str">
        <f>"46062022111111273782935"</f>
        <v>46062022111111273782935</v>
      </c>
      <c r="C701" s="5" t="s">
        <v>12</v>
      </c>
      <c r="D701" s="5" t="str">
        <f>"陈君丹"</f>
        <v>陈君丹</v>
      </c>
    </row>
    <row r="702" spans="1:4" ht="34.5" customHeight="1">
      <c r="A702" s="5">
        <v>700</v>
      </c>
      <c r="B702" s="5" t="str">
        <f>"46062022111111343282953"</f>
        <v>46062022111111343282953</v>
      </c>
      <c r="C702" s="5" t="s">
        <v>12</v>
      </c>
      <c r="D702" s="5" t="str">
        <f>"刘秋琳"</f>
        <v>刘秋琳</v>
      </c>
    </row>
    <row r="703" spans="1:4" ht="34.5" customHeight="1">
      <c r="A703" s="5">
        <v>701</v>
      </c>
      <c r="B703" s="5" t="str">
        <f>"46062022111111350582955"</f>
        <v>46062022111111350582955</v>
      </c>
      <c r="C703" s="5" t="s">
        <v>12</v>
      </c>
      <c r="D703" s="5" t="str">
        <f>"谢壮姜"</f>
        <v>谢壮姜</v>
      </c>
    </row>
    <row r="704" spans="1:4" ht="34.5" customHeight="1">
      <c r="A704" s="5">
        <v>702</v>
      </c>
      <c r="B704" s="5" t="str">
        <f>"46062022111111392682968"</f>
        <v>46062022111111392682968</v>
      </c>
      <c r="C704" s="5" t="s">
        <v>12</v>
      </c>
      <c r="D704" s="5" t="str">
        <f>"林颖"</f>
        <v>林颖</v>
      </c>
    </row>
    <row r="705" spans="1:4" ht="34.5" customHeight="1">
      <c r="A705" s="5">
        <v>703</v>
      </c>
      <c r="B705" s="5" t="str">
        <f>"46062022111111465182982"</f>
        <v>46062022111111465182982</v>
      </c>
      <c r="C705" s="5" t="s">
        <v>12</v>
      </c>
      <c r="D705" s="5" t="str">
        <f>"范仁丽"</f>
        <v>范仁丽</v>
      </c>
    </row>
    <row r="706" spans="1:4" ht="34.5" customHeight="1">
      <c r="A706" s="5">
        <v>704</v>
      </c>
      <c r="B706" s="5" t="str">
        <f>"46062022111112240483091"</f>
        <v>46062022111112240483091</v>
      </c>
      <c r="C706" s="5" t="s">
        <v>12</v>
      </c>
      <c r="D706" s="5" t="str">
        <f>"何秀玲"</f>
        <v>何秀玲</v>
      </c>
    </row>
    <row r="707" spans="1:4" ht="34.5" customHeight="1">
      <c r="A707" s="5">
        <v>705</v>
      </c>
      <c r="B707" s="5" t="str">
        <f>"46062022111112514083162"</f>
        <v>46062022111112514083162</v>
      </c>
      <c r="C707" s="5" t="s">
        <v>12</v>
      </c>
      <c r="D707" s="5" t="str">
        <f>"吴诗月"</f>
        <v>吴诗月</v>
      </c>
    </row>
    <row r="708" spans="1:4" ht="34.5" customHeight="1">
      <c r="A708" s="5">
        <v>706</v>
      </c>
      <c r="B708" s="5" t="str">
        <f>"46062022111112572583185"</f>
        <v>46062022111112572583185</v>
      </c>
      <c r="C708" s="5" t="s">
        <v>12</v>
      </c>
      <c r="D708" s="5" t="str">
        <f>"吴日春"</f>
        <v>吴日春</v>
      </c>
    </row>
    <row r="709" spans="1:4" ht="34.5" customHeight="1">
      <c r="A709" s="5">
        <v>707</v>
      </c>
      <c r="B709" s="5" t="str">
        <f>"46062022111113085183222"</f>
        <v>46062022111113085183222</v>
      </c>
      <c r="C709" s="5" t="s">
        <v>12</v>
      </c>
      <c r="D709" s="5" t="str">
        <f>"陈乾秋"</f>
        <v>陈乾秋</v>
      </c>
    </row>
    <row r="710" spans="1:4" ht="34.5" customHeight="1">
      <c r="A710" s="5">
        <v>708</v>
      </c>
      <c r="B710" s="5" t="str">
        <f>"46062022111113104783226"</f>
        <v>46062022111113104783226</v>
      </c>
      <c r="C710" s="5" t="s">
        <v>12</v>
      </c>
      <c r="D710" s="5" t="str">
        <f>"唐秋嘉"</f>
        <v>唐秋嘉</v>
      </c>
    </row>
    <row r="711" spans="1:4" ht="34.5" customHeight="1">
      <c r="A711" s="5">
        <v>709</v>
      </c>
      <c r="B711" s="5" t="str">
        <f>"46062022111113193383240"</f>
        <v>46062022111113193383240</v>
      </c>
      <c r="C711" s="5" t="s">
        <v>12</v>
      </c>
      <c r="D711" s="5" t="str">
        <f>"符雨婕"</f>
        <v>符雨婕</v>
      </c>
    </row>
    <row r="712" spans="1:4" ht="34.5" customHeight="1">
      <c r="A712" s="5">
        <v>710</v>
      </c>
      <c r="B712" s="5" t="str">
        <f>"46062022111113230583253"</f>
        <v>46062022111113230583253</v>
      </c>
      <c r="C712" s="5" t="s">
        <v>12</v>
      </c>
      <c r="D712" s="5" t="str">
        <f>"符秋玲"</f>
        <v>符秋玲</v>
      </c>
    </row>
    <row r="713" spans="1:4" ht="34.5" customHeight="1">
      <c r="A713" s="5">
        <v>711</v>
      </c>
      <c r="B713" s="5" t="str">
        <f>"46062022111113240183260"</f>
        <v>46062022111113240183260</v>
      </c>
      <c r="C713" s="5" t="s">
        <v>12</v>
      </c>
      <c r="D713" s="5" t="str">
        <f>"符得庆"</f>
        <v>符得庆</v>
      </c>
    </row>
    <row r="714" spans="1:4" ht="34.5" customHeight="1">
      <c r="A714" s="5">
        <v>712</v>
      </c>
      <c r="B714" s="5" t="str">
        <f>"46062022111114122583371"</f>
        <v>46062022111114122583371</v>
      </c>
      <c r="C714" s="5" t="s">
        <v>12</v>
      </c>
      <c r="D714" s="5" t="str">
        <f>"苏小娜"</f>
        <v>苏小娜</v>
      </c>
    </row>
    <row r="715" spans="1:4" ht="34.5" customHeight="1">
      <c r="A715" s="5">
        <v>713</v>
      </c>
      <c r="B715" s="5" t="str">
        <f>"46062022111114145283382"</f>
        <v>46062022111114145283382</v>
      </c>
      <c r="C715" s="5" t="s">
        <v>12</v>
      </c>
      <c r="D715" s="5" t="str">
        <f>"陈秀花"</f>
        <v>陈秀花</v>
      </c>
    </row>
    <row r="716" spans="1:4" ht="34.5" customHeight="1">
      <c r="A716" s="5">
        <v>714</v>
      </c>
      <c r="B716" s="5" t="str">
        <f>"46062022111114204383401"</f>
        <v>46062022111114204383401</v>
      </c>
      <c r="C716" s="5" t="s">
        <v>12</v>
      </c>
      <c r="D716" s="5" t="str">
        <f>"符燕芳"</f>
        <v>符燕芳</v>
      </c>
    </row>
    <row r="717" spans="1:4" ht="34.5" customHeight="1">
      <c r="A717" s="5">
        <v>715</v>
      </c>
      <c r="B717" s="5" t="str">
        <f>"46062022111114433783472"</f>
        <v>46062022111114433783472</v>
      </c>
      <c r="C717" s="5" t="s">
        <v>12</v>
      </c>
      <c r="D717" s="5" t="str">
        <f>"杨家雯"</f>
        <v>杨家雯</v>
      </c>
    </row>
    <row r="718" spans="1:4" ht="34.5" customHeight="1">
      <c r="A718" s="5">
        <v>716</v>
      </c>
      <c r="B718" s="5" t="str">
        <f>"46062022111115085683567"</f>
        <v>46062022111115085683567</v>
      </c>
      <c r="C718" s="5" t="s">
        <v>12</v>
      </c>
      <c r="D718" s="5" t="str">
        <f>"林卓雅"</f>
        <v>林卓雅</v>
      </c>
    </row>
    <row r="719" spans="1:4" ht="34.5" customHeight="1">
      <c r="A719" s="5">
        <v>717</v>
      </c>
      <c r="B719" s="5" t="str">
        <f>"46062022111115112483571"</f>
        <v>46062022111115112483571</v>
      </c>
      <c r="C719" s="5" t="s">
        <v>12</v>
      </c>
      <c r="D719" s="5" t="str">
        <f>"林猷妹"</f>
        <v>林猷妹</v>
      </c>
    </row>
    <row r="720" spans="1:4" ht="34.5" customHeight="1">
      <c r="A720" s="5">
        <v>718</v>
      </c>
      <c r="B720" s="5" t="str">
        <f>"46062022111115252083624"</f>
        <v>46062022111115252083624</v>
      </c>
      <c r="C720" s="5" t="s">
        <v>12</v>
      </c>
      <c r="D720" s="5" t="str">
        <f>"羊焕彩"</f>
        <v>羊焕彩</v>
      </c>
    </row>
    <row r="721" spans="1:4" ht="34.5" customHeight="1">
      <c r="A721" s="5">
        <v>719</v>
      </c>
      <c r="B721" s="5" t="str">
        <f>"46062022111115312583645"</f>
        <v>46062022111115312583645</v>
      </c>
      <c r="C721" s="5" t="s">
        <v>12</v>
      </c>
      <c r="D721" s="5" t="str">
        <f>"曾梦婌"</f>
        <v>曾梦婌</v>
      </c>
    </row>
    <row r="722" spans="1:4" ht="34.5" customHeight="1">
      <c r="A722" s="5">
        <v>720</v>
      </c>
      <c r="B722" s="5" t="str">
        <f>"46062022111115353483661"</f>
        <v>46062022111115353483661</v>
      </c>
      <c r="C722" s="5" t="s">
        <v>12</v>
      </c>
      <c r="D722" s="5" t="str">
        <f>"李玉珠"</f>
        <v>李玉珠</v>
      </c>
    </row>
    <row r="723" spans="1:4" ht="34.5" customHeight="1">
      <c r="A723" s="5">
        <v>721</v>
      </c>
      <c r="B723" s="5" t="str">
        <f>"46062022111115370183665"</f>
        <v>46062022111115370183665</v>
      </c>
      <c r="C723" s="5" t="s">
        <v>12</v>
      </c>
      <c r="D723" s="5" t="str">
        <f>"陈秋"</f>
        <v>陈秋</v>
      </c>
    </row>
    <row r="724" spans="1:4" ht="34.5" customHeight="1">
      <c r="A724" s="5">
        <v>722</v>
      </c>
      <c r="B724" s="5" t="str">
        <f>"46062022111115434483695"</f>
        <v>46062022111115434483695</v>
      </c>
      <c r="C724" s="5" t="s">
        <v>12</v>
      </c>
      <c r="D724" s="5" t="str">
        <f>"符金娜"</f>
        <v>符金娜</v>
      </c>
    </row>
    <row r="725" spans="1:4" ht="34.5" customHeight="1">
      <c r="A725" s="5">
        <v>723</v>
      </c>
      <c r="B725" s="5" t="str">
        <f>"46062022111115494183711"</f>
        <v>46062022111115494183711</v>
      </c>
      <c r="C725" s="5" t="s">
        <v>12</v>
      </c>
      <c r="D725" s="5" t="str">
        <f>"陈三女"</f>
        <v>陈三女</v>
      </c>
    </row>
    <row r="726" spans="1:4" ht="34.5" customHeight="1">
      <c r="A726" s="5">
        <v>724</v>
      </c>
      <c r="B726" s="5" t="str">
        <f>"46062022111116065583751"</f>
        <v>46062022111116065583751</v>
      </c>
      <c r="C726" s="5" t="s">
        <v>12</v>
      </c>
      <c r="D726" s="5" t="str">
        <f>"王婷"</f>
        <v>王婷</v>
      </c>
    </row>
    <row r="727" spans="1:4" ht="34.5" customHeight="1">
      <c r="A727" s="5">
        <v>725</v>
      </c>
      <c r="B727" s="5" t="str">
        <f>"46062022111116120683766"</f>
        <v>46062022111116120683766</v>
      </c>
      <c r="C727" s="5" t="s">
        <v>12</v>
      </c>
      <c r="D727" s="5" t="str">
        <f>"陈菊得"</f>
        <v>陈菊得</v>
      </c>
    </row>
    <row r="728" spans="1:4" ht="34.5" customHeight="1">
      <c r="A728" s="5">
        <v>726</v>
      </c>
      <c r="B728" s="5" t="str">
        <f>"46062022111116145483776"</f>
        <v>46062022111116145483776</v>
      </c>
      <c r="C728" s="5" t="s">
        <v>12</v>
      </c>
      <c r="D728" s="5" t="str">
        <f>"钟新宇"</f>
        <v>钟新宇</v>
      </c>
    </row>
    <row r="729" spans="1:4" ht="34.5" customHeight="1">
      <c r="A729" s="5">
        <v>727</v>
      </c>
      <c r="B729" s="5" t="str">
        <f>"46062022111116423383838"</f>
        <v>46062022111116423383838</v>
      </c>
      <c r="C729" s="5" t="s">
        <v>12</v>
      </c>
      <c r="D729" s="5" t="str">
        <f>"陈才士"</f>
        <v>陈才士</v>
      </c>
    </row>
    <row r="730" spans="1:4" ht="34.5" customHeight="1">
      <c r="A730" s="5">
        <v>728</v>
      </c>
      <c r="B730" s="5" t="str">
        <f>"46062022111116561483871"</f>
        <v>46062022111116561483871</v>
      </c>
      <c r="C730" s="5" t="s">
        <v>12</v>
      </c>
      <c r="D730" s="5" t="str">
        <f>"谢明兰"</f>
        <v>谢明兰</v>
      </c>
    </row>
    <row r="731" spans="1:4" ht="34.5" customHeight="1">
      <c r="A731" s="5">
        <v>729</v>
      </c>
      <c r="B731" s="5" t="str">
        <f>"46062022111116581283877"</f>
        <v>46062022111116581283877</v>
      </c>
      <c r="C731" s="5" t="s">
        <v>12</v>
      </c>
      <c r="D731" s="5" t="str">
        <f>"梁赞甲"</f>
        <v>梁赞甲</v>
      </c>
    </row>
    <row r="732" spans="1:4" ht="34.5" customHeight="1">
      <c r="A732" s="5">
        <v>730</v>
      </c>
      <c r="B732" s="5" t="str">
        <f>"46062022111116584883879"</f>
        <v>46062022111116584883879</v>
      </c>
      <c r="C732" s="5" t="s">
        <v>12</v>
      </c>
      <c r="D732" s="5" t="str">
        <f>"欧彩玲"</f>
        <v>欧彩玲</v>
      </c>
    </row>
    <row r="733" spans="1:4" ht="34.5" customHeight="1">
      <c r="A733" s="5">
        <v>731</v>
      </c>
      <c r="B733" s="5" t="str">
        <f>"46062022111117030083883"</f>
        <v>46062022111117030083883</v>
      </c>
      <c r="C733" s="5" t="s">
        <v>12</v>
      </c>
      <c r="D733" s="5" t="str">
        <f>"薛花枝"</f>
        <v>薛花枝</v>
      </c>
    </row>
    <row r="734" spans="1:4" ht="34.5" customHeight="1">
      <c r="A734" s="5">
        <v>732</v>
      </c>
      <c r="B734" s="5" t="str">
        <f>"46062022111117313883886"</f>
        <v>46062022111117313883886</v>
      </c>
      <c r="C734" s="5" t="s">
        <v>12</v>
      </c>
      <c r="D734" s="5" t="str">
        <f>"韩秋凤"</f>
        <v>韩秋凤</v>
      </c>
    </row>
    <row r="735" spans="1:4" ht="34.5" customHeight="1">
      <c r="A735" s="5">
        <v>733</v>
      </c>
      <c r="B735" s="5" t="str">
        <f>"46062022111117412583889"</f>
        <v>46062022111117412583889</v>
      </c>
      <c r="C735" s="5" t="s">
        <v>12</v>
      </c>
      <c r="D735" s="5" t="str">
        <f>"王金月"</f>
        <v>王金月</v>
      </c>
    </row>
    <row r="736" spans="1:4" ht="34.5" customHeight="1">
      <c r="A736" s="5">
        <v>734</v>
      </c>
      <c r="B736" s="5" t="str">
        <f>"46062022111117412683890"</f>
        <v>46062022111117412683890</v>
      </c>
      <c r="C736" s="5" t="s">
        <v>12</v>
      </c>
      <c r="D736" s="5" t="str">
        <f>"羊月"</f>
        <v>羊月</v>
      </c>
    </row>
    <row r="737" spans="1:4" ht="34.5" customHeight="1">
      <c r="A737" s="5">
        <v>735</v>
      </c>
      <c r="B737" s="5" t="str">
        <f>"46062022111117422583892"</f>
        <v>46062022111117422583892</v>
      </c>
      <c r="C737" s="5" t="s">
        <v>12</v>
      </c>
      <c r="D737" s="5" t="str">
        <f>"林永玲"</f>
        <v>林永玲</v>
      </c>
    </row>
    <row r="738" spans="1:4" ht="34.5" customHeight="1">
      <c r="A738" s="5">
        <v>736</v>
      </c>
      <c r="B738" s="5" t="str">
        <f>"46062022111118022783897"</f>
        <v>46062022111118022783897</v>
      </c>
      <c r="C738" s="5" t="s">
        <v>12</v>
      </c>
      <c r="D738" s="5" t="str">
        <f>"符启璃"</f>
        <v>符启璃</v>
      </c>
    </row>
    <row r="739" spans="1:4" ht="34.5" customHeight="1">
      <c r="A739" s="5">
        <v>737</v>
      </c>
      <c r="B739" s="5" t="str">
        <f>"46062022111118330783901"</f>
        <v>46062022111118330783901</v>
      </c>
      <c r="C739" s="5" t="s">
        <v>12</v>
      </c>
      <c r="D739" s="5" t="str">
        <f>"赵应美"</f>
        <v>赵应美</v>
      </c>
    </row>
    <row r="740" spans="1:4" ht="34.5" customHeight="1">
      <c r="A740" s="5">
        <v>738</v>
      </c>
      <c r="B740" s="5" t="str">
        <f>"46062022111118342983902"</f>
        <v>46062022111118342983902</v>
      </c>
      <c r="C740" s="5" t="s">
        <v>12</v>
      </c>
      <c r="D740" s="5" t="str">
        <f>"黄中顺"</f>
        <v>黄中顺</v>
      </c>
    </row>
    <row r="741" spans="1:4" ht="34.5" customHeight="1">
      <c r="A741" s="5">
        <v>739</v>
      </c>
      <c r="B741" s="5" t="str">
        <f>"46062022111119112983905"</f>
        <v>46062022111119112983905</v>
      </c>
      <c r="C741" s="5" t="s">
        <v>12</v>
      </c>
      <c r="D741" s="5" t="str">
        <f>"杨永教"</f>
        <v>杨永教</v>
      </c>
    </row>
    <row r="742" spans="1:4" ht="34.5" customHeight="1">
      <c r="A742" s="5">
        <v>740</v>
      </c>
      <c r="B742" s="5" t="str">
        <f>"46062022111119115483906"</f>
        <v>46062022111119115483906</v>
      </c>
      <c r="C742" s="5" t="s">
        <v>12</v>
      </c>
      <c r="D742" s="5" t="str">
        <f>"曾承姣"</f>
        <v>曾承姣</v>
      </c>
    </row>
    <row r="743" spans="1:4" ht="34.5" customHeight="1">
      <c r="A743" s="5">
        <v>741</v>
      </c>
      <c r="B743" s="5" t="str">
        <f>"46062022111119170383907"</f>
        <v>46062022111119170383907</v>
      </c>
      <c r="C743" s="5" t="s">
        <v>12</v>
      </c>
      <c r="D743" s="5" t="str">
        <f>"许秀"</f>
        <v>许秀</v>
      </c>
    </row>
    <row r="744" spans="1:4" ht="34.5" customHeight="1">
      <c r="A744" s="5">
        <v>742</v>
      </c>
      <c r="B744" s="5" t="str">
        <f>"46062022111119535083911"</f>
        <v>46062022111119535083911</v>
      </c>
      <c r="C744" s="5" t="s">
        <v>12</v>
      </c>
      <c r="D744" s="5" t="str">
        <f>"陈丹桂"</f>
        <v>陈丹桂</v>
      </c>
    </row>
    <row r="745" spans="1:4" ht="34.5" customHeight="1">
      <c r="A745" s="5">
        <v>743</v>
      </c>
      <c r="B745" s="5" t="str">
        <f>"46062022111120030483913"</f>
        <v>46062022111120030483913</v>
      </c>
      <c r="C745" s="5" t="s">
        <v>12</v>
      </c>
      <c r="D745" s="5" t="str">
        <f>"羊裕霞"</f>
        <v>羊裕霞</v>
      </c>
    </row>
    <row r="746" spans="1:4" ht="34.5" customHeight="1">
      <c r="A746" s="5">
        <v>744</v>
      </c>
      <c r="B746" s="5" t="str">
        <f>"46062022111120061783914"</f>
        <v>46062022111120061783914</v>
      </c>
      <c r="C746" s="5" t="s">
        <v>12</v>
      </c>
      <c r="D746" s="5" t="str">
        <f>"陈求娜"</f>
        <v>陈求娜</v>
      </c>
    </row>
    <row r="747" spans="1:4" ht="34.5" customHeight="1">
      <c r="A747" s="5">
        <v>745</v>
      </c>
      <c r="B747" s="5" t="str">
        <f>"46062022111121113083927"</f>
        <v>46062022111121113083927</v>
      </c>
      <c r="C747" s="5" t="s">
        <v>12</v>
      </c>
      <c r="D747" s="5" t="str">
        <f>"李精带"</f>
        <v>李精带</v>
      </c>
    </row>
    <row r="748" spans="1:4" ht="34.5" customHeight="1">
      <c r="A748" s="5">
        <v>746</v>
      </c>
      <c r="B748" s="5" t="str">
        <f>"46062022111121192383929"</f>
        <v>46062022111121192383929</v>
      </c>
      <c r="C748" s="5" t="s">
        <v>12</v>
      </c>
      <c r="D748" s="5" t="str">
        <f>"李开尾"</f>
        <v>李开尾</v>
      </c>
    </row>
    <row r="749" spans="1:4" ht="34.5" customHeight="1">
      <c r="A749" s="5">
        <v>747</v>
      </c>
      <c r="B749" s="5" t="str">
        <f>"46062022111121300683933"</f>
        <v>46062022111121300683933</v>
      </c>
      <c r="C749" s="5" t="s">
        <v>12</v>
      </c>
      <c r="D749" s="5" t="str">
        <f>"朱允萱"</f>
        <v>朱允萱</v>
      </c>
    </row>
    <row r="750" spans="1:4" ht="34.5" customHeight="1">
      <c r="A750" s="5">
        <v>748</v>
      </c>
      <c r="B750" s="5" t="str">
        <f>"46062022111122011683936"</f>
        <v>46062022111122011683936</v>
      </c>
      <c r="C750" s="5" t="s">
        <v>12</v>
      </c>
      <c r="D750" s="5" t="str">
        <f>"刘静贤"</f>
        <v>刘静贤</v>
      </c>
    </row>
    <row r="751" spans="1:4" ht="34.5" customHeight="1">
      <c r="A751" s="5">
        <v>749</v>
      </c>
      <c r="B751" s="5" t="str">
        <f>"46062022111122253283939"</f>
        <v>46062022111122253283939</v>
      </c>
      <c r="C751" s="5" t="s">
        <v>12</v>
      </c>
      <c r="D751" s="5" t="str">
        <f>"李有花"</f>
        <v>李有花</v>
      </c>
    </row>
    <row r="752" spans="1:4" ht="34.5" customHeight="1">
      <c r="A752" s="5">
        <v>750</v>
      </c>
      <c r="B752" s="5" t="str">
        <f>"46062022111122481683941"</f>
        <v>46062022111122481683941</v>
      </c>
      <c r="C752" s="5" t="s">
        <v>12</v>
      </c>
      <c r="D752" s="5" t="str">
        <f>"陈英和"</f>
        <v>陈英和</v>
      </c>
    </row>
    <row r="753" spans="1:4" ht="34.5" customHeight="1">
      <c r="A753" s="5">
        <v>751</v>
      </c>
      <c r="B753" s="5" t="str">
        <f>"46062022111123052183942"</f>
        <v>46062022111123052183942</v>
      </c>
      <c r="C753" s="5" t="s">
        <v>12</v>
      </c>
      <c r="D753" s="5" t="str">
        <f>"吴井侬"</f>
        <v>吴井侬</v>
      </c>
    </row>
    <row r="754" spans="1:4" ht="34.5" customHeight="1">
      <c r="A754" s="5">
        <v>752</v>
      </c>
      <c r="B754" s="5" t="str">
        <f>"46062022111123191183945"</f>
        <v>46062022111123191183945</v>
      </c>
      <c r="C754" s="5" t="s">
        <v>12</v>
      </c>
      <c r="D754" s="5" t="str">
        <f>"林诗梅"</f>
        <v>林诗梅</v>
      </c>
    </row>
    <row r="755" spans="1:4" ht="34.5" customHeight="1">
      <c r="A755" s="5">
        <v>753</v>
      </c>
      <c r="B755" s="5" t="str">
        <f>"46062022111123271283947"</f>
        <v>46062022111123271283947</v>
      </c>
      <c r="C755" s="5" t="s">
        <v>12</v>
      </c>
      <c r="D755" s="5" t="str">
        <f>"罗丽荣"</f>
        <v>罗丽荣</v>
      </c>
    </row>
    <row r="756" spans="1:4" ht="34.5" customHeight="1">
      <c r="A756" s="5">
        <v>754</v>
      </c>
      <c r="B756" s="5" t="str">
        <f>"46062022111123310083948"</f>
        <v>46062022111123310083948</v>
      </c>
      <c r="C756" s="5" t="s">
        <v>12</v>
      </c>
      <c r="D756" s="5" t="str">
        <f>"蔡英英"</f>
        <v>蔡英英</v>
      </c>
    </row>
    <row r="757" spans="1:4" ht="34.5" customHeight="1">
      <c r="A757" s="5">
        <v>755</v>
      </c>
      <c r="B757" s="5" t="str">
        <f>"46062022111123571483950"</f>
        <v>46062022111123571483950</v>
      </c>
      <c r="C757" s="5" t="s">
        <v>12</v>
      </c>
      <c r="D757" s="5" t="str">
        <f>"吴素磊"</f>
        <v>吴素磊</v>
      </c>
    </row>
    <row r="758" spans="1:4" ht="34.5" customHeight="1">
      <c r="A758" s="5">
        <v>756</v>
      </c>
      <c r="B758" s="5" t="str">
        <f>"46062022111201095883955"</f>
        <v>46062022111201095883955</v>
      </c>
      <c r="C758" s="5" t="s">
        <v>12</v>
      </c>
      <c r="D758" s="5" t="str">
        <f>"王娜"</f>
        <v>王娜</v>
      </c>
    </row>
    <row r="759" spans="1:4" ht="34.5" customHeight="1">
      <c r="A759" s="5">
        <v>757</v>
      </c>
      <c r="B759" s="5" t="str">
        <f>"46062022111206345483957"</f>
        <v>46062022111206345483957</v>
      </c>
      <c r="C759" s="5" t="s">
        <v>12</v>
      </c>
      <c r="D759" s="5" t="str">
        <f>"李春美"</f>
        <v>李春美</v>
      </c>
    </row>
    <row r="760" spans="1:4" ht="34.5" customHeight="1">
      <c r="A760" s="5">
        <v>758</v>
      </c>
      <c r="B760" s="5" t="str">
        <f>"46062022111208481483962"</f>
        <v>46062022111208481483962</v>
      </c>
      <c r="C760" s="5" t="s">
        <v>12</v>
      </c>
      <c r="D760" s="5" t="str">
        <f>"陈月美"</f>
        <v>陈月美</v>
      </c>
    </row>
    <row r="761" spans="1:4" ht="34.5" customHeight="1">
      <c r="A761" s="5">
        <v>759</v>
      </c>
      <c r="B761" s="5" t="str">
        <f>"46062022111209325883964"</f>
        <v>46062022111209325883964</v>
      </c>
      <c r="C761" s="5" t="s">
        <v>12</v>
      </c>
      <c r="D761" s="5" t="str">
        <f>"何家丽"</f>
        <v>何家丽</v>
      </c>
    </row>
    <row r="762" spans="1:4" ht="34.5" customHeight="1">
      <c r="A762" s="5">
        <v>760</v>
      </c>
      <c r="B762" s="5" t="str">
        <f>"46062022111209354883965"</f>
        <v>46062022111209354883965</v>
      </c>
      <c r="C762" s="5" t="s">
        <v>12</v>
      </c>
      <c r="D762" s="5" t="str">
        <f>"张晓慧"</f>
        <v>张晓慧</v>
      </c>
    </row>
    <row r="763" spans="1:4" ht="34.5" customHeight="1">
      <c r="A763" s="5">
        <v>761</v>
      </c>
      <c r="B763" s="5" t="str">
        <f>"46062022111209445983967"</f>
        <v>46062022111209445983967</v>
      </c>
      <c r="C763" s="5" t="s">
        <v>12</v>
      </c>
      <c r="D763" s="5" t="str">
        <f>"林霞"</f>
        <v>林霞</v>
      </c>
    </row>
    <row r="764" spans="1:4" ht="34.5" customHeight="1">
      <c r="A764" s="5">
        <v>762</v>
      </c>
      <c r="B764" s="5" t="str">
        <f>"46062022111210150683974"</f>
        <v>46062022111210150683974</v>
      </c>
      <c r="C764" s="5" t="s">
        <v>12</v>
      </c>
      <c r="D764" s="5" t="str">
        <f>"苏乾妹"</f>
        <v>苏乾妹</v>
      </c>
    </row>
    <row r="765" spans="1:4" ht="34.5" customHeight="1">
      <c r="A765" s="5">
        <v>763</v>
      </c>
      <c r="B765" s="5" t="str">
        <f>"46062022111210162183975"</f>
        <v>46062022111210162183975</v>
      </c>
      <c r="C765" s="5" t="s">
        <v>12</v>
      </c>
      <c r="D765" s="5" t="str">
        <f>"吴秋菊"</f>
        <v>吴秋菊</v>
      </c>
    </row>
    <row r="766" spans="1:4" ht="34.5" customHeight="1">
      <c r="A766" s="5">
        <v>764</v>
      </c>
      <c r="B766" s="5" t="str">
        <f>"46062022111210181883976"</f>
        <v>46062022111210181883976</v>
      </c>
      <c r="C766" s="5" t="s">
        <v>12</v>
      </c>
      <c r="D766" s="5" t="str">
        <f>"王小婷"</f>
        <v>王小婷</v>
      </c>
    </row>
    <row r="767" spans="1:4" ht="34.5" customHeight="1">
      <c r="A767" s="5">
        <v>765</v>
      </c>
      <c r="B767" s="5" t="str">
        <f>"46062022111210194783977"</f>
        <v>46062022111210194783977</v>
      </c>
      <c r="C767" s="5" t="s">
        <v>12</v>
      </c>
      <c r="D767" s="5" t="str">
        <f>"郑秋婷"</f>
        <v>郑秋婷</v>
      </c>
    </row>
    <row r="768" spans="1:4" ht="34.5" customHeight="1">
      <c r="A768" s="5">
        <v>766</v>
      </c>
      <c r="B768" s="5" t="str">
        <f>"46062022111210283383978"</f>
        <v>46062022111210283383978</v>
      </c>
      <c r="C768" s="5" t="s">
        <v>12</v>
      </c>
      <c r="D768" s="5" t="str">
        <f>"符玉玲"</f>
        <v>符玉玲</v>
      </c>
    </row>
    <row r="769" spans="1:4" ht="34.5" customHeight="1">
      <c r="A769" s="5">
        <v>767</v>
      </c>
      <c r="B769" s="5" t="str">
        <f>"46062022111210514483980"</f>
        <v>46062022111210514483980</v>
      </c>
      <c r="C769" s="5" t="s">
        <v>12</v>
      </c>
      <c r="D769" s="5" t="str">
        <f>"黎春秀"</f>
        <v>黎春秀</v>
      </c>
    </row>
    <row r="770" spans="1:4" ht="34.5" customHeight="1">
      <c r="A770" s="5">
        <v>768</v>
      </c>
      <c r="B770" s="5" t="str">
        <f>"46062022111210583883982"</f>
        <v>46062022111210583883982</v>
      </c>
      <c r="C770" s="5" t="s">
        <v>12</v>
      </c>
      <c r="D770" s="5" t="str">
        <f>"符冬慧"</f>
        <v>符冬慧</v>
      </c>
    </row>
    <row r="771" spans="1:4" ht="34.5" customHeight="1">
      <c r="A771" s="5">
        <v>769</v>
      </c>
      <c r="B771" s="5" t="str">
        <f>"46062022111211105083984"</f>
        <v>46062022111211105083984</v>
      </c>
      <c r="C771" s="5" t="s">
        <v>12</v>
      </c>
      <c r="D771" s="5" t="str">
        <f>"张丽艳"</f>
        <v>张丽艳</v>
      </c>
    </row>
    <row r="772" spans="1:4" ht="34.5" customHeight="1">
      <c r="A772" s="5">
        <v>770</v>
      </c>
      <c r="B772" s="5" t="str">
        <f>"46062022111211161883985"</f>
        <v>46062022111211161883985</v>
      </c>
      <c r="C772" s="5" t="s">
        <v>12</v>
      </c>
      <c r="D772" s="5" t="str">
        <f>"谭翠环"</f>
        <v>谭翠环</v>
      </c>
    </row>
    <row r="773" spans="1:4" ht="34.5" customHeight="1">
      <c r="A773" s="5">
        <v>771</v>
      </c>
      <c r="B773" s="5" t="str">
        <f>"46062022111211315683988"</f>
        <v>46062022111211315683988</v>
      </c>
      <c r="C773" s="5" t="s">
        <v>12</v>
      </c>
      <c r="D773" s="5" t="str">
        <f>"符选教"</f>
        <v>符选教</v>
      </c>
    </row>
    <row r="774" spans="1:4" ht="34.5" customHeight="1">
      <c r="A774" s="5">
        <v>772</v>
      </c>
      <c r="B774" s="5" t="str">
        <f>"46062022111211562683990"</f>
        <v>46062022111211562683990</v>
      </c>
      <c r="C774" s="5" t="s">
        <v>12</v>
      </c>
      <c r="D774" s="5" t="str">
        <f>"张瑾丽"</f>
        <v>张瑾丽</v>
      </c>
    </row>
    <row r="775" spans="1:4" ht="34.5" customHeight="1">
      <c r="A775" s="5">
        <v>773</v>
      </c>
      <c r="B775" s="5" t="str">
        <f>"46062022111211565783991"</f>
        <v>46062022111211565783991</v>
      </c>
      <c r="C775" s="5" t="s">
        <v>12</v>
      </c>
      <c r="D775" s="5" t="str">
        <f>"刘初妮"</f>
        <v>刘初妮</v>
      </c>
    </row>
    <row r="776" spans="1:4" ht="34.5" customHeight="1">
      <c r="A776" s="5">
        <v>774</v>
      </c>
      <c r="B776" s="5" t="str">
        <f>"46062022111212295483993"</f>
        <v>46062022111212295483993</v>
      </c>
      <c r="C776" s="5" t="s">
        <v>12</v>
      </c>
      <c r="D776" s="5" t="str">
        <f>"谢元香"</f>
        <v>谢元香</v>
      </c>
    </row>
    <row r="777" spans="1:4" ht="34.5" customHeight="1">
      <c r="A777" s="5">
        <v>775</v>
      </c>
      <c r="B777" s="5" t="str">
        <f>"46062022111212441083995"</f>
        <v>46062022111212441083995</v>
      </c>
      <c r="C777" s="5" t="s">
        <v>12</v>
      </c>
      <c r="D777" s="5" t="str">
        <f>"林德莲"</f>
        <v>林德莲</v>
      </c>
    </row>
    <row r="778" spans="1:4" ht="34.5" customHeight="1">
      <c r="A778" s="5">
        <v>776</v>
      </c>
      <c r="B778" s="5" t="str">
        <f>"46062022111212453483996"</f>
        <v>46062022111212453483996</v>
      </c>
      <c r="C778" s="5" t="s">
        <v>12</v>
      </c>
      <c r="D778" s="5" t="str">
        <f>"邓慧敏"</f>
        <v>邓慧敏</v>
      </c>
    </row>
    <row r="779" spans="1:4" ht="34.5" customHeight="1">
      <c r="A779" s="5">
        <v>777</v>
      </c>
      <c r="B779" s="5" t="str">
        <f>"46062022111213035083999"</f>
        <v>46062022111213035083999</v>
      </c>
      <c r="C779" s="5" t="s">
        <v>12</v>
      </c>
      <c r="D779" s="5" t="str">
        <f>"林坚花"</f>
        <v>林坚花</v>
      </c>
    </row>
    <row r="780" spans="1:4" ht="34.5" customHeight="1">
      <c r="A780" s="5">
        <v>778</v>
      </c>
      <c r="B780" s="5" t="str">
        <f>"46062022111213112084000"</f>
        <v>46062022111213112084000</v>
      </c>
      <c r="C780" s="5" t="s">
        <v>12</v>
      </c>
      <c r="D780" s="5" t="str">
        <f>"黎桂英"</f>
        <v>黎桂英</v>
      </c>
    </row>
    <row r="781" spans="1:4" ht="34.5" customHeight="1">
      <c r="A781" s="5">
        <v>779</v>
      </c>
      <c r="B781" s="5" t="str">
        <f>"46062022111213182684001"</f>
        <v>46062022111213182684001</v>
      </c>
      <c r="C781" s="5" t="s">
        <v>12</v>
      </c>
      <c r="D781" s="5" t="str">
        <f>"王露遥"</f>
        <v>王露遥</v>
      </c>
    </row>
    <row r="782" spans="1:4" ht="34.5" customHeight="1">
      <c r="A782" s="5">
        <v>780</v>
      </c>
      <c r="B782" s="5" t="str">
        <f>"46062022111213211584002"</f>
        <v>46062022111213211584002</v>
      </c>
      <c r="C782" s="5" t="s">
        <v>12</v>
      </c>
      <c r="D782" s="5" t="str">
        <f>"黄木妍"</f>
        <v>黄木妍</v>
      </c>
    </row>
    <row r="783" spans="1:4" ht="34.5" customHeight="1">
      <c r="A783" s="5">
        <v>781</v>
      </c>
      <c r="B783" s="5" t="str">
        <f>"46062022111213452984004"</f>
        <v>46062022111213452984004</v>
      </c>
      <c r="C783" s="5" t="s">
        <v>12</v>
      </c>
      <c r="D783" s="5" t="str">
        <f>"白颖"</f>
        <v>白颖</v>
      </c>
    </row>
    <row r="784" spans="1:4" ht="34.5" customHeight="1">
      <c r="A784" s="5">
        <v>782</v>
      </c>
      <c r="B784" s="5" t="str">
        <f>"46062022111213540984005"</f>
        <v>46062022111213540984005</v>
      </c>
      <c r="C784" s="5" t="s">
        <v>12</v>
      </c>
      <c r="D784" s="5" t="str">
        <f>"刘秀燕"</f>
        <v>刘秀燕</v>
      </c>
    </row>
    <row r="785" spans="1:4" ht="34.5" customHeight="1">
      <c r="A785" s="5">
        <v>783</v>
      </c>
      <c r="B785" s="5" t="str">
        <f>"46062022111213551884006"</f>
        <v>46062022111213551884006</v>
      </c>
      <c r="C785" s="5" t="s">
        <v>12</v>
      </c>
      <c r="D785" s="5" t="str">
        <f>"倪俊芳"</f>
        <v>倪俊芳</v>
      </c>
    </row>
    <row r="786" spans="1:4" ht="34.5" customHeight="1">
      <c r="A786" s="5">
        <v>784</v>
      </c>
      <c r="B786" s="5" t="str">
        <f>"46062022111214545284009"</f>
        <v>46062022111214545284009</v>
      </c>
      <c r="C786" s="5" t="s">
        <v>12</v>
      </c>
      <c r="D786" s="5" t="str">
        <f>"李先莲"</f>
        <v>李先莲</v>
      </c>
    </row>
    <row r="787" spans="1:4" ht="34.5" customHeight="1">
      <c r="A787" s="5">
        <v>785</v>
      </c>
      <c r="B787" s="5" t="str">
        <f>"46062022111215163784012"</f>
        <v>46062022111215163784012</v>
      </c>
      <c r="C787" s="5" t="s">
        <v>12</v>
      </c>
      <c r="D787" s="5" t="str">
        <f>"王炳梅"</f>
        <v>王炳梅</v>
      </c>
    </row>
    <row r="788" spans="1:4" ht="34.5" customHeight="1">
      <c r="A788" s="5">
        <v>786</v>
      </c>
      <c r="B788" s="5" t="str">
        <f>"46062022111215165284013"</f>
        <v>46062022111215165284013</v>
      </c>
      <c r="C788" s="5" t="s">
        <v>12</v>
      </c>
      <c r="D788" s="5" t="str">
        <f>"陈婆翠"</f>
        <v>陈婆翠</v>
      </c>
    </row>
    <row r="789" spans="1:4" ht="34.5" customHeight="1">
      <c r="A789" s="5">
        <v>787</v>
      </c>
      <c r="B789" s="5" t="str">
        <f>"46062022111215185584015"</f>
        <v>46062022111215185584015</v>
      </c>
      <c r="C789" s="5" t="s">
        <v>12</v>
      </c>
      <c r="D789" s="5" t="str">
        <f>"何静菊"</f>
        <v>何静菊</v>
      </c>
    </row>
    <row r="790" spans="1:4" ht="34.5" customHeight="1">
      <c r="A790" s="5">
        <v>788</v>
      </c>
      <c r="B790" s="5" t="str">
        <f>"46062022111215373084018"</f>
        <v>46062022111215373084018</v>
      </c>
      <c r="C790" s="5" t="s">
        <v>12</v>
      </c>
      <c r="D790" s="5" t="str">
        <f>"符伟花"</f>
        <v>符伟花</v>
      </c>
    </row>
    <row r="791" spans="1:4" ht="34.5" customHeight="1">
      <c r="A791" s="5">
        <v>789</v>
      </c>
      <c r="B791" s="5" t="str">
        <f>"46062022111215562384021"</f>
        <v>46062022111215562384021</v>
      </c>
      <c r="C791" s="5" t="s">
        <v>12</v>
      </c>
      <c r="D791" s="5" t="str">
        <f>"黄娟"</f>
        <v>黄娟</v>
      </c>
    </row>
    <row r="792" spans="1:4" ht="34.5" customHeight="1">
      <c r="A792" s="5">
        <v>790</v>
      </c>
      <c r="B792" s="5" t="str">
        <f>"46062022111216090184023"</f>
        <v>46062022111216090184023</v>
      </c>
      <c r="C792" s="5" t="s">
        <v>12</v>
      </c>
      <c r="D792" s="5" t="str">
        <f>"符影燕"</f>
        <v>符影燕</v>
      </c>
    </row>
    <row r="793" spans="1:4" ht="34.5" customHeight="1">
      <c r="A793" s="5">
        <v>791</v>
      </c>
      <c r="B793" s="5" t="str">
        <f>"46062022111216164284024"</f>
        <v>46062022111216164284024</v>
      </c>
      <c r="C793" s="5" t="s">
        <v>12</v>
      </c>
      <c r="D793" s="5" t="str">
        <f>"李宁启"</f>
        <v>李宁启</v>
      </c>
    </row>
    <row r="794" spans="1:4" ht="34.5" customHeight="1">
      <c r="A794" s="5">
        <v>792</v>
      </c>
      <c r="B794" s="5" t="str">
        <f>"46062022111216175484025"</f>
        <v>46062022111216175484025</v>
      </c>
      <c r="C794" s="5" t="s">
        <v>12</v>
      </c>
      <c r="D794" s="5" t="str">
        <f>"符壮秋"</f>
        <v>符壮秋</v>
      </c>
    </row>
    <row r="795" spans="1:4" ht="34.5" customHeight="1">
      <c r="A795" s="5">
        <v>793</v>
      </c>
      <c r="B795" s="5" t="str">
        <f>"46062022111216474184027"</f>
        <v>46062022111216474184027</v>
      </c>
      <c r="C795" s="5" t="s">
        <v>12</v>
      </c>
      <c r="D795" s="5" t="str">
        <f>"王文莲"</f>
        <v>王文莲</v>
      </c>
    </row>
    <row r="796" spans="1:4" ht="34.5" customHeight="1">
      <c r="A796" s="5">
        <v>794</v>
      </c>
      <c r="B796" s="5" t="str">
        <f>"46062022111216511284028"</f>
        <v>46062022111216511284028</v>
      </c>
      <c r="C796" s="5" t="s">
        <v>12</v>
      </c>
      <c r="D796" s="5" t="str">
        <f>"梁芳芳"</f>
        <v>梁芳芳</v>
      </c>
    </row>
    <row r="797" spans="1:4" ht="34.5" customHeight="1">
      <c r="A797" s="5">
        <v>795</v>
      </c>
      <c r="B797" s="5" t="str">
        <f>"46062022111217012584030"</f>
        <v>46062022111217012584030</v>
      </c>
      <c r="C797" s="5" t="s">
        <v>12</v>
      </c>
      <c r="D797" s="5" t="str">
        <f>"吴秀秀"</f>
        <v>吴秀秀</v>
      </c>
    </row>
    <row r="798" spans="1:4" ht="34.5" customHeight="1">
      <c r="A798" s="5">
        <v>796</v>
      </c>
      <c r="B798" s="5" t="str">
        <f>"46062022111217164184032"</f>
        <v>46062022111217164184032</v>
      </c>
      <c r="C798" s="5" t="s">
        <v>12</v>
      </c>
      <c r="D798" s="5" t="str">
        <f>"陈小敏"</f>
        <v>陈小敏</v>
      </c>
    </row>
    <row r="799" spans="1:4" ht="34.5" customHeight="1">
      <c r="A799" s="5">
        <v>797</v>
      </c>
      <c r="B799" s="5" t="str">
        <f>"46062022111217260384034"</f>
        <v>46062022111217260384034</v>
      </c>
      <c r="C799" s="5" t="s">
        <v>12</v>
      </c>
      <c r="D799" s="5" t="str">
        <f>"陈崖"</f>
        <v>陈崖</v>
      </c>
    </row>
    <row r="800" spans="1:4" ht="34.5" customHeight="1">
      <c r="A800" s="5">
        <v>798</v>
      </c>
      <c r="B800" s="5" t="str">
        <f>"46062022111217533384036"</f>
        <v>46062022111217533384036</v>
      </c>
      <c r="C800" s="5" t="s">
        <v>12</v>
      </c>
      <c r="D800" s="5" t="str">
        <f>"蔡炜君"</f>
        <v>蔡炜君</v>
      </c>
    </row>
    <row r="801" spans="1:4" ht="34.5" customHeight="1">
      <c r="A801" s="5">
        <v>799</v>
      </c>
      <c r="B801" s="5" t="str">
        <f>"46062022111218054284037"</f>
        <v>46062022111218054284037</v>
      </c>
      <c r="C801" s="5" t="s">
        <v>12</v>
      </c>
      <c r="D801" s="5" t="str">
        <f>"陈善霞"</f>
        <v>陈善霞</v>
      </c>
    </row>
    <row r="802" spans="1:4" ht="34.5" customHeight="1">
      <c r="A802" s="5">
        <v>800</v>
      </c>
      <c r="B802" s="5" t="str">
        <f>"46062022111218251184038"</f>
        <v>46062022111218251184038</v>
      </c>
      <c r="C802" s="5" t="s">
        <v>12</v>
      </c>
      <c r="D802" s="5" t="str">
        <f>"吴丽曼"</f>
        <v>吴丽曼</v>
      </c>
    </row>
    <row r="803" spans="1:4" ht="34.5" customHeight="1">
      <c r="A803" s="5">
        <v>801</v>
      </c>
      <c r="B803" s="5" t="str">
        <f>"46062022111218262984039"</f>
        <v>46062022111218262984039</v>
      </c>
      <c r="C803" s="5" t="s">
        <v>12</v>
      </c>
      <c r="D803" s="5" t="str">
        <f>"曾秀坤"</f>
        <v>曾秀坤</v>
      </c>
    </row>
    <row r="804" spans="1:4" ht="34.5" customHeight="1">
      <c r="A804" s="5">
        <v>802</v>
      </c>
      <c r="B804" s="5" t="str">
        <f>"46062022111218282684040"</f>
        <v>46062022111218282684040</v>
      </c>
      <c r="C804" s="5" t="s">
        <v>12</v>
      </c>
      <c r="D804" s="5" t="str">
        <f>"陈万凤"</f>
        <v>陈万凤</v>
      </c>
    </row>
    <row r="805" spans="1:4" ht="34.5" customHeight="1">
      <c r="A805" s="5">
        <v>803</v>
      </c>
      <c r="B805" s="5" t="str">
        <f>"46062022111218453884041"</f>
        <v>46062022111218453884041</v>
      </c>
      <c r="C805" s="5" t="s">
        <v>12</v>
      </c>
      <c r="D805" s="5" t="str">
        <f>"李英桂"</f>
        <v>李英桂</v>
      </c>
    </row>
    <row r="806" spans="1:4" ht="34.5" customHeight="1">
      <c r="A806" s="5">
        <v>804</v>
      </c>
      <c r="B806" s="5" t="str">
        <f>"46062022111219093684043"</f>
        <v>46062022111219093684043</v>
      </c>
      <c r="C806" s="5" t="s">
        <v>12</v>
      </c>
      <c r="D806" s="5" t="str">
        <f>"符焕乾"</f>
        <v>符焕乾</v>
      </c>
    </row>
    <row r="807" spans="1:4" ht="34.5" customHeight="1">
      <c r="A807" s="5">
        <v>805</v>
      </c>
      <c r="B807" s="5" t="str">
        <f>"46062022111219160784044"</f>
        <v>46062022111219160784044</v>
      </c>
      <c r="C807" s="5" t="s">
        <v>12</v>
      </c>
      <c r="D807" s="5" t="str">
        <f>"李正娥"</f>
        <v>李正娥</v>
      </c>
    </row>
    <row r="808" spans="1:4" ht="34.5" customHeight="1">
      <c r="A808" s="5">
        <v>806</v>
      </c>
      <c r="B808" s="5" t="str">
        <f>"46062022111219182284045"</f>
        <v>46062022111219182284045</v>
      </c>
      <c r="C808" s="5" t="s">
        <v>12</v>
      </c>
      <c r="D808" s="5" t="str">
        <f>"黄远彩"</f>
        <v>黄远彩</v>
      </c>
    </row>
    <row r="809" spans="1:4" ht="34.5" customHeight="1">
      <c r="A809" s="5">
        <v>807</v>
      </c>
      <c r="B809" s="5" t="str">
        <f>"46062022111219211584046"</f>
        <v>46062022111219211584046</v>
      </c>
      <c r="C809" s="5" t="s">
        <v>12</v>
      </c>
      <c r="D809" s="5" t="str">
        <f>"李亚妹"</f>
        <v>李亚妹</v>
      </c>
    </row>
    <row r="810" spans="1:4" ht="34.5" customHeight="1">
      <c r="A810" s="5">
        <v>808</v>
      </c>
      <c r="B810" s="5" t="str">
        <f>"46062022111219360284048"</f>
        <v>46062022111219360284048</v>
      </c>
      <c r="C810" s="5" t="s">
        <v>12</v>
      </c>
      <c r="D810" s="5" t="str">
        <f>"王宏娥"</f>
        <v>王宏娥</v>
      </c>
    </row>
    <row r="811" spans="1:4" ht="34.5" customHeight="1">
      <c r="A811" s="5">
        <v>809</v>
      </c>
      <c r="B811" s="5" t="str">
        <f>"46062022111219501184049"</f>
        <v>46062022111219501184049</v>
      </c>
      <c r="C811" s="5" t="s">
        <v>12</v>
      </c>
      <c r="D811" s="5" t="str">
        <f>"黎楚楚"</f>
        <v>黎楚楚</v>
      </c>
    </row>
    <row r="812" spans="1:4" ht="34.5" customHeight="1">
      <c r="A812" s="5">
        <v>810</v>
      </c>
      <c r="B812" s="5" t="str">
        <f>"46062022111219530884050"</f>
        <v>46062022111219530884050</v>
      </c>
      <c r="C812" s="5" t="s">
        <v>12</v>
      </c>
      <c r="D812" s="5" t="str">
        <f>"王秀琼"</f>
        <v>王秀琼</v>
      </c>
    </row>
    <row r="813" spans="1:4" ht="34.5" customHeight="1">
      <c r="A813" s="5">
        <v>811</v>
      </c>
      <c r="B813" s="5" t="str">
        <f>"46062022111219552884051"</f>
        <v>46062022111219552884051</v>
      </c>
      <c r="C813" s="5" t="s">
        <v>12</v>
      </c>
      <c r="D813" s="5" t="str">
        <f>"钟绮虹"</f>
        <v>钟绮虹</v>
      </c>
    </row>
    <row r="814" spans="1:4" ht="34.5" customHeight="1">
      <c r="A814" s="5">
        <v>812</v>
      </c>
      <c r="B814" s="5" t="str">
        <f>"46062022111220102084053"</f>
        <v>46062022111220102084053</v>
      </c>
      <c r="C814" s="5" t="s">
        <v>12</v>
      </c>
      <c r="D814" s="5" t="str">
        <f>"李开靓"</f>
        <v>李开靓</v>
      </c>
    </row>
    <row r="815" spans="1:4" ht="34.5" customHeight="1">
      <c r="A815" s="5">
        <v>813</v>
      </c>
      <c r="B815" s="5" t="str">
        <f>"46062022111220165384054"</f>
        <v>46062022111220165384054</v>
      </c>
      <c r="C815" s="5" t="s">
        <v>12</v>
      </c>
      <c r="D815" s="5" t="str">
        <f>"黎萍"</f>
        <v>黎萍</v>
      </c>
    </row>
    <row r="816" spans="1:4" ht="34.5" customHeight="1">
      <c r="A816" s="5">
        <v>814</v>
      </c>
      <c r="B816" s="5" t="str">
        <f>"46062022111220272484056"</f>
        <v>46062022111220272484056</v>
      </c>
      <c r="C816" s="5" t="s">
        <v>12</v>
      </c>
      <c r="D816" s="5" t="str">
        <f>"孙显娇"</f>
        <v>孙显娇</v>
      </c>
    </row>
    <row r="817" spans="1:4" ht="34.5" customHeight="1">
      <c r="A817" s="5">
        <v>815</v>
      </c>
      <c r="B817" s="5" t="str">
        <f>"46062022111220340184058"</f>
        <v>46062022111220340184058</v>
      </c>
      <c r="C817" s="5" t="s">
        <v>12</v>
      </c>
      <c r="D817" s="5" t="str">
        <f>"薛梅子"</f>
        <v>薛梅子</v>
      </c>
    </row>
    <row r="818" spans="1:4" ht="34.5" customHeight="1">
      <c r="A818" s="5">
        <v>816</v>
      </c>
      <c r="B818" s="5" t="str">
        <f>"46062022111220454284060"</f>
        <v>46062022111220454284060</v>
      </c>
      <c r="C818" s="5" t="s">
        <v>12</v>
      </c>
      <c r="D818" s="5" t="str">
        <f>"李淑红"</f>
        <v>李淑红</v>
      </c>
    </row>
    <row r="819" spans="1:4" ht="34.5" customHeight="1">
      <c r="A819" s="5">
        <v>817</v>
      </c>
      <c r="B819" s="5" t="str">
        <f>"46062022111220553784061"</f>
        <v>46062022111220553784061</v>
      </c>
      <c r="C819" s="5" t="s">
        <v>12</v>
      </c>
      <c r="D819" s="5" t="str">
        <f>"陈正琳"</f>
        <v>陈正琳</v>
      </c>
    </row>
    <row r="820" spans="1:4" ht="34.5" customHeight="1">
      <c r="A820" s="5">
        <v>818</v>
      </c>
      <c r="B820" s="5" t="str">
        <f>"46062022111221124684062"</f>
        <v>46062022111221124684062</v>
      </c>
      <c r="C820" s="5" t="s">
        <v>12</v>
      </c>
      <c r="D820" s="5" t="str">
        <f>"王海川"</f>
        <v>王海川</v>
      </c>
    </row>
    <row r="821" spans="1:4" ht="34.5" customHeight="1">
      <c r="A821" s="5">
        <v>819</v>
      </c>
      <c r="B821" s="5" t="str">
        <f>"46062022111221200284065"</f>
        <v>46062022111221200284065</v>
      </c>
      <c r="C821" s="5" t="s">
        <v>12</v>
      </c>
      <c r="D821" s="5" t="str">
        <f>"羊秀霞"</f>
        <v>羊秀霞</v>
      </c>
    </row>
    <row r="822" spans="1:4" ht="34.5" customHeight="1">
      <c r="A822" s="5">
        <v>820</v>
      </c>
      <c r="B822" s="5" t="str">
        <f>"46062022111221395084069"</f>
        <v>46062022111221395084069</v>
      </c>
      <c r="C822" s="5" t="s">
        <v>12</v>
      </c>
      <c r="D822" s="5" t="str">
        <f>"赵发玲"</f>
        <v>赵发玲</v>
      </c>
    </row>
    <row r="823" spans="1:4" ht="34.5" customHeight="1">
      <c r="A823" s="5">
        <v>821</v>
      </c>
      <c r="B823" s="5" t="str">
        <f>"46062022111222001584072"</f>
        <v>46062022111222001584072</v>
      </c>
      <c r="C823" s="5" t="s">
        <v>12</v>
      </c>
      <c r="D823" s="5" t="str">
        <f>"赵丹"</f>
        <v>赵丹</v>
      </c>
    </row>
    <row r="824" spans="1:4" ht="34.5" customHeight="1">
      <c r="A824" s="5">
        <v>822</v>
      </c>
      <c r="B824" s="5" t="str">
        <f>"46062022111222060484075"</f>
        <v>46062022111222060484075</v>
      </c>
      <c r="C824" s="5" t="s">
        <v>12</v>
      </c>
      <c r="D824" s="5" t="str">
        <f>"吕丹桂"</f>
        <v>吕丹桂</v>
      </c>
    </row>
    <row r="825" spans="1:4" ht="34.5" customHeight="1">
      <c r="A825" s="5">
        <v>823</v>
      </c>
      <c r="B825" s="5" t="str">
        <f>"46062022111222175584077"</f>
        <v>46062022111222175584077</v>
      </c>
      <c r="C825" s="5" t="s">
        <v>12</v>
      </c>
      <c r="D825" s="5" t="str">
        <f>"邓运园"</f>
        <v>邓运园</v>
      </c>
    </row>
    <row r="826" spans="1:4" ht="34.5" customHeight="1">
      <c r="A826" s="5">
        <v>824</v>
      </c>
      <c r="B826" s="5" t="str">
        <f>"46062022111222385984078"</f>
        <v>46062022111222385984078</v>
      </c>
      <c r="C826" s="5" t="s">
        <v>12</v>
      </c>
      <c r="D826" s="5" t="str">
        <f>"符梅女"</f>
        <v>符梅女</v>
      </c>
    </row>
    <row r="827" spans="1:4" ht="34.5" customHeight="1">
      <c r="A827" s="5">
        <v>825</v>
      </c>
      <c r="B827" s="5" t="str">
        <f>"46062022111222433884079"</f>
        <v>46062022111222433884079</v>
      </c>
      <c r="C827" s="5" t="s">
        <v>12</v>
      </c>
      <c r="D827" s="5" t="str">
        <f>"王丹梅"</f>
        <v>王丹梅</v>
      </c>
    </row>
    <row r="828" spans="1:4" ht="34.5" customHeight="1">
      <c r="A828" s="5">
        <v>826</v>
      </c>
      <c r="B828" s="5" t="str">
        <f>"46062022111222530984081"</f>
        <v>46062022111222530984081</v>
      </c>
      <c r="C828" s="5" t="s">
        <v>12</v>
      </c>
      <c r="D828" s="5" t="str">
        <f>"陈幸妹"</f>
        <v>陈幸妹</v>
      </c>
    </row>
    <row r="829" spans="1:4" ht="34.5" customHeight="1">
      <c r="A829" s="5">
        <v>827</v>
      </c>
      <c r="B829" s="5" t="str">
        <f>"46062022111223011384082"</f>
        <v>46062022111223011384082</v>
      </c>
      <c r="C829" s="5" t="s">
        <v>12</v>
      </c>
      <c r="D829" s="5" t="str">
        <f>"邓春妍"</f>
        <v>邓春妍</v>
      </c>
    </row>
    <row r="830" spans="1:4" ht="34.5" customHeight="1">
      <c r="A830" s="5">
        <v>828</v>
      </c>
      <c r="B830" s="5" t="str">
        <f>"46062022111223202184084"</f>
        <v>46062022111223202184084</v>
      </c>
      <c r="C830" s="5" t="s">
        <v>12</v>
      </c>
      <c r="D830" s="5" t="str">
        <f>"郑秋晶"</f>
        <v>郑秋晶</v>
      </c>
    </row>
    <row r="831" spans="1:4" ht="34.5" customHeight="1">
      <c r="A831" s="5">
        <v>829</v>
      </c>
      <c r="B831" s="5" t="str">
        <f>"46062022111223453084087"</f>
        <v>46062022111223453084087</v>
      </c>
      <c r="C831" s="5" t="s">
        <v>12</v>
      </c>
      <c r="D831" s="5" t="str">
        <f>"符雪娥"</f>
        <v>符雪娥</v>
      </c>
    </row>
    <row r="832" spans="1:4" ht="34.5" customHeight="1">
      <c r="A832" s="5">
        <v>830</v>
      </c>
      <c r="B832" s="5" t="str">
        <f>"46062022111223495284088"</f>
        <v>46062022111223495284088</v>
      </c>
      <c r="C832" s="5" t="s">
        <v>12</v>
      </c>
      <c r="D832" s="5" t="str">
        <f>"陈月乾"</f>
        <v>陈月乾</v>
      </c>
    </row>
    <row r="833" spans="1:4" ht="34.5" customHeight="1">
      <c r="A833" s="5">
        <v>831</v>
      </c>
      <c r="B833" s="5" t="str">
        <f>"46062022111300534984089"</f>
        <v>46062022111300534984089</v>
      </c>
      <c r="C833" s="5" t="s">
        <v>12</v>
      </c>
      <c r="D833" s="5" t="str">
        <f>"羊丹女"</f>
        <v>羊丹女</v>
      </c>
    </row>
    <row r="834" spans="1:4" ht="34.5" customHeight="1">
      <c r="A834" s="5">
        <v>832</v>
      </c>
      <c r="B834" s="5" t="str">
        <f>"46062022111307551484091"</f>
        <v>46062022111307551484091</v>
      </c>
      <c r="C834" s="5" t="s">
        <v>12</v>
      </c>
      <c r="D834" s="5" t="str">
        <f>"郭燕"</f>
        <v>郭燕</v>
      </c>
    </row>
    <row r="835" spans="1:4" ht="34.5" customHeight="1">
      <c r="A835" s="5">
        <v>833</v>
      </c>
      <c r="B835" s="5" t="str">
        <f>"46062022111309270684102"</f>
        <v>46062022111309270684102</v>
      </c>
      <c r="C835" s="5" t="s">
        <v>12</v>
      </c>
      <c r="D835" s="5" t="str">
        <f>"万广曼"</f>
        <v>万广曼</v>
      </c>
    </row>
    <row r="836" spans="1:4" ht="34.5" customHeight="1">
      <c r="A836" s="5">
        <v>834</v>
      </c>
      <c r="B836" s="5" t="str">
        <f>"46062022111310002884106"</f>
        <v>46062022111310002884106</v>
      </c>
      <c r="C836" s="5" t="s">
        <v>12</v>
      </c>
      <c r="D836" s="5" t="str">
        <f>"黎爱来"</f>
        <v>黎爱来</v>
      </c>
    </row>
    <row r="837" spans="1:4" ht="34.5" customHeight="1">
      <c r="A837" s="5">
        <v>835</v>
      </c>
      <c r="B837" s="5" t="str">
        <f>"46062022111310034984107"</f>
        <v>46062022111310034984107</v>
      </c>
      <c r="C837" s="5" t="s">
        <v>12</v>
      </c>
      <c r="D837" s="5" t="str">
        <f>"羊彩娟"</f>
        <v>羊彩娟</v>
      </c>
    </row>
    <row r="838" spans="1:4" ht="34.5" customHeight="1">
      <c r="A838" s="5">
        <v>836</v>
      </c>
      <c r="B838" s="5" t="str">
        <f>"46062022111310061884109"</f>
        <v>46062022111310061884109</v>
      </c>
      <c r="C838" s="5" t="s">
        <v>12</v>
      </c>
      <c r="D838" s="5" t="str">
        <f>"郭向妹"</f>
        <v>郭向妹</v>
      </c>
    </row>
    <row r="839" spans="1:4" ht="34.5" customHeight="1">
      <c r="A839" s="5">
        <v>837</v>
      </c>
      <c r="B839" s="5" t="str">
        <f>"46062022111310264684111"</f>
        <v>46062022111310264684111</v>
      </c>
      <c r="C839" s="5" t="s">
        <v>12</v>
      </c>
      <c r="D839" s="5" t="str">
        <f>"万淋淋"</f>
        <v>万淋淋</v>
      </c>
    </row>
    <row r="840" spans="1:4" ht="34.5" customHeight="1">
      <c r="A840" s="5">
        <v>838</v>
      </c>
      <c r="B840" s="5" t="str">
        <f>"46062022111311230484117"</f>
        <v>46062022111311230484117</v>
      </c>
      <c r="C840" s="5" t="s">
        <v>12</v>
      </c>
      <c r="D840" s="5" t="str">
        <f>"陈美成"</f>
        <v>陈美成</v>
      </c>
    </row>
    <row r="841" spans="1:4" ht="34.5" customHeight="1">
      <c r="A841" s="5">
        <v>839</v>
      </c>
      <c r="B841" s="5" t="str">
        <f>"46062022111311244084119"</f>
        <v>46062022111311244084119</v>
      </c>
      <c r="C841" s="5" t="s">
        <v>12</v>
      </c>
      <c r="D841" s="5" t="str">
        <f>"符晓丹"</f>
        <v>符晓丹</v>
      </c>
    </row>
    <row r="842" spans="1:4" ht="34.5" customHeight="1">
      <c r="A842" s="5">
        <v>840</v>
      </c>
      <c r="B842" s="5" t="str">
        <f>"46062022111311372384121"</f>
        <v>46062022111311372384121</v>
      </c>
      <c r="C842" s="5" t="s">
        <v>12</v>
      </c>
      <c r="D842" s="5" t="str">
        <f>"郑胜芸"</f>
        <v>郑胜芸</v>
      </c>
    </row>
    <row r="843" spans="1:4" ht="34.5" customHeight="1">
      <c r="A843" s="5">
        <v>841</v>
      </c>
      <c r="B843" s="5" t="str">
        <f>"46062022111311384184122"</f>
        <v>46062022111311384184122</v>
      </c>
      <c r="C843" s="5" t="s">
        <v>12</v>
      </c>
      <c r="D843" s="5" t="str">
        <f>"陈三妹"</f>
        <v>陈三妹</v>
      </c>
    </row>
    <row r="844" spans="1:4" ht="34.5" customHeight="1">
      <c r="A844" s="5">
        <v>842</v>
      </c>
      <c r="B844" s="5" t="str">
        <f>"46062022111311460284123"</f>
        <v>46062022111311460284123</v>
      </c>
      <c r="C844" s="5" t="s">
        <v>12</v>
      </c>
      <c r="D844" s="5" t="str">
        <f>"朱桃花"</f>
        <v>朱桃花</v>
      </c>
    </row>
    <row r="845" spans="1:4" ht="34.5" customHeight="1">
      <c r="A845" s="5">
        <v>843</v>
      </c>
      <c r="B845" s="5" t="str">
        <f>"46062022111311481184124"</f>
        <v>46062022111311481184124</v>
      </c>
      <c r="C845" s="5" t="s">
        <v>12</v>
      </c>
      <c r="D845" s="5" t="str">
        <f>"李秋枝"</f>
        <v>李秋枝</v>
      </c>
    </row>
    <row r="846" spans="1:4" ht="34.5" customHeight="1">
      <c r="A846" s="5">
        <v>844</v>
      </c>
      <c r="B846" s="5" t="str">
        <f>"46062022111312012184126"</f>
        <v>46062022111312012184126</v>
      </c>
      <c r="C846" s="5" t="s">
        <v>12</v>
      </c>
      <c r="D846" s="5" t="str">
        <f>"林妙麟"</f>
        <v>林妙麟</v>
      </c>
    </row>
    <row r="847" spans="1:4" ht="34.5" customHeight="1">
      <c r="A847" s="5">
        <v>845</v>
      </c>
      <c r="B847" s="5" t="str">
        <f>"46062022111312310684131"</f>
        <v>46062022111312310684131</v>
      </c>
      <c r="C847" s="5" t="s">
        <v>12</v>
      </c>
      <c r="D847" s="5" t="str">
        <f>"陈菊娥"</f>
        <v>陈菊娥</v>
      </c>
    </row>
    <row r="848" spans="1:4" ht="34.5" customHeight="1">
      <c r="A848" s="5">
        <v>846</v>
      </c>
      <c r="B848" s="5" t="str">
        <f>"46062022111312531584133"</f>
        <v>46062022111312531584133</v>
      </c>
      <c r="C848" s="5" t="s">
        <v>12</v>
      </c>
      <c r="D848" s="5" t="str">
        <f>"吴召鹏"</f>
        <v>吴召鹏</v>
      </c>
    </row>
    <row r="849" spans="1:4" ht="34.5" customHeight="1">
      <c r="A849" s="5">
        <v>847</v>
      </c>
      <c r="B849" s="5" t="str">
        <f>"46062022111313141384137"</f>
        <v>46062022111313141384137</v>
      </c>
      <c r="C849" s="5" t="s">
        <v>12</v>
      </c>
      <c r="D849" s="5" t="str">
        <f>"罗媛媛"</f>
        <v>罗媛媛</v>
      </c>
    </row>
    <row r="850" spans="1:4" ht="34.5" customHeight="1">
      <c r="A850" s="5">
        <v>848</v>
      </c>
      <c r="B850" s="5" t="str">
        <f>"46062022111313273284138"</f>
        <v>46062022111313273284138</v>
      </c>
      <c r="C850" s="5" t="s">
        <v>12</v>
      </c>
      <c r="D850" s="5" t="str">
        <f>"包仁妹"</f>
        <v>包仁妹</v>
      </c>
    </row>
    <row r="851" spans="1:4" ht="34.5" customHeight="1">
      <c r="A851" s="5">
        <v>849</v>
      </c>
      <c r="B851" s="5" t="str">
        <f>"46062022111313343084139"</f>
        <v>46062022111313343084139</v>
      </c>
      <c r="C851" s="5" t="s">
        <v>12</v>
      </c>
      <c r="D851" s="5" t="str">
        <f>"符菊女"</f>
        <v>符菊女</v>
      </c>
    </row>
    <row r="852" spans="1:4" ht="34.5" customHeight="1">
      <c r="A852" s="5">
        <v>850</v>
      </c>
      <c r="B852" s="5" t="str">
        <f>"46062022111313445184142"</f>
        <v>46062022111313445184142</v>
      </c>
      <c r="C852" s="5" t="s">
        <v>12</v>
      </c>
      <c r="D852" s="5" t="str">
        <f>"陈启才"</f>
        <v>陈启才</v>
      </c>
    </row>
    <row r="853" spans="1:4" ht="34.5" customHeight="1">
      <c r="A853" s="5">
        <v>851</v>
      </c>
      <c r="B853" s="5" t="str">
        <f>"46062022111313540784143"</f>
        <v>46062022111313540784143</v>
      </c>
      <c r="C853" s="5" t="s">
        <v>12</v>
      </c>
      <c r="D853" s="5" t="str">
        <f>"韦明双"</f>
        <v>韦明双</v>
      </c>
    </row>
    <row r="854" spans="1:4" ht="34.5" customHeight="1">
      <c r="A854" s="5">
        <v>852</v>
      </c>
      <c r="B854" s="5" t="str">
        <f>"46062022111314074284144"</f>
        <v>46062022111314074284144</v>
      </c>
      <c r="C854" s="5" t="s">
        <v>12</v>
      </c>
      <c r="D854" s="5" t="str">
        <f>"何丽荣"</f>
        <v>何丽荣</v>
      </c>
    </row>
    <row r="855" spans="1:4" ht="34.5" customHeight="1">
      <c r="A855" s="5">
        <v>853</v>
      </c>
      <c r="B855" s="5" t="str">
        <f>"46062022111314365084146"</f>
        <v>46062022111314365084146</v>
      </c>
      <c r="C855" s="5" t="s">
        <v>12</v>
      </c>
      <c r="D855" s="5" t="str">
        <f>"符冬秋"</f>
        <v>符冬秋</v>
      </c>
    </row>
    <row r="856" spans="1:4" ht="34.5" customHeight="1">
      <c r="A856" s="5">
        <v>854</v>
      </c>
      <c r="B856" s="5" t="str">
        <f>"46062022111314571984149"</f>
        <v>46062022111314571984149</v>
      </c>
      <c r="C856" s="5" t="s">
        <v>12</v>
      </c>
      <c r="D856" s="5" t="str">
        <f>"吴秋艳"</f>
        <v>吴秋艳</v>
      </c>
    </row>
    <row r="857" spans="1:4" ht="34.5" customHeight="1">
      <c r="A857" s="5">
        <v>855</v>
      </c>
      <c r="B857" s="5" t="str">
        <f>"46062022111314582784150"</f>
        <v>46062022111314582784150</v>
      </c>
      <c r="C857" s="5" t="s">
        <v>12</v>
      </c>
      <c r="D857" s="5" t="str">
        <f>"符影芳"</f>
        <v>符影芳</v>
      </c>
    </row>
    <row r="858" spans="1:4" ht="34.5" customHeight="1">
      <c r="A858" s="5">
        <v>856</v>
      </c>
      <c r="B858" s="5" t="str">
        <f>"46062022111315153184152"</f>
        <v>46062022111315153184152</v>
      </c>
      <c r="C858" s="5" t="s">
        <v>12</v>
      </c>
      <c r="D858" s="5" t="str">
        <f>"唐日菊"</f>
        <v>唐日菊</v>
      </c>
    </row>
    <row r="859" spans="1:4" ht="34.5" customHeight="1">
      <c r="A859" s="5">
        <v>857</v>
      </c>
      <c r="B859" s="5" t="str">
        <f>"46062022111315164984153"</f>
        <v>46062022111315164984153</v>
      </c>
      <c r="C859" s="5" t="s">
        <v>12</v>
      </c>
      <c r="D859" s="5" t="str">
        <f>"羊芬香"</f>
        <v>羊芬香</v>
      </c>
    </row>
    <row r="860" spans="1:4" ht="34.5" customHeight="1">
      <c r="A860" s="5">
        <v>858</v>
      </c>
      <c r="B860" s="5" t="str">
        <f>"46062022111315272084155"</f>
        <v>46062022111315272084155</v>
      </c>
      <c r="C860" s="5" t="s">
        <v>12</v>
      </c>
      <c r="D860" s="5" t="str">
        <f>"周秋妹"</f>
        <v>周秋妹</v>
      </c>
    </row>
    <row r="861" spans="1:4" ht="34.5" customHeight="1">
      <c r="A861" s="5">
        <v>859</v>
      </c>
      <c r="B861" s="5" t="str">
        <f>"46062022111315381184157"</f>
        <v>46062022111315381184157</v>
      </c>
      <c r="C861" s="5" t="s">
        <v>12</v>
      </c>
      <c r="D861" s="5" t="str">
        <f>"李海燕"</f>
        <v>李海燕</v>
      </c>
    </row>
    <row r="862" spans="1:4" ht="34.5" customHeight="1">
      <c r="A862" s="5">
        <v>860</v>
      </c>
      <c r="B862" s="5" t="str">
        <f>"46062022111315454084160"</f>
        <v>46062022111315454084160</v>
      </c>
      <c r="C862" s="5" t="s">
        <v>12</v>
      </c>
      <c r="D862" s="5" t="str">
        <f>"符修丽"</f>
        <v>符修丽</v>
      </c>
    </row>
    <row r="863" spans="1:4" ht="34.5" customHeight="1">
      <c r="A863" s="5">
        <v>861</v>
      </c>
      <c r="B863" s="5" t="str">
        <f>"46062022111315473984161"</f>
        <v>46062022111315473984161</v>
      </c>
      <c r="C863" s="5" t="s">
        <v>12</v>
      </c>
      <c r="D863" s="5" t="str">
        <f>"唐艳花"</f>
        <v>唐艳花</v>
      </c>
    </row>
    <row r="864" spans="1:4" ht="34.5" customHeight="1">
      <c r="A864" s="5">
        <v>862</v>
      </c>
      <c r="B864" s="5" t="str">
        <f>"46062022111316064484166"</f>
        <v>46062022111316064484166</v>
      </c>
      <c r="C864" s="5" t="s">
        <v>12</v>
      </c>
      <c r="D864" s="5" t="str">
        <f>"薛仁爱"</f>
        <v>薛仁爱</v>
      </c>
    </row>
    <row r="865" spans="1:4" ht="34.5" customHeight="1">
      <c r="A865" s="5">
        <v>863</v>
      </c>
      <c r="B865" s="5" t="str">
        <f>"46062022111316114684167"</f>
        <v>46062022111316114684167</v>
      </c>
      <c r="C865" s="5" t="s">
        <v>12</v>
      </c>
      <c r="D865" s="5" t="str">
        <f>"梁燕"</f>
        <v>梁燕</v>
      </c>
    </row>
    <row r="866" spans="1:4" ht="34.5" customHeight="1">
      <c r="A866" s="5">
        <v>864</v>
      </c>
      <c r="B866" s="5" t="str">
        <f>"46062022111316160984168"</f>
        <v>46062022111316160984168</v>
      </c>
      <c r="C866" s="5" t="s">
        <v>12</v>
      </c>
      <c r="D866" s="5" t="str">
        <f>"符美婷"</f>
        <v>符美婷</v>
      </c>
    </row>
    <row r="867" spans="1:4" ht="34.5" customHeight="1">
      <c r="A867" s="5">
        <v>865</v>
      </c>
      <c r="B867" s="5" t="str">
        <f>"46062022111316353284170"</f>
        <v>46062022111316353284170</v>
      </c>
      <c r="C867" s="5" t="s">
        <v>12</v>
      </c>
      <c r="D867" s="5" t="str">
        <f>"杨雄花"</f>
        <v>杨雄花</v>
      </c>
    </row>
    <row r="868" spans="1:4" ht="34.5" customHeight="1">
      <c r="A868" s="5">
        <v>866</v>
      </c>
      <c r="B868" s="5" t="str">
        <f>"46062022111316591684174"</f>
        <v>46062022111316591684174</v>
      </c>
      <c r="C868" s="5" t="s">
        <v>12</v>
      </c>
      <c r="D868" s="5" t="str">
        <f>"陈月春"</f>
        <v>陈月春</v>
      </c>
    </row>
    <row r="869" spans="1:4" ht="34.5" customHeight="1">
      <c r="A869" s="5">
        <v>867</v>
      </c>
      <c r="B869" s="5" t="str">
        <f>"46062022111317011084175"</f>
        <v>46062022111317011084175</v>
      </c>
      <c r="C869" s="5" t="s">
        <v>12</v>
      </c>
      <c r="D869" s="5" t="str">
        <f>"刘玉妃"</f>
        <v>刘玉妃</v>
      </c>
    </row>
    <row r="870" spans="1:4" ht="34.5" customHeight="1">
      <c r="A870" s="5">
        <v>868</v>
      </c>
      <c r="B870" s="5" t="str">
        <f>"46062022111317271084180"</f>
        <v>46062022111317271084180</v>
      </c>
      <c r="C870" s="5" t="s">
        <v>12</v>
      </c>
      <c r="D870" s="5" t="str">
        <f>"符锡亮"</f>
        <v>符锡亮</v>
      </c>
    </row>
    <row r="871" spans="1:4" ht="34.5" customHeight="1">
      <c r="A871" s="5">
        <v>869</v>
      </c>
      <c r="B871" s="5" t="str">
        <f>"46062022111317503784185"</f>
        <v>46062022111317503784185</v>
      </c>
      <c r="C871" s="5" t="s">
        <v>12</v>
      </c>
      <c r="D871" s="5" t="str">
        <f>"吴克秀"</f>
        <v>吴克秀</v>
      </c>
    </row>
    <row r="872" spans="1:4" ht="34.5" customHeight="1">
      <c r="A872" s="5">
        <v>870</v>
      </c>
      <c r="B872" s="5" t="str">
        <f>"46062022111318155584188"</f>
        <v>46062022111318155584188</v>
      </c>
      <c r="C872" s="5" t="s">
        <v>12</v>
      </c>
      <c r="D872" s="5" t="str">
        <f>"羊小娜"</f>
        <v>羊小娜</v>
      </c>
    </row>
    <row r="873" spans="1:4" ht="34.5" customHeight="1">
      <c r="A873" s="5">
        <v>871</v>
      </c>
      <c r="B873" s="5" t="str">
        <f>"46062022111318193984189"</f>
        <v>46062022111318193984189</v>
      </c>
      <c r="C873" s="5" t="s">
        <v>12</v>
      </c>
      <c r="D873" s="5" t="str">
        <f>"郑秋雨"</f>
        <v>郑秋雨</v>
      </c>
    </row>
    <row r="874" spans="1:4" ht="34.5" customHeight="1">
      <c r="A874" s="5">
        <v>872</v>
      </c>
      <c r="B874" s="5" t="str">
        <f>"46062022111318234584191"</f>
        <v>46062022111318234584191</v>
      </c>
      <c r="C874" s="5" t="s">
        <v>12</v>
      </c>
      <c r="D874" s="5" t="str">
        <f>"骆丽花"</f>
        <v>骆丽花</v>
      </c>
    </row>
    <row r="875" spans="1:4" ht="34.5" customHeight="1">
      <c r="A875" s="5">
        <v>873</v>
      </c>
      <c r="B875" s="5" t="str">
        <f>"46062022111318320284193"</f>
        <v>46062022111318320284193</v>
      </c>
      <c r="C875" s="5" t="s">
        <v>12</v>
      </c>
      <c r="D875" s="5" t="str">
        <f>"符召弟"</f>
        <v>符召弟</v>
      </c>
    </row>
    <row r="876" spans="1:4" ht="34.5" customHeight="1">
      <c r="A876" s="5">
        <v>874</v>
      </c>
      <c r="B876" s="5" t="str">
        <f>"46062022111318520784197"</f>
        <v>46062022111318520784197</v>
      </c>
      <c r="C876" s="5" t="s">
        <v>12</v>
      </c>
      <c r="D876" s="5" t="str">
        <f>"陈梅香"</f>
        <v>陈梅香</v>
      </c>
    </row>
    <row r="877" spans="1:4" ht="34.5" customHeight="1">
      <c r="A877" s="5">
        <v>875</v>
      </c>
      <c r="B877" s="5" t="str">
        <f>"46062022111319024784200"</f>
        <v>46062022111319024784200</v>
      </c>
      <c r="C877" s="5" t="s">
        <v>12</v>
      </c>
      <c r="D877" s="5" t="str">
        <f>"王小娜"</f>
        <v>王小娜</v>
      </c>
    </row>
    <row r="878" spans="1:4" ht="34.5" customHeight="1">
      <c r="A878" s="5">
        <v>876</v>
      </c>
      <c r="B878" s="5" t="str">
        <f>"46062022111319130084202"</f>
        <v>46062022111319130084202</v>
      </c>
      <c r="C878" s="5" t="s">
        <v>12</v>
      </c>
      <c r="D878" s="5" t="str">
        <f>"陈才恩"</f>
        <v>陈才恩</v>
      </c>
    </row>
    <row r="879" spans="1:4" ht="34.5" customHeight="1">
      <c r="A879" s="5">
        <v>877</v>
      </c>
      <c r="B879" s="5" t="str">
        <f>"46062022111320085384210"</f>
        <v>46062022111320085384210</v>
      </c>
      <c r="C879" s="5" t="s">
        <v>12</v>
      </c>
      <c r="D879" s="5" t="str">
        <f>"王梦桃"</f>
        <v>王梦桃</v>
      </c>
    </row>
    <row r="880" spans="1:4" ht="34.5" customHeight="1">
      <c r="A880" s="5">
        <v>878</v>
      </c>
      <c r="B880" s="5" t="str">
        <f>"46062022111320110384211"</f>
        <v>46062022111320110384211</v>
      </c>
      <c r="C880" s="5" t="s">
        <v>12</v>
      </c>
      <c r="D880" s="5" t="str">
        <f>"刘彩莲"</f>
        <v>刘彩莲</v>
      </c>
    </row>
    <row r="881" spans="1:4" ht="34.5" customHeight="1">
      <c r="A881" s="5">
        <v>879</v>
      </c>
      <c r="B881" s="5" t="str">
        <f>"46062022111320333884216"</f>
        <v>46062022111320333884216</v>
      </c>
      <c r="C881" s="5" t="s">
        <v>12</v>
      </c>
      <c r="D881" s="5" t="str">
        <f>"张影妃"</f>
        <v>张影妃</v>
      </c>
    </row>
    <row r="882" spans="1:4" ht="34.5" customHeight="1">
      <c r="A882" s="5">
        <v>880</v>
      </c>
      <c r="B882" s="5" t="str">
        <f>"46062022111320530284221"</f>
        <v>46062022111320530284221</v>
      </c>
      <c r="C882" s="5" t="s">
        <v>12</v>
      </c>
      <c r="D882" s="5" t="str">
        <f>"陈杰玲"</f>
        <v>陈杰玲</v>
      </c>
    </row>
    <row r="883" spans="1:4" ht="34.5" customHeight="1">
      <c r="A883" s="5">
        <v>881</v>
      </c>
      <c r="B883" s="5" t="str">
        <f>"46062022111321045384224"</f>
        <v>46062022111321045384224</v>
      </c>
      <c r="C883" s="5" t="s">
        <v>12</v>
      </c>
      <c r="D883" s="5" t="str">
        <f>"刘秀莲"</f>
        <v>刘秀莲</v>
      </c>
    </row>
    <row r="884" spans="1:4" ht="34.5" customHeight="1">
      <c r="A884" s="5">
        <v>882</v>
      </c>
      <c r="B884" s="5" t="str">
        <f>"46062022111321125384226"</f>
        <v>46062022111321125384226</v>
      </c>
      <c r="C884" s="5" t="s">
        <v>12</v>
      </c>
      <c r="D884" s="5" t="str">
        <f>"蔡博芳"</f>
        <v>蔡博芳</v>
      </c>
    </row>
    <row r="885" spans="1:4" ht="34.5" customHeight="1">
      <c r="A885" s="5">
        <v>883</v>
      </c>
      <c r="B885" s="5" t="str">
        <f>"46062022111321131184227"</f>
        <v>46062022111321131184227</v>
      </c>
      <c r="C885" s="5" t="s">
        <v>12</v>
      </c>
      <c r="D885" s="5" t="str">
        <f>"李金爱"</f>
        <v>李金爱</v>
      </c>
    </row>
    <row r="886" spans="1:4" ht="34.5" customHeight="1">
      <c r="A886" s="5">
        <v>884</v>
      </c>
      <c r="B886" s="5" t="str">
        <f>"46062022111321222384229"</f>
        <v>46062022111321222384229</v>
      </c>
      <c r="C886" s="5" t="s">
        <v>12</v>
      </c>
      <c r="D886" s="5" t="str">
        <f>"李杨菊"</f>
        <v>李杨菊</v>
      </c>
    </row>
    <row r="887" spans="1:4" ht="34.5" customHeight="1">
      <c r="A887" s="5">
        <v>885</v>
      </c>
      <c r="B887" s="5" t="str">
        <f>"46062022111321303484230"</f>
        <v>46062022111321303484230</v>
      </c>
      <c r="C887" s="5" t="s">
        <v>12</v>
      </c>
      <c r="D887" s="5" t="str">
        <f>"魏丽香"</f>
        <v>魏丽香</v>
      </c>
    </row>
    <row r="888" spans="1:4" ht="34.5" customHeight="1">
      <c r="A888" s="5">
        <v>886</v>
      </c>
      <c r="B888" s="5" t="str">
        <f>"46062022111321431584234"</f>
        <v>46062022111321431584234</v>
      </c>
      <c r="C888" s="5" t="s">
        <v>12</v>
      </c>
      <c r="D888" s="5" t="str">
        <f>"陈美善"</f>
        <v>陈美善</v>
      </c>
    </row>
    <row r="889" spans="1:4" ht="34.5" customHeight="1">
      <c r="A889" s="5">
        <v>887</v>
      </c>
      <c r="B889" s="5" t="str">
        <f>"46062022111321463484235"</f>
        <v>46062022111321463484235</v>
      </c>
      <c r="C889" s="5" t="s">
        <v>12</v>
      </c>
      <c r="D889" s="5" t="str">
        <f>"吴桃女"</f>
        <v>吴桃女</v>
      </c>
    </row>
    <row r="890" spans="1:4" ht="34.5" customHeight="1">
      <c r="A890" s="5">
        <v>888</v>
      </c>
      <c r="B890" s="5" t="str">
        <f>"46062022111321463684236"</f>
        <v>46062022111321463684236</v>
      </c>
      <c r="C890" s="5" t="s">
        <v>12</v>
      </c>
      <c r="D890" s="5" t="str">
        <f>"黎松丹"</f>
        <v>黎松丹</v>
      </c>
    </row>
    <row r="891" spans="1:4" ht="34.5" customHeight="1">
      <c r="A891" s="5">
        <v>889</v>
      </c>
      <c r="B891" s="5" t="str">
        <f>"46062022111321501684238"</f>
        <v>46062022111321501684238</v>
      </c>
      <c r="C891" s="5" t="s">
        <v>12</v>
      </c>
      <c r="D891" s="5" t="str">
        <f>"陈日兰"</f>
        <v>陈日兰</v>
      </c>
    </row>
    <row r="892" spans="1:4" ht="34.5" customHeight="1">
      <c r="A892" s="5">
        <v>890</v>
      </c>
      <c r="B892" s="5" t="str">
        <f>"46062022111321574684241"</f>
        <v>46062022111321574684241</v>
      </c>
      <c r="C892" s="5" t="s">
        <v>12</v>
      </c>
      <c r="D892" s="5" t="str">
        <f>"卜丽媛"</f>
        <v>卜丽媛</v>
      </c>
    </row>
    <row r="893" spans="1:4" ht="34.5" customHeight="1">
      <c r="A893" s="5">
        <v>891</v>
      </c>
      <c r="B893" s="5" t="str">
        <f>"46062022111322011984242"</f>
        <v>46062022111322011984242</v>
      </c>
      <c r="C893" s="5" t="s">
        <v>12</v>
      </c>
      <c r="D893" s="5" t="str">
        <f>"吉珏"</f>
        <v>吉珏</v>
      </c>
    </row>
    <row r="894" spans="1:4" ht="34.5" customHeight="1">
      <c r="A894" s="5">
        <v>892</v>
      </c>
      <c r="B894" s="5" t="str">
        <f>"46062022111322051784245"</f>
        <v>46062022111322051784245</v>
      </c>
      <c r="C894" s="5" t="s">
        <v>12</v>
      </c>
      <c r="D894" s="5" t="str">
        <f>"唐引凤"</f>
        <v>唐引凤</v>
      </c>
    </row>
    <row r="895" spans="1:4" ht="34.5" customHeight="1">
      <c r="A895" s="5">
        <v>893</v>
      </c>
      <c r="B895" s="5" t="str">
        <f>"46062022111322315684251"</f>
        <v>46062022111322315684251</v>
      </c>
      <c r="C895" s="5" t="s">
        <v>12</v>
      </c>
      <c r="D895" s="5" t="str">
        <f>"王有坤"</f>
        <v>王有坤</v>
      </c>
    </row>
    <row r="896" spans="1:4" ht="34.5" customHeight="1">
      <c r="A896" s="5">
        <v>894</v>
      </c>
      <c r="B896" s="5" t="str">
        <f>"46062022111322442784253"</f>
        <v>46062022111322442784253</v>
      </c>
      <c r="C896" s="5" t="s">
        <v>12</v>
      </c>
      <c r="D896" s="5" t="str">
        <f>"符雅婷"</f>
        <v>符雅婷</v>
      </c>
    </row>
    <row r="897" spans="1:4" ht="34.5" customHeight="1">
      <c r="A897" s="5">
        <v>895</v>
      </c>
      <c r="B897" s="5" t="str">
        <f>"46062022111322575784256"</f>
        <v>46062022111322575784256</v>
      </c>
      <c r="C897" s="5" t="s">
        <v>12</v>
      </c>
      <c r="D897" s="5" t="str">
        <f>"黄美月"</f>
        <v>黄美月</v>
      </c>
    </row>
    <row r="898" spans="1:4" ht="34.5" customHeight="1">
      <c r="A898" s="5">
        <v>896</v>
      </c>
      <c r="B898" s="5" t="str">
        <f>"46062022111322595184257"</f>
        <v>46062022111322595184257</v>
      </c>
      <c r="C898" s="5" t="s">
        <v>12</v>
      </c>
      <c r="D898" s="5" t="str">
        <f>"朱定菊"</f>
        <v>朱定菊</v>
      </c>
    </row>
    <row r="899" spans="1:4" ht="34.5" customHeight="1">
      <c r="A899" s="5">
        <v>897</v>
      </c>
      <c r="B899" s="5" t="str">
        <f>"46062022111323004684258"</f>
        <v>46062022111323004684258</v>
      </c>
      <c r="C899" s="5" t="s">
        <v>12</v>
      </c>
      <c r="D899" s="5" t="str">
        <f>"赵桂阳"</f>
        <v>赵桂阳</v>
      </c>
    </row>
    <row r="900" spans="1:4" ht="34.5" customHeight="1">
      <c r="A900" s="5">
        <v>898</v>
      </c>
      <c r="B900" s="5" t="str">
        <f>"46062022111323211884262"</f>
        <v>46062022111323211884262</v>
      </c>
      <c r="C900" s="5" t="s">
        <v>12</v>
      </c>
      <c r="D900" s="5" t="str">
        <f>"蓝海莲"</f>
        <v>蓝海莲</v>
      </c>
    </row>
    <row r="901" spans="1:4" ht="34.5" customHeight="1">
      <c r="A901" s="5">
        <v>899</v>
      </c>
      <c r="B901" s="5" t="str">
        <f>"46062022111323382784265"</f>
        <v>46062022111323382784265</v>
      </c>
      <c r="C901" s="5" t="s">
        <v>12</v>
      </c>
      <c r="D901" s="5" t="str">
        <f>"赵成娥"</f>
        <v>赵成娥</v>
      </c>
    </row>
    <row r="902" spans="1:4" ht="34.5" customHeight="1">
      <c r="A902" s="5">
        <v>900</v>
      </c>
      <c r="B902" s="5" t="str">
        <f>"46062022111323444184268"</f>
        <v>46062022111323444184268</v>
      </c>
      <c r="C902" s="5" t="s">
        <v>12</v>
      </c>
      <c r="D902" s="5" t="str">
        <f>"文玲"</f>
        <v>文玲</v>
      </c>
    </row>
    <row r="903" spans="1:4" ht="34.5" customHeight="1">
      <c r="A903" s="5">
        <v>901</v>
      </c>
      <c r="B903" s="5" t="str">
        <f>"46062022111323484284270"</f>
        <v>46062022111323484284270</v>
      </c>
      <c r="C903" s="5" t="s">
        <v>12</v>
      </c>
      <c r="D903" s="5" t="str">
        <f>"符舒婷"</f>
        <v>符舒婷</v>
      </c>
    </row>
    <row r="904" spans="1:4" ht="34.5" customHeight="1">
      <c r="A904" s="5">
        <v>902</v>
      </c>
      <c r="B904" s="5" t="str">
        <f>"46062022111323535684275"</f>
        <v>46062022111323535684275</v>
      </c>
      <c r="C904" s="5" t="s">
        <v>12</v>
      </c>
      <c r="D904" s="5" t="str">
        <f>"陈根"</f>
        <v>陈根</v>
      </c>
    </row>
    <row r="905" spans="1:4" ht="34.5" customHeight="1">
      <c r="A905" s="5">
        <v>903</v>
      </c>
      <c r="B905" s="5" t="str">
        <f>"46062022111400070284277"</f>
        <v>46062022111400070284277</v>
      </c>
      <c r="C905" s="5" t="s">
        <v>12</v>
      </c>
      <c r="D905" s="5" t="str">
        <f>"陈国丽"</f>
        <v>陈国丽</v>
      </c>
    </row>
    <row r="906" spans="1:4" ht="34.5" customHeight="1">
      <c r="A906" s="5">
        <v>904</v>
      </c>
      <c r="B906" s="5" t="str">
        <f>"46062022111400302284280"</f>
        <v>46062022111400302284280</v>
      </c>
      <c r="C906" s="5" t="s">
        <v>12</v>
      </c>
      <c r="D906" s="5" t="str">
        <f>"吴春坤"</f>
        <v>吴春坤</v>
      </c>
    </row>
    <row r="907" spans="1:4" ht="34.5" customHeight="1">
      <c r="A907" s="5">
        <v>905</v>
      </c>
      <c r="B907" s="5" t="str">
        <f>"46062022111400455084282"</f>
        <v>46062022111400455084282</v>
      </c>
      <c r="C907" s="5" t="s">
        <v>12</v>
      </c>
      <c r="D907" s="5" t="str">
        <f>"杨舒喻"</f>
        <v>杨舒喻</v>
      </c>
    </row>
    <row r="908" spans="1:4" ht="34.5" customHeight="1">
      <c r="A908" s="5">
        <v>906</v>
      </c>
      <c r="B908" s="5" t="str">
        <f>"46062022111401130584285"</f>
        <v>46062022111401130584285</v>
      </c>
      <c r="C908" s="5" t="s">
        <v>12</v>
      </c>
      <c r="D908" s="5" t="str">
        <f>"符东扬"</f>
        <v>符东扬</v>
      </c>
    </row>
    <row r="909" spans="1:4" ht="34.5" customHeight="1">
      <c r="A909" s="5">
        <v>907</v>
      </c>
      <c r="B909" s="5" t="str">
        <f>"46062022111406485684288"</f>
        <v>46062022111406485684288</v>
      </c>
      <c r="C909" s="5" t="s">
        <v>12</v>
      </c>
      <c r="D909" s="5" t="str">
        <f>"李汉锋"</f>
        <v>李汉锋</v>
      </c>
    </row>
    <row r="910" spans="1:4" ht="34.5" customHeight="1">
      <c r="A910" s="5">
        <v>908</v>
      </c>
      <c r="B910" s="5" t="str">
        <f>"46062022111408413084300"</f>
        <v>46062022111408413084300</v>
      </c>
      <c r="C910" s="5" t="s">
        <v>12</v>
      </c>
      <c r="D910" s="5" t="str">
        <f>"羊庆娜"</f>
        <v>羊庆娜</v>
      </c>
    </row>
    <row r="911" spans="1:4" ht="34.5" customHeight="1">
      <c r="A911" s="5">
        <v>909</v>
      </c>
      <c r="B911" s="5" t="str">
        <f>"46062022111408452584302"</f>
        <v>46062022111408452584302</v>
      </c>
      <c r="C911" s="5" t="s">
        <v>12</v>
      </c>
      <c r="D911" s="5" t="str">
        <f>"林芳慧"</f>
        <v>林芳慧</v>
      </c>
    </row>
    <row r="912" spans="1:4" ht="34.5" customHeight="1">
      <c r="A912" s="5">
        <v>910</v>
      </c>
      <c r="B912" s="5" t="str">
        <f>"46062022111408511684306"</f>
        <v>46062022111408511684306</v>
      </c>
      <c r="C912" s="5" t="s">
        <v>12</v>
      </c>
      <c r="D912" s="5" t="str">
        <f>"羊昌兰"</f>
        <v>羊昌兰</v>
      </c>
    </row>
    <row r="913" spans="1:4" ht="34.5" customHeight="1">
      <c r="A913" s="5">
        <v>911</v>
      </c>
      <c r="B913" s="5" t="str">
        <f>"46062022111408530684307"</f>
        <v>46062022111408530684307</v>
      </c>
      <c r="C913" s="5" t="s">
        <v>12</v>
      </c>
      <c r="D913" s="5" t="str">
        <f>"彭敏英"</f>
        <v>彭敏英</v>
      </c>
    </row>
    <row r="914" spans="1:4" ht="34.5" customHeight="1">
      <c r="A914" s="5">
        <v>912</v>
      </c>
      <c r="B914" s="5" t="str">
        <f>"46062022111409024684308"</f>
        <v>46062022111409024684308</v>
      </c>
      <c r="C914" s="5" t="s">
        <v>12</v>
      </c>
      <c r="D914" s="5" t="str">
        <f>"郭汉丽"</f>
        <v>郭汉丽</v>
      </c>
    </row>
    <row r="915" spans="1:4" ht="34.5" customHeight="1">
      <c r="A915" s="5">
        <v>913</v>
      </c>
      <c r="B915" s="5" t="str">
        <f>"46062022111409125784310"</f>
        <v>46062022111409125784310</v>
      </c>
      <c r="C915" s="5" t="s">
        <v>12</v>
      </c>
      <c r="D915" s="5" t="str">
        <f>"韩博妍"</f>
        <v>韩博妍</v>
      </c>
    </row>
    <row r="916" spans="1:4" ht="34.5" customHeight="1">
      <c r="A916" s="5">
        <v>914</v>
      </c>
      <c r="B916" s="5" t="str">
        <f>"46062022111409161984311"</f>
        <v>46062022111409161984311</v>
      </c>
      <c r="C916" s="5" t="s">
        <v>12</v>
      </c>
      <c r="D916" s="5" t="str">
        <f>"羊庆香"</f>
        <v>羊庆香</v>
      </c>
    </row>
    <row r="917" spans="1:4" ht="34.5" customHeight="1">
      <c r="A917" s="5">
        <v>915</v>
      </c>
      <c r="B917" s="5" t="str">
        <f>"46062022111409215184313"</f>
        <v>46062022111409215184313</v>
      </c>
      <c r="C917" s="5" t="s">
        <v>12</v>
      </c>
      <c r="D917" s="5" t="str">
        <f>"邓亭妹"</f>
        <v>邓亭妹</v>
      </c>
    </row>
    <row r="918" spans="1:4" ht="34.5" customHeight="1">
      <c r="A918" s="5">
        <v>916</v>
      </c>
      <c r="B918" s="5" t="str">
        <f>"46062022111409272284315"</f>
        <v>46062022111409272284315</v>
      </c>
      <c r="C918" s="5" t="s">
        <v>12</v>
      </c>
      <c r="D918" s="5" t="str">
        <f>"李冬梅"</f>
        <v>李冬梅</v>
      </c>
    </row>
    <row r="919" spans="1:4" ht="34.5" customHeight="1">
      <c r="A919" s="5">
        <v>917</v>
      </c>
      <c r="B919" s="5" t="str">
        <f>"46062022111409574684320"</f>
        <v>46062022111409574684320</v>
      </c>
      <c r="C919" s="5" t="s">
        <v>12</v>
      </c>
      <c r="D919" s="5" t="str">
        <f>"吴俊美"</f>
        <v>吴俊美</v>
      </c>
    </row>
    <row r="920" spans="1:4" ht="34.5" customHeight="1">
      <c r="A920" s="5">
        <v>918</v>
      </c>
      <c r="B920" s="5" t="str">
        <f>"46062022111410104384329"</f>
        <v>46062022111410104384329</v>
      </c>
      <c r="C920" s="5" t="s">
        <v>12</v>
      </c>
      <c r="D920" s="5" t="str">
        <f>"吉晓璐"</f>
        <v>吉晓璐</v>
      </c>
    </row>
    <row r="921" spans="1:4" ht="34.5" customHeight="1">
      <c r="A921" s="5">
        <v>919</v>
      </c>
      <c r="B921" s="5" t="str">
        <f>"46062022111410152984334"</f>
        <v>46062022111410152984334</v>
      </c>
      <c r="C921" s="5" t="s">
        <v>12</v>
      </c>
      <c r="D921" s="5" t="str">
        <f>"吴秋香"</f>
        <v>吴秋香</v>
      </c>
    </row>
    <row r="922" spans="1:4" ht="34.5" customHeight="1">
      <c r="A922" s="5">
        <v>920</v>
      </c>
      <c r="B922" s="5" t="str">
        <f>"46062022111410192084336"</f>
        <v>46062022111410192084336</v>
      </c>
      <c r="C922" s="5" t="s">
        <v>12</v>
      </c>
      <c r="D922" s="5" t="str">
        <f>"李林风"</f>
        <v>李林风</v>
      </c>
    </row>
    <row r="923" spans="1:4" ht="34.5" customHeight="1">
      <c r="A923" s="5">
        <v>921</v>
      </c>
      <c r="B923" s="5" t="str">
        <f>"46062022111410200584337"</f>
        <v>46062022111410200584337</v>
      </c>
      <c r="C923" s="5" t="s">
        <v>12</v>
      </c>
      <c r="D923" s="5" t="str">
        <f>"卢建藤"</f>
        <v>卢建藤</v>
      </c>
    </row>
    <row r="924" spans="1:4" ht="34.5" customHeight="1">
      <c r="A924" s="5">
        <v>922</v>
      </c>
      <c r="B924" s="5" t="str">
        <f>"46062022111410231484340"</f>
        <v>46062022111410231484340</v>
      </c>
      <c r="C924" s="5" t="s">
        <v>12</v>
      </c>
      <c r="D924" s="5" t="str">
        <f>"吴倪"</f>
        <v>吴倪</v>
      </c>
    </row>
    <row r="925" spans="1:4" ht="34.5" customHeight="1">
      <c r="A925" s="5">
        <v>923</v>
      </c>
      <c r="B925" s="5" t="str">
        <f>"46062022111410244184341"</f>
        <v>46062022111410244184341</v>
      </c>
      <c r="C925" s="5" t="s">
        <v>12</v>
      </c>
      <c r="D925" s="5" t="str">
        <f>"李振美"</f>
        <v>李振美</v>
      </c>
    </row>
    <row r="926" spans="1:4" ht="34.5" customHeight="1">
      <c r="A926" s="5">
        <v>924</v>
      </c>
      <c r="B926" s="5" t="str">
        <f>"46062022111410263384343"</f>
        <v>46062022111410263384343</v>
      </c>
      <c r="C926" s="5" t="s">
        <v>12</v>
      </c>
      <c r="D926" s="5" t="str">
        <f>"吉璐璐"</f>
        <v>吉璐璐</v>
      </c>
    </row>
    <row r="927" spans="1:4" ht="34.5" customHeight="1">
      <c r="A927" s="5">
        <v>925</v>
      </c>
      <c r="B927" s="5" t="str">
        <f>"46062022111410305184344"</f>
        <v>46062022111410305184344</v>
      </c>
      <c r="C927" s="5" t="s">
        <v>12</v>
      </c>
      <c r="D927" s="5" t="str">
        <f>"郑瑞联"</f>
        <v>郑瑞联</v>
      </c>
    </row>
    <row r="928" spans="1:4" ht="34.5" customHeight="1">
      <c r="A928" s="5">
        <v>926</v>
      </c>
      <c r="B928" s="5" t="str">
        <f>"46062022111410381884348"</f>
        <v>46062022111410381884348</v>
      </c>
      <c r="C928" s="5" t="s">
        <v>12</v>
      </c>
      <c r="D928" s="5" t="str">
        <f>"文江莲"</f>
        <v>文江莲</v>
      </c>
    </row>
    <row r="929" spans="1:4" ht="34.5" customHeight="1">
      <c r="A929" s="5">
        <v>927</v>
      </c>
      <c r="B929" s="5" t="str">
        <f>"46062022111410474584353"</f>
        <v>46062022111410474584353</v>
      </c>
      <c r="C929" s="5" t="s">
        <v>12</v>
      </c>
      <c r="D929" s="5" t="str">
        <f>"杨雄桃"</f>
        <v>杨雄桃</v>
      </c>
    </row>
    <row r="930" spans="1:4" ht="34.5" customHeight="1">
      <c r="A930" s="5">
        <v>928</v>
      </c>
      <c r="B930" s="5" t="str">
        <f>"46062022111410592884356"</f>
        <v>46062022111410592884356</v>
      </c>
      <c r="C930" s="5" t="s">
        <v>12</v>
      </c>
      <c r="D930" s="5" t="str">
        <f>"简原美"</f>
        <v>简原美</v>
      </c>
    </row>
    <row r="931" spans="1:4" ht="34.5" customHeight="1">
      <c r="A931" s="5">
        <v>929</v>
      </c>
      <c r="B931" s="5" t="str">
        <f>"46062022111411353584368"</f>
        <v>46062022111411353584368</v>
      </c>
      <c r="C931" s="5" t="s">
        <v>12</v>
      </c>
      <c r="D931" s="5" t="str">
        <f>"王星蕊"</f>
        <v>王星蕊</v>
      </c>
    </row>
  </sheetData>
  <sheetProtection/>
  <autoFilter ref="A2:E931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2022-11-29T02:13:44Z</dcterms:created>
  <dcterms:modified xsi:type="dcterms:W3CDTF">2022-11-29T09:51:27Z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5751BDDEA191441586692EBB195D958B</vt:lpwstr>
  </property>
  <property fmtid="{D5CDD505-2E9C-101B-9397-08002B2CF9AE}" pid="4" name="KSOProductBuildV">
    <vt:lpwstr>2052-11.1.0.12763</vt:lpwstr>
  </property>
</Properties>
</file>