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17"/>
  </bookViews>
  <sheets>
    <sheet name="结构化" sheetId="2" r:id="rId1"/>
  </sheets>
  <definedNames>
    <definedName name="_xlnm.Print_Titles" localSheetId="0">结构化!$2:$3</definedName>
    <definedName name="_xlnm._FilterDatabase" localSheetId="0" hidden="1">结构化!$A$3:$G$3</definedName>
  </definedNames>
  <calcPr calcId="144525" fullPrecision="0"/>
</workbook>
</file>

<file path=xl/sharedStrings.xml><?xml version="1.0" encoding="utf-8"?>
<sst xmlns="http://schemas.openxmlformats.org/spreadsheetml/2006/main" count="134" uniqueCount="62">
  <si>
    <t>附件1</t>
  </si>
  <si>
    <t>儋州市卫生健康委员会2022年面向社会考核招聘“镇属村用”乡村医生面试成绩汇总表</t>
  </si>
  <si>
    <t>序号</t>
  </si>
  <si>
    <t>报考岗位</t>
  </si>
  <si>
    <t>报考号</t>
  </si>
  <si>
    <t>姓名</t>
  </si>
  <si>
    <t>抽签号</t>
  </si>
  <si>
    <t>面试成绩</t>
  </si>
  <si>
    <t>备注</t>
  </si>
  <si>
    <t>0101_“镇属村用”乡村医生</t>
  </si>
  <si>
    <t>14</t>
  </si>
  <si>
    <t>53</t>
  </si>
  <si>
    <t>19</t>
  </si>
  <si>
    <t>47</t>
  </si>
  <si>
    <t>13</t>
  </si>
  <si>
    <t>缺考</t>
  </si>
  <si>
    <t>58</t>
  </si>
  <si>
    <t>08</t>
  </si>
  <si>
    <t>15</t>
  </si>
  <si>
    <t>05</t>
  </si>
  <si>
    <t>45</t>
  </si>
  <si>
    <t>51</t>
  </si>
  <si>
    <t>31</t>
  </si>
  <si>
    <t>33</t>
  </si>
  <si>
    <t>36</t>
  </si>
  <si>
    <t>52</t>
  </si>
  <si>
    <t>49</t>
  </si>
  <si>
    <t>26</t>
  </si>
  <si>
    <t>55</t>
  </si>
  <si>
    <t>03</t>
  </si>
  <si>
    <t>10</t>
  </si>
  <si>
    <t>50</t>
  </si>
  <si>
    <t>02</t>
  </si>
  <si>
    <t>04</t>
  </si>
  <si>
    <t>41</t>
  </si>
  <si>
    <t>60</t>
  </si>
  <si>
    <t>06</t>
  </si>
  <si>
    <t>01</t>
  </si>
  <si>
    <t>30</t>
  </si>
  <si>
    <t>27</t>
  </si>
  <si>
    <t>11</t>
  </si>
  <si>
    <t>32</t>
  </si>
  <si>
    <t>44</t>
  </si>
  <si>
    <t>34</t>
  </si>
  <si>
    <t>43</t>
  </si>
  <si>
    <t>24</t>
  </si>
  <si>
    <t>48</t>
  </si>
  <si>
    <t>25</t>
  </si>
  <si>
    <t>59</t>
  </si>
  <si>
    <t>弃考</t>
  </si>
  <si>
    <t>39</t>
  </si>
  <si>
    <t>29</t>
  </si>
  <si>
    <t>38</t>
  </si>
  <si>
    <t>20</t>
  </si>
  <si>
    <t>35</t>
  </si>
  <si>
    <t>40</t>
  </si>
  <si>
    <t>46</t>
  </si>
  <si>
    <t>37</t>
  </si>
  <si>
    <t>21</t>
  </si>
  <si>
    <t>12</t>
  </si>
  <si>
    <t>18</t>
  </si>
  <si>
    <t>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</si>
</sst>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0" fillId="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3" fillId="8" borderId="4" applyNumberFormat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0" fillId="8" borderId="7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/>
    <xf numFmtId="0" fontId="2" fillId="0" borderId="0" xfId="0" applyFont="true"/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49" fontId="4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"/>
  <sheetViews>
    <sheetView tabSelected="1" workbookViewId="0">
      <selection activeCell="A2" sqref="A2:G2"/>
    </sheetView>
  </sheetViews>
  <sheetFormatPr defaultColWidth="9" defaultRowHeight="13.5" outlineLevelCol="6"/>
  <cols>
    <col min="1" max="1" width="6.375" style="3" customWidth="true"/>
    <col min="2" max="2" width="27.375" style="4" customWidth="true"/>
    <col min="3" max="3" width="25.5" style="5" customWidth="true"/>
    <col min="4" max="4" width="9.125" style="3" customWidth="true"/>
    <col min="5" max="5" width="9.375" style="5" customWidth="true"/>
    <col min="6" max="6" width="11.125" style="6" customWidth="true"/>
    <col min="7" max="7" width="7.25" style="3" customWidth="true"/>
  </cols>
  <sheetData>
    <row r="1" ht="25" customHeight="true" spans="1:2">
      <c r="A1" s="7" t="s">
        <v>0</v>
      </c>
      <c r="B1" s="7"/>
    </row>
    <row r="2" ht="68" customHeight="true" spans="1:7">
      <c r="A2" s="8" t="s">
        <v>1</v>
      </c>
      <c r="B2" s="8"/>
      <c r="C2" s="9"/>
      <c r="D2" s="10"/>
      <c r="E2" s="9"/>
      <c r="F2" s="17"/>
      <c r="G2" s="10"/>
    </row>
    <row r="3" s="1" customFormat="true" ht="31" customHeight="true" spans="1:7">
      <c r="A3" s="11" t="s">
        <v>2</v>
      </c>
      <c r="B3" s="12" t="s">
        <v>3</v>
      </c>
      <c r="C3" s="13" t="s">
        <v>4</v>
      </c>
      <c r="D3" s="11" t="s">
        <v>5</v>
      </c>
      <c r="E3" s="13" t="s">
        <v>6</v>
      </c>
      <c r="F3" s="18" t="s">
        <v>7</v>
      </c>
      <c r="G3" s="11" t="s">
        <v>8</v>
      </c>
    </row>
    <row r="4" s="2" customFormat="true" ht="31" customHeight="true" spans="1:7">
      <c r="A4" s="14">
        <v>1</v>
      </c>
      <c r="B4" s="15" t="s">
        <v>9</v>
      </c>
      <c r="C4" s="16" t="str">
        <f>"45842022102009023313360"</f>
        <v>45842022102009023313360</v>
      </c>
      <c r="D4" s="15" t="str">
        <f>"张海平"</f>
        <v>张海平</v>
      </c>
      <c r="E4" s="19" t="s">
        <v>10</v>
      </c>
      <c r="F4" s="20">
        <v>40.67</v>
      </c>
      <c r="G4" s="14"/>
    </row>
    <row r="5" s="2" customFormat="true" ht="31" customHeight="true" spans="1:7">
      <c r="A5" s="14">
        <v>2</v>
      </c>
      <c r="B5" s="15" t="s">
        <v>9</v>
      </c>
      <c r="C5" s="16" t="str">
        <f>"45842022102009142113384"</f>
        <v>45842022102009142113384</v>
      </c>
      <c r="D5" s="15" t="str">
        <f>"吴全信"</f>
        <v>吴全信</v>
      </c>
      <c r="E5" s="19" t="s">
        <v>11</v>
      </c>
      <c r="F5" s="20">
        <v>51.67</v>
      </c>
      <c r="G5" s="14"/>
    </row>
    <row r="6" s="2" customFormat="true" ht="31" customHeight="true" spans="1:7">
      <c r="A6" s="14">
        <v>3</v>
      </c>
      <c r="B6" s="15" t="s">
        <v>9</v>
      </c>
      <c r="C6" s="16" t="str">
        <f>"45842022102010135913498"</f>
        <v>45842022102010135913498</v>
      </c>
      <c r="D6" s="15" t="str">
        <f>"洪乃强"</f>
        <v>洪乃强</v>
      </c>
      <c r="E6" s="19" t="s">
        <v>12</v>
      </c>
      <c r="F6" s="20">
        <v>59.67</v>
      </c>
      <c r="G6" s="14"/>
    </row>
    <row r="7" s="2" customFormat="true" ht="31" customHeight="true" spans="1:7">
      <c r="A7" s="14">
        <v>4</v>
      </c>
      <c r="B7" s="15" t="s">
        <v>9</v>
      </c>
      <c r="C7" s="16" t="str">
        <f>"45842022102010293813524"</f>
        <v>45842022102010293813524</v>
      </c>
      <c r="D7" s="15" t="str">
        <f>"王波"</f>
        <v>王波</v>
      </c>
      <c r="E7" s="19" t="s">
        <v>13</v>
      </c>
      <c r="F7" s="20">
        <v>70</v>
      </c>
      <c r="G7" s="14"/>
    </row>
    <row r="8" s="2" customFormat="true" ht="31" customHeight="true" spans="1:7">
      <c r="A8" s="14">
        <v>5</v>
      </c>
      <c r="B8" s="15" t="s">
        <v>9</v>
      </c>
      <c r="C8" s="16" t="str">
        <f>"45842022102011483213640"</f>
        <v>45842022102011483213640</v>
      </c>
      <c r="D8" s="15" t="str">
        <f>"郑敏之"</f>
        <v>郑敏之</v>
      </c>
      <c r="E8" s="19" t="s">
        <v>14</v>
      </c>
      <c r="F8" s="20">
        <v>72</v>
      </c>
      <c r="G8" s="14"/>
    </row>
    <row r="9" s="2" customFormat="true" ht="31" customHeight="true" spans="1:7">
      <c r="A9" s="14">
        <v>6</v>
      </c>
      <c r="B9" s="15" t="s">
        <v>9</v>
      </c>
      <c r="C9" s="16" t="str">
        <f>"45842022102013440613762"</f>
        <v>45842022102013440613762</v>
      </c>
      <c r="D9" s="15" t="str">
        <f>"黎文敏"</f>
        <v>黎文敏</v>
      </c>
      <c r="E9" s="19"/>
      <c r="F9" s="20"/>
      <c r="G9" s="14" t="s">
        <v>15</v>
      </c>
    </row>
    <row r="10" s="2" customFormat="true" ht="31" customHeight="true" spans="1:7">
      <c r="A10" s="14">
        <v>7</v>
      </c>
      <c r="B10" s="15" t="s">
        <v>9</v>
      </c>
      <c r="C10" s="16" t="str">
        <f>"45842022102014095013787"</f>
        <v>45842022102014095013787</v>
      </c>
      <c r="D10" s="15" t="str">
        <f>"朱婵丽"</f>
        <v>朱婵丽</v>
      </c>
      <c r="E10" s="19" t="s">
        <v>16</v>
      </c>
      <c r="F10" s="20">
        <v>56</v>
      </c>
      <c r="G10" s="14"/>
    </row>
    <row r="11" s="2" customFormat="true" ht="31" customHeight="true" spans="1:7">
      <c r="A11" s="14">
        <v>8</v>
      </c>
      <c r="B11" s="15" t="s">
        <v>9</v>
      </c>
      <c r="C11" s="16" t="str">
        <f>"45842022102015062913862"</f>
        <v>45842022102015062913862</v>
      </c>
      <c r="D11" s="15" t="str">
        <f>"刘少贤"</f>
        <v>刘少贤</v>
      </c>
      <c r="E11" s="19" t="s">
        <v>17</v>
      </c>
      <c r="F11" s="20">
        <v>59.67</v>
      </c>
      <c r="G11" s="14"/>
    </row>
    <row r="12" s="2" customFormat="true" ht="31" customHeight="true" spans="1:7">
      <c r="A12" s="14">
        <v>9</v>
      </c>
      <c r="B12" s="15" t="s">
        <v>9</v>
      </c>
      <c r="C12" s="16" t="str">
        <f>"45842022102015100013866"</f>
        <v>45842022102015100013866</v>
      </c>
      <c r="D12" s="15" t="str">
        <f>"李德才"</f>
        <v>李德才</v>
      </c>
      <c r="E12" s="19" t="s">
        <v>18</v>
      </c>
      <c r="F12" s="20">
        <v>61.67</v>
      </c>
      <c r="G12" s="14"/>
    </row>
    <row r="13" s="2" customFormat="true" ht="31" customHeight="true" spans="1:7">
      <c r="A13" s="14">
        <v>10</v>
      </c>
      <c r="B13" s="15" t="s">
        <v>9</v>
      </c>
      <c r="C13" s="16" t="str">
        <f>"45842022102015394813929"</f>
        <v>45842022102015394813929</v>
      </c>
      <c r="D13" s="15" t="str">
        <f>"张正位"</f>
        <v>张正位</v>
      </c>
      <c r="E13" s="19" t="s">
        <v>19</v>
      </c>
      <c r="F13" s="20">
        <v>77</v>
      </c>
      <c r="G13" s="14"/>
    </row>
    <row r="14" s="2" customFormat="true" ht="31" customHeight="true" spans="1:7">
      <c r="A14" s="14">
        <v>11</v>
      </c>
      <c r="B14" s="15" t="s">
        <v>9</v>
      </c>
      <c r="C14" s="16" t="str">
        <f>"45842022102016093013959"</f>
        <v>45842022102016093013959</v>
      </c>
      <c r="D14" s="15" t="str">
        <f>"王所雅"</f>
        <v>王所雅</v>
      </c>
      <c r="E14" s="19" t="s">
        <v>20</v>
      </c>
      <c r="F14" s="20">
        <v>46</v>
      </c>
      <c r="G14" s="14"/>
    </row>
    <row r="15" s="2" customFormat="true" ht="31" customHeight="true" spans="1:7">
      <c r="A15" s="14">
        <v>12</v>
      </c>
      <c r="B15" s="15" t="s">
        <v>9</v>
      </c>
      <c r="C15" s="16" t="str">
        <f>"45842022102016315113981"</f>
        <v>45842022102016315113981</v>
      </c>
      <c r="D15" s="15" t="str">
        <f>"钟日龙"</f>
        <v>钟日龙</v>
      </c>
      <c r="E15" s="19" t="s">
        <v>21</v>
      </c>
      <c r="F15" s="20">
        <v>63.67</v>
      </c>
      <c r="G15" s="14"/>
    </row>
    <row r="16" s="2" customFormat="true" ht="31" customHeight="true" spans="1:7">
      <c r="A16" s="14">
        <v>13</v>
      </c>
      <c r="B16" s="15" t="s">
        <v>9</v>
      </c>
      <c r="C16" s="16" t="str">
        <f>"45842022102016475614002"</f>
        <v>45842022102016475614002</v>
      </c>
      <c r="D16" s="15" t="str">
        <f>"黎圣练"</f>
        <v>黎圣练</v>
      </c>
      <c r="E16" s="19" t="s">
        <v>22</v>
      </c>
      <c r="F16" s="20">
        <v>62</v>
      </c>
      <c r="G16" s="14"/>
    </row>
    <row r="17" s="2" customFormat="true" ht="31" customHeight="true" spans="1:7">
      <c r="A17" s="14">
        <v>14</v>
      </c>
      <c r="B17" s="15" t="s">
        <v>9</v>
      </c>
      <c r="C17" s="16" t="str">
        <f>"45842022102017000815021"</f>
        <v>45842022102017000815021</v>
      </c>
      <c r="D17" s="15" t="str">
        <f>"符宏明"</f>
        <v>符宏明</v>
      </c>
      <c r="E17" s="19" t="s">
        <v>23</v>
      </c>
      <c r="F17" s="20">
        <v>49.33</v>
      </c>
      <c r="G17" s="14"/>
    </row>
    <row r="18" s="2" customFormat="true" ht="31" customHeight="true" spans="1:7">
      <c r="A18" s="14">
        <v>15</v>
      </c>
      <c r="B18" s="15" t="s">
        <v>9</v>
      </c>
      <c r="C18" s="16" t="str">
        <f>"45842022102017051615916"</f>
        <v>45842022102017051615916</v>
      </c>
      <c r="D18" s="15" t="str">
        <f>"吴生侬"</f>
        <v>吴生侬</v>
      </c>
      <c r="E18" s="19" t="s">
        <v>24</v>
      </c>
      <c r="F18" s="20">
        <v>63.33</v>
      </c>
      <c r="G18" s="14"/>
    </row>
    <row r="19" s="2" customFormat="true" ht="31" customHeight="true" spans="1:7">
      <c r="A19" s="14">
        <v>16</v>
      </c>
      <c r="B19" s="15" t="s">
        <v>9</v>
      </c>
      <c r="C19" s="16" t="str">
        <f>"45842022102018073216134"</f>
        <v>45842022102018073216134</v>
      </c>
      <c r="D19" s="15" t="str">
        <f>"刘林鑫"</f>
        <v>刘林鑫</v>
      </c>
      <c r="E19" s="19" t="s">
        <v>25</v>
      </c>
      <c r="F19" s="20">
        <v>68.67</v>
      </c>
      <c r="G19" s="14"/>
    </row>
    <row r="20" s="2" customFormat="true" ht="31" customHeight="true" spans="1:7">
      <c r="A20" s="14">
        <v>17</v>
      </c>
      <c r="B20" s="15" t="s">
        <v>9</v>
      </c>
      <c r="C20" s="16" t="str">
        <f>"45842022102019525016193"</f>
        <v>45842022102019525016193</v>
      </c>
      <c r="D20" s="15" t="str">
        <f>"陈学帼"</f>
        <v>陈学帼</v>
      </c>
      <c r="E20" s="19" t="s">
        <v>26</v>
      </c>
      <c r="F20" s="20">
        <v>49.67</v>
      </c>
      <c r="G20" s="14"/>
    </row>
    <row r="21" s="2" customFormat="true" ht="31" customHeight="true" spans="1:7">
      <c r="A21" s="14">
        <v>18</v>
      </c>
      <c r="B21" s="15" t="s">
        <v>9</v>
      </c>
      <c r="C21" s="16" t="str">
        <f>"45842022102020022016207"</f>
        <v>45842022102020022016207</v>
      </c>
      <c r="D21" s="15" t="str">
        <f>"梁子游"</f>
        <v>梁子游</v>
      </c>
      <c r="E21" s="19" t="s">
        <v>27</v>
      </c>
      <c r="F21" s="20">
        <v>70</v>
      </c>
      <c r="G21" s="14"/>
    </row>
    <row r="22" s="2" customFormat="true" ht="31" customHeight="true" spans="1:7">
      <c r="A22" s="14">
        <v>19</v>
      </c>
      <c r="B22" s="15" t="s">
        <v>9</v>
      </c>
      <c r="C22" s="16" t="str">
        <f>"45842022102021422216313"</f>
        <v>45842022102021422216313</v>
      </c>
      <c r="D22" s="15" t="str">
        <f>"陈达生"</f>
        <v>陈达生</v>
      </c>
      <c r="E22" s="19" t="s">
        <v>28</v>
      </c>
      <c r="F22" s="20">
        <v>56.33</v>
      </c>
      <c r="G22" s="14"/>
    </row>
    <row r="23" s="2" customFormat="true" ht="31" customHeight="true" spans="1:7">
      <c r="A23" s="14">
        <v>20</v>
      </c>
      <c r="B23" s="15" t="s">
        <v>9</v>
      </c>
      <c r="C23" s="16" t="str">
        <f>"45842022102022501816361"</f>
        <v>45842022102022501816361</v>
      </c>
      <c r="D23" s="15" t="str">
        <f>"蓝海丽"</f>
        <v>蓝海丽</v>
      </c>
      <c r="E23" s="19"/>
      <c r="F23" s="20"/>
      <c r="G23" s="14" t="s">
        <v>15</v>
      </c>
    </row>
    <row r="24" s="2" customFormat="true" ht="31" customHeight="true" spans="1:7">
      <c r="A24" s="14">
        <v>21</v>
      </c>
      <c r="B24" s="15" t="s">
        <v>9</v>
      </c>
      <c r="C24" s="16" t="str">
        <f>"45842022102112174916716"</f>
        <v>45842022102112174916716</v>
      </c>
      <c r="D24" s="15" t="str">
        <f>"陈冠聪"</f>
        <v>陈冠聪</v>
      </c>
      <c r="E24" s="19" t="s">
        <v>29</v>
      </c>
      <c r="F24" s="20">
        <v>50.33</v>
      </c>
      <c r="G24" s="14"/>
    </row>
    <row r="25" s="2" customFormat="true" ht="31" customHeight="true" spans="1:7">
      <c r="A25" s="14">
        <v>22</v>
      </c>
      <c r="B25" s="15" t="s">
        <v>9</v>
      </c>
      <c r="C25" s="16" t="str">
        <f>"45842022102114173316797"</f>
        <v>45842022102114173316797</v>
      </c>
      <c r="D25" s="15" t="str">
        <f>"王小彬"</f>
        <v>王小彬</v>
      </c>
      <c r="E25" s="19" t="s">
        <v>30</v>
      </c>
      <c r="F25" s="20">
        <v>53.67</v>
      </c>
      <c r="G25" s="14"/>
    </row>
    <row r="26" s="2" customFormat="true" ht="31" customHeight="true" spans="1:7">
      <c r="A26" s="14">
        <v>23</v>
      </c>
      <c r="B26" s="15" t="s">
        <v>9</v>
      </c>
      <c r="C26" s="16" t="str">
        <f>"45842022102115213816852"</f>
        <v>45842022102115213816852</v>
      </c>
      <c r="D26" s="15" t="str">
        <f>"周健昌"</f>
        <v>周健昌</v>
      </c>
      <c r="E26" s="19" t="s">
        <v>31</v>
      </c>
      <c r="F26" s="20">
        <v>59.67</v>
      </c>
      <c r="G26" s="14"/>
    </row>
    <row r="27" s="2" customFormat="true" ht="31" customHeight="true" spans="1:7">
      <c r="A27" s="14">
        <v>24</v>
      </c>
      <c r="B27" s="15" t="s">
        <v>9</v>
      </c>
      <c r="C27" s="16" t="str">
        <f>"45842022102116141716892"</f>
        <v>45842022102116141716892</v>
      </c>
      <c r="D27" s="15" t="str">
        <f>"符荣伟"</f>
        <v>符荣伟</v>
      </c>
      <c r="E27" s="19" t="s">
        <v>32</v>
      </c>
      <c r="F27" s="20">
        <v>69</v>
      </c>
      <c r="G27" s="14"/>
    </row>
    <row r="28" s="2" customFormat="true" ht="31" customHeight="true" spans="1:7">
      <c r="A28" s="14">
        <v>25</v>
      </c>
      <c r="B28" s="15" t="s">
        <v>9</v>
      </c>
      <c r="C28" s="16" t="str">
        <f>"45842022102116372316909"</f>
        <v>45842022102116372316909</v>
      </c>
      <c r="D28" s="15" t="str">
        <f>"陈祯"</f>
        <v>陈祯</v>
      </c>
      <c r="E28" s="19" t="s">
        <v>33</v>
      </c>
      <c r="F28" s="20">
        <v>46.33</v>
      </c>
      <c r="G28" s="14"/>
    </row>
    <row r="29" s="2" customFormat="true" ht="31" customHeight="true" spans="1:7">
      <c r="A29" s="14">
        <v>26</v>
      </c>
      <c r="B29" s="15" t="s">
        <v>9</v>
      </c>
      <c r="C29" s="16" t="str">
        <f>"45842022102117300516945"</f>
        <v>45842022102117300516945</v>
      </c>
      <c r="D29" s="15" t="str">
        <f>"朱廷章"</f>
        <v>朱廷章</v>
      </c>
      <c r="E29" s="19" t="s">
        <v>34</v>
      </c>
      <c r="F29" s="20">
        <v>62.33</v>
      </c>
      <c r="G29" s="14"/>
    </row>
    <row r="30" s="2" customFormat="true" ht="31" customHeight="true" spans="1:7">
      <c r="A30" s="14">
        <v>27</v>
      </c>
      <c r="B30" s="15" t="s">
        <v>9</v>
      </c>
      <c r="C30" s="16" t="str">
        <f>"45842022102118054616965"</f>
        <v>45842022102118054616965</v>
      </c>
      <c r="D30" s="15" t="str">
        <f>"吴国令"</f>
        <v>吴国令</v>
      </c>
      <c r="E30" s="19" t="s">
        <v>35</v>
      </c>
      <c r="F30" s="20">
        <v>54.67</v>
      </c>
      <c r="G30" s="14"/>
    </row>
    <row r="31" s="2" customFormat="true" ht="31" customHeight="true" spans="1:7">
      <c r="A31" s="14">
        <v>28</v>
      </c>
      <c r="B31" s="15" t="s">
        <v>9</v>
      </c>
      <c r="C31" s="16" t="str">
        <f>"45842022102119011516985"</f>
        <v>45842022102119011516985</v>
      </c>
      <c r="D31" s="15" t="str">
        <f>"薛以周"</f>
        <v>薛以周</v>
      </c>
      <c r="E31" s="19" t="s">
        <v>36</v>
      </c>
      <c r="F31" s="20">
        <v>44.67</v>
      </c>
      <c r="G31" s="14"/>
    </row>
    <row r="32" s="2" customFormat="true" ht="31" customHeight="true" spans="1:7">
      <c r="A32" s="14">
        <v>29</v>
      </c>
      <c r="B32" s="15" t="s">
        <v>9</v>
      </c>
      <c r="C32" s="16" t="str">
        <f>"45842022102119344117001"</f>
        <v>45842022102119344117001</v>
      </c>
      <c r="D32" s="15" t="str">
        <f>"王海英"</f>
        <v>王海英</v>
      </c>
      <c r="E32" s="19" t="s">
        <v>37</v>
      </c>
      <c r="F32" s="20">
        <v>68.67</v>
      </c>
      <c r="G32" s="14"/>
    </row>
    <row r="33" s="2" customFormat="true" ht="31" customHeight="true" spans="1:7">
      <c r="A33" s="14">
        <v>30</v>
      </c>
      <c r="B33" s="15" t="s">
        <v>9</v>
      </c>
      <c r="C33" s="16" t="str">
        <f>"45842022102208183617158"</f>
        <v>45842022102208183617158</v>
      </c>
      <c r="D33" s="15" t="str">
        <f>"万博精"</f>
        <v>万博精</v>
      </c>
      <c r="E33" s="19" t="s">
        <v>38</v>
      </c>
      <c r="F33" s="20">
        <v>57.33</v>
      </c>
      <c r="G33" s="14"/>
    </row>
    <row r="34" s="2" customFormat="true" ht="31" customHeight="true" spans="1:7">
      <c r="A34" s="14">
        <v>31</v>
      </c>
      <c r="B34" s="15" t="s">
        <v>9</v>
      </c>
      <c r="C34" s="16" t="str">
        <f>"45842022102210080817290"</f>
        <v>45842022102210080817290</v>
      </c>
      <c r="D34" s="15" t="str">
        <f>"吴柳兰"</f>
        <v>吴柳兰</v>
      </c>
      <c r="E34" s="19"/>
      <c r="F34" s="20"/>
      <c r="G34" s="14" t="s">
        <v>15</v>
      </c>
    </row>
    <row r="35" s="2" customFormat="true" ht="31" customHeight="true" spans="1:7">
      <c r="A35" s="14">
        <v>32</v>
      </c>
      <c r="B35" s="15" t="s">
        <v>9</v>
      </c>
      <c r="C35" s="16" t="str">
        <f>"45842022102210363717334"</f>
        <v>45842022102210363717334</v>
      </c>
      <c r="D35" s="15" t="str">
        <f>"刘樱册"</f>
        <v>刘樱册</v>
      </c>
      <c r="E35" s="19" t="s">
        <v>39</v>
      </c>
      <c r="F35" s="20">
        <v>54</v>
      </c>
      <c r="G35" s="14"/>
    </row>
    <row r="36" s="2" customFormat="true" ht="31" customHeight="true" spans="1:7">
      <c r="A36" s="14">
        <v>33</v>
      </c>
      <c r="B36" s="15" t="s">
        <v>9</v>
      </c>
      <c r="C36" s="16" t="str">
        <f>"45842022102211201117394"</f>
        <v>45842022102211201117394</v>
      </c>
      <c r="D36" s="15" t="str">
        <f>"陈聪"</f>
        <v>陈聪</v>
      </c>
      <c r="E36" s="19" t="s">
        <v>40</v>
      </c>
      <c r="F36" s="20">
        <v>71.33</v>
      </c>
      <c r="G36" s="14"/>
    </row>
    <row r="37" s="2" customFormat="true" ht="31" customHeight="true" spans="1:7">
      <c r="A37" s="14">
        <v>34</v>
      </c>
      <c r="B37" s="15" t="s">
        <v>9</v>
      </c>
      <c r="C37" s="16" t="str">
        <f>"45842022102211273917405"</f>
        <v>45842022102211273917405</v>
      </c>
      <c r="D37" s="15" t="str">
        <f>"张煜华"</f>
        <v>张煜华</v>
      </c>
      <c r="E37" s="19" t="s">
        <v>41</v>
      </c>
      <c r="F37" s="20">
        <v>8.33</v>
      </c>
      <c r="G37" s="14"/>
    </row>
    <row r="38" s="2" customFormat="true" ht="31" customHeight="true" spans="1:7">
      <c r="A38" s="14">
        <v>35</v>
      </c>
      <c r="B38" s="15" t="s">
        <v>9</v>
      </c>
      <c r="C38" s="16" t="str">
        <f>"45842022102212070517455"</f>
        <v>45842022102212070517455</v>
      </c>
      <c r="D38" s="15" t="str">
        <f>"王所仲"</f>
        <v>王所仲</v>
      </c>
      <c r="E38" s="19" t="s">
        <v>42</v>
      </c>
      <c r="F38" s="20">
        <v>54</v>
      </c>
      <c r="G38" s="14"/>
    </row>
    <row r="39" s="2" customFormat="true" ht="31" customHeight="true" spans="1:7">
      <c r="A39" s="14">
        <v>36</v>
      </c>
      <c r="B39" s="15" t="s">
        <v>9</v>
      </c>
      <c r="C39" s="16" t="str">
        <f>"45842022102212145017462"</f>
        <v>45842022102212145017462</v>
      </c>
      <c r="D39" s="15" t="str">
        <f>"王建海"</f>
        <v>王建海</v>
      </c>
      <c r="E39" s="19" t="s">
        <v>43</v>
      </c>
      <c r="F39" s="20">
        <v>47.33</v>
      </c>
      <c r="G39" s="14"/>
    </row>
    <row r="40" s="2" customFormat="true" ht="31" customHeight="true" spans="1:7">
      <c r="A40" s="14">
        <v>37</v>
      </c>
      <c r="B40" s="15" t="s">
        <v>9</v>
      </c>
      <c r="C40" s="16" t="str">
        <f>"45842022102212510717502"</f>
        <v>45842022102212510717502</v>
      </c>
      <c r="D40" s="15" t="str">
        <f>"詹奇春"</f>
        <v>詹奇春</v>
      </c>
      <c r="E40" s="19" t="s">
        <v>44</v>
      </c>
      <c r="F40" s="20">
        <v>57.33</v>
      </c>
      <c r="G40" s="14"/>
    </row>
    <row r="41" s="2" customFormat="true" ht="31" customHeight="true" spans="1:7">
      <c r="A41" s="14">
        <v>38</v>
      </c>
      <c r="B41" s="15" t="s">
        <v>9</v>
      </c>
      <c r="C41" s="16" t="str">
        <f>"45842022102214325717591"</f>
        <v>45842022102214325717591</v>
      </c>
      <c r="D41" s="15" t="str">
        <f>"朱英桃"</f>
        <v>朱英桃</v>
      </c>
      <c r="E41" s="19" t="s">
        <v>45</v>
      </c>
      <c r="F41" s="20">
        <v>9.67</v>
      </c>
      <c r="G41" s="14"/>
    </row>
    <row r="42" s="2" customFormat="true" ht="31" customHeight="true" spans="1:7">
      <c r="A42" s="14">
        <v>39</v>
      </c>
      <c r="B42" s="15" t="s">
        <v>9</v>
      </c>
      <c r="C42" s="16" t="str">
        <f>"45842022102216270117704"</f>
        <v>45842022102216270117704</v>
      </c>
      <c r="D42" s="15" t="str">
        <f>"符林娜"</f>
        <v>符林娜</v>
      </c>
      <c r="E42" s="19" t="s">
        <v>46</v>
      </c>
      <c r="F42" s="20">
        <v>70.33</v>
      </c>
      <c r="G42" s="14"/>
    </row>
    <row r="43" s="2" customFormat="true" ht="31" customHeight="true" spans="1:7">
      <c r="A43" s="14">
        <v>40</v>
      </c>
      <c r="B43" s="15" t="s">
        <v>9</v>
      </c>
      <c r="C43" s="16" t="str">
        <f>"45842022102216565217739"</f>
        <v>45842022102216565217739</v>
      </c>
      <c r="D43" s="15" t="str">
        <f>"吴婵"</f>
        <v>吴婵</v>
      </c>
      <c r="E43" s="19" t="s">
        <v>47</v>
      </c>
      <c r="F43" s="20">
        <v>67.33</v>
      </c>
      <c r="G43" s="14"/>
    </row>
    <row r="44" s="2" customFormat="true" ht="31" customHeight="true" spans="1:7">
      <c r="A44" s="14">
        <v>41</v>
      </c>
      <c r="B44" s="15" t="s">
        <v>9</v>
      </c>
      <c r="C44" s="16" t="str">
        <f>"45842022102300374618077"</f>
        <v>45842022102300374618077</v>
      </c>
      <c r="D44" s="15" t="str">
        <f>"李宏位"</f>
        <v>李宏位</v>
      </c>
      <c r="E44" s="19" t="s">
        <v>48</v>
      </c>
      <c r="F44" s="20"/>
      <c r="G44" s="14" t="s">
        <v>49</v>
      </c>
    </row>
    <row r="45" s="2" customFormat="true" ht="31" customHeight="true" spans="1:7">
      <c r="A45" s="14">
        <v>42</v>
      </c>
      <c r="B45" s="15" t="s">
        <v>9</v>
      </c>
      <c r="C45" s="16" t="str">
        <f>"45842022102311031518234"</f>
        <v>45842022102311031518234</v>
      </c>
      <c r="D45" s="15" t="str">
        <f>"陈亚珠"</f>
        <v>陈亚珠</v>
      </c>
      <c r="E45" s="19" t="s">
        <v>50</v>
      </c>
      <c r="F45" s="20">
        <v>63</v>
      </c>
      <c r="G45" s="14"/>
    </row>
    <row r="46" s="2" customFormat="true" ht="31" customHeight="true" spans="1:7">
      <c r="A46" s="14">
        <v>43</v>
      </c>
      <c r="B46" s="15" t="s">
        <v>9</v>
      </c>
      <c r="C46" s="16" t="str">
        <f>"45842022102311521618272"</f>
        <v>45842022102311521618272</v>
      </c>
      <c r="D46" s="15" t="str">
        <f>"朱征东"</f>
        <v>朱征东</v>
      </c>
      <c r="E46" s="19" t="s">
        <v>51</v>
      </c>
      <c r="F46" s="20">
        <v>37.67</v>
      </c>
      <c r="G46" s="14"/>
    </row>
    <row r="47" s="2" customFormat="true" ht="31" customHeight="true" spans="1:7">
      <c r="A47" s="14">
        <v>44</v>
      </c>
      <c r="B47" s="15" t="s">
        <v>9</v>
      </c>
      <c r="C47" s="16" t="str">
        <f>"45842022102313201918338"</f>
        <v>45842022102313201918338</v>
      </c>
      <c r="D47" s="15" t="str">
        <f>"陈柔伊"</f>
        <v>陈柔伊</v>
      </c>
      <c r="E47" s="19" t="s">
        <v>52</v>
      </c>
      <c r="F47" s="20">
        <v>66</v>
      </c>
      <c r="G47" s="14"/>
    </row>
    <row r="48" s="2" customFormat="true" ht="31" customHeight="true" spans="1:7">
      <c r="A48" s="14">
        <v>45</v>
      </c>
      <c r="B48" s="15" t="s">
        <v>9</v>
      </c>
      <c r="C48" s="16" t="str">
        <f>"45842022102315245418432"</f>
        <v>45842022102315245418432</v>
      </c>
      <c r="D48" s="15" t="str">
        <f>"吴琼"</f>
        <v>吴琼</v>
      </c>
      <c r="E48" s="19" t="s">
        <v>53</v>
      </c>
      <c r="F48" s="20">
        <v>77</v>
      </c>
      <c r="G48" s="14"/>
    </row>
    <row r="49" s="2" customFormat="true" ht="31" customHeight="true" spans="1:7">
      <c r="A49" s="14">
        <v>46</v>
      </c>
      <c r="B49" s="15" t="s">
        <v>9</v>
      </c>
      <c r="C49" s="16" t="str">
        <f>"45842022102320155219275"</f>
        <v>45842022102320155219275</v>
      </c>
      <c r="D49" s="15" t="str">
        <f>"李丽倩"</f>
        <v>李丽倩</v>
      </c>
      <c r="E49" s="19"/>
      <c r="F49" s="20"/>
      <c r="G49" s="14" t="s">
        <v>15</v>
      </c>
    </row>
    <row r="50" s="2" customFormat="true" ht="31" customHeight="true" spans="1:7">
      <c r="A50" s="14">
        <v>47</v>
      </c>
      <c r="B50" s="15" t="s">
        <v>9</v>
      </c>
      <c r="C50" s="16" t="str">
        <f>"45842022102320275119355"</f>
        <v>45842022102320275119355</v>
      </c>
      <c r="D50" s="15" t="str">
        <f>"薛风家"</f>
        <v>薛风家</v>
      </c>
      <c r="E50" s="19" t="s">
        <v>54</v>
      </c>
      <c r="F50" s="20">
        <v>50</v>
      </c>
      <c r="G50" s="14"/>
    </row>
    <row r="51" s="2" customFormat="true" ht="31" customHeight="true" spans="1:7">
      <c r="A51" s="14">
        <v>48</v>
      </c>
      <c r="B51" s="15" t="s">
        <v>9</v>
      </c>
      <c r="C51" s="16" t="str">
        <f>"45842022102408200420283"</f>
        <v>45842022102408200420283</v>
      </c>
      <c r="D51" s="15" t="str">
        <f>"黎贵敏"</f>
        <v>黎贵敏</v>
      </c>
      <c r="E51" s="19"/>
      <c r="F51" s="20"/>
      <c r="G51" s="14" t="s">
        <v>15</v>
      </c>
    </row>
    <row r="52" s="2" customFormat="true" ht="31" customHeight="true" spans="1:7">
      <c r="A52" s="14">
        <v>49</v>
      </c>
      <c r="B52" s="15" t="s">
        <v>9</v>
      </c>
      <c r="C52" s="16" t="str">
        <f>"45842022102414463821994"</f>
        <v>45842022102414463821994</v>
      </c>
      <c r="D52" s="15" t="str">
        <f>"王金佐"</f>
        <v>王金佐</v>
      </c>
      <c r="E52" s="19" t="s">
        <v>55</v>
      </c>
      <c r="F52" s="20">
        <v>65</v>
      </c>
      <c r="G52" s="14"/>
    </row>
    <row r="53" s="2" customFormat="true" ht="31" customHeight="true" spans="1:7">
      <c r="A53" s="14">
        <v>50</v>
      </c>
      <c r="B53" s="15" t="s">
        <v>9</v>
      </c>
      <c r="C53" s="16" t="str">
        <f>"45842022102418222722579"</f>
        <v>45842022102418222722579</v>
      </c>
      <c r="D53" s="15" t="str">
        <f>"曾凤沐"</f>
        <v>曾凤沐</v>
      </c>
      <c r="E53" s="19" t="s">
        <v>56</v>
      </c>
      <c r="F53" s="20">
        <v>72.67</v>
      </c>
      <c r="G53" s="14"/>
    </row>
    <row r="54" s="2" customFormat="true" ht="31" customHeight="true" spans="1:7">
      <c r="A54" s="14">
        <v>51</v>
      </c>
      <c r="B54" s="15" t="s">
        <v>9</v>
      </c>
      <c r="C54" s="16" t="str">
        <f>"45842022102418424822611"</f>
        <v>45842022102418424822611</v>
      </c>
      <c r="D54" s="15" t="str">
        <f>"王英霞"</f>
        <v>王英霞</v>
      </c>
      <c r="E54" s="19" t="s">
        <v>57</v>
      </c>
      <c r="F54" s="20">
        <v>65.67</v>
      </c>
      <c r="G54" s="14"/>
    </row>
    <row r="55" s="2" customFormat="true" ht="31" customHeight="true" spans="1:7">
      <c r="A55" s="14">
        <v>52</v>
      </c>
      <c r="B55" s="15" t="s">
        <v>9</v>
      </c>
      <c r="C55" s="16" t="str">
        <f>"45842022102420283522784"</f>
        <v>45842022102420283522784</v>
      </c>
      <c r="D55" s="15" t="str">
        <f>"曾秀英"</f>
        <v>曾秀英</v>
      </c>
      <c r="E55" s="19" t="s">
        <v>58</v>
      </c>
      <c r="F55" s="20">
        <v>58</v>
      </c>
      <c r="G55" s="14"/>
    </row>
    <row r="56" s="2" customFormat="true" ht="31" customHeight="true" spans="1:7">
      <c r="A56" s="14">
        <v>53</v>
      </c>
      <c r="B56" s="15" t="s">
        <v>9</v>
      </c>
      <c r="C56" s="16" t="str">
        <f>"45842022102422143122975"</f>
        <v>45842022102422143122975</v>
      </c>
      <c r="D56" s="15" t="str">
        <f>"吴奠文"</f>
        <v>吴奠文</v>
      </c>
      <c r="E56" s="19" t="s">
        <v>59</v>
      </c>
      <c r="F56" s="20">
        <v>11.33</v>
      </c>
      <c r="G56" s="14"/>
    </row>
    <row r="57" s="2" customFormat="true" ht="31" customHeight="true" spans="1:7">
      <c r="A57" s="14">
        <v>54</v>
      </c>
      <c r="B57" s="15" t="s">
        <v>9</v>
      </c>
      <c r="C57" s="16" t="str">
        <f>"45842022102423153723046"</f>
        <v>45842022102423153723046</v>
      </c>
      <c r="D57" s="15" t="str">
        <f>"吴英萍"</f>
        <v>吴英萍</v>
      </c>
      <c r="E57" s="19"/>
      <c r="F57" s="20"/>
      <c r="G57" s="14" t="s">
        <v>15</v>
      </c>
    </row>
    <row r="58" s="2" customFormat="true" ht="31" customHeight="true" spans="1:7">
      <c r="A58" s="14">
        <v>55</v>
      </c>
      <c r="B58" s="15" t="s">
        <v>9</v>
      </c>
      <c r="C58" s="16" t="str">
        <f>"45842022102515122524405"</f>
        <v>45842022102515122524405</v>
      </c>
      <c r="D58" s="15" t="str">
        <f>"陈丽"</f>
        <v>陈丽</v>
      </c>
      <c r="E58" s="19"/>
      <c r="F58" s="20"/>
      <c r="G58" s="14" t="s">
        <v>15</v>
      </c>
    </row>
    <row r="59" s="2" customFormat="true" ht="31" customHeight="true" spans="1:7">
      <c r="A59" s="14">
        <v>56</v>
      </c>
      <c r="B59" s="15" t="s">
        <v>9</v>
      </c>
      <c r="C59" s="16" t="str">
        <f>"45842022102517131424855"</f>
        <v>45842022102517131424855</v>
      </c>
      <c r="D59" s="15" t="str">
        <f>"李玉春"</f>
        <v>李玉春</v>
      </c>
      <c r="E59" s="19" t="s">
        <v>60</v>
      </c>
      <c r="F59" s="20">
        <v>56.33</v>
      </c>
      <c r="G59" s="14"/>
    </row>
    <row r="60" s="2" customFormat="true" ht="31" customHeight="true" spans="1:7">
      <c r="A60" s="14">
        <v>57</v>
      </c>
      <c r="B60" s="15" t="s">
        <v>9</v>
      </c>
      <c r="C60" s="16" t="str">
        <f>"45842022102517153924865"</f>
        <v>45842022102517153924865</v>
      </c>
      <c r="D60" s="15" t="str">
        <f>"苏秀玲"</f>
        <v>苏秀玲</v>
      </c>
      <c r="E60" s="19"/>
      <c r="F60" s="20"/>
      <c r="G60" s="14" t="s">
        <v>15</v>
      </c>
    </row>
    <row r="61" s="2" customFormat="true" ht="31" customHeight="true" spans="1:7">
      <c r="A61" s="14">
        <v>58</v>
      </c>
      <c r="B61" s="15" t="s">
        <v>9</v>
      </c>
      <c r="C61" s="16" t="str">
        <f>"45842022102518003124993"</f>
        <v>45842022102518003124993</v>
      </c>
      <c r="D61" s="15" t="str">
        <f>"李俊红"</f>
        <v>李俊红</v>
      </c>
      <c r="E61" s="19"/>
      <c r="F61" s="20"/>
      <c r="G61" s="14" t="s">
        <v>15</v>
      </c>
    </row>
    <row r="62" s="2" customFormat="true" ht="31" customHeight="true" spans="1:7">
      <c r="A62" s="14">
        <v>59</v>
      </c>
      <c r="B62" s="15" t="s">
        <v>9</v>
      </c>
      <c r="C62" s="16" t="str">
        <f>"45842022102522313525773"</f>
        <v>45842022102522313525773</v>
      </c>
      <c r="D62" s="15" t="str">
        <f>"万志芳"</f>
        <v>万志芳</v>
      </c>
      <c r="E62" s="19"/>
      <c r="F62" s="20"/>
      <c r="G62" s="14" t="s">
        <v>15</v>
      </c>
    </row>
    <row r="63" s="2" customFormat="true" ht="31" customHeight="true" spans="1:7">
      <c r="A63" s="14">
        <v>60</v>
      </c>
      <c r="B63" s="15" t="s">
        <v>9</v>
      </c>
      <c r="C63" s="16" t="str">
        <f>"45842022102523484125957"</f>
        <v>45842022102523484125957</v>
      </c>
      <c r="D63" s="15" t="str">
        <f>"李春桃"</f>
        <v>李春桃</v>
      </c>
      <c r="E63" s="19"/>
      <c r="F63" s="20"/>
      <c r="G63" s="14" t="s">
        <v>15</v>
      </c>
    </row>
    <row r="64" s="2" customFormat="true" ht="31" customHeight="true" spans="1:7">
      <c r="A64" s="14">
        <v>61</v>
      </c>
      <c r="B64" s="15" t="s">
        <v>9</v>
      </c>
      <c r="C64" s="16" t="str">
        <f>"45842022102609074026149"</f>
        <v>45842022102609074026149</v>
      </c>
      <c r="D64" s="15" t="str">
        <f>"唐广高"</f>
        <v>唐广高</v>
      </c>
      <c r="E64" s="19" t="s">
        <v>61</v>
      </c>
      <c r="F64" s="20">
        <v>53.33</v>
      </c>
      <c r="G64" s="14"/>
    </row>
    <row r="65" s="2" customFormat="true" ht="31" customHeight="true" spans="1:7">
      <c r="A65" s="14">
        <v>62</v>
      </c>
      <c r="B65" s="15" t="s">
        <v>9</v>
      </c>
      <c r="C65" s="16" t="str">
        <f>"45842022102612330226945"</f>
        <v>45842022102612330226945</v>
      </c>
      <c r="D65" s="15" t="str">
        <f>"胡桃华"</f>
        <v>胡桃华</v>
      </c>
      <c r="E65" s="19"/>
      <c r="F65" s="20"/>
      <c r="G65" s="14" t="s">
        <v>15</v>
      </c>
    </row>
  </sheetData>
  <sheetProtection selectLockedCells="1" selectUnlockedCells="1"/>
  <mergeCells count="2">
    <mergeCell ref="A1:B1"/>
    <mergeCell ref="A2:G2"/>
  </mergeCells>
  <printOptions horizontalCentered="true"/>
  <pageMargins left="0.0784722222222222" right="0.0784722222222222" top="0.0784722222222222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结构化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2022-07-25T20:40:00Z</cp:lastPrinted>
  <dcterms:modified xsi:type="dcterms:W3CDTF">2022-11-20T10:00:36Z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4861985636744D0FA772C130E80355DD</vt:lpwstr>
  </property>
  <property fmtid="{D5CDD505-2E9C-101B-9397-08002B2CF9AE}" pid="3" name="KSOProductBuildVer">
    <vt:lpwstr>2052-11.8.2.10422</vt:lpwstr>
  </property>
</Properties>
</file>