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 (2)" sheetId="1" r:id="rId1"/>
  </sheets>
  <definedNames>
    <definedName name="_xlnm.Print_Titles" localSheetId="0">'1 (2)'!$2:$3</definedName>
    <definedName name="_xlnm._FilterDatabase" localSheetId="0" hidden="1">'1 (2)'!$B$3:$J$77</definedName>
  </definedNames>
  <calcPr fullCalcOnLoad="1"/>
</workbook>
</file>

<file path=xl/sharedStrings.xml><?xml version="1.0" encoding="utf-8"?>
<sst xmlns="http://schemas.openxmlformats.org/spreadsheetml/2006/main" count="174" uniqueCount="104">
  <si>
    <t>附件：</t>
  </si>
  <si>
    <t>澄迈县2022年乡村振兴指导员（党建指导员、社区工作者）拟聘用人员名单</t>
  </si>
  <si>
    <t>序号</t>
  </si>
  <si>
    <t>岗位名称</t>
  </si>
  <si>
    <t>乡镇</t>
  </si>
  <si>
    <t>选岗地点</t>
  </si>
  <si>
    <t>姓名</t>
  </si>
  <si>
    <t>性别</t>
  </si>
  <si>
    <t>出生日期</t>
  </si>
  <si>
    <t>民族</t>
  </si>
  <si>
    <t>政治面貌</t>
  </si>
  <si>
    <t>学历</t>
  </si>
  <si>
    <t>乡村振兴指导员1[限男性]</t>
  </si>
  <si>
    <t>金江镇</t>
  </si>
  <si>
    <t>黄竹村委会</t>
  </si>
  <si>
    <t>夏富村委会</t>
  </si>
  <si>
    <t>道南村委会</t>
  </si>
  <si>
    <t>老城镇</t>
  </si>
  <si>
    <t>才吉村委会</t>
  </si>
  <si>
    <t>石联村委会</t>
  </si>
  <si>
    <t>瑞溪镇</t>
  </si>
  <si>
    <t>北洋村委会</t>
  </si>
  <si>
    <t>山尾村委会</t>
  </si>
  <si>
    <t>南尖村委会</t>
  </si>
  <si>
    <t>永发镇</t>
  </si>
  <si>
    <t>卜岸村委会</t>
  </si>
  <si>
    <t>长福村委会</t>
  </si>
  <si>
    <t>加乐镇</t>
  </si>
  <si>
    <t>加乐村委会</t>
  </si>
  <si>
    <t>文儒镇</t>
  </si>
  <si>
    <t>大边村委会</t>
  </si>
  <si>
    <t>大专</t>
  </si>
  <si>
    <t>中兴镇</t>
  </si>
  <si>
    <t>东岭村委会</t>
  </si>
  <si>
    <t>仁兴镇</t>
  </si>
  <si>
    <t>拾村村委会</t>
  </si>
  <si>
    <t>四联村委会</t>
  </si>
  <si>
    <t>美厚村委会</t>
  </si>
  <si>
    <t>桥头镇</t>
  </si>
  <si>
    <t>元隆村委会</t>
  </si>
  <si>
    <t>乡村振兴指导员2[限女性]</t>
  </si>
  <si>
    <t>潘村村委会</t>
  </si>
  <si>
    <t>东联村委会</t>
  </si>
  <si>
    <t>山口村委会</t>
  </si>
  <si>
    <t>玉堂村委会</t>
  </si>
  <si>
    <t>坡脑村委会</t>
  </si>
  <si>
    <t>番丁村委会</t>
  </si>
  <si>
    <t>村内村委会</t>
  </si>
  <si>
    <t>三多村委会</t>
  </si>
  <si>
    <t>排坡村委会</t>
  </si>
  <si>
    <t>侍郎村委会</t>
  </si>
  <si>
    <t>槟榔根村委会</t>
  </si>
  <si>
    <t>社区工作者</t>
  </si>
  <si>
    <t>第一社区居民委员会</t>
  </si>
  <si>
    <t>第二社区居民委员会</t>
  </si>
  <si>
    <t>永跃社区居民委员会</t>
  </si>
  <si>
    <t>永发社区居民委员会</t>
  </si>
  <si>
    <t>加乐社区居民委员会</t>
  </si>
  <si>
    <t>红岗居（农场）</t>
  </si>
  <si>
    <t>中兴社区居民委员会</t>
  </si>
  <si>
    <t>和岭居（农场）</t>
  </si>
  <si>
    <t>仁兴社区居民委员会</t>
  </si>
  <si>
    <t>昆仑居（农场）</t>
  </si>
  <si>
    <t>福山镇</t>
  </si>
  <si>
    <t>福山社区居民委员会</t>
  </si>
  <si>
    <t>红光居（农场）</t>
  </si>
  <si>
    <t>桥头社区居民委员会</t>
  </si>
  <si>
    <t>大丰镇</t>
  </si>
  <si>
    <t>五村社区居民委员会</t>
  </si>
  <si>
    <t>大丰社区居民委员会</t>
  </si>
  <si>
    <t>红岭社区居民委员会</t>
  </si>
  <si>
    <t>肖阳社区居民委员会</t>
  </si>
  <si>
    <t>荣友社区居民委员会</t>
  </si>
  <si>
    <t>盐丁社区居民委员会</t>
  </si>
  <si>
    <t>党建指导员1[限男性]</t>
  </si>
  <si>
    <t>城中社区居民委员会</t>
  </si>
  <si>
    <t>金马西社区居民委员会</t>
  </si>
  <si>
    <t>城西社区居民委员会</t>
  </si>
  <si>
    <t>中山社区居民委员会</t>
  </si>
  <si>
    <t>江南社区居民委员会</t>
  </si>
  <si>
    <t>城东社区居民委员会</t>
  </si>
  <si>
    <t>光明社区居民委员会</t>
  </si>
  <si>
    <t>千秋社区居民委员会</t>
  </si>
  <si>
    <t>长安社区居民委员会</t>
  </si>
  <si>
    <t>向阳社区居民委员会</t>
  </si>
  <si>
    <t>龙吉社区居民委员会</t>
  </si>
  <si>
    <t>盈滨北社区居民委员会</t>
  </si>
  <si>
    <t>永庆社区居民委员会</t>
  </si>
  <si>
    <t>党建指导员2[限女性]</t>
  </si>
  <si>
    <t>文化北社区居民委员会</t>
  </si>
  <si>
    <t>金马东社区居民委员会</t>
  </si>
  <si>
    <t>文化中社区居民委员会</t>
  </si>
  <si>
    <t>立新社区居民委员会</t>
  </si>
  <si>
    <t>华成社区居民委员会</t>
  </si>
  <si>
    <t>金山社区居民委员会</t>
  </si>
  <si>
    <t>钟寨社区居民委员会</t>
  </si>
  <si>
    <t>昌盛社区居民委员会</t>
  </si>
  <si>
    <t>盈滨南社区居民委员会</t>
  </si>
  <si>
    <t>党建指导员3[限男性]</t>
  </si>
  <si>
    <t>金江镇政府</t>
  </si>
  <si>
    <t>老城镇政府</t>
  </si>
  <si>
    <t>老城经济开发区</t>
  </si>
  <si>
    <t>党建指导员4[限女性]</t>
  </si>
  <si>
    <t>海南生态软件园管理局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</si>
</sst>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1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sz val="11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6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33" borderId="9" xfId="49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33" borderId="9" xfId="64" applyNumberFormat="1" applyFont="1" applyFill="1" applyBorder="1" applyAlignment="1" applyProtection="1">
      <alignment horizontal="center" vertical="center" wrapText="1"/>
      <protection/>
    </xf>
    <xf numFmtId="49" fontId="0" fillId="33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85" zoomScaleNormal="85" workbookViewId="0" topLeftCell="A1">
      <selection activeCell="I26" sqref="I26"/>
    </sheetView>
  </sheetViews>
  <sheetFormatPr defaultColWidth="9.00390625" defaultRowHeight="15"/>
  <cols>
    <col min="1" max="1" width="5.7109375" style="2" customWidth="1"/>
    <col min="2" max="2" width="26.00390625" style="2" customWidth="1"/>
    <col min="3" max="3" width="8.7109375" style="2" customWidth="1"/>
    <col min="4" max="4" width="19.7109375" style="2" customWidth="1"/>
    <col min="5" max="5" width="9.7109375" style="2" customWidth="1"/>
    <col min="6" max="6" width="6.7109375" style="2" customWidth="1"/>
    <col min="7" max="7" width="13.28125" style="2" customWidth="1"/>
    <col min="8" max="8" width="8.140625" style="2" customWidth="1"/>
    <col min="9" max="9" width="11.8515625" style="2" customWidth="1"/>
    <col min="10" max="10" width="12.140625" style="2" customWidth="1"/>
    <col min="11" max="237" width="13.421875" style="2" customWidth="1"/>
    <col min="238" max="238" width="13.421875" style="2" bestFit="1" customWidth="1"/>
    <col min="239" max="16384" width="9.00390625" style="2" customWidth="1"/>
  </cols>
  <sheetData>
    <row r="1" spans="1:10" ht="21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0" customHeight="1">
      <c r="A4" s="7">
        <v>1</v>
      </c>
      <c r="B4" s="8" t="s">
        <v>12</v>
      </c>
      <c r="C4" s="9" t="s">
        <v>13</v>
      </c>
      <c r="D4" s="9" t="s">
        <v>14</v>
      </c>
      <c r="E4" s="7" t="str">
        <f>"王坤林"</f>
        <v>王坤林</v>
      </c>
      <c r="F4" s="7" t="str">
        <f aca="true" t="shared" si="0" ref="F4:F20">"男"</f>
        <v>男</v>
      </c>
      <c r="G4" s="7" t="str">
        <f>"19970805"</f>
        <v>19970805</v>
      </c>
      <c r="H4" s="7" t="str">
        <f>"汉族"</f>
        <v>汉族</v>
      </c>
      <c r="I4" s="7" t="str">
        <f aca="true" t="shared" si="1" ref="I4:I10">"群众"</f>
        <v>群众</v>
      </c>
      <c r="J4" s="7" t="str">
        <f aca="true" t="shared" si="2" ref="J4:J14">"大学"</f>
        <v>大学</v>
      </c>
    </row>
    <row r="5" spans="1:10" ht="30" customHeight="1">
      <c r="A5" s="7">
        <v>2</v>
      </c>
      <c r="B5" s="10"/>
      <c r="C5" s="9" t="s">
        <v>13</v>
      </c>
      <c r="D5" s="9" t="s">
        <v>15</v>
      </c>
      <c r="E5" s="7" t="str">
        <f>"曾令顺"</f>
        <v>曾令顺</v>
      </c>
      <c r="F5" s="7" t="str">
        <f t="shared" si="0"/>
        <v>男</v>
      </c>
      <c r="G5" s="7" t="str">
        <f>"19950517"</f>
        <v>19950517</v>
      </c>
      <c r="H5" s="7" t="str">
        <f aca="true" t="shared" si="3" ref="H5:H10">"汉族"</f>
        <v>汉族</v>
      </c>
      <c r="I5" s="7" t="str">
        <f>"中共党员"</f>
        <v>中共党员</v>
      </c>
      <c r="J5" s="7" t="str">
        <f t="shared" si="2"/>
        <v>大学</v>
      </c>
    </row>
    <row r="6" spans="1:10" ht="30" customHeight="1">
      <c r="A6" s="7">
        <v>3</v>
      </c>
      <c r="B6" s="10"/>
      <c r="C6" s="9" t="s">
        <v>13</v>
      </c>
      <c r="D6" s="9" t="s">
        <v>16</v>
      </c>
      <c r="E6" s="7" t="str">
        <f>"李达洪"</f>
        <v>李达洪</v>
      </c>
      <c r="F6" s="7" t="str">
        <f t="shared" si="0"/>
        <v>男</v>
      </c>
      <c r="G6" s="7" t="str">
        <f>"19950311"</f>
        <v>19950311</v>
      </c>
      <c r="H6" s="7" t="str">
        <f t="shared" si="3"/>
        <v>汉族</v>
      </c>
      <c r="I6" s="7" t="str">
        <f>"共青团员"</f>
        <v>共青团员</v>
      </c>
      <c r="J6" s="7" t="str">
        <f t="shared" si="2"/>
        <v>大学</v>
      </c>
    </row>
    <row r="7" spans="1:10" ht="30" customHeight="1">
      <c r="A7" s="7">
        <v>4</v>
      </c>
      <c r="B7" s="10"/>
      <c r="C7" s="9" t="s">
        <v>17</v>
      </c>
      <c r="D7" s="9" t="s">
        <v>18</v>
      </c>
      <c r="E7" s="7" t="str">
        <f>"曾雪光"</f>
        <v>曾雪光</v>
      </c>
      <c r="F7" s="7" t="str">
        <f t="shared" si="0"/>
        <v>男</v>
      </c>
      <c r="G7" s="7" t="str">
        <f>"19890902"</f>
        <v>19890902</v>
      </c>
      <c r="H7" s="7" t="str">
        <f t="shared" si="3"/>
        <v>汉族</v>
      </c>
      <c r="I7" s="7" t="str">
        <f t="shared" si="1"/>
        <v>群众</v>
      </c>
      <c r="J7" s="7" t="str">
        <f t="shared" si="2"/>
        <v>大学</v>
      </c>
    </row>
    <row r="8" spans="1:10" ht="30" customHeight="1">
      <c r="A8" s="7">
        <v>5</v>
      </c>
      <c r="B8" s="10"/>
      <c r="C8" s="9" t="s">
        <v>17</v>
      </c>
      <c r="D8" s="9" t="s">
        <v>19</v>
      </c>
      <c r="E8" s="7" t="str">
        <f>"岑选畅"</f>
        <v>岑选畅</v>
      </c>
      <c r="F8" s="7" t="str">
        <f t="shared" si="0"/>
        <v>男</v>
      </c>
      <c r="G8" s="7" t="str">
        <f>"19960904"</f>
        <v>19960904</v>
      </c>
      <c r="H8" s="7" t="str">
        <f t="shared" si="3"/>
        <v>汉族</v>
      </c>
      <c r="I8" s="7" t="str">
        <f>"共青团员"</f>
        <v>共青团员</v>
      </c>
      <c r="J8" s="7" t="str">
        <f t="shared" si="2"/>
        <v>大学</v>
      </c>
    </row>
    <row r="9" spans="1:10" ht="30" customHeight="1">
      <c r="A9" s="7">
        <v>6</v>
      </c>
      <c r="B9" s="10"/>
      <c r="C9" s="9" t="s">
        <v>20</v>
      </c>
      <c r="D9" s="9" t="s">
        <v>21</v>
      </c>
      <c r="E9" s="7" t="str">
        <f>"林芳高"</f>
        <v>林芳高</v>
      </c>
      <c r="F9" s="7" t="str">
        <f t="shared" si="0"/>
        <v>男</v>
      </c>
      <c r="G9" s="7" t="str">
        <f>"19891007"</f>
        <v>19891007</v>
      </c>
      <c r="H9" s="7" t="str">
        <f t="shared" si="3"/>
        <v>汉族</v>
      </c>
      <c r="I9" s="7" t="str">
        <f t="shared" si="1"/>
        <v>群众</v>
      </c>
      <c r="J9" s="7" t="str">
        <f t="shared" si="2"/>
        <v>大学</v>
      </c>
    </row>
    <row r="10" spans="1:10" ht="30" customHeight="1">
      <c r="A10" s="7">
        <v>7</v>
      </c>
      <c r="B10" s="10"/>
      <c r="C10" s="9" t="s">
        <v>20</v>
      </c>
      <c r="D10" s="9" t="s">
        <v>22</v>
      </c>
      <c r="E10" s="7" t="str">
        <f>"吴典融"</f>
        <v>吴典融</v>
      </c>
      <c r="F10" s="7" t="str">
        <f t="shared" si="0"/>
        <v>男</v>
      </c>
      <c r="G10" s="7" t="str">
        <f>"19930828"</f>
        <v>19930828</v>
      </c>
      <c r="H10" s="7" t="str">
        <f t="shared" si="3"/>
        <v>汉族</v>
      </c>
      <c r="I10" s="7" t="str">
        <f t="shared" si="1"/>
        <v>群众</v>
      </c>
      <c r="J10" s="7" t="str">
        <f t="shared" si="2"/>
        <v>大学</v>
      </c>
    </row>
    <row r="11" spans="1:10" ht="30" customHeight="1">
      <c r="A11" s="7">
        <v>8</v>
      </c>
      <c r="B11" s="10"/>
      <c r="C11" s="9" t="s">
        <v>20</v>
      </c>
      <c r="D11" s="9" t="s">
        <v>23</v>
      </c>
      <c r="E11" s="7" t="str">
        <f>"陈焕阳"</f>
        <v>陈焕阳</v>
      </c>
      <c r="F11" s="7" t="str">
        <f t="shared" si="0"/>
        <v>男</v>
      </c>
      <c r="G11" s="7" t="str">
        <f>"19980108"</f>
        <v>19980108</v>
      </c>
      <c r="H11" s="7" t="str">
        <f aca="true" t="shared" si="4" ref="H11:H17">"汉族"</f>
        <v>汉族</v>
      </c>
      <c r="I11" s="7" t="str">
        <f>"共青团员"</f>
        <v>共青团员</v>
      </c>
      <c r="J11" s="7" t="str">
        <f t="shared" si="2"/>
        <v>大学</v>
      </c>
    </row>
    <row r="12" spans="1:10" ht="30" customHeight="1">
      <c r="A12" s="7">
        <v>9</v>
      </c>
      <c r="B12" s="10"/>
      <c r="C12" s="9" t="s">
        <v>24</v>
      </c>
      <c r="D12" s="9" t="s">
        <v>25</v>
      </c>
      <c r="E12" s="7" t="str">
        <f>"黎芝瑜"</f>
        <v>黎芝瑜</v>
      </c>
      <c r="F12" s="7" t="str">
        <f t="shared" si="0"/>
        <v>男</v>
      </c>
      <c r="G12" s="7" t="str">
        <f>"19880713"</f>
        <v>19880713</v>
      </c>
      <c r="H12" s="7" t="str">
        <f t="shared" si="4"/>
        <v>汉族</v>
      </c>
      <c r="I12" s="7" t="str">
        <f aca="true" t="shared" si="5" ref="I12:I18">"群众"</f>
        <v>群众</v>
      </c>
      <c r="J12" s="7" t="str">
        <f t="shared" si="2"/>
        <v>大学</v>
      </c>
    </row>
    <row r="13" spans="1:10" ht="30" customHeight="1">
      <c r="A13" s="7">
        <v>10</v>
      </c>
      <c r="B13" s="10"/>
      <c r="C13" s="9" t="s">
        <v>24</v>
      </c>
      <c r="D13" s="9" t="s">
        <v>26</v>
      </c>
      <c r="E13" s="7" t="str">
        <f>"朱小甲"</f>
        <v>朱小甲</v>
      </c>
      <c r="F13" s="7" t="str">
        <f t="shared" si="0"/>
        <v>男</v>
      </c>
      <c r="G13" s="7" t="str">
        <f>"19950612"</f>
        <v>19950612</v>
      </c>
      <c r="H13" s="7" t="str">
        <f t="shared" si="4"/>
        <v>汉族</v>
      </c>
      <c r="I13" s="7" t="str">
        <f>"共青团员"</f>
        <v>共青团员</v>
      </c>
      <c r="J13" s="7" t="str">
        <f t="shared" si="2"/>
        <v>大学</v>
      </c>
    </row>
    <row r="14" spans="1:10" ht="30" customHeight="1">
      <c r="A14" s="7">
        <v>11</v>
      </c>
      <c r="B14" s="10"/>
      <c r="C14" s="9" t="s">
        <v>27</v>
      </c>
      <c r="D14" s="11" t="s">
        <v>28</v>
      </c>
      <c r="E14" s="7" t="str">
        <f>"羊仁山"</f>
        <v>羊仁山</v>
      </c>
      <c r="F14" s="7" t="str">
        <f t="shared" si="0"/>
        <v>男</v>
      </c>
      <c r="G14" s="7" t="str">
        <f>"19891121"</f>
        <v>19891121</v>
      </c>
      <c r="H14" s="7" t="str">
        <f t="shared" si="4"/>
        <v>汉族</v>
      </c>
      <c r="I14" s="7" t="str">
        <f t="shared" si="5"/>
        <v>群众</v>
      </c>
      <c r="J14" s="7" t="str">
        <f t="shared" si="2"/>
        <v>大学</v>
      </c>
    </row>
    <row r="15" spans="1:10" ht="30" customHeight="1">
      <c r="A15" s="7">
        <v>12</v>
      </c>
      <c r="B15" s="10"/>
      <c r="C15" s="9" t="s">
        <v>29</v>
      </c>
      <c r="D15" s="12" t="s">
        <v>30</v>
      </c>
      <c r="E15" s="7" t="str">
        <f>"吴清旭"</f>
        <v>吴清旭</v>
      </c>
      <c r="F15" s="7" t="str">
        <f t="shared" si="0"/>
        <v>男</v>
      </c>
      <c r="G15" s="7" t="str">
        <f>"19960223"</f>
        <v>19960223</v>
      </c>
      <c r="H15" s="7" t="str">
        <f t="shared" si="4"/>
        <v>汉族</v>
      </c>
      <c r="I15" s="7" t="str">
        <f>"预备党员"</f>
        <v>预备党员</v>
      </c>
      <c r="J15" s="7" t="s">
        <v>31</v>
      </c>
    </row>
    <row r="16" spans="1:10" ht="30" customHeight="1">
      <c r="A16" s="7">
        <v>13</v>
      </c>
      <c r="B16" s="10"/>
      <c r="C16" s="9" t="s">
        <v>32</v>
      </c>
      <c r="D16" s="13" t="s">
        <v>33</v>
      </c>
      <c r="E16" s="7" t="str">
        <f>"吴李保"</f>
        <v>吴李保</v>
      </c>
      <c r="F16" s="7" t="str">
        <f t="shared" si="0"/>
        <v>男</v>
      </c>
      <c r="G16" s="7" t="str">
        <f>"19921205"</f>
        <v>19921205</v>
      </c>
      <c r="H16" s="7" t="str">
        <f t="shared" si="4"/>
        <v>汉族</v>
      </c>
      <c r="I16" s="7" t="str">
        <f t="shared" si="5"/>
        <v>群众</v>
      </c>
      <c r="J16" s="7" t="str">
        <f>"大学"</f>
        <v>大学</v>
      </c>
    </row>
    <row r="17" spans="1:10" ht="30" customHeight="1">
      <c r="A17" s="7">
        <v>14</v>
      </c>
      <c r="B17" s="10"/>
      <c r="C17" s="9" t="s">
        <v>34</v>
      </c>
      <c r="D17" s="9" t="s">
        <v>35</v>
      </c>
      <c r="E17" s="7" t="str">
        <f>"陈广立"</f>
        <v>陈广立</v>
      </c>
      <c r="F17" s="7" t="str">
        <f t="shared" si="0"/>
        <v>男</v>
      </c>
      <c r="G17" s="7" t="str">
        <f>"19901107"</f>
        <v>19901107</v>
      </c>
      <c r="H17" s="7" t="str">
        <f t="shared" si="4"/>
        <v>汉族</v>
      </c>
      <c r="I17" s="7" t="str">
        <f t="shared" si="5"/>
        <v>群众</v>
      </c>
      <c r="J17" s="7" t="str">
        <f>"大专"</f>
        <v>大专</v>
      </c>
    </row>
    <row r="18" spans="1:10" ht="30" customHeight="1">
      <c r="A18" s="7">
        <v>15</v>
      </c>
      <c r="B18" s="10"/>
      <c r="C18" s="9" t="s">
        <v>34</v>
      </c>
      <c r="D18" s="9" t="s">
        <v>36</v>
      </c>
      <c r="E18" s="7" t="str">
        <f>"林道干"</f>
        <v>林道干</v>
      </c>
      <c r="F18" s="7" t="str">
        <f t="shared" si="0"/>
        <v>男</v>
      </c>
      <c r="G18" s="7" t="str">
        <f>"19881009"</f>
        <v>19881009</v>
      </c>
      <c r="H18" s="7" t="str">
        <f aca="true" t="shared" si="6" ref="H18:H24">"汉族"</f>
        <v>汉族</v>
      </c>
      <c r="I18" s="7" t="str">
        <f t="shared" si="5"/>
        <v>群众</v>
      </c>
      <c r="J18" s="7" t="str">
        <f aca="true" t="shared" si="7" ref="J18:J53">"大学"</f>
        <v>大学</v>
      </c>
    </row>
    <row r="19" spans="1:10" ht="30" customHeight="1">
      <c r="A19" s="7">
        <v>16</v>
      </c>
      <c r="B19" s="10"/>
      <c r="C19" s="14" t="s">
        <v>34</v>
      </c>
      <c r="D19" s="9" t="s">
        <v>37</v>
      </c>
      <c r="E19" s="7" t="str">
        <f>"陈钰"</f>
        <v>陈钰</v>
      </c>
      <c r="F19" s="7" t="str">
        <f t="shared" si="0"/>
        <v>男</v>
      </c>
      <c r="G19" s="7" t="str">
        <f>"19990317"</f>
        <v>19990317</v>
      </c>
      <c r="H19" s="7" t="str">
        <f t="shared" si="6"/>
        <v>汉族</v>
      </c>
      <c r="I19" s="7" t="str">
        <f>"共青团员"</f>
        <v>共青团员</v>
      </c>
      <c r="J19" s="7" t="str">
        <f t="shared" si="7"/>
        <v>大学</v>
      </c>
    </row>
    <row r="20" spans="1:10" ht="30" customHeight="1">
      <c r="A20" s="7">
        <v>17</v>
      </c>
      <c r="B20" s="15"/>
      <c r="C20" s="14" t="s">
        <v>38</v>
      </c>
      <c r="D20" s="9" t="s">
        <v>39</v>
      </c>
      <c r="E20" s="7" t="str">
        <f>"黄统"</f>
        <v>黄统</v>
      </c>
      <c r="F20" s="7" t="str">
        <f t="shared" si="0"/>
        <v>男</v>
      </c>
      <c r="G20" s="7" t="str">
        <f>"19980930"</f>
        <v>19980930</v>
      </c>
      <c r="H20" s="7" t="str">
        <f t="shared" si="6"/>
        <v>汉族</v>
      </c>
      <c r="I20" s="7" t="str">
        <f aca="true" t="shared" si="8" ref="I20:I23">"群众"</f>
        <v>群众</v>
      </c>
      <c r="J20" s="7" t="str">
        <f t="shared" si="7"/>
        <v>大学</v>
      </c>
    </row>
    <row r="21" spans="1:10" ht="30" customHeight="1">
      <c r="A21" s="7">
        <v>18</v>
      </c>
      <c r="B21" s="8" t="s">
        <v>40</v>
      </c>
      <c r="C21" s="9" t="s">
        <v>13</v>
      </c>
      <c r="D21" s="9" t="s">
        <v>41</v>
      </c>
      <c r="E21" s="7" t="str">
        <f>"吴秋花"</f>
        <v>吴秋花</v>
      </c>
      <c r="F21" s="7" t="str">
        <f aca="true" t="shared" si="9" ref="F21:F31">"女"</f>
        <v>女</v>
      </c>
      <c r="G21" s="7" t="str">
        <f>"19951221"</f>
        <v>19951221</v>
      </c>
      <c r="H21" s="7" t="str">
        <f t="shared" si="6"/>
        <v>汉族</v>
      </c>
      <c r="I21" s="7" t="str">
        <f t="shared" si="8"/>
        <v>群众</v>
      </c>
      <c r="J21" s="7" t="str">
        <f t="shared" si="7"/>
        <v>大学</v>
      </c>
    </row>
    <row r="22" spans="1:10" ht="30" customHeight="1">
      <c r="A22" s="7">
        <v>19</v>
      </c>
      <c r="B22" s="10"/>
      <c r="C22" s="9" t="s">
        <v>13</v>
      </c>
      <c r="D22" s="9" t="s">
        <v>42</v>
      </c>
      <c r="E22" s="7" t="str">
        <f>"邱瑶"</f>
        <v>邱瑶</v>
      </c>
      <c r="F22" s="7" t="str">
        <f t="shared" si="9"/>
        <v>女</v>
      </c>
      <c r="G22" s="7" t="str">
        <f>"20000103"</f>
        <v>20000103</v>
      </c>
      <c r="H22" s="7" t="str">
        <f t="shared" si="6"/>
        <v>汉族</v>
      </c>
      <c r="I22" s="7" t="str">
        <f t="shared" si="8"/>
        <v>群众</v>
      </c>
      <c r="J22" s="7" t="str">
        <f t="shared" si="7"/>
        <v>大学</v>
      </c>
    </row>
    <row r="23" spans="1:10" ht="30" customHeight="1">
      <c r="A23" s="7">
        <v>20</v>
      </c>
      <c r="B23" s="10"/>
      <c r="C23" s="9" t="s">
        <v>13</v>
      </c>
      <c r="D23" s="9" t="s">
        <v>43</v>
      </c>
      <c r="E23" s="7" t="str">
        <f>"陈太坤"</f>
        <v>陈太坤</v>
      </c>
      <c r="F23" s="7" t="str">
        <f t="shared" si="9"/>
        <v>女</v>
      </c>
      <c r="G23" s="7" t="str">
        <f>"19910405"</f>
        <v>19910405</v>
      </c>
      <c r="H23" s="7" t="str">
        <f t="shared" si="6"/>
        <v>汉族</v>
      </c>
      <c r="I23" s="7" t="str">
        <f t="shared" si="8"/>
        <v>群众</v>
      </c>
      <c r="J23" s="7" t="str">
        <f t="shared" si="7"/>
        <v>大学</v>
      </c>
    </row>
    <row r="24" spans="1:10" ht="30" customHeight="1">
      <c r="A24" s="7">
        <v>21</v>
      </c>
      <c r="B24" s="10"/>
      <c r="C24" s="9" t="s">
        <v>17</v>
      </c>
      <c r="D24" s="9" t="s">
        <v>44</v>
      </c>
      <c r="E24" s="7" t="str">
        <f>"曾定雨"</f>
        <v>曾定雨</v>
      </c>
      <c r="F24" s="7" t="str">
        <f t="shared" si="9"/>
        <v>女</v>
      </c>
      <c r="G24" s="7" t="str">
        <f>"19940310"</f>
        <v>19940310</v>
      </c>
      <c r="H24" s="7" t="str">
        <f t="shared" si="6"/>
        <v>汉族</v>
      </c>
      <c r="I24" s="7" t="str">
        <f>"共青团员"</f>
        <v>共青团员</v>
      </c>
      <c r="J24" s="7" t="str">
        <f t="shared" si="7"/>
        <v>大学</v>
      </c>
    </row>
    <row r="25" spans="1:10" ht="30" customHeight="1">
      <c r="A25" s="7">
        <v>22</v>
      </c>
      <c r="B25" s="10"/>
      <c r="C25" s="9" t="s">
        <v>17</v>
      </c>
      <c r="D25" s="9" t="s">
        <v>45</v>
      </c>
      <c r="E25" s="7" t="str">
        <f>"陈素影"</f>
        <v>陈素影</v>
      </c>
      <c r="F25" s="7" t="str">
        <f t="shared" si="9"/>
        <v>女</v>
      </c>
      <c r="G25" s="7" t="str">
        <f>"19960515"</f>
        <v>19960515</v>
      </c>
      <c r="H25" s="7" t="str">
        <f aca="true" t="shared" si="10" ref="H25:H30">"汉族"</f>
        <v>汉族</v>
      </c>
      <c r="I25" s="7" t="str">
        <f>"共青团员"</f>
        <v>共青团员</v>
      </c>
      <c r="J25" s="7" t="str">
        <f t="shared" si="7"/>
        <v>大学</v>
      </c>
    </row>
    <row r="26" spans="1:10" ht="30" customHeight="1">
      <c r="A26" s="7">
        <v>23</v>
      </c>
      <c r="B26" s="10"/>
      <c r="C26" s="9" t="s">
        <v>20</v>
      </c>
      <c r="D26" s="9" t="s">
        <v>46</v>
      </c>
      <c r="E26" s="7" t="str">
        <f>"何舜萍"</f>
        <v>何舜萍</v>
      </c>
      <c r="F26" s="7" t="str">
        <f t="shared" si="9"/>
        <v>女</v>
      </c>
      <c r="G26" s="7" t="str">
        <f>"19950608"</f>
        <v>19950608</v>
      </c>
      <c r="H26" s="7" t="str">
        <f t="shared" si="10"/>
        <v>汉族</v>
      </c>
      <c r="I26" s="7" t="str">
        <f>"共青团员"</f>
        <v>共青团员</v>
      </c>
      <c r="J26" s="7" t="str">
        <f t="shared" si="7"/>
        <v>大学</v>
      </c>
    </row>
    <row r="27" spans="1:10" ht="30" customHeight="1">
      <c r="A27" s="7">
        <v>24</v>
      </c>
      <c r="B27" s="10"/>
      <c r="C27" s="9" t="s">
        <v>20</v>
      </c>
      <c r="D27" s="9" t="s">
        <v>47</v>
      </c>
      <c r="E27" s="7" t="str">
        <f>"韦云"</f>
        <v>韦云</v>
      </c>
      <c r="F27" s="7" t="str">
        <f t="shared" si="9"/>
        <v>女</v>
      </c>
      <c r="G27" s="7" t="str">
        <f>"19960816"</f>
        <v>19960816</v>
      </c>
      <c r="H27" s="7" t="str">
        <f t="shared" si="10"/>
        <v>汉族</v>
      </c>
      <c r="I27" s="7" t="str">
        <f>"共青团员"</f>
        <v>共青团员</v>
      </c>
      <c r="J27" s="7" t="str">
        <f t="shared" si="7"/>
        <v>大学</v>
      </c>
    </row>
    <row r="28" spans="1:10" ht="30" customHeight="1">
      <c r="A28" s="7">
        <v>25</v>
      </c>
      <c r="B28" s="10"/>
      <c r="C28" s="9" t="s">
        <v>20</v>
      </c>
      <c r="D28" s="9" t="s">
        <v>48</v>
      </c>
      <c r="E28" s="7" t="str">
        <f>"莫宛"</f>
        <v>莫宛</v>
      </c>
      <c r="F28" s="7" t="str">
        <f t="shared" si="9"/>
        <v>女</v>
      </c>
      <c r="G28" s="7" t="str">
        <f>"19961005"</f>
        <v>19961005</v>
      </c>
      <c r="H28" s="7" t="str">
        <f t="shared" si="10"/>
        <v>汉族</v>
      </c>
      <c r="I28" s="7" t="str">
        <f>"共青团员"</f>
        <v>共青团员</v>
      </c>
      <c r="J28" s="7" t="str">
        <f t="shared" si="7"/>
        <v>大学</v>
      </c>
    </row>
    <row r="29" spans="1:10" ht="30" customHeight="1">
      <c r="A29" s="7">
        <v>26</v>
      </c>
      <c r="B29" s="10"/>
      <c r="C29" s="9" t="s">
        <v>24</v>
      </c>
      <c r="D29" s="9" t="s">
        <v>49</v>
      </c>
      <c r="E29" s="7" t="str">
        <f>"林婉"</f>
        <v>林婉</v>
      </c>
      <c r="F29" s="7" t="str">
        <f t="shared" si="9"/>
        <v>女</v>
      </c>
      <c r="G29" s="7" t="str">
        <f>"19891108"</f>
        <v>19891108</v>
      </c>
      <c r="H29" s="7" t="str">
        <f t="shared" si="10"/>
        <v>汉族</v>
      </c>
      <c r="I29" s="7" t="str">
        <f aca="true" t="shared" si="11" ref="I29:I34">"群众"</f>
        <v>群众</v>
      </c>
      <c r="J29" s="7" t="str">
        <f t="shared" si="7"/>
        <v>大学</v>
      </c>
    </row>
    <row r="30" spans="1:10" ht="30" customHeight="1">
      <c r="A30" s="7">
        <v>27</v>
      </c>
      <c r="B30" s="10"/>
      <c r="C30" s="9" t="s">
        <v>24</v>
      </c>
      <c r="D30" s="9" t="s">
        <v>50</v>
      </c>
      <c r="E30" s="7" t="str">
        <f>"梁亚敏"</f>
        <v>梁亚敏</v>
      </c>
      <c r="F30" s="7" t="str">
        <f t="shared" si="9"/>
        <v>女</v>
      </c>
      <c r="G30" s="7" t="str">
        <f>"19980106"</f>
        <v>19980106</v>
      </c>
      <c r="H30" s="7" t="str">
        <f t="shared" si="10"/>
        <v>汉族</v>
      </c>
      <c r="I30" s="7" t="str">
        <f>"共青团员"</f>
        <v>共青团员</v>
      </c>
      <c r="J30" s="7" t="str">
        <f t="shared" si="7"/>
        <v>大学</v>
      </c>
    </row>
    <row r="31" spans="1:10" ht="30" customHeight="1">
      <c r="A31" s="7">
        <v>28</v>
      </c>
      <c r="B31" s="15"/>
      <c r="C31" s="9" t="s">
        <v>29</v>
      </c>
      <c r="D31" s="9" t="s">
        <v>51</v>
      </c>
      <c r="E31" s="7" t="str">
        <f>"覃雪琴"</f>
        <v>覃雪琴</v>
      </c>
      <c r="F31" s="7" t="str">
        <f t="shared" si="9"/>
        <v>女</v>
      </c>
      <c r="G31" s="7" t="str">
        <f>"19941120"</f>
        <v>19941120</v>
      </c>
      <c r="H31" s="7" t="str">
        <f>"壮族"</f>
        <v>壮族</v>
      </c>
      <c r="I31" s="7" t="str">
        <f t="shared" si="11"/>
        <v>群众</v>
      </c>
      <c r="J31" s="7" t="str">
        <f t="shared" si="7"/>
        <v>大学</v>
      </c>
    </row>
    <row r="32" spans="1:10" ht="30" customHeight="1">
      <c r="A32" s="7">
        <v>29</v>
      </c>
      <c r="B32" s="8" t="s">
        <v>52</v>
      </c>
      <c r="C32" s="14" t="s">
        <v>20</v>
      </c>
      <c r="D32" s="14" t="s">
        <v>53</v>
      </c>
      <c r="E32" s="7" t="str">
        <f>"郑树悟"</f>
        <v>郑树悟</v>
      </c>
      <c r="F32" s="7" t="str">
        <f aca="true" t="shared" si="12" ref="F32:F36">"男"</f>
        <v>男</v>
      </c>
      <c r="G32" s="7" t="str">
        <f>"19941214"</f>
        <v>19941214</v>
      </c>
      <c r="H32" s="7" t="str">
        <f>"汉族"</f>
        <v>汉族</v>
      </c>
      <c r="I32" s="7" t="str">
        <f>"共青团员"</f>
        <v>共青团员</v>
      </c>
      <c r="J32" s="7" t="str">
        <f t="shared" si="7"/>
        <v>大学</v>
      </c>
    </row>
    <row r="33" spans="1:10" ht="30" customHeight="1">
      <c r="A33" s="7">
        <v>30</v>
      </c>
      <c r="B33" s="15"/>
      <c r="C33" s="14" t="s">
        <v>20</v>
      </c>
      <c r="D33" s="14" t="s">
        <v>54</v>
      </c>
      <c r="E33" s="7" t="str">
        <f>"杨晓霞"</f>
        <v>杨晓霞</v>
      </c>
      <c r="F33" s="7" t="str">
        <f aca="true" t="shared" si="13" ref="F33:F42">"女"</f>
        <v>女</v>
      </c>
      <c r="G33" s="7" t="str">
        <f>"19940101"</f>
        <v>19940101</v>
      </c>
      <c r="H33" s="7" t="str">
        <f aca="true" t="shared" si="14" ref="H33:H36">"汉族"</f>
        <v>汉族</v>
      </c>
      <c r="I33" s="7" t="str">
        <f>"共青团员"</f>
        <v>共青团员</v>
      </c>
      <c r="J33" s="7" t="str">
        <f t="shared" si="7"/>
        <v>大学</v>
      </c>
    </row>
    <row r="34" spans="1:10" ht="30" customHeight="1">
      <c r="A34" s="7">
        <v>31</v>
      </c>
      <c r="B34" s="8" t="s">
        <v>52</v>
      </c>
      <c r="C34" s="14" t="s">
        <v>24</v>
      </c>
      <c r="D34" s="14" t="s">
        <v>55</v>
      </c>
      <c r="E34" s="7" t="str">
        <f>"符传栋"</f>
        <v>符传栋</v>
      </c>
      <c r="F34" s="7" t="str">
        <f t="shared" si="12"/>
        <v>男</v>
      </c>
      <c r="G34" s="7" t="str">
        <f>"19910131"</f>
        <v>19910131</v>
      </c>
      <c r="H34" s="7" t="str">
        <f t="shared" si="14"/>
        <v>汉族</v>
      </c>
      <c r="I34" s="7" t="str">
        <f t="shared" si="11"/>
        <v>群众</v>
      </c>
      <c r="J34" s="7" t="str">
        <f t="shared" si="7"/>
        <v>大学</v>
      </c>
    </row>
    <row r="35" spans="1:10" ht="30" customHeight="1">
      <c r="A35" s="7">
        <v>32</v>
      </c>
      <c r="B35" s="10"/>
      <c r="C35" s="14" t="s">
        <v>24</v>
      </c>
      <c r="D35" s="14" t="s">
        <v>56</v>
      </c>
      <c r="E35" s="7" t="str">
        <f>"洪雪榕"</f>
        <v>洪雪榕</v>
      </c>
      <c r="F35" s="7" t="str">
        <f t="shared" si="13"/>
        <v>女</v>
      </c>
      <c r="G35" s="7" t="str">
        <f>"19990801"</f>
        <v>19990801</v>
      </c>
      <c r="H35" s="7" t="str">
        <f t="shared" si="14"/>
        <v>汉族</v>
      </c>
      <c r="I35" s="7" t="str">
        <f>"共青团员"</f>
        <v>共青团员</v>
      </c>
      <c r="J35" s="7" t="str">
        <f t="shared" si="7"/>
        <v>大学</v>
      </c>
    </row>
    <row r="36" spans="1:10" ht="30" customHeight="1">
      <c r="A36" s="7">
        <v>33</v>
      </c>
      <c r="B36" s="10"/>
      <c r="C36" s="14" t="s">
        <v>27</v>
      </c>
      <c r="D36" s="9" t="s">
        <v>57</v>
      </c>
      <c r="E36" s="7" t="str">
        <f>"吴祥瑞"</f>
        <v>吴祥瑞</v>
      </c>
      <c r="F36" s="7" t="str">
        <f t="shared" si="12"/>
        <v>男</v>
      </c>
      <c r="G36" s="7" t="str">
        <f>"19941112"</f>
        <v>19941112</v>
      </c>
      <c r="H36" s="7" t="str">
        <f t="shared" si="14"/>
        <v>汉族</v>
      </c>
      <c r="I36" s="7" t="str">
        <f>"共青团员"</f>
        <v>共青团员</v>
      </c>
      <c r="J36" s="7" t="str">
        <f t="shared" si="7"/>
        <v>大学</v>
      </c>
    </row>
    <row r="37" spans="1:10" ht="30" customHeight="1">
      <c r="A37" s="7">
        <v>34</v>
      </c>
      <c r="B37" s="10"/>
      <c r="C37" s="9" t="s">
        <v>29</v>
      </c>
      <c r="D37" s="9" t="s">
        <v>58</v>
      </c>
      <c r="E37" s="7" t="str">
        <f>"李德丽"</f>
        <v>李德丽</v>
      </c>
      <c r="F37" s="7" t="str">
        <f t="shared" si="13"/>
        <v>女</v>
      </c>
      <c r="G37" s="7" t="str">
        <f>"19941002"</f>
        <v>19941002</v>
      </c>
      <c r="H37" s="7" t="str">
        <f aca="true" t="shared" si="15" ref="H37:H45">"汉族"</f>
        <v>汉族</v>
      </c>
      <c r="I37" s="7" t="str">
        <f aca="true" t="shared" si="16" ref="I37:I42">"群众"</f>
        <v>群众</v>
      </c>
      <c r="J37" s="7" t="str">
        <f t="shared" si="7"/>
        <v>大学</v>
      </c>
    </row>
    <row r="38" spans="1:10" ht="30" customHeight="1">
      <c r="A38" s="7">
        <v>35</v>
      </c>
      <c r="B38" s="10"/>
      <c r="C38" s="9" t="s">
        <v>32</v>
      </c>
      <c r="D38" s="13" t="s">
        <v>59</v>
      </c>
      <c r="E38" s="7" t="str">
        <f>"曾晨"</f>
        <v>曾晨</v>
      </c>
      <c r="F38" s="7" t="str">
        <f t="shared" si="13"/>
        <v>女</v>
      </c>
      <c r="G38" s="7" t="str">
        <f>"19961229"</f>
        <v>19961229</v>
      </c>
      <c r="H38" s="7" t="str">
        <f t="shared" si="15"/>
        <v>汉族</v>
      </c>
      <c r="I38" s="7" t="str">
        <f>"共青团员"</f>
        <v>共青团员</v>
      </c>
      <c r="J38" s="7" t="str">
        <f t="shared" si="7"/>
        <v>大学</v>
      </c>
    </row>
    <row r="39" spans="1:10" ht="30" customHeight="1">
      <c r="A39" s="7">
        <v>36</v>
      </c>
      <c r="B39" s="10"/>
      <c r="C39" s="9" t="s">
        <v>32</v>
      </c>
      <c r="D39" s="13" t="s">
        <v>60</v>
      </c>
      <c r="E39" s="7" t="str">
        <f>"钟斯琦"</f>
        <v>钟斯琦</v>
      </c>
      <c r="F39" s="7" t="str">
        <f t="shared" si="13"/>
        <v>女</v>
      </c>
      <c r="G39" s="7" t="str">
        <f>"19950830"</f>
        <v>19950830</v>
      </c>
      <c r="H39" s="7" t="str">
        <f>"黎族"</f>
        <v>黎族</v>
      </c>
      <c r="I39" s="7" t="str">
        <f t="shared" si="16"/>
        <v>群众</v>
      </c>
      <c r="J39" s="7" t="str">
        <f t="shared" si="7"/>
        <v>大学</v>
      </c>
    </row>
    <row r="40" spans="1:10" ht="30" customHeight="1">
      <c r="A40" s="7">
        <v>37</v>
      </c>
      <c r="B40" s="10"/>
      <c r="C40" s="9" t="s">
        <v>34</v>
      </c>
      <c r="D40" s="9" t="s">
        <v>61</v>
      </c>
      <c r="E40" s="7" t="str">
        <f>"李颖妍"</f>
        <v>李颖妍</v>
      </c>
      <c r="F40" s="7" t="str">
        <f t="shared" si="13"/>
        <v>女</v>
      </c>
      <c r="G40" s="7" t="str">
        <f>"19950911"</f>
        <v>19950911</v>
      </c>
      <c r="H40" s="7" t="str">
        <f>"汉族"</f>
        <v>汉族</v>
      </c>
      <c r="I40" s="7" t="str">
        <f>"共青团员"</f>
        <v>共青团员</v>
      </c>
      <c r="J40" s="7" t="str">
        <f t="shared" si="7"/>
        <v>大学</v>
      </c>
    </row>
    <row r="41" spans="1:10" ht="30" customHeight="1">
      <c r="A41" s="7">
        <v>38</v>
      </c>
      <c r="B41" s="10"/>
      <c r="C41" s="9" t="s">
        <v>34</v>
      </c>
      <c r="D41" s="16" t="s">
        <v>62</v>
      </c>
      <c r="E41" s="7" t="str">
        <f>"唐元园"</f>
        <v>唐元园</v>
      </c>
      <c r="F41" s="7" t="str">
        <f t="shared" si="13"/>
        <v>女</v>
      </c>
      <c r="G41" s="7" t="str">
        <f>"19951023"</f>
        <v>19951023</v>
      </c>
      <c r="H41" s="7" t="str">
        <f t="shared" si="15"/>
        <v>汉族</v>
      </c>
      <c r="I41" s="7" t="str">
        <f>"共青团员"</f>
        <v>共青团员</v>
      </c>
      <c r="J41" s="7" t="str">
        <f t="shared" si="7"/>
        <v>大学</v>
      </c>
    </row>
    <row r="42" spans="1:10" ht="30" customHeight="1">
      <c r="A42" s="7">
        <v>39</v>
      </c>
      <c r="B42" s="10"/>
      <c r="C42" s="14" t="s">
        <v>63</v>
      </c>
      <c r="D42" s="9" t="s">
        <v>64</v>
      </c>
      <c r="E42" s="7" t="str">
        <f>"叶海燕"</f>
        <v>叶海燕</v>
      </c>
      <c r="F42" s="7" t="str">
        <f t="shared" si="13"/>
        <v>女</v>
      </c>
      <c r="G42" s="7" t="str">
        <f>"19900205"</f>
        <v>19900205</v>
      </c>
      <c r="H42" s="7" t="str">
        <f t="shared" si="15"/>
        <v>汉族</v>
      </c>
      <c r="I42" s="7" t="str">
        <f t="shared" si="16"/>
        <v>群众</v>
      </c>
      <c r="J42" s="7" t="str">
        <f t="shared" si="7"/>
        <v>大学</v>
      </c>
    </row>
    <row r="43" spans="1:10" ht="30" customHeight="1">
      <c r="A43" s="7">
        <v>40</v>
      </c>
      <c r="B43" s="10"/>
      <c r="C43" s="9" t="s">
        <v>63</v>
      </c>
      <c r="D43" s="9" t="s">
        <v>65</v>
      </c>
      <c r="E43" s="7" t="str">
        <f>"余荟吉"</f>
        <v>余荟吉</v>
      </c>
      <c r="F43" s="7" t="str">
        <f aca="true" t="shared" si="17" ref="F43:F47">"男"</f>
        <v>男</v>
      </c>
      <c r="G43" s="7" t="str">
        <f>"19950301"</f>
        <v>19950301</v>
      </c>
      <c r="H43" s="7" t="str">
        <f t="shared" si="15"/>
        <v>汉族</v>
      </c>
      <c r="I43" s="7" t="str">
        <f>"共青团员"</f>
        <v>共青团员</v>
      </c>
      <c r="J43" s="7" t="str">
        <f t="shared" si="7"/>
        <v>大学</v>
      </c>
    </row>
    <row r="44" spans="1:10" ht="30" customHeight="1">
      <c r="A44" s="7">
        <v>41</v>
      </c>
      <c r="B44" s="10"/>
      <c r="C44" s="14" t="s">
        <v>38</v>
      </c>
      <c r="D44" s="14" t="s">
        <v>66</v>
      </c>
      <c r="E44" s="7" t="str">
        <f>"史才通"</f>
        <v>史才通</v>
      </c>
      <c r="F44" s="7" t="str">
        <f t="shared" si="17"/>
        <v>男</v>
      </c>
      <c r="G44" s="7" t="str">
        <f>"19980707"</f>
        <v>19980707</v>
      </c>
      <c r="H44" s="7" t="str">
        <f t="shared" si="15"/>
        <v>汉族</v>
      </c>
      <c r="I44" s="7" t="str">
        <f>"共青团员"</f>
        <v>共青团员</v>
      </c>
      <c r="J44" s="7" t="str">
        <f t="shared" si="7"/>
        <v>大学</v>
      </c>
    </row>
    <row r="45" spans="1:10" ht="30" customHeight="1">
      <c r="A45" s="7">
        <v>42</v>
      </c>
      <c r="B45" s="10"/>
      <c r="C45" s="14" t="s">
        <v>67</v>
      </c>
      <c r="D45" s="9" t="s">
        <v>68</v>
      </c>
      <c r="E45" s="7" t="str">
        <f>"王芳珍"</f>
        <v>王芳珍</v>
      </c>
      <c r="F45" s="7" t="str">
        <f aca="true" t="shared" si="18" ref="F45:F49">"女"</f>
        <v>女</v>
      </c>
      <c r="G45" s="7" t="str">
        <f>"19960225"</f>
        <v>19960225</v>
      </c>
      <c r="H45" s="7" t="str">
        <f t="shared" si="15"/>
        <v>汉族</v>
      </c>
      <c r="I45" s="7" t="str">
        <f>"共青团员"</f>
        <v>共青团员</v>
      </c>
      <c r="J45" s="7" t="str">
        <f t="shared" si="7"/>
        <v>大学</v>
      </c>
    </row>
    <row r="46" spans="1:10" ht="30" customHeight="1">
      <c r="A46" s="7">
        <v>43</v>
      </c>
      <c r="B46" s="10"/>
      <c r="C46" s="14" t="s">
        <v>67</v>
      </c>
      <c r="D46" s="9" t="s">
        <v>69</v>
      </c>
      <c r="E46" s="7" t="str">
        <f>"王咸颜"</f>
        <v>王咸颜</v>
      </c>
      <c r="F46" s="7" t="str">
        <f t="shared" si="17"/>
        <v>男</v>
      </c>
      <c r="G46" s="7" t="str">
        <f>"19950611"</f>
        <v>19950611</v>
      </c>
      <c r="H46" s="7" t="str">
        <f aca="true" t="shared" si="19" ref="H46:H60">"汉族"</f>
        <v>汉族</v>
      </c>
      <c r="I46" s="7" t="str">
        <f>"共青团员"</f>
        <v>共青团员</v>
      </c>
      <c r="J46" s="7" t="str">
        <f t="shared" si="7"/>
        <v>大学</v>
      </c>
    </row>
    <row r="47" spans="1:10" ht="30" customHeight="1">
      <c r="A47" s="7">
        <v>44</v>
      </c>
      <c r="B47" s="10"/>
      <c r="C47" s="14" t="s">
        <v>67</v>
      </c>
      <c r="D47" s="9" t="s">
        <v>70</v>
      </c>
      <c r="E47" s="7" t="str">
        <f>"邓家佳"</f>
        <v>邓家佳</v>
      </c>
      <c r="F47" s="7" t="str">
        <f t="shared" si="17"/>
        <v>男</v>
      </c>
      <c r="G47" s="7" t="str">
        <f>"19950118"</f>
        <v>19950118</v>
      </c>
      <c r="H47" s="7" t="str">
        <f t="shared" si="19"/>
        <v>汉族</v>
      </c>
      <c r="I47" s="7" t="str">
        <f>"共青团员"</f>
        <v>共青团员</v>
      </c>
      <c r="J47" s="7" t="str">
        <f t="shared" si="7"/>
        <v>大学</v>
      </c>
    </row>
    <row r="48" spans="1:10" ht="30" customHeight="1">
      <c r="A48" s="7">
        <v>45</v>
      </c>
      <c r="B48" s="10"/>
      <c r="C48" s="14" t="s">
        <v>67</v>
      </c>
      <c r="D48" s="9" t="s">
        <v>71</v>
      </c>
      <c r="E48" s="7" t="str">
        <f>"陈方利"</f>
        <v>陈方利</v>
      </c>
      <c r="F48" s="7" t="str">
        <f t="shared" si="18"/>
        <v>女</v>
      </c>
      <c r="G48" s="7" t="str">
        <f>"19900916"</f>
        <v>19900916</v>
      </c>
      <c r="H48" s="7" t="str">
        <f t="shared" si="19"/>
        <v>汉族</v>
      </c>
      <c r="I48" s="7" t="str">
        <f>"群众"</f>
        <v>群众</v>
      </c>
      <c r="J48" s="7" t="str">
        <f t="shared" si="7"/>
        <v>大学</v>
      </c>
    </row>
    <row r="49" spans="1:10" ht="30" customHeight="1">
      <c r="A49" s="7">
        <v>46</v>
      </c>
      <c r="B49" s="10"/>
      <c r="C49" s="14" t="s">
        <v>67</v>
      </c>
      <c r="D49" s="9" t="s">
        <v>72</v>
      </c>
      <c r="E49" s="7" t="str">
        <f>"王岸"</f>
        <v>王岸</v>
      </c>
      <c r="F49" s="7" t="str">
        <f t="shared" si="18"/>
        <v>女</v>
      </c>
      <c r="G49" s="7" t="str">
        <f>"19931218"</f>
        <v>19931218</v>
      </c>
      <c r="H49" s="7" t="str">
        <f t="shared" si="19"/>
        <v>汉族</v>
      </c>
      <c r="I49" s="7" t="str">
        <f>"群众"</f>
        <v>群众</v>
      </c>
      <c r="J49" s="7" t="str">
        <f t="shared" si="7"/>
        <v>大学</v>
      </c>
    </row>
    <row r="50" spans="1:10" ht="30" customHeight="1">
      <c r="A50" s="7">
        <v>47</v>
      </c>
      <c r="B50" s="15"/>
      <c r="C50" s="9" t="s">
        <v>67</v>
      </c>
      <c r="D50" s="9" t="s">
        <v>73</v>
      </c>
      <c r="E50" s="7" t="str">
        <f>"李儒瑞"</f>
        <v>李儒瑞</v>
      </c>
      <c r="F50" s="7" t="str">
        <f aca="true" t="shared" si="20" ref="F50:F63">"男"</f>
        <v>男</v>
      </c>
      <c r="G50" s="7" t="str">
        <f>"19931119"</f>
        <v>19931119</v>
      </c>
      <c r="H50" s="7" t="str">
        <f t="shared" si="19"/>
        <v>汉族</v>
      </c>
      <c r="I50" s="7" t="str">
        <f>"共青团员"</f>
        <v>共青团员</v>
      </c>
      <c r="J50" s="7" t="str">
        <f t="shared" si="7"/>
        <v>大学</v>
      </c>
    </row>
    <row r="51" spans="1:10" ht="30" customHeight="1">
      <c r="A51" s="7">
        <v>48</v>
      </c>
      <c r="B51" s="8" t="s">
        <v>74</v>
      </c>
      <c r="C51" s="9" t="s">
        <v>13</v>
      </c>
      <c r="D51" s="9" t="s">
        <v>75</v>
      </c>
      <c r="E51" s="7" t="str">
        <f>"刘君良"</f>
        <v>刘君良</v>
      </c>
      <c r="F51" s="7" t="str">
        <f t="shared" si="20"/>
        <v>男</v>
      </c>
      <c r="G51" s="7" t="str">
        <f>"19840628"</f>
        <v>19840628</v>
      </c>
      <c r="H51" s="7" t="str">
        <f t="shared" si="19"/>
        <v>汉族</v>
      </c>
      <c r="I51" s="7" t="str">
        <f>"中共党员"</f>
        <v>中共党员</v>
      </c>
      <c r="J51" s="7" t="str">
        <f t="shared" si="7"/>
        <v>大学</v>
      </c>
    </row>
    <row r="52" spans="1:10" ht="30" customHeight="1">
      <c r="A52" s="7">
        <v>49</v>
      </c>
      <c r="B52" s="10"/>
      <c r="C52" s="9" t="s">
        <v>13</v>
      </c>
      <c r="D52" s="9" t="s">
        <v>76</v>
      </c>
      <c r="E52" s="7" t="str">
        <f>"符海敏"</f>
        <v>符海敏</v>
      </c>
      <c r="F52" s="7" t="str">
        <f t="shared" si="20"/>
        <v>男</v>
      </c>
      <c r="G52" s="7" t="str">
        <f>"19941006"</f>
        <v>19941006</v>
      </c>
      <c r="H52" s="7" t="str">
        <f t="shared" si="19"/>
        <v>汉族</v>
      </c>
      <c r="I52" s="7" t="str">
        <f aca="true" t="shared" si="21" ref="I52:I57">"预备党员"</f>
        <v>预备党员</v>
      </c>
      <c r="J52" s="7" t="str">
        <f t="shared" si="7"/>
        <v>大学</v>
      </c>
    </row>
    <row r="53" spans="1:10" ht="30" customHeight="1">
      <c r="A53" s="7">
        <v>50</v>
      </c>
      <c r="B53" s="10"/>
      <c r="C53" s="9" t="s">
        <v>13</v>
      </c>
      <c r="D53" s="9" t="s">
        <v>77</v>
      </c>
      <c r="E53" s="7" t="str">
        <f>"邱名位"</f>
        <v>邱名位</v>
      </c>
      <c r="F53" s="7" t="str">
        <f t="shared" si="20"/>
        <v>男</v>
      </c>
      <c r="G53" s="7" t="str">
        <f>"19870128"</f>
        <v>19870128</v>
      </c>
      <c r="H53" s="7" t="str">
        <f t="shared" si="19"/>
        <v>汉族</v>
      </c>
      <c r="I53" s="7" t="str">
        <f>"中共党员"</f>
        <v>中共党员</v>
      </c>
      <c r="J53" s="7" t="str">
        <f t="shared" si="7"/>
        <v>大学</v>
      </c>
    </row>
    <row r="54" spans="1:10" ht="30" customHeight="1">
      <c r="A54" s="7">
        <v>51</v>
      </c>
      <c r="B54" s="10"/>
      <c r="C54" s="9" t="s">
        <v>13</v>
      </c>
      <c r="D54" s="9" t="s">
        <v>78</v>
      </c>
      <c r="E54" s="7" t="str">
        <f>"莫秀铖"</f>
        <v>莫秀铖</v>
      </c>
      <c r="F54" s="7" t="str">
        <f t="shared" si="20"/>
        <v>男</v>
      </c>
      <c r="G54" s="7" t="str">
        <f>"19950102"</f>
        <v>19950102</v>
      </c>
      <c r="H54" s="7" t="str">
        <f t="shared" si="19"/>
        <v>汉族</v>
      </c>
      <c r="I54" s="7" t="str">
        <f t="shared" si="21"/>
        <v>预备党员</v>
      </c>
      <c r="J54" s="7" t="s">
        <v>31</v>
      </c>
    </row>
    <row r="55" spans="1:10" ht="30" customHeight="1">
      <c r="A55" s="7">
        <v>52</v>
      </c>
      <c r="B55" s="10"/>
      <c r="C55" s="9" t="s">
        <v>13</v>
      </c>
      <c r="D55" s="9" t="s">
        <v>79</v>
      </c>
      <c r="E55" s="7" t="str">
        <f>"张太进"</f>
        <v>张太进</v>
      </c>
      <c r="F55" s="7" t="str">
        <f t="shared" si="20"/>
        <v>男</v>
      </c>
      <c r="G55" s="7" t="str">
        <f>"19840229"</f>
        <v>19840229</v>
      </c>
      <c r="H55" s="7" t="str">
        <f t="shared" si="19"/>
        <v>汉族</v>
      </c>
      <c r="I55" s="7" t="str">
        <f>"中共党员"</f>
        <v>中共党员</v>
      </c>
      <c r="J55" s="7" t="str">
        <f>"大学"</f>
        <v>大学</v>
      </c>
    </row>
    <row r="56" spans="1:10" ht="30" customHeight="1">
      <c r="A56" s="7">
        <v>53</v>
      </c>
      <c r="B56" s="10"/>
      <c r="C56" s="9" t="s">
        <v>13</v>
      </c>
      <c r="D56" s="9" t="s">
        <v>80</v>
      </c>
      <c r="E56" s="7" t="str">
        <f>"陈万兴"</f>
        <v>陈万兴</v>
      </c>
      <c r="F56" s="7" t="str">
        <f t="shared" si="20"/>
        <v>男</v>
      </c>
      <c r="G56" s="7" t="str">
        <f>"19961212"</f>
        <v>19961212</v>
      </c>
      <c r="H56" s="7" t="str">
        <f t="shared" si="19"/>
        <v>汉族</v>
      </c>
      <c r="I56" s="7" t="str">
        <f>"中共党员"</f>
        <v>中共党员</v>
      </c>
      <c r="J56" s="7" t="str">
        <f>"大学"</f>
        <v>大学</v>
      </c>
    </row>
    <row r="57" spans="1:10" ht="30" customHeight="1">
      <c r="A57" s="7">
        <v>54</v>
      </c>
      <c r="B57" s="10"/>
      <c r="C57" s="9" t="s">
        <v>13</v>
      </c>
      <c r="D57" s="9" t="s">
        <v>81</v>
      </c>
      <c r="E57" s="7" t="str">
        <f>"许森"</f>
        <v>许森</v>
      </c>
      <c r="F57" s="7" t="str">
        <f t="shared" si="20"/>
        <v>男</v>
      </c>
      <c r="G57" s="7" t="str">
        <f>"19981226"</f>
        <v>19981226</v>
      </c>
      <c r="H57" s="7" t="str">
        <f t="shared" si="19"/>
        <v>汉族</v>
      </c>
      <c r="I57" s="7" t="str">
        <f t="shared" si="21"/>
        <v>预备党员</v>
      </c>
      <c r="J57" s="7" t="str">
        <f>"大学"</f>
        <v>大学</v>
      </c>
    </row>
    <row r="58" spans="1:10" ht="30" customHeight="1">
      <c r="A58" s="7">
        <v>55</v>
      </c>
      <c r="B58" s="10"/>
      <c r="C58" s="9" t="s">
        <v>13</v>
      </c>
      <c r="D58" s="9" t="s">
        <v>82</v>
      </c>
      <c r="E58" s="7" t="str">
        <f>"曾海勤"</f>
        <v>曾海勤</v>
      </c>
      <c r="F58" s="7" t="str">
        <f t="shared" si="20"/>
        <v>男</v>
      </c>
      <c r="G58" s="7" t="str">
        <f>"19870816"</f>
        <v>19870816</v>
      </c>
      <c r="H58" s="7" t="str">
        <f t="shared" si="19"/>
        <v>汉族</v>
      </c>
      <c r="I58" s="7" t="str">
        <f>"中共党员"</f>
        <v>中共党员</v>
      </c>
      <c r="J58" s="7" t="s">
        <v>31</v>
      </c>
    </row>
    <row r="59" spans="1:10" ht="30" customHeight="1">
      <c r="A59" s="7">
        <v>56</v>
      </c>
      <c r="B59" s="10"/>
      <c r="C59" s="9" t="s">
        <v>13</v>
      </c>
      <c r="D59" s="9" t="s">
        <v>83</v>
      </c>
      <c r="E59" s="7" t="str">
        <f>"吴鹏"</f>
        <v>吴鹏</v>
      </c>
      <c r="F59" s="7" t="str">
        <f t="shared" si="20"/>
        <v>男</v>
      </c>
      <c r="G59" s="7" t="str">
        <f>"19930619"</f>
        <v>19930619</v>
      </c>
      <c r="H59" s="7" t="str">
        <f t="shared" si="19"/>
        <v>汉族</v>
      </c>
      <c r="I59" s="7" t="str">
        <f>"中共党员"</f>
        <v>中共党员</v>
      </c>
      <c r="J59" s="7" t="str">
        <f>"大学"</f>
        <v>大学</v>
      </c>
    </row>
    <row r="60" spans="1:10" ht="30" customHeight="1">
      <c r="A60" s="7">
        <v>57</v>
      </c>
      <c r="B60" s="10"/>
      <c r="C60" s="17" t="s">
        <v>13</v>
      </c>
      <c r="D60" s="17" t="s">
        <v>84</v>
      </c>
      <c r="E60" s="7" t="str">
        <f>"王振宇"</f>
        <v>王振宇</v>
      </c>
      <c r="F60" s="7" t="str">
        <f t="shared" si="20"/>
        <v>男</v>
      </c>
      <c r="G60" s="7" t="str">
        <f>"19910119"</f>
        <v>19910119</v>
      </c>
      <c r="H60" s="7" t="str">
        <f t="shared" si="19"/>
        <v>汉族</v>
      </c>
      <c r="I60" s="7" t="str">
        <f>"中共党员"</f>
        <v>中共党员</v>
      </c>
      <c r="J60" s="7" t="s">
        <v>31</v>
      </c>
    </row>
    <row r="61" spans="1:10" ht="30" customHeight="1">
      <c r="A61" s="7">
        <v>58</v>
      </c>
      <c r="B61" s="10"/>
      <c r="C61" s="9" t="s">
        <v>17</v>
      </c>
      <c r="D61" s="9" t="s">
        <v>85</v>
      </c>
      <c r="E61" s="7" t="str">
        <f>"王升杰"</f>
        <v>王升杰</v>
      </c>
      <c r="F61" s="7" t="str">
        <f t="shared" si="20"/>
        <v>男</v>
      </c>
      <c r="G61" s="7" t="str">
        <f>"19950125"</f>
        <v>19950125</v>
      </c>
      <c r="H61" s="7" t="str">
        <f>"黎族"</f>
        <v>黎族</v>
      </c>
      <c r="I61" s="7" t="str">
        <f aca="true" t="shared" si="22" ref="I61:I66">"预备党员"</f>
        <v>预备党员</v>
      </c>
      <c r="J61" s="7" t="str">
        <f aca="true" t="shared" si="23" ref="J61:J68">"大学"</f>
        <v>大学</v>
      </c>
    </row>
    <row r="62" spans="1:10" ht="30" customHeight="1">
      <c r="A62" s="7">
        <v>59</v>
      </c>
      <c r="B62" s="10"/>
      <c r="C62" s="9" t="s">
        <v>17</v>
      </c>
      <c r="D62" s="9" t="s">
        <v>86</v>
      </c>
      <c r="E62" s="7" t="str">
        <f>"张泽明"</f>
        <v>张泽明</v>
      </c>
      <c r="F62" s="7" t="str">
        <f t="shared" si="20"/>
        <v>男</v>
      </c>
      <c r="G62" s="7" t="str">
        <f>"19930420"</f>
        <v>19930420</v>
      </c>
      <c r="H62" s="7" t="str">
        <f>"汉族"</f>
        <v>汉族</v>
      </c>
      <c r="I62" s="7" t="str">
        <f>"中共党员"</f>
        <v>中共党员</v>
      </c>
      <c r="J62" s="7" t="str">
        <f t="shared" si="23"/>
        <v>大学</v>
      </c>
    </row>
    <row r="63" spans="1:10" ht="30" customHeight="1">
      <c r="A63" s="7">
        <v>60</v>
      </c>
      <c r="B63" s="15"/>
      <c r="C63" s="9" t="s">
        <v>17</v>
      </c>
      <c r="D63" s="9" t="s">
        <v>87</v>
      </c>
      <c r="E63" s="7" t="str">
        <f>"赵中义"</f>
        <v>赵中义</v>
      </c>
      <c r="F63" s="7" t="str">
        <f t="shared" si="20"/>
        <v>男</v>
      </c>
      <c r="G63" s="7" t="str">
        <f>"19990324"</f>
        <v>19990324</v>
      </c>
      <c r="H63" s="7" t="str">
        <f aca="true" t="shared" si="24" ref="H63:H68">"汉族"</f>
        <v>汉族</v>
      </c>
      <c r="I63" s="7" t="str">
        <f>"中共党员"</f>
        <v>中共党员</v>
      </c>
      <c r="J63" s="7" t="str">
        <f t="shared" si="23"/>
        <v>大学</v>
      </c>
    </row>
    <row r="64" spans="1:10" ht="30" customHeight="1">
      <c r="A64" s="7">
        <v>61</v>
      </c>
      <c r="B64" s="8" t="s">
        <v>88</v>
      </c>
      <c r="C64" s="9" t="s">
        <v>13</v>
      </c>
      <c r="D64" s="9" t="s">
        <v>89</v>
      </c>
      <c r="E64" s="7" t="str">
        <f>"蔡妹玲"</f>
        <v>蔡妹玲</v>
      </c>
      <c r="F64" s="7" t="str">
        <f aca="true" t="shared" si="25" ref="F64:F72">"女"</f>
        <v>女</v>
      </c>
      <c r="G64" s="7" t="str">
        <f>"19960219"</f>
        <v>19960219</v>
      </c>
      <c r="H64" s="7" t="str">
        <f t="shared" si="24"/>
        <v>汉族</v>
      </c>
      <c r="I64" s="7" t="str">
        <f t="shared" si="22"/>
        <v>预备党员</v>
      </c>
      <c r="J64" s="7" t="str">
        <f t="shared" si="23"/>
        <v>大学</v>
      </c>
    </row>
    <row r="65" spans="1:10" ht="30" customHeight="1">
      <c r="A65" s="7">
        <v>62</v>
      </c>
      <c r="B65" s="10"/>
      <c r="C65" s="9" t="s">
        <v>13</v>
      </c>
      <c r="D65" s="9" t="s">
        <v>90</v>
      </c>
      <c r="E65" s="7" t="str">
        <f>"吴浩灵"</f>
        <v>吴浩灵</v>
      </c>
      <c r="F65" s="7" t="str">
        <f t="shared" si="25"/>
        <v>女</v>
      </c>
      <c r="G65" s="7" t="str">
        <f>"19880901"</f>
        <v>19880901</v>
      </c>
      <c r="H65" s="7" t="str">
        <f t="shared" si="24"/>
        <v>汉族</v>
      </c>
      <c r="I65" s="7" t="str">
        <f>"中共党员"</f>
        <v>中共党员</v>
      </c>
      <c r="J65" s="7" t="str">
        <f t="shared" si="23"/>
        <v>大学</v>
      </c>
    </row>
    <row r="66" spans="1:10" ht="30" customHeight="1">
      <c r="A66" s="7">
        <v>63</v>
      </c>
      <c r="B66" s="10"/>
      <c r="C66" s="17" t="s">
        <v>13</v>
      </c>
      <c r="D66" s="17" t="s">
        <v>91</v>
      </c>
      <c r="E66" s="7" t="str">
        <f>"李丹颖"</f>
        <v>李丹颖</v>
      </c>
      <c r="F66" s="7" t="str">
        <f t="shared" si="25"/>
        <v>女</v>
      </c>
      <c r="G66" s="7" t="str">
        <f>"19970801"</f>
        <v>19970801</v>
      </c>
      <c r="H66" s="7" t="str">
        <f t="shared" si="24"/>
        <v>汉族</v>
      </c>
      <c r="I66" s="7" t="str">
        <f t="shared" si="22"/>
        <v>预备党员</v>
      </c>
      <c r="J66" s="7" t="str">
        <f t="shared" si="23"/>
        <v>大学</v>
      </c>
    </row>
    <row r="67" spans="1:10" ht="30" customHeight="1">
      <c r="A67" s="7">
        <v>64</v>
      </c>
      <c r="B67" s="10"/>
      <c r="C67" s="9" t="s">
        <v>13</v>
      </c>
      <c r="D67" s="9" t="s">
        <v>92</v>
      </c>
      <c r="E67" s="7" t="str">
        <f>"陈烨"</f>
        <v>陈烨</v>
      </c>
      <c r="F67" s="7" t="str">
        <f t="shared" si="25"/>
        <v>女</v>
      </c>
      <c r="G67" s="7" t="str">
        <f>"19920706"</f>
        <v>19920706</v>
      </c>
      <c r="H67" s="7" t="str">
        <f t="shared" si="24"/>
        <v>汉族</v>
      </c>
      <c r="I67" s="7" t="str">
        <f aca="true" t="shared" si="26" ref="I67:I77">"中共党员"</f>
        <v>中共党员</v>
      </c>
      <c r="J67" s="7" t="str">
        <f t="shared" si="23"/>
        <v>大学</v>
      </c>
    </row>
    <row r="68" spans="1:10" ht="30" customHeight="1">
      <c r="A68" s="7">
        <v>65</v>
      </c>
      <c r="B68" s="10"/>
      <c r="C68" s="9" t="s">
        <v>13</v>
      </c>
      <c r="D68" s="9" t="s">
        <v>93</v>
      </c>
      <c r="E68" s="7" t="str">
        <f>"蒙海梅"</f>
        <v>蒙海梅</v>
      </c>
      <c r="F68" s="7" t="str">
        <f t="shared" si="25"/>
        <v>女</v>
      </c>
      <c r="G68" s="7" t="str">
        <f>"19900707"</f>
        <v>19900707</v>
      </c>
      <c r="H68" s="7" t="str">
        <f t="shared" si="24"/>
        <v>汉族</v>
      </c>
      <c r="I68" s="7" t="str">
        <f t="shared" si="26"/>
        <v>中共党员</v>
      </c>
      <c r="J68" s="7" t="str">
        <f t="shared" si="23"/>
        <v>大学</v>
      </c>
    </row>
    <row r="69" spans="1:10" ht="30" customHeight="1">
      <c r="A69" s="7">
        <v>66</v>
      </c>
      <c r="B69" s="10"/>
      <c r="C69" s="9" t="s">
        <v>13</v>
      </c>
      <c r="D69" s="9" t="s">
        <v>94</v>
      </c>
      <c r="E69" s="7" t="str">
        <f>"郑宏娜"</f>
        <v>郑宏娜</v>
      </c>
      <c r="F69" s="7" t="str">
        <f t="shared" si="25"/>
        <v>女</v>
      </c>
      <c r="G69" s="7" t="str">
        <f>"19861030"</f>
        <v>19861030</v>
      </c>
      <c r="H69" s="7" t="str">
        <f>"满族"</f>
        <v>满族</v>
      </c>
      <c r="I69" s="7" t="str">
        <f t="shared" si="26"/>
        <v>中共党员</v>
      </c>
      <c r="J69" s="7" t="s">
        <v>31</v>
      </c>
    </row>
    <row r="70" spans="1:10" ht="30" customHeight="1">
      <c r="A70" s="7">
        <v>67</v>
      </c>
      <c r="B70" s="10"/>
      <c r="C70" s="9" t="s">
        <v>13</v>
      </c>
      <c r="D70" s="9" t="s">
        <v>95</v>
      </c>
      <c r="E70" s="7" t="str">
        <f>"王水妹"</f>
        <v>王水妹</v>
      </c>
      <c r="F70" s="7" t="str">
        <f t="shared" si="25"/>
        <v>女</v>
      </c>
      <c r="G70" s="7" t="str">
        <f>"19960814"</f>
        <v>19960814</v>
      </c>
      <c r="H70" s="7" t="str">
        <f aca="true" t="shared" si="27" ref="H70:H76">"汉族"</f>
        <v>汉族</v>
      </c>
      <c r="I70" s="7" t="str">
        <f t="shared" si="26"/>
        <v>中共党员</v>
      </c>
      <c r="J70" s="7" t="str">
        <f>"大学"</f>
        <v>大学</v>
      </c>
    </row>
    <row r="71" spans="1:10" ht="30" customHeight="1">
      <c r="A71" s="7">
        <v>68</v>
      </c>
      <c r="B71" s="10"/>
      <c r="C71" s="9" t="s">
        <v>17</v>
      </c>
      <c r="D71" s="9" t="s">
        <v>96</v>
      </c>
      <c r="E71" s="7" t="str">
        <f>"吴婷曼"</f>
        <v>吴婷曼</v>
      </c>
      <c r="F71" s="7" t="str">
        <f t="shared" si="25"/>
        <v>女</v>
      </c>
      <c r="G71" s="7" t="str">
        <f>"19980411"</f>
        <v>19980411</v>
      </c>
      <c r="H71" s="7" t="str">
        <f t="shared" si="27"/>
        <v>汉族</v>
      </c>
      <c r="I71" s="7" t="str">
        <f t="shared" si="26"/>
        <v>中共党员</v>
      </c>
      <c r="J71" s="7" t="str">
        <f>"大学"</f>
        <v>大学</v>
      </c>
    </row>
    <row r="72" spans="1:10" ht="30" customHeight="1">
      <c r="A72" s="7">
        <v>69</v>
      </c>
      <c r="B72" s="15"/>
      <c r="C72" s="9" t="s">
        <v>17</v>
      </c>
      <c r="D72" s="9" t="s">
        <v>97</v>
      </c>
      <c r="E72" s="7" t="str">
        <f>"张海玉"</f>
        <v>张海玉</v>
      </c>
      <c r="F72" s="7" t="str">
        <f t="shared" si="25"/>
        <v>女</v>
      </c>
      <c r="G72" s="7" t="str">
        <f>"20000602"</f>
        <v>20000602</v>
      </c>
      <c r="H72" s="7" t="str">
        <f t="shared" si="27"/>
        <v>汉族</v>
      </c>
      <c r="I72" s="7" t="str">
        <f t="shared" si="26"/>
        <v>中共党员</v>
      </c>
      <c r="J72" s="7" t="str">
        <f>"大学"</f>
        <v>大学</v>
      </c>
    </row>
    <row r="73" spans="1:10" ht="30" customHeight="1">
      <c r="A73" s="7">
        <v>70</v>
      </c>
      <c r="B73" s="7" t="s">
        <v>98</v>
      </c>
      <c r="C73" s="9" t="s">
        <v>13</v>
      </c>
      <c r="D73" s="9" t="s">
        <v>99</v>
      </c>
      <c r="E73" s="7" t="str">
        <f>"陈锦霜"</f>
        <v>陈锦霜</v>
      </c>
      <c r="F73" s="7" t="str">
        <f aca="true" t="shared" si="28" ref="F73:F76">"男"</f>
        <v>男</v>
      </c>
      <c r="G73" s="7" t="str">
        <f>"19921126"</f>
        <v>19921126</v>
      </c>
      <c r="H73" s="7" t="str">
        <f t="shared" si="27"/>
        <v>汉族</v>
      </c>
      <c r="I73" s="7" t="str">
        <f t="shared" si="26"/>
        <v>中共党员</v>
      </c>
      <c r="J73" s="7" t="str">
        <f>"大学"</f>
        <v>大学</v>
      </c>
    </row>
    <row r="74" spans="1:10" ht="30" customHeight="1">
      <c r="A74" s="7">
        <v>71</v>
      </c>
      <c r="B74" s="7"/>
      <c r="C74" s="9" t="s">
        <v>13</v>
      </c>
      <c r="D74" s="9" t="s">
        <v>99</v>
      </c>
      <c r="E74" s="7" t="str">
        <f>"洪德杨"</f>
        <v>洪德杨</v>
      </c>
      <c r="F74" s="7" t="str">
        <f t="shared" si="28"/>
        <v>男</v>
      </c>
      <c r="G74" s="7" t="str">
        <f>"19910313"</f>
        <v>19910313</v>
      </c>
      <c r="H74" s="7" t="str">
        <f t="shared" si="27"/>
        <v>汉族</v>
      </c>
      <c r="I74" s="7" t="str">
        <f t="shared" si="26"/>
        <v>中共党员</v>
      </c>
      <c r="J74" s="7" t="str">
        <f>"大学"</f>
        <v>大学</v>
      </c>
    </row>
    <row r="75" spans="1:10" ht="30" customHeight="1">
      <c r="A75" s="7">
        <v>72</v>
      </c>
      <c r="B75" s="7"/>
      <c r="C75" s="17" t="s">
        <v>17</v>
      </c>
      <c r="D75" s="17" t="s">
        <v>100</v>
      </c>
      <c r="E75" s="7" t="str">
        <f>"何新疆"</f>
        <v>何新疆</v>
      </c>
      <c r="F75" s="7" t="str">
        <f t="shared" si="28"/>
        <v>男</v>
      </c>
      <c r="G75" s="7" t="str">
        <f>"19870815"</f>
        <v>19870815</v>
      </c>
      <c r="H75" s="7" t="str">
        <f t="shared" si="27"/>
        <v>汉族</v>
      </c>
      <c r="I75" s="7" t="str">
        <f t="shared" si="26"/>
        <v>中共党员</v>
      </c>
      <c r="J75" s="7" t="s">
        <v>31</v>
      </c>
    </row>
    <row r="76" spans="1:10" ht="30" customHeight="1">
      <c r="A76" s="7">
        <v>73</v>
      </c>
      <c r="B76" s="7"/>
      <c r="C76" s="17" t="s">
        <v>17</v>
      </c>
      <c r="D76" s="9" t="s">
        <v>101</v>
      </c>
      <c r="E76" s="7" t="str">
        <f>"符以全"</f>
        <v>符以全</v>
      </c>
      <c r="F76" s="7" t="str">
        <f t="shared" si="28"/>
        <v>男</v>
      </c>
      <c r="G76" s="7" t="str">
        <f>"19970416"</f>
        <v>19970416</v>
      </c>
      <c r="H76" s="7" t="str">
        <f t="shared" si="27"/>
        <v>汉族</v>
      </c>
      <c r="I76" s="7" t="str">
        <f t="shared" si="26"/>
        <v>中共党员</v>
      </c>
      <c r="J76" s="7" t="str">
        <f>"大学"</f>
        <v>大学</v>
      </c>
    </row>
    <row r="77" spans="1:10" ht="30" customHeight="1">
      <c r="A77" s="7">
        <v>74</v>
      </c>
      <c r="B77" s="15" t="s">
        <v>102</v>
      </c>
      <c r="C77" s="17" t="s">
        <v>17</v>
      </c>
      <c r="D77" s="9" t="s">
        <v>103</v>
      </c>
      <c r="E77" s="7" t="str">
        <f>"江莎莎"</f>
        <v>江莎莎</v>
      </c>
      <c r="F77" s="7" t="str">
        <f>"女"</f>
        <v>女</v>
      </c>
      <c r="G77" s="7" t="str">
        <f>"19930923"</f>
        <v>19930923</v>
      </c>
      <c r="H77" s="7" t="str">
        <f>"黎族"</f>
        <v>黎族</v>
      </c>
      <c r="I77" s="7" t="str">
        <f t="shared" si="26"/>
        <v>中共党员</v>
      </c>
      <c r="J77" s="7" t="str">
        <f>"大学"</f>
        <v>大学</v>
      </c>
    </row>
  </sheetData>
  <sheetProtection/>
  <autoFilter ref="B3:J77"/>
  <mergeCells count="9">
    <mergeCell ref="A1:J1"/>
    <mergeCell ref="A2:J2"/>
    <mergeCell ref="B4:B20"/>
    <mergeCell ref="B21:B31"/>
    <mergeCell ref="B32:B33"/>
    <mergeCell ref="B34:B50"/>
    <mergeCell ref="B51:B63"/>
    <mergeCell ref="B64:B72"/>
    <mergeCell ref="B73:B76"/>
  </mergeCells>
  <printOptions/>
  <pageMargins left="0.7513888888888889" right="0.7513888888888889" top="0.7868055555555555" bottom="0.7868055555555555" header="0.5" footer="0.5"/>
  <pageSetup fitToHeight="0" fitToWidth="1" horizontalDpi="600" verticalDpi="600" orientation="portrait" paperSize="9" scale="7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2022-06-14T00:37:44Z</dcterms:created>
  <dcterms:modified xsi:type="dcterms:W3CDTF">2022-10-20T09:36:36Z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B8D0A813F571419BA42836F188DDB55A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