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通过资格初审进入笔试人员名单" sheetId="1" r:id="rId1"/>
  </sheets>
  <definedNames/>
  <calcPr fullCalcOnLoad="1"/>
</workbook>
</file>

<file path=xl/sharedStrings.xml><?xml version="1.0" encoding="utf-8"?>
<sst xmlns="http://schemas.openxmlformats.org/spreadsheetml/2006/main" count="567" uniqueCount="14">
  <si>
    <t>海口市司法局公开招聘下属事业单位工作人员通过资格初审进入笔试人员名单</t>
  </si>
  <si>
    <t>序号</t>
  </si>
  <si>
    <t>报考号</t>
  </si>
  <si>
    <t>报考岗位</t>
  </si>
  <si>
    <t>姓名</t>
  </si>
  <si>
    <t>0101_初中语文教师</t>
  </si>
  <si>
    <t>0102_初中数学教师</t>
  </si>
  <si>
    <t>0103_初中道德与法治教师</t>
  </si>
  <si>
    <t>0104_初中物理教师</t>
  </si>
  <si>
    <t>0105_初中生物教师</t>
  </si>
  <si>
    <t>0106_初中地理教师</t>
  </si>
  <si>
    <t>0107_初中美术教师</t>
  </si>
  <si>
    <t>0108_初中体育教师</t>
  </si>
  <si>
    <t>0109_初中心理教师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</si>
</sst>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5">
    <xf numFmtId="0" fontId="0" fillId="0" borderId="0" xfId="0" applyFont="1" applyAlignment="1">
      <alignment vertical="center"/>
    </xf>
    <xf numFmtId="0" fontId="0" fillId="0" borderId="0" xfId="0" applyAlignment="1">
      <alignment horizontal="center" vertical="center"/>
    </xf>
    <xf numFmtId="0" fontId="40" fillId="0" borderId="0" xfId="0" applyFont="1" applyAlignment="1">
      <alignment horizontal="center" vertical="center" wrapText="1"/>
    </xf>
    <xf numFmtId="0" fontId="40" fillId="0" borderId="0" xfId="0" applyFont="1" applyAlignment="1">
      <alignment horizontal="center" vertical="center" wrapText="1"/>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564"/>
  <sheetViews>
    <sheetView tabSelected="1" workbookViewId="0" topLeftCell="A1">
      <selection activeCell="A1" sqref="A1:D1"/>
    </sheetView>
  </sheetViews>
  <sheetFormatPr defaultColWidth="9.00390625" defaultRowHeight="15"/>
  <cols>
    <col min="1" max="1" width="9.421875" style="0" customWidth="1"/>
    <col min="2" max="2" width="27.140625" style="0" customWidth="1"/>
    <col min="3" max="3" width="24.00390625" style="0" customWidth="1"/>
    <col min="4" max="4" width="25.421875" style="0" customWidth="1"/>
  </cols>
  <sheetData>
    <row r="1" spans="1:4" ht="24.75" customHeight="1">
      <c r="A1" s="2" t="s">
        <v>0</v>
      </c>
      <c r="B1" s="3"/>
      <c r="C1" s="3"/>
      <c r="D1" s="3"/>
    </row>
    <row r="2" spans="1:4" s="1" customFormat="1" ht="34.5" customHeight="1">
      <c r="A2" s="4" t="s">
        <v>1</v>
      </c>
      <c r="B2" s="4" t="s">
        <v>2</v>
      </c>
      <c r="C2" s="4" t="s">
        <v>3</v>
      </c>
      <c r="D2" s="4" t="s">
        <v>4</v>
      </c>
    </row>
    <row r="3" spans="1:4" s="1" customFormat="1" ht="34.5" customHeight="1">
      <c r="A3" s="4">
        <v>1</v>
      </c>
      <c r="B3" s="4" t="str">
        <f>"429820220831090459247798"</f>
        <v>429820220831090459247798</v>
      </c>
      <c r="C3" s="4" t="s">
        <v>5</v>
      </c>
      <c r="D3" s="4" t="str">
        <f>"于金波"</f>
        <v>于金波</v>
      </c>
    </row>
    <row r="4" spans="1:4" s="1" customFormat="1" ht="34.5" customHeight="1">
      <c r="A4" s="4">
        <v>2</v>
      </c>
      <c r="B4" s="4" t="str">
        <f>"429820220831091322247804"</f>
        <v>429820220831091322247804</v>
      </c>
      <c r="C4" s="4" t="s">
        <v>5</v>
      </c>
      <c r="D4" s="4" t="str">
        <f>"蒋逸琰"</f>
        <v>蒋逸琰</v>
      </c>
    </row>
    <row r="5" spans="1:4" s="1" customFormat="1" ht="34.5" customHeight="1">
      <c r="A5" s="4">
        <v>3</v>
      </c>
      <c r="B5" s="4" t="str">
        <f>"429820220831091350247805"</f>
        <v>429820220831091350247805</v>
      </c>
      <c r="C5" s="4" t="s">
        <v>5</v>
      </c>
      <c r="D5" s="4" t="str">
        <f>"周艳颜"</f>
        <v>周艳颜</v>
      </c>
    </row>
    <row r="6" spans="1:4" s="1" customFormat="1" ht="34.5" customHeight="1">
      <c r="A6" s="4">
        <v>4</v>
      </c>
      <c r="B6" s="4" t="str">
        <f>"429820220831095540247815"</f>
        <v>429820220831095540247815</v>
      </c>
      <c r="C6" s="4" t="s">
        <v>5</v>
      </c>
      <c r="D6" s="4" t="str">
        <f>"庞卓丽"</f>
        <v>庞卓丽</v>
      </c>
    </row>
    <row r="7" spans="1:4" s="1" customFormat="1" ht="34.5" customHeight="1">
      <c r="A7" s="4">
        <v>5</v>
      </c>
      <c r="B7" s="4" t="str">
        <f>"429820220831102702247825"</f>
        <v>429820220831102702247825</v>
      </c>
      <c r="C7" s="4" t="s">
        <v>5</v>
      </c>
      <c r="D7" s="4" t="str">
        <f>"罗祺"</f>
        <v>罗祺</v>
      </c>
    </row>
    <row r="8" spans="1:4" s="1" customFormat="1" ht="34.5" customHeight="1">
      <c r="A8" s="4">
        <v>6</v>
      </c>
      <c r="B8" s="4" t="str">
        <f>"429820220831103119247828"</f>
        <v>429820220831103119247828</v>
      </c>
      <c r="C8" s="4" t="s">
        <v>5</v>
      </c>
      <c r="D8" s="4" t="str">
        <f>"刘张忠"</f>
        <v>刘张忠</v>
      </c>
    </row>
    <row r="9" spans="1:4" s="1" customFormat="1" ht="34.5" customHeight="1">
      <c r="A9" s="4">
        <v>7</v>
      </c>
      <c r="B9" s="4" t="str">
        <f>"429820220831103737247831"</f>
        <v>429820220831103737247831</v>
      </c>
      <c r="C9" s="4" t="s">
        <v>5</v>
      </c>
      <c r="D9" s="4" t="str">
        <f>"陈岑"</f>
        <v>陈岑</v>
      </c>
    </row>
    <row r="10" spans="1:4" s="1" customFormat="1" ht="34.5" customHeight="1">
      <c r="A10" s="4">
        <v>8</v>
      </c>
      <c r="B10" s="4" t="str">
        <f>"429820220831104056247832"</f>
        <v>429820220831104056247832</v>
      </c>
      <c r="C10" s="4" t="s">
        <v>5</v>
      </c>
      <c r="D10" s="4" t="str">
        <f>"苏静"</f>
        <v>苏静</v>
      </c>
    </row>
    <row r="11" spans="1:4" s="1" customFormat="1" ht="34.5" customHeight="1">
      <c r="A11" s="4">
        <v>9</v>
      </c>
      <c r="B11" s="4" t="str">
        <f>"429820220831104111247833"</f>
        <v>429820220831104111247833</v>
      </c>
      <c r="C11" s="4" t="s">
        <v>5</v>
      </c>
      <c r="D11" s="4" t="str">
        <f>"苏滢源"</f>
        <v>苏滢源</v>
      </c>
    </row>
    <row r="12" spans="1:4" s="1" customFormat="1" ht="34.5" customHeight="1">
      <c r="A12" s="4">
        <v>10</v>
      </c>
      <c r="B12" s="4" t="str">
        <f>"429820220831104301247834"</f>
        <v>429820220831104301247834</v>
      </c>
      <c r="C12" s="4" t="s">
        <v>5</v>
      </c>
      <c r="D12" s="4" t="str">
        <f>"陈铭蔚"</f>
        <v>陈铭蔚</v>
      </c>
    </row>
    <row r="13" spans="1:4" s="1" customFormat="1" ht="34.5" customHeight="1">
      <c r="A13" s="4">
        <v>11</v>
      </c>
      <c r="B13" s="4" t="str">
        <f>"429820220831104615247835"</f>
        <v>429820220831104615247835</v>
      </c>
      <c r="C13" s="4" t="s">
        <v>5</v>
      </c>
      <c r="D13" s="4" t="str">
        <f>"王海霞"</f>
        <v>王海霞</v>
      </c>
    </row>
    <row r="14" spans="1:4" s="1" customFormat="1" ht="34.5" customHeight="1">
      <c r="A14" s="4">
        <v>12</v>
      </c>
      <c r="B14" s="4" t="str">
        <f>"429820220831105220247837"</f>
        <v>429820220831105220247837</v>
      </c>
      <c r="C14" s="4" t="s">
        <v>5</v>
      </c>
      <c r="D14" s="4" t="str">
        <f>"廖晓彤"</f>
        <v>廖晓彤</v>
      </c>
    </row>
    <row r="15" spans="1:4" s="1" customFormat="1" ht="34.5" customHeight="1">
      <c r="A15" s="4">
        <v>13</v>
      </c>
      <c r="B15" s="4" t="str">
        <f>"429820220831111015247844"</f>
        <v>429820220831111015247844</v>
      </c>
      <c r="C15" s="4" t="s">
        <v>5</v>
      </c>
      <c r="D15" s="4" t="str">
        <f>"陈春梅"</f>
        <v>陈春梅</v>
      </c>
    </row>
    <row r="16" spans="1:4" s="1" customFormat="1" ht="34.5" customHeight="1">
      <c r="A16" s="4">
        <v>14</v>
      </c>
      <c r="B16" s="4" t="str">
        <f>"429820220831111513247846"</f>
        <v>429820220831111513247846</v>
      </c>
      <c r="C16" s="4" t="s">
        <v>5</v>
      </c>
      <c r="D16" s="4" t="str">
        <f>"唐慧"</f>
        <v>唐慧</v>
      </c>
    </row>
    <row r="17" spans="1:4" s="1" customFormat="1" ht="34.5" customHeight="1">
      <c r="A17" s="4">
        <v>15</v>
      </c>
      <c r="B17" s="4" t="str">
        <f>"429820220831133620247879"</f>
        <v>429820220831133620247879</v>
      </c>
      <c r="C17" s="4" t="s">
        <v>5</v>
      </c>
      <c r="D17" s="4" t="str">
        <f>"吴丽雯"</f>
        <v>吴丽雯</v>
      </c>
    </row>
    <row r="18" spans="1:4" s="1" customFormat="1" ht="34.5" customHeight="1">
      <c r="A18" s="4">
        <v>16</v>
      </c>
      <c r="B18" s="4" t="str">
        <f>"429820220831134920247884"</f>
        <v>429820220831134920247884</v>
      </c>
      <c r="C18" s="4" t="s">
        <v>5</v>
      </c>
      <c r="D18" s="4" t="str">
        <f>"翁晓娟"</f>
        <v>翁晓娟</v>
      </c>
    </row>
    <row r="19" spans="1:4" s="1" customFormat="1" ht="34.5" customHeight="1">
      <c r="A19" s="4">
        <v>17</v>
      </c>
      <c r="B19" s="4" t="str">
        <f>"429820220831153309247908"</f>
        <v>429820220831153309247908</v>
      </c>
      <c r="C19" s="4" t="s">
        <v>5</v>
      </c>
      <c r="D19" s="4" t="str">
        <f>"黄余童"</f>
        <v>黄余童</v>
      </c>
    </row>
    <row r="20" spans="1:4" s="1" customFormat="1" ht="34.5" customHeight="1">
      <c r="A20" s="4">
        <v>18</v>
      </c>
      <c r="B20" s="4" t="str">
        <f>"429820220831161741247923"</f>
        <v>429820220831161741247923</v>
      </c>
      <c r="C20" s="4" t="s">
        <v>5</v>
      </c>
      <c r="D20" s="4" t="str">
        <f>"曾珊珊"</f>
        <v>曾珊珊</v>
      </c>
    </row>
    <row r="21" spans="1:4" s="1" customFormat="1" ht="34.5" customHeight="1">
      <c r="A21" s="4">
        <v>19</v>
      </c>
      <c r="B21" s="4" t="str">
        <f>"429820220831162024247925"</f>
        <v>429820220831162024247925</v>
      </c>
      <c r="C21" s="4" t="s">
        <v>5</v>
      </c>
      <c r="D21" s="4" t="str">
        <f>"房艳彬"</f>
        <v>房艳彬</v>
      </c>
    </row>
    <row r="22" spans="1:4" s="1" customFormat="1" ht="34.5" customHeight="1">
      <c r="A22" s="4">
        <v>20</v>
      </c>
      <c r="B22" s="4" t="str">
        <f>"429820220831162356247926"</f>
        <v>429820220831162356247926</v>
      </c>
      <c r="C22" s="4" t="s">
        <v>5</v>
      </c>
      <c r="D22" s="4" t="str">
        <f>"黄娜"</f>
        <v>黄娜</v>
      </c>
    </row>
    <row r="23" spans="1:4" s="1" customFormat="1" ht="34.5" customHeight="1">
      <c r="A23" s="4">
        <v>21</v>
      </c>
      <c r="B23" s="4" t="str">
        <f>"429820220831163134247928"</f>
        <v>429820220831163134247928</v>
      </c>
      <c r="C23" s="4" t="s">
        <v>5</v>
      </c>
      <c r="D23" s="4" t="str">
        <f>"林艳"</f>
        <v>林艳</v>
      </c>
    </row>
    <row r="24" spans="1:4" s="1" customFormat="1" ht="34.5" customHeight="1">
      <c r="A24" s="4">
        <v>22</v>
      </c>
      <c r="B24" s="4" t="str">
        <f>"429820220831172653247938"</f>
        <v>429820220831172653247938</v>
      </c>
      <c r="C24" s="4" t="s">
        <v>5</v>
      </c>
      <c r="D24" s="4" t="str">
        <f>"张楠"</f>
        <v>张楠</v>
      </c>
    </row>
    <row r="25" spans="1:4" s="1" customFormat="1" ht="34.5" customHeight="1">
      <c r="A25" s="4">
        <v>23</v>
      </c>
      <c r="B25" s="4" t="str">
        <f>"429820220831180310247947"</f>
        <v>429820220831180310247947</v>
      </c>
      <c r="C25" s="4" t="s">
        <v>5</v>
      </c>
      <c r="D25" s="4" t="str">
        <f>"马菁玉"</f>
        <v>马菁玉</v>
      </c>
    </row>
    <row r="26" spans="1:4" s="1" customFormat="1" ht="34.5" customHeight="1">
      <c r="A26" s="4">
        <v>24</v>
      </c>
      <c r="B26" s="4" t="str">
        <f>"429820220831183235247951"</f>
        <v>429820220831183235247951</v>
      </c>
      <c r="C26" s="4" t="s">
        <v>5</v>
      </c>
      <c r="D26" s="4" t="str">
        <f>"马丁赫懿"</f>
        <v>马丁赫懿</v>
      </c>
    </row>
    <row r="27" spans="1:4" s="1" customFormat="1" ht="34.5" customHeight="1">
      <c r="A27" s="4">
        <v>25</v>
      </c>
      <c r="B27" s="4" t="str">
        <f>"429820220831185447247953"</f>
        <v>429820220831185447247953</v>
      </c>
      <c r="C27" s="4" t="s">
        <v>5</v>
      </c>
      <c r="D27" s="4" t="str">
        <f>"曾燕"</f>
        <v>曾燕</v>
      </c>
    </row>
    <row r="28" spans="1:4" s="1" customFormat="1" ht="34.5" customHeight="1">
      <c r="A28" s="4">
        <v>26</v>
      </c>
      <c r="B28" s="4" t="str">
        <f>"429820220831192609247958"</f>
        <v>429820220831192609247958</v>
      </c>
      <c r="C28" s="4" t="s">
        <v>5</v>
      </c>
      <c r="D28" s="4" t="str">
        <f>"陈子倩"</f>
        <v>陈子倩</v>
      </c>
    </row>
    <row r="29" spans="1:4" s="1" customFormat="1" ht="34.5" customHeight="1">
      <c r="A29" s="4">
        <v>27</v>
      </c>
      <c r="B29" s="4" t="str">
        <f>"429820220831193910247959"</f>
        <v>429820220831193910247959</v>
      </c>
      <c r="C29" s="4" t="s">
        <v>5</v>
      </c>
      <c r="D29" s="4" t="str">
        <f>"苏珊"</f>
        <v>苏珊</v>
      </c>
    </row>
    <row r="30" spans="1:4" s="1" customFormat="1" ht="34.5" customHeight="1">
      <c r="A30" s="4">
        <v>28</v>
      </c>
      <c r="B30" s="4" t="str">
        <f>"429820220831194818247960"</f>
        <v>429820220831194818247960</v>
      </c>
      <c r="C30" s="4" t="s">
        <v>5</v>
      </c>
      <c r="D30" s="4" t="str">
        <f>"林凡舒"</f>
        <v>林凡舒</v>
      </c>
    </row>
    <row r="31" spans="1:4" s="1" customFormat="1" ht="34.5" customHeight="1">
      <c r="A31" s="4">
        <v>29</v>
      </c>
      <c r="B31" s="4" t="str">
        <f>"429820220831203119247967"</f>
        <v>429820220831203119247967</v>
      </c>
      <c r="C31" s="4" t="s">
        <v>5</v>
      </c>
      <c r="D31" s="4" t="str">
        <f>"童丽秋"</f>
        <v>童丽秋</v>
      </c>
    </row>
    <row r="32" spans="1:4" s="1" customFormat="1" ht="34.5" customHeight="1">
      <c r="A32" s="4">
        <v>30</v>
      </c>
      <c r="B32" s="4" t="str">
        <f>"429820220831211617247978"</f>
        <v>429820220831211617247978</v>
      </c>
      <c r="C32" s="4" t="s">
        <v>5</v>
      </c>
      <c r="D32" s="4" t="str">
        <f>"钟云"</f>
        <v>钟云</v>
      </c>
    </row>
    <row r="33" spans="1:4" s="1" customFormat="1" ht="34.5" customHeight="1">
      <c r="A33" s="4">
        <v>31</v>
      </c>
      <c r="B33" s="4" t="str">
        <f>"429820220831213515247982"</f>
        <v>429820220831213515247982</v>
      </c>
      <c r="C33" s="4" t="s">
        <v>5</v>
      </c>
      <c r="D33" s="4" t="str">
        <f>"韩迷迷"</f>
        <v>韩迷迷</v>
      </c>
    </row>
    <row r="34" spans="1:4" s="1" customFormat="1" ht="34.5" customHeight="1">
      <c r="A34" s="4">
        <v>32</v>
      </c>
      <c r="B34" s="4" t="str">
        <f>"429820220831214608247985"</f>
        <v>429820220831214608247985</v>
      </c>
      <c r="C34" s="4" t="s">
        <v>5</v>
      </c>
      <c r="D34" s="4" t="str">
        <f>"林小颖"</f>
        <v>林小颖</v>
      </c>
    </row>
    <row r="35" spans="1:4" s="1" customFormat="1" ht="34.5" customHeight="1">
      <c r="A35" s="4">
        <v>33</v>
      </c>
      <c r="B35" s="4" t="str">
        <f>"429820220831231512247994"</f>
        <v>429820220831231512247994</v>
      </c>
      <c r="C35" s="4" t="s">
        <v>5</v>
      </c>
      <c r="D35" s="4" t="str">
        <f>"王红钰"</f>
        <v>王红钰</v>
      </c>
    </row>
    <row r="36" spans="1:4" s="1" customFormat="1" ht="34.5" customHeight="1">
      <c r="A36" s="4">
        <v>34</v>
      </c>
      <c r="B36" s="4" t="str">
        <f>"429820220901002302247997"</f>
        <v>429820220901002302247997</v>
      </c>
      <c r="C36" s="4" t="s">
        <v>5</v>
      </c>
      <c r="D36" s="4" t="str">
        <f>"毛冬花"</f>
        <v>毛冬花</v>
      </c>
    </row>
    <row r="37" spans="1:4" s="1" customFormat="1" ht="34.5" customHeight="1">
      <c r="A37" s="4">
        <v>35</v>
      </c>
      <c r="B37" s="4" t="str">
        <f>"429820220901083330248003"</f>
        <v>429820220901083330248003</v>
      </c>
      <c r="C37" s="4" t="s">
        <v>5</v>
      </c>
      <c r="D37" s="4" t="str">
        <f>"王雨华"</f>
        <v>王雨华</v>
      </c>
    </row>
    <row r="38" spans="1:4" s="1" customFormat="1" ht="34.5" customHeight="1">
      <c r="A38" s="4">
        <v>36</v>
      </c>
      <c r="B38" s="4" t="str">
        <f>"429820220901103623248022"</f>
        <v>429820220901103623248022</v>
      </c>
      <c r="C38" s="4" t="s">
        <v>5</v>
      </c>
      <c r="D38" s="4" t="str">
        <f>"郭祺"</f>
        <v>郭祺</v>
      </c>
    </row>
    <row r="39" spans="1:4" s="1" customFormat="1" ht="34.5" customHeight="1">
      <c r="A39" s="4">
        <v>37</v>
      </c>
      <c r="B39" s="4" t="str">
        <f>"429820220901110713248026"</f>
        <v>429820220901110713248026</v>
      </c>
      <c r="C39" s="4" t="s">
        <v>5</v>
      </c>
      <c r="D39" s="4" t="str">
        <f>"张鑫盈"</f>
        <v>张鑫盈</v>
      </c>
    </row>
    <row r="40" spans="1:4" s="1" customFormat="1" ht="34.5" customHeight="1">
      <c r="A40" s="4">
        <v>38</v>
      </c>
      <c r="B40" s="4" t="str">
        <f>"429820220901122328248037"</f>
        <v>429820220901122328248037</v>
      </c>
      <c r="C40" s="4" t="s">
        <v>5</v>
      </c>
      <c r="D40" s="4" t="str">
        <f>"苏海媚"</f>
        <v>苏海媚</v>
      </c>
    </row>
    <row r="41" spans="1:4" s="1" customFormat="1" ht="34.5" customHeight="1">
      <c r="A41" s="4">
        <v>39</v>
      </c>
      <c r="B41" s="4" t="str">
        <f>"429820220901130558248041"</f>
        <v>429820220901130558248041</v>
      </c>
      <c r="C41" s="4" t="s">
        <v>5</v>
      </c>
      <c r="D41" s="4" t="str">
        <f>"吴新芬"</f>
        <v>吴新芬</v>
      </c>
    </row>
    <row r="42" spans="1:4" s="1" customFormat="1" ht="34.5" customHeight="1">
      <c r="A42" s="4">
        <v>40</v>
      </c>
      <c r="B42" s="4" t="str">
        <f>"429820220901132414248044"</f>
        <v>429820220901132414248044</v>
      </c>
      <c r="C42" s="4" t="s">
        <v>5</v>
      </c>
      <c r="D42" s="4" t="str">
        <f>"阳艳"</f>
        <v>阳艳</v>
      </c>
    </row>
    <row r="43" spans="1:4" s="1" customFormat="1" ht="34.5" customHeight="1">
      <c r="A43" s="4">
        <v>41</v>
      </c>
      <c r="B43" s="4" t="str">
        <f>"429820220901134836248045"</f>
        <v>429820220901134836248045</v>
      </c>
      <c r="C43" s="4" t="s">
        <v>5</v>
      </c>
      <c r="D43" s="4" t="str">
        <f>"王小莉"</f>
        <v>王小莉</v>
      </c>
    </row>
    <row r="44" spans="1:4" s="1" customFormat="1" ht="34.5" customHeight="1">
      <c r="A44" s="4">
        <v>42</v>
      </c>
      <c r="B44" s="4" t="str">
        <f>"429820220901151134248052"</f>
        <v>429820220901151134248052</v>
      </c>
      <c r="C44" s="4" t="s">
        <v>5</v>
      </c>
      <c r="D44" s="4" t="str">
        <f>"董慧娟"</f>
        <v>董慧娟</v>
      </c>
    </row>
    <row r="45" spans="1:4" s="1" customFormat="1" ht="34.5" customHeight="1">
      <c r="A45" s="4">
        <v>43</v>
      </c>
      <c r="B45" s="4" t="str">
        <f>"429820220901151818248053"</f>
        <v>429820220901151818248053</v>
      </c>
      <c r="C45" s="4" t="s">
        <v>5</v>
      </c>
      <c r="D45" s="4" t="str">
        <f>"王琼"</f>
        <v>王琼</v>
      </c>
    </row>
    <row r="46" spans="1:4" s="1" customFormat="1" ht="34.5" customHeight="1">
      <c r="A46" s="4">
        <v>44</v>
      </c>
      <c r="B46" s="4" t="str">
        <f>"429820220901182320248080"</f>
        <v>429820220901182320248080</v>
      </c>
      <c r="C46" s="4" t="s">
        <v>5</v>
      </c>
      <c r="D46" s="4" t="str">
        <f>"唐莹铮"</f>
        <v>唐莹铮</v>
      </c>
    </row>
    <row r="47" spans="1:4" s="1" customFormat="1" ht="34.5" customHeight="1">
      <c r="A47" s="4">
        <v>45</v>
      </c>
      <c r="B47" s="4" t="str">
        <f>"429820220901183617248081"</f>
        <v>429820220901183617248081</v>
      </c>
      <c r="C47" s="4" t="s">
        <v>5</v>
      </c>
      <c r="D47" s="4" t="str">
        <f>"柳雨伽"</f>
        <v>柳雨伽</v>
      </c>
    </row>
    <row r="48" spans="1:4" s="1" customFormat="1" ht="34.5" customHeight="1">
      <c r="A48" s="4">
        <v>46</v>
      </c>
      <c r="B48" s="4" t="str">
        <f>"429820220901185355248085"</f>
        <v>429820220901185355248085</v>
      </c>
      <c r="C48" s="4" t="s">
        <v>5</v>
      </c>
      <c r="D48" s="4" t="str">
        <f>"崔晶"</f>
        <v>崔晶</v>
      </c>
    </row>
    <row r="49" spans="1:4" s="1" customFormat="1" ht="34.5" customHeight="1">
      <c r="A49" s="4">
        <v>47</v>
      </c>
      <c r="B49" s="4" t="str">
        <f>"429820220901192955248088"</f>
        <v>429820220901192955248088</v>
      </c>
      <c r="C49" s="4" t="s">
        <v>5</v>
      </c>
      <c r="D49" s="4" t="str">
        <f>"李文"</f>
        <v>李文</v>
      </c>
    </row>
    <row r="50" spans="1:4" s="1" customFormat="1" ht="34.5" customHeight="1">
      <c r="A50" s="4">
        <v>48</v>
      </c>
      <c r="B50" s="4" t="str">
        <f>"429820220901193513248089"</f>
        <v>429820220901193513248089</v>
      </c>
      <c r="C50" s="4" t="s">
        <v>5</v>
      </c>
      <c r="D50" s="4" t="str">
        <f>"伍思妮"</f>
        <v>伍思妮</v>
      </c>
    </row>
    <row r="51" spans="1:4" s="1" customFormat="1" ht="34.5" customHeight="1">
      <c r="A51" s="4">
        <v>49</v>
      </c>
      <c r="B51" s="4" t="str">
        <f>"429820220901195023248094"</f>
        <v>429820220901195023248094</v>
      </c>
      <c r="C51" s="4" t="s">
        <v>5</v>
      </c>
      <c r="D51" s="4" t="str">
        <f>"杜静"</f>
        <v>杜静</v>
      </c>
    </row>
    <row r="52" spans="1:4" s="1" customFormat="1" ht="34.5" customHeight="1">
      <c r="A52" s="4">
        <v>50</v>
      </c>
      <c r="B52" s="4" t="str">
        <f>"429820220901214324248105"</f>
        <v>429820220901214324248105</v>
      </c>
      <c r="C52" s="4" t="s">
        <v>5</v>
      </c>
      <c r="D52" s="4" t="str">
        <f>"王晓菊"</f>
        <v>王晓菊</v>
      </c>
    </row>
    <row r="53" spans="1:4" s="1" customFormat="1" ht="34.5" customHeight="1">
      <c r="A53" s="4">
        <v>51</v>
      </c>
      <c r="B53" s="4" t="str">
        <f>"429820220901220956248108"</f>
        <v>429820220901220956248108</v>
      </c>
      <c r="C53" s="4" t="s">
        <v>5</v>
      </c>
      <c r="D53" s="4" t="str">
        <f>"陈柔"</f>
        <v>陈柔</v>
      </c>
    </row>
    <row r="54" spans="1:4" s="1" customFormat="1" ht="34.5" customHeight="1">
      <c r="A54" s="4">
        <v>52</v>
      </c>
      <c r="B54" s="4" t="str">
        <f>"429820220901230742248114"</f>
        <v>429820220901230742248114</v>
      </c>
      <c r="C54" s="4" t="s">
        <v>5</v>
      </c>
      <c r="D54" s="4" t="str">
        <f>"周雨欣"</f>
        <v>周雨欣</v>
      </c>
    </row>
    <row r="55" spans="1:4" s="1" customFormat="1" ht="34.5" customHeight="1">
      <c r="A55" s="4">
        <v>53</v>
      </c>
      <c r="B55" s="4" t="str">
        <f>"429820220901231015248116"</f>
        <v>429820220901231015248116</v>
      </c>
      <c r="C55" s="4" t="s">
        <v>5</v>
      </c>
      <c r="D55" s="4" t="str">
        <f>"秦亚茹"</f>
        <v>秦亚茹</v>
      </c>
    </row>
    <row r="56" spans="1:4" s="1" customFormat="1" ht="34.5" customHeight="1">
      <c r="A56" s="4">
        <v>54</v>
      </c>
      <c r="B56" s="4" t="str">
        <f>"429820220902003112248121"</f>
        <v>429820220902003112248121</v>
      </c>
      <c r="C56" s="4" t="s">
        <v>5</v>
      </c>
      <c r="D56" s="4" t="str">
        <f>"李梦怡"</f>
        <v>李梦怡</v>
      </c>
    </row>
    <row r="57" spans="1:4" s="1" customFormat="1" ht="34.5" customHeight="1">
      <c r="A57" s="4">
        <v>55</v>
      </c>
      <c r="B57" s="4" t="str">
        <f>"429820220902080839248127"</f>
        <v>429820220902080839248127</v>
      </c>
      <c r="C57" s="4" t="s">
        <v>5</v>
      </c>
      <c r="D57" s="4" t="str">
        <f>"谢文泽"</f>
        <v>谢文泽</v>
      </c>
    </row>
    <row r="58" spans="1:4" s="1" customFormat="1" ht="34.5" customHeight="1">
      <c r="A58" s="4">
        <v>56</v>
      </c>
      <c r="B58" s="4" t="str">
        <f>"429820220902101238248142"</f>
        <v>429820220902101238248142</v>
      </c>
      <c r="C58" s="4" t="s">
        <v>5</v>
      </c>
      <c r="D58" s="4" t="str">
        <f>"黄婧雯"</f>
        <v>黄婧雯</v>
      </c>
    </row>
    <row r="59" spans="1:4" s="1" customFormat="1" ht="34.5" customHeight="1">
      <c r="A59" s="4">
        <v>57</v>
      </c>
      <c r="B59" s="4" t="str">
        <f>"429820220902101414248143"</f>
        <v>429820220902101414248143</v>
      </c>
      <c r="C59" s="4" t="s">
        <v>5</v>
      </c>
      <c r="D59" s="4" t="str">
        <f>"林驰驰"</f>
        <v>林驰驰</v>
      </c>
    </row>
    <row r="60" spans="1:4" s="1" customFormat="1" ht="34.5" customHeight="1">
      <c r="A60" s="4">
        <v>58</v>
      </c>
      <c r="B60" s="4" t="str">
        <f>"429820220902111217248152"</f>
        <v>429820220902111217248152</v>
      </c>
      <c r="C60" s="4" t="s">
        <v>5</v>
      </c>
      <c r="D60" s="4" t="str">
        <f>"陈尼"</f>
        <v>陈尼</v>
      </c>
    </row>
    <row r="61" spans="1:4" s="1" customFormat="1" ht="34.5" customHeight="1">
      <c r="A61" s="4">
        <v>59</v>
      </c>
      <c r="B61" s="4" t="str">
        <f>"429820220902111919248154"</f>
        <v>429820220902111919248154</v>
      </c>
      <c r="C61" s="4" t="s">
        <v>5</v>
      </c>
      <c r="D61" s="4" t="str">
        <f>"劳海丽"</f>
        <v>劳海丽</v>
      </c>
    </row>
    <row r="62" spans="1:4" s="1" customFormat="1" ht="34.5" customHeight="1">
      <c r="A62" s="4">
        <v>60</v>
      </c>
      <c r="B62" s="4" t="str">
        <f>"429820220902125819248165"</f>
        <v>429820220902125819248165</v>
      </c>
      <c r="C62" s="4" t="s">
        <v>5</v>
      </c>
      <c r="D62" s="4" t="str">
        <f>"符冬雪"</f>
        <v>符冬雪</v>
      </c>
    </row>
    <row r="63" spans="1:4" s="1" customFormat="1" ht="34.5" customHeight="1">
      <c r="A63" s="4">
        <v>61</v>
      </c>
      <c r="B63" s="4" t="str">
        <f>"429820220902143639248169"</f>
        <v>429820220902143639248169</v>
      </c>
      <c r="C63" s="4" t="s">
        <v>5</v>
      </c>
      <c r="D63" s="4" t="str">
        <f>"陆显任"</f>
        <v>陆显任</v>
      </c>
    </row>
    <row r="64" spans="1:4" s="1" customFormat="1" ht="34.5" customHeight="1">
      <c r="A64" s="4">
        <v>62</v>
      </c>
      <c r="B64" s="4" t="str">
        <f>"429820220902155016248176"</f>
        <v>429820220902155016248176</v>
      </c>
      <c r="C64" s="4" t="s">
        <v>5</v>
      </c>
      <c r="D64" s="4" t="str">
        <f>"陈宜婷"</f>
        <v>陈宜婷</v>
      </c>
    </row>
    <row r="65" spans="1:4" s="1" customFormat="1" ht="34.5" customHeight="1">
      <c r="A65" s="4">
        <v>63</v>
      </c>
      <c r="B65" s="4" t="str">
        <f>"429820220902170128248186"</f>
        <v>429820220902170128248186</v>
      </c>
      <c r="C65" s="4" t="s">
        <v>5</v>
      </c>
      <c r="D65" s="4" t="str">
        <f>"纪诗诗"</f>
        <v>纪诗诗</v>
      </c>
    </row>
    <row r="66" spans="1:4" s="1" customFormat="1" ht="34.5" customHeight="1">
      <c r="A66" s="4">
        <v>64</v>
      </c>
      <c r="B66" s="4" t="str">
        <f>"429820220902171123248188"</f>
        <v>429820220902171123248188</v>
      </c>
      <c r="C66" s="4" t="s">
        <v>5</v>
      </c>
      <c r="D66" s="4" t="str">
        <f>"周琳"</f>
        <v>周琳</v>
      </c>
    </row>
    <row r="67" spans="1:4" s="1" customFormat="1" ht="34.5" customHeight="1">
      <c r="A67" s="4">
        <v>65</v>
      </c>
      <c r="B67" s="4" t="str">
        <f>"429820220902175741248198"</f>
        <v>429820220902175741248198</v>
      </c>
      <c r="C67" s="4" t="s">
        <v>5</v>
      </c>
      <c r="D67" s="4" t="str">
        <f>"赵桐"</f>
        <v>赵桐</v>
      </c>
    </row>
    <row r="68" spans="1:4" s="1" customFormat="1" ht="34.5" customHeight="1">
      <c r="A68" s="4">
        <v>66</v>
      </c>
      <c r="B68" s="4" t="str">
        <f>"429820220902181527248200"</f>
        <v>429820220902181527248200</v>
      </c>
      <c r="C68" s="4" t="s">
        <v>5</v>
      </c>
      <c r="D68" s="4" t="str">
        <f>"龙世慧"</f>
        <v>龙世慧</v>
      </c>
    </row>
    <row r="69" spans="1:4" s="1" customFormat="1" ht="34.5" customHeight="1">
      <c r="A69" s="4">
        <v>67</v>
      </c>
      <c r="B69" s="4" t="str">
        <f>"429820220902191809248206"</f>
        <v>429820220902191809248206</v>
      </c>
      <c r="C69" s="4" t="s">
        <v>5</v>
      </c>
      <c r="D69" s="4" t="str">
        <f>"王榆景"</f>
        <v>王榆景</v>
      </c>
    </row>
    <row r="70" spans="1:4" s="1" customFormat="1" ht="34.5" customHeight="1">
      <c r="A70" s="4">
        <v>68</v>
      </c>
      <c r="B70" s="4" t="str">
        <f>"429820220902194652248209"</f>
        <v>429820220902194652248209</v>
      </c>
      <c r="C70" s="4" t="s">
        <v>5</v>
      </c>
      <c r="D70" s="4" t="str">
        <f>"朱巧妙"</f>
        <v>朱巧妙</v>
      </c>
    </row>
    <row r="71" spans="1:4" s="1" customFormat="1" ht="34.5" customHeight="1">
      <c r="A71" s="4">
        <v>69</v>
      </c>
      <c r="B71" s="4" t="str">
        <f>"429820220902201037248211"</f>
        <v>429820220902201037248211</v>
      </c>
      <c r="C71" s="4" t="s">
        <v>5</v>
      </c>
      <c r="D71" s="4" t="str">
        <f>"陆小云"</f>
        <v>陆小云</v>
      </c>
    </row>
    <row r="72" spans="1:4" s="1" customFormat="1" ht="34.5" customHeight="1">
      <c r="A72" s="4">
        <v>70</v>
      </c>
      <c r="B72" s="4" t="str">
        <f>"429820220902203652248214"</f>
        <v>429820220902203652248214</v>
      </c>
      <c r="C72" s="4" t="s">
        <v>5</v>
      </c>
      <c r="D72" s="4" t="str">
        <f>"符秋影"</f>
        <v>符秋影</v>
      </c>
    </row>
    <row r="73" spans="1:4" s="1" customFormat="1" ht="34.5" customHeight="1">
      <c r="A73" s="4">
        <v>71</v>
      </c>
      <c r="B73" s="4" t="str">
        <f>"429820220902204615248217"</f>
        <v>429820220902204615248217</v>
      </c>
      <c r="C73" s="4" t="s">
        <v>5</v>
      </c>
      <c r="D73" s="4" t="str">
        <f>"韩静"</f>
        <v>韩静</v>
      </c>
    </row>
    <row r="74" spans="1:4" s="1" customFormat="1" ht="34.5" customHeight="1">
      <c r="A74" s="4">
        <v>72</v>
      </c>
      <c r="B74" s="4" t="str">
        <f>"429820220902213152248221"</f>
        <v>429820220902213152248221</v>
      </c>
      <c r="C74" s="4" t="s">
        <v>5</v>
      </c>
      <c r="D74" s="4" t="str">
        <f>"梁颖"</f>
        <v>梁颖</v>
      </c>
    </row>
    <row r="75" spans="1:4" s="1" customFormat="1" ht="34.5" customHeight="1">
      <c r="A75" s="4">
        <v>73</v>
      </c>
      <c r="B75" s="4" t="str">
        <f>"429820220902213842248222"</f>
        <v>429820220902213842248222</v>
      </c>
      <c r="C75" s="4" t="s">
        <v>5</v>
      </c>
      <c r="D75" s="4" t="str">
        <f>"胡菲菲"</f>
        <v>胡菲菲</v>
      </c>
    </row>
    <row r="76" spans="1:4" s="1" customFormat="1" ht="34.5" customHeight="1">
      <c r="A76" s="4">
        <v>74</v>
      </c>
      <c r="B76" s="4" t="str">
        <f>"429820220902221844248226"</f>
        <v>429820220902221844248226</v>
      </c>
      <c r="C76" s="4" t="s">
        <v>5</v>
      </c>
      <c r="D76" s="4" t="str">
        <f>"孙冰冰"</f>
        <v>孙冰冰</v>
      </c>
    </row>
    <row r="77" spans="1:4" s="1" customFormat="1" ht="34.5" customHeight="1">
      <c r="A77" s="4">
        <v>75</v>
      </c>
      <c r="B77" s="4" t="str">
        <f>"429820220902230423248228"</f>
        <v>429820220902230423248228</v>
      </c>
      <c r="C77" s="4" t="s">
        <v>5</v>
      </c>
      <c r="D77" s="4" t="str">
        <f>"王亚蕊"</f>
        <v>王亚蕊</v>
      </c>
    </row>
    <row r="78" spans="1:4" s="1" customFormat="1" ht="34.5" customHeight="1">
      <c r="A78" s="4">
        <v>76</v>
      </c>
      <c r="B78" s="4" t="str">
        <f>"429820220902233415248230"</f>
        <v>429820220902233415248230</v>
      </c>
      <c r="C78" s="4" t="s">
        <v>5</v>
      </c>
      <c r="D78" s="4" t="str">
        <f>"甘露"</f>
        <v>甘露</v>
      </c>
    </row>
    <row r="79" spans="1:4" s="1" customFormat="1" ht="34.5" customHeight="1">
      <c r="A79" s="4">
        <v>77</v>
      </c>
      <c r="B79" s="4" t="str">
        <f>"429820220903000344248231"</f>
        <v>429820220903000344248231</v>
      </c>
      <c r="C79" s="4" t="s">
        <v>5</v>
      </c>
      <c r="D79" s="4" t="str">
        <f>"丁晓楠"</f>
        <v>丁晓楠</v>
      </c>
    </row>
    <row r="80" spans="1:4" s="1" customFormat="1" ht="34.5" customHeight="1">
      <c r="A80" s="4">
        <v>78</v>
      </c>
      <c r="B80" s="4" t="str">
        <f>"429820220903031241248236"</f>
        <v>429820220903031241248236</v>
      </c>
      <c r="C80" s="4" t="s">
        <v>5</v>
      </c>
      <c r="D80" s="4" t="str">
        <f>"李月秋"</f>
        <v>李月秋</v>
      </c>
    </row>
    <row r="81" spans="1:4" s="1" customFormat="1" ht="34.5" customHeight="1">
      <c r="A81" s="4">
        <v>79</v>
      </c>
      <c r="B81" s="4" t="str">
        <f>"429820220903044116248238"</f>
        <v>429820220903044116248238</v>
      </c>
      <c r="C81" s="4" t="s">
        <v>5</v>
      </c>
      <c r="D81" s="4" t="str">
        <f>"云艳苗"</f>
        <v>云艳苗</v>
      </c>
    </row>
    <row r="82" spans="1:4" s="1" customFormat="1" ht="34.5" customHeight="1">
      <c r="A82" s="4">
        <v>80</v>
      </c>
      <c r="B82" s="4" t="str">
        <f>"429820220903115910248250"</f>
        <v>429820220903115910248250</v>
      </c>
      <c r="C82" s="4" t="s">
        <v>5</v>
      </c>
      <c r="D82" s="4" t="str">
        <f>"蔡於良"</f>
        <v>蔡於良</v>
      </c>
    </row>
    <row r="83" spans="1:4" s="1" customFormat="1" ht="34.5" customHeight="1">
      <c r="A83" s="4">
        <v>81</v>
      </c>
      <c r="B83" s="4" t="str">
        <f>"429820220903200037248285"</f>
        <v>429820220903200037248285</v>
      </c>
      <c r="C83" s="4" t="s">
        <v>5</v>
      </c>
      <c r="D83" s="4" t="str">
        <f>"何文文"</f>
        <v>何文文</v>
      </c>
    </row>
    <row r="84" spans="1:4" s="1" customFormat="1" ht="34.5" customHeight="1">
      <c r="A84" s="4">
        <v>82</v>
      </c>
      <c r="B84" s="4" t="str">
        <f>"429820220903222056248295"</f>
        <v>429820220903222056248295</v>
      </c>
      <c r="C84" s="4" t="s">
        <v>5</v>
      </c>
      <c r="D84" s="4" t="str">
        <f>"王仪"</f>
        <v>王仪</v>
      </c>
    </row>
    <row r="85" spans="1:4" s="1" customFormat="1" ht="34.5" customHeight="1">
      <c r="A85" s="4">
        <v>83</v>
      </c>
      <c r="B85" s="4" t="str">
        <f>"429820220904000046248301"</f>
        <v>429820220904000046248301</v>
      </c>
      <c r="C85" s="4" t="s">
        <v>5</v>
      </c>
      <c r="D85" s="4" t="str">
        <f>"王不够"</f>
        <v>王不够</v>
      </c>
    </row>
    <row r="86" spans="1:4" s="1" customFormat="1" ht="34.5" customHeight="1">
      <c r="A86" s="4">
        <v>84</v>
      </c>
      <c r="B86" s="4" t="str">
        <f>"429820220904112656248314"</f>
        <v>429820220904112656248314</v>
      </c>
      <c r="C86" s="4" t="s">
        <v>5</v>
      </c>
      <c r="D86" s="4" t="str">
        <f>"陈日东"</f>
        <v>陈日东</v>
      </c>
    </row>
    <row r="87" spans="1:4" s="1" customFormat="1" ht="34.5" customHeight="1">
      <c r="A87" s="4">
        <v>85</v>
      </c>
      <c r="B87" s="4" t="str">
        <f>"429820220904135900248325"</f>
        <v>429820220904135900248325</v>
      </c>
      <c r="C87" s="4" t="s">
        <v>5</v>
      </c>
      <c r="D87" s="4" t="str">
        <f>"王瑞瑜"</f>
        <v>王瑞瑜</v>
      </c>
    </row>
    <row r="88" spans="1:4" s="1" customFormat="1" ht="34.5" customHeight="1">
      <c r="A88" s="4">
        <v>86</v>
      </c>
      <c r="B88" s="4" t="str">
        <f>"429820220904154455248333"</f>
        <v>429820220904154455248333</v>
      </c>
      <c r="C88" s="4" t="s">
        <v>5</v>
      </c>
      <c r="D88" s="4" t="str">
        <f>"邱世伍"</f>
        <v>邱世伍</v>
      </c>
    </row>
    <row r="89" spans="1:4" s="1" customFormat="1" ht="34.5" customHeight="1">
      <c r="A89" s="4">
        <v>87</v>
      </c>
      <c r="B89" s="4" t="str">
        <f>"429820220904161457248337"</f>
        <v>429820220904161457248337</v>
      </c>
      <c r="C89" s="4" t="s">
        <v>5</v>
      </c>
      <c r="D89" s="4" t="str">
        <f>"谢心怡"</f>
        <v>谢心怡</v>
      </c>
    </row>
    <row r="90" spans="1:4" s="1" customFormat="1" ht="34.5" customHeight="1">
      <c r="A90" s="4">
        <v>88</v>
      </c>
      <c r="B90" s="4" t="str">
        <f>"429820220904191725248346"</f>
        <v>429820220904191725248346</v>
      </c>
      <c r="C90" s="4" t="s">
        <v>5</v>
      </c>
      <c r="D90" s="4" t="str">
        <f>"董慧敏"</f>
        <v>董慧敏</v>
      </c>
    </row>
    <row r="91" spans="1:4" s="1" customFormat="1" ht="34.5" customHeight="1">
      <c r="A91" s="4">
        <v>89</v>
      </c>
      <c r="B91" s="4" t="str">
        <f>"429820220904193957248347"</f>
        <v>429820220904193957248347</v>
      </c>
      <c r="C91" s="4" t="s">
        <v>5</v>
      </c>
      <c r="D91" s="4" t="str">
        <f>"赵美佳"</f>
        <v>赵美佳</v>
      </c>
    </row>
    <row r="92" spans="1:4" s="1" customFormat="1" ht="34.5" customHeight="1">
      <c r="A92" s="4">
        <v>90</v>
      </c>
      <c r="B92" s="4" t="str">
        <f>"429820220904212217248356"</f>
        <v>429820220904212217248356</v>
      </c>
      <c r="C92" s="4" t="s">
        <v>5</v>
      </c>
      <c r="D92" s="4" t="str">
        <f>"吴育芬"</f>
        <v>吴育芬</v>
      </c>
    </row>
    <row r="93" spans="1:4" s="1" customFormat="1" ht="34.5" customHeight="1">
      <c r="A93" s="4">
        <v>91</v>
      </c>
      <c r="B93" s="4" t="str">
        <f>"429820220904213942248357"</f>
        <v>429820220904213942248357</v>
      </c>
      <c r="C93" s="4" t="s">
        <v>5</v>
      </c>
      <c r="D93" s="4" t="str">
        <f>"牛文瑶"</f>
        <v>牛文瑶</v>
      </c>
    </row>
    <row r="94" spans="1:4" s="1" customFormat="1" ht="34.5" customHeight="1">
      <c r="A94" s="4">
        <v>92</v>
      </c>
      <c r="B94" s="4" t="str">
        <f>"429820220905091655248381"</f>
        <v>429820220905091655248381</v>
      </c>
      <c r="C94" s="4" t="s">
        <v>5</v>
      </c>
      <c r="D94" s="4" t="str">
        <f>"李婧文"</f>
        <v>李婧文</v>
      </c>
    </row>
    <row r="95" spans="1:4" s="1" customFormat="1" ht="34.5" customHeight="1">
      <c r="A95" s="4">
        <v>93</v>
      </c>
      <c r="B95" s="4" t="str">
        <f>"429820220905093906248382"</f>
        <v>429820220905093906248382</v>
      </c>
      <c r="C95" s="4" t="s">
        <v>5</v>
      </c>
      <c r="D95" s="4" t="str">
        <f>"冯小玉"</f>
        <v>冯小玉</v>
      </c>
    </row>
    <row r="96" spans="1:4" s="1" customFormat="1" ht="34.5" customHeight="1">
      <c r="A96" s="4">
        <v>94</v>
      </c>
      <c r="B96" s="4" t="str">
        <f>"429820220905102406248391"</f>
        <v>429820220905102406248391</v>
      </c>
      <c r="C96" s="4" t="s">
        <v>5</v>
      </c>
      <c r="D96" s="4" t="str">
        <f>"王侨源"</f>
        <v>王侨源</v>
      </c>
    </row>
    <row r="97" spans="1:4" s="1" customFormat="1" ht="34.5" customHeight="1">
      <c r="A97" s="4">
        <v>95</v>
      </c>
      <c r="B97" s="4" t="str">
        <f>"429820220905103110248392"</f>
        <v>429820220905103110248392</v>
      </c>
      <c r="C97" s="4" t="s">
        <v>5</v>
      </c>
      <c r="D97" s="4" t="str">
        <f>"秦美玲"</f>
        <v>秦美玲</v>
      </c>
    </row>
    <row r="98" spans="1:4" s="1" customFormat="1" ht="34.5" customHeight="1">
      <c r="A98" s="4">
        <v>96</v>
      </c>
      <c r="B98" s="4" t="str">
        <f>"429820220905110226248396"</f>
        <v>429820220905110226248396</v>
      </c>
      <c r="C98" s="4" t="s">
        <v>5</v>
      </c>
      <c r="D98" s="4" t="str">
        <f>"王东晨"</f>
        <v>王东晨</v>
      </c>
    </row>
    <row r="99" spans="1:4" s="1" customFormat="1" ht="34.5" customHeight="1">
      <c r="A99" s="4">
        <v>97</v>
      </c>
      <c r="B99" s="4" t="str">
        <f>"429820220905111846248399"</f>
        <v>429820220905111846248399</v>
      </c>
      <c r="C99" s="4" t="s">
        <v>5</v>
      </c>
      <c r="D99" s="4" t="str">
        <f>"陈少娇"</f>
        <v>陈少娇</v>
      </c>
    </row>
    <row r="100" spans="1:4" s="1" customFormat="1" ht="34.5" customHeight="1">
      <c r="A100" s="4">
        <v>98</v>
      </c>
      <c r="B100" s="4" t="str">
        <f>"429820220905114806248405"</f>
        <v>429820220905114806248405</v>
      </c>
      <c r="C100" s="4" t="s">
        <v>5</v>
      </c>
      <c r="D100" s="4" t="str">
        <f>"黄春苗"</f>
        <v>黄春苗</v>
      </c>
    </row>
    <row r="101" spans="1:4" s="1" customFormat="1" ht="34.5" customHeight="1">
      <c r="A101" s="4">
        <v>99</v>
      </c>
      <c r="B101" s="4" t="str">
        <f>"429820220905125922248412"</f>
        <v>429820220905125922248412</v>
      </c>
      <c r="C101" s="4" t="s">
        <v>5</v>
      </c>
      <c r="D101" s="4" t="str">
        <f>"张艺"</f>
        <v>张艺</v>
      </c>
    </row>
    <row r="102" spans="1:4" s="1" customFormat="1" ht="34.5" customHeight="1">
      <c r="A102" s="4">
        <v>100</v>
      </c>
      <c r="B102" s="4" t="str">
        <f>"429820220905151630248423"</f>
        <v>429820220905151630248423</v>
      </c>
      <c r="C102" s="4" t="s">
        <v>5</v>
      </c>
      <c r="D102" s="4" t="str">
        <f>"李昌燕"</f>
        <v>李昌燕</v>
      </c>
    </row>
    <row r="103" spans="1:4" s="1" customFormat="1" ht="34.5" customHeight="1">
      <c r="A103" s="4">
        <v>101</v>
      </c>
      <c r="B103" s="4" t="str">
        <f>"429820220905152339248424"</f>
        <v>429820220905152339248424</v>
      </c>
      <c r="C103" s="4" t="s">
        <v>5</v>
      </c>
      <c r="D103" s="4" t="str">
        <f>"陆娇娇"</f>
        <v>陆娇娇</v>
      </c>
    </row>
    <row r="104" spans="1:4" s="1" customFormat="1" ht="34.5" customHeight="1">
      <c r="A104" s="4">
        <v>102</v>
      </c>
      <c r="B104" s="4" t="str">
        <f>"429820220905154805248429"</f>
        <v>429820220905154805248429</v>
      </c>
      <c r="C104" s="4" t="s">
        <v>5</v>
      </c>
      <c r="D104" s="4" t="str">
        <f>"罗鸿雁"</f>
        <v>罗鸿雁</v>
      </c>
    </row>
    <row r="105" spans="1:4" s="1" customFormat="1" ht="34.5" customHeight="1">
      <c r="A105" s="4">
        <v>103</v>
      </c>
      <c r="B105" s="4" t="str">
        <f>"429820220905160912248437"</f>
        <v>429820220905160912248437</v>
      </c>
      <c r="C105" s="4" t="s">
        <v>5</v>
      </c>
      <c r="D105" s="4" t="str">
        <f>"黄娇"</f>
        <v>黄娇</v>
      </c>
    </row>
    <row r="106" spans="1:4" s="1" customFormat="1" ht="34.5" customHeight="1">
      <c r="A106" s="4">
        <v>104</v>
      </c>
      <c r="B106" s="4" t="str">
        <f>"429820220905172943248452"</f>
        <v>429820220905172943248452</v>
      </c>
      <c r="C106" s="4" t="s">
        <v>5</v>
      </c>
      <c r="D106" s="4" t="str">
        <f>"田雄"</f>
        <v>田雄</v>
      </c>
    </row>
    <row r="107" spans="1:4" s="1" customFormat="1" ht="34.5" customHeight="1">
      <c r="A107" s="4">
        <v>105</v>
      </c>
      <c r="B107" s="4" t="str">
        <f>"429820220905174224248456"</f>
        <v>429820220905174224248456</v>
      </c>
      <c r="C107" s="4" t="s">
        <v>5</v>
      </c>
      <c r="D107" s="4" t="str">
        <f>"麦坚慧"</f>
        <v>麦坚慧</v>
      </c>
    </row>
    <row r="108" spans="1:4" s="1" customFormat="1" ht="34.5" customHeight="1">
      <c r="A108" s="4">
        <v>106</v>
      </c>
      <c r="B108" s="4" t="str">
        <f>"429820220905174834248459"</f>
        <v>429820220905174834248459</v>
      </c>
      <c r="C108" s="4" t="s">
        <v>5</v>
      </c>
      <c r="D108" s="4" t="str">
        <f>"冯芯怡"</f>
        <v>冯芯怡</v>
      </c>
    </row>
    <row r="109" spans="1:4" s="1" customFormat="1" ht="34.5" customHeight="1">
      <c r="A109" s="4">
        <v>107</v>
      </c>
      <c r="B109" s="4" t="str">
        <f>"429820220905184839248467"</f>
        <v>429820220905184839248467</v>
      </c>
      <c r="C109" s="4" t="s">
        <v>5</v>
      </c>
      <c r="D109" s="4" t="str">
        <f>"陈丽晶"</f>
        <v>陈丽晶</v>
      </c>
    </row>
    <row r="110" spans="1:4" s="1" customFormat="1" ht="34.5" customHeight="1">
      <c r="A110" s="4">
        <v>108</v>
      </c>
      <c r="B110" s="4" t="str">
        <f>"429820220905185530248468"</f>
        <v>429820220905185530248468</v>
      </c>
      <c r="C110" s="4" t="s">
        <v>5</v>
      </c>
      <c r="D110" s="4" t="str">
        <f>"马佳冬"</f>
        <v>马佳冬</v>
      </c>
    </row>
    <row r="111" spans="1:4" s="1" customFormat="1" ht="34.5" customHeight="1">
      <c r="A111" s="4">
        <v>109</v>
      </c>
      <c r="B111" s="4" t="str">
        <f>"429820220905192352248472"</f>
        <v>429820220905192352248472</v>
      </c>
      <c r="C111" s="4" t="s">
        <v>5</v>
      </c>
      <c r="D111" s="4" t="str">
        <f>"梁宏兰"</f>
        <v>梁宏兰</v>
      </c>
    </row>
    <row r="112" spans="1:4" s="1" customFormat="1" ht="34.5" customHeight="1">
      <c r="A112" s="4">
        <v>110</v>
      </c>
      <c r="B112" s="4" t="str">
        <f>"429820220905194400248475"</f>
        <v>429820220905194400248475</v>
      </c>
      <c r="C112" s="4" t="s">
        <v>5</v>
      </c>
      <c r="D112" s="4" t="str">
        <f>"龙晶晶"</f>
        <v>龙晶晶</v>
      </c>
    </row>
    <row r="113" spans="1:4" s="1" customFormat="1" ht="34.5" customHeight="1">
      <c r="A113" s="4">
        <v>111</v>
      </c>
      <c r="B113" s="4" t="str">
        <f>"429820220905195004248477"</f>
        <v>429820220905195004248477</v>
      </c>
      <c r="C113" s="4" t="s">
        <v>5</v>
      </c>
      <c r="D113" s="4" t="str">
        <f>"王迷尔"</f>
        <v>王迷尔</v>
      </c>
    </row>
    <row r="114" spans="1:4" s="1" customFormat="1" ht="34.5" customHeight="1">
      <c r="A114" s="4">
        <v>112</v>
      </c>
      <c r="B114" s="4" t="str">
        <f>"429820220905201433248480"</f>
        <v>429820220905201433248480</v>
      </c>
      <c r="C114" s="4" t="s">
        <v>5</v>
      </c>
      <c r="D114" s="4" t="str">
        <f>"赵瑾"</f>
        <v>赵瑾</v>
      </c>
    </row>
    <row r="115" spans="1:4" s="1" customFormat="1" ht="34.5" customHeight="1">
      <c r="A115" s="4">
        <v>113</v>
      </c>
      <c r="B115" s="4" t="str">
        <f>"429820220905202108248482"</f>
        <v>429820220905202108248482</v>
      </c>
      <c r="C115" s="4" t="s">
        <v>5</v>
      </c>
      <c r="D115" s="4" t="str">
        <f>"林欣"</f>
        <v>林欣</v>
      </c>
    </row>
    <row r="116" spans="1:4" s="1" customFormat="1" ht="34.5" customHeight="1">
      <c r="A116" s="4">
        <v>114</v>
      </c>
      <c r="B116" s="4" t="str">
        <f>"429820220905213706248492"</f>
        <v>429820220905213706248492</v>
      </c>
      <c r="C116" s="4" t="s">
        <v>5</v>
      </c>
      <c r="D116" s="4" t="str">
        <f>"郭晓玲"</f>
        <v>郭晓玲</v>
      </c>
    </row>
    <row r="117" spans="1:4" s="1" customFormat="1" ht="34.5" customHeight="1">
      <c r="A117" s="4">
        <v>115</v>
      </c>
      <c r="B117" s="4" t="str">
        <f>"429820220905215145248496"</f>
        <v>429820220905215145248496</v>
      </c>
      <c r="C117" s="4" t="s">
        <v>5</v>
      </c>
      <c r="D117" s="4" t="str">
        <f>"陈赛苗"</f>
        <v>陈赛苗</v>
      </c>
    </row>
    <row r="118" spans="1:4" s="1" customFormat="1" ht="34.5" customHeight="1">
      <c r="A118" s="4">
        <v>116</v>
      </c>
      <c r="B118" s="4" t="str">
        <f>"429820220905224254248506"</f>
        <v>429820220905224254248506</v>
      </c>
      <c r="C118" s="4" t="s">
        <v>5</v>
      </c>
      <c r="D118" s="4" t="str">
        <f>"伍虹霖"</f>
        <v>伍虹霖</v>
      </c>
    </row>
    <row r="119" spans="1:4" s="1" customFormat="1" ht="34.5" customHeight="1">
      <c r="A119" s="4">
        <v>117</v>
      </c>
      <c r="B119" s="4" t="str">
        <f>"429820220905230035248509"</f>
        <v>429820220905230035248509</v>
      </c>
      <c r="C119" s="4" t="s">
        <v>5</v>
      </c>
      <c r="D119" s="4" t="str">
        <f>"王玉"</f>
        <v>王玉</v>
      </c>
    </row>
    <row r="120" spans="1:4" s="1" customFormat="1" ht="34.5" customHeight="1">
      <c r="A120" s="4">
        <v>118</v>
      </c>
      <c r="B120" s="4" t="str">
        <f>"429820220905234550248516"</f>
        <v>429820220905234550248516</v>
      </c>
      <c r="C120" s="4" t="s">
        <v>5</v>
      </c>
      <c r="D120" s="4" t="str">
        <f>"陈倩"</f>
        <v>陈倩</v>
      </c>
    </row>
    <row r="121" spans="1:4" s="1" customFormat="1" ht="34.5" customHeight="1">
      <c r="A121" s="4">
        <v>119</v>
      </c>
      <c r="B121" s="4" t="str">
        <f>"429820220906002546248523"</f>
        <v>429820220906002546248523</v>
      </c>
      <c r="C121" s="4" t="s">
        <v>5</v>
      </c>
      <c r="D121" s="4" t="str">
        <f>"潘春洁"</f>
        <v>潘春洁</v>
      </c>
    </row>
    <row r="122" spans="1:4" s="1" customFormat="1" ht="34.5" customHeight="1">
      <c r="A122" s="4">
        <v>120</v>
      </c>
      <c r="B122" s="4" t="str">
        <f>"429820220906003150248525"</f>
        <v>429820220906003150248525</v>
      </c>
      <c r="C122" s="4" t="s">
        <v>5</v>
      </c>
      <c r="D122" s="4" t="str">
        <f>"蒙颖盈"</f>
        <v>蒙颖盈</v>
      </c>
    </row>
    <row r="123" spans="1:4" s="1" customFormat="1" ht="34.5" customHeight="1">
      <c r="A123" s="4">
        <v>121</v>
      </c>
      <c r="B123" s="4" t="str">
        <f>"429820220906010056248527"</f>
        <v>429820220906010056248527</v>
      </c>
      <c r="C123" s="4" t="s">
        <v>5</v>
      </c>
      <c r="D123" s="4" t="str">
        <f>"倪成凤"</f>
        <v>倪成凤</v>
      </c>
    </row>
    <row r="124" spans="1:4" s="1" customFormat="1" ht="34.5" customHeight="1">
      <c r="A124" s="4">
        <v>122</v>
      </c>
      <c r="B124" s="4" t="str">
        <f>"429820220906010142248528"</f>
        <v>429820220906010142248528</v>
      </c>
      <c r="C124" s="4" t="s">
        <v>5</v>
      </c>
      <c r="D124" s="4" t="str">
        <f>"谢凤妹"</f>
        <v>谢凤妹</v>
      </c>
    </row>
    <row r="125" spans="1:4" s="1" customFormat="1" ht="34.5" customHeight="1">
      <c r="A125" s="4">
        <v>123</v>
      </c>
      <c r="B125" s="4" t="str">
        <f>"429820220906012220248531"</f>
        <v>429820220906012220248531</v>
      </c>
      <c r="C125" s="4" t="s">
        <v>5</v>
      </c>
      <c r="D125" s="4" t="str">
        <f>"李思佳"</f>
        <v>李思佳</v>
      </c>
    </row>
    <row r="126" spans="1:4" s="1" customFormat="1" ht="34.5" customHeight="1">
      <c r="A126" s="4">
        <v>124</v>
      </c>
      <c r="B126" s="4" t="str">
        <f>"429820220906084618248540"</f>
        <v>429820220906084618248540</v>
      </c>
      <c r="C126" s="4" t="s">
        <v>5</v>
      </c>
      <c r="D126" s="4" t="str">
        <f>"钟荣娜"</f>
        <v>钟荣娜</v>
      </c>
    </row>
    <row r="127" spans="1:4" s="1" customFormat="1" ht="34.5" customHeight="1">
      <c r="A127" s="4">
        <v>125</v>
      </c>
      <c r="B127" s="4" t="str">
        <f>"429820220906094010248553"</f>
        <v>429820220906094010248553</v>
      </c>
      <c r="C127" s="4" t="s">
        <v>5</v>
      </c>
      <c r="D127" s="4" t="str">
        <f>"陈焕丽"</f>
        <v>陈焕丽</v>
      </c>
    </row>
    <row r="128" spans="1:4" s="1" customFormat="1" ht="34.5" customHeight="1">
      <c r="A128" s="4">
        <v>126</v>
      </c>
      <c r="B128" s="4" t="str">
        <f>"429820220906094659248558"</f>
        <v>429820220906094659248558</v>
      </c>
      <c r="C128" s="4" t="s">
        <v>5</v>
      </c>
      <c r="D128" s="4" t="str">
        <f>"黄清雨"</f>
        <v>黄清雨</v>
      </c>
    </row>
    <row r="129" spans="1:4" s="1" customFormat="1" ht="34.5" customHeight="1">
      <c r="A129" s="4">
        <v>127</v>
      </c>
      <c r="B129" s="4" t="str">
        <f>"429820220906101134248565"</f>
        <v>429820220906101134248565</v>
      </c>
      <c r="C129" s="4" t="s">
        <v>5</v>
      </c>
      <c r="D129" s="4" t="str">
        <f>"王艺婷"</f>
        <v>王艺婷</v>
      </c>
    </row>
    <row r="130" spans="1:4" s="1" customFormat="1" ht="34.5" customHeight="1">
      <c r="A130" s="4">
        <v>128</v>
      </c>
      <c r="B130" s="4" t="str">
        <f>"429820220906101254248566"</f>
        <v>429820220906101254248566</v>
      </c>
      <c r="C130" s="4" t="s">
        <v>5</v>
      </c>
      <c r="D130" s="4" t="str">
        <f>"冯丽娟"</f>
        <v>冯丽娟</v>
      </c>
    </row>
    <row r="131" spans="1:4" s="1" customFormat="1" ht="34.5" customHeight="1">
      <c r="A131" s="4">
        <v>129</v>
      </c>
      <c r="B131" s="4" t="str">
        <f>"429820220906102418248570"</f>
        <v>429820220906102418248570</v>
      </c>
      <c r="C131" s="4" t="s">
        <v>5</v>
      </c>
      <c r="D131" s="4" t="str">
        <f>"李文洁"</f>
        <v>李文洁</v>
      </c>
    </row>
    <row r="132" spans="1:4" s="1" customFormat="1" ht="34.5" customHeight="1">
      <c r="A132" s="4">
        <v>130</v>
      </c>
      <c r="B132" s="4" t="str">
        <f>"429820220906103630248574"</f>
        <v>429820220906103630248574</v>
      </c>
      <c r="C132" s="4" t="s">
        <v>5</v>
      </c>
      <c r="D132" s="4" t="str">
        <f>"李晶"</f>
        <v>李晶</v>
      </c>
    </row>
    <row r="133" spans="1:4" s="1" customFormat="1" ht="34.5" customHeight="1">
      <c r="A133" s="4">
        <v>131</v>
      </c>
      <c r="B133" s="4" t="str">
        <f>"429820220906104647248578"</f>
        <v>429820220906104647248578</v>
      </c>
      <c r="C133" s="4" t="s">
        <v>5</v>
      </c>
      <c r="D133" s="4" t="str">
        <f>"莫庄文"</f>
        <v>莫庄文</v>
      </c>
    </row>
    <row r="134" spans="1:4" s="1" customFormat="1" ht="34.5" customHeight="1">
      <c r="A134" s="4">
        <v>132</v>
      </c>
      <c r="B134" s="4" t="str">
        <f>"429820220906105142248579"</f>
        <v>429820220906105142248579</v>
      </c>
      <c r="C134" s="4" t="s">
        <v>5</v>
      </c>
      <c r="D134" s="4" t="str">
        <f>"陈云娜"</f>
        <v>陈云娜</v>
      </c>
    </row>
    <row r="135" spans="1:4" s="1" customFormat="1" ht="34.5" customHeight="1">
      <c r="A135" s="4">
        <v>133</v>
      </c>
      <c r="B135" s="4" t="str">
        <f>"429820220906114018248586"</f>
        <v>429820220906114018248586</v>
      </c>
      <c r="C135" s="4" t="s">
        <v>5</v>
      </c>
      <c r="D135" s="4" t="str">
        <f>"钟君翰"</f>
        <v>钟君翰</v>
      </c>
    </row>
    <row r="136" spans="1:4" s="1" customFormat="1" ht="34.5" customHeight="1">
      <c r="A136" s="4">
        <v>134</v>
      </c>
      <c r="B136" s="4" t="str">
        <f>"429820220831092803247808"</f>
        <v>429820220831092803247808</v>
      </c>
      <c r="C136" s="4" t="s">
        <v>6</v>
      </c>
      <c r="D136" s="4" t="str">
        <f>"黄忠贵"</f>
        <v>黄忠贵</v>
      </c>
    </row>
    <row r="137" spans="1:4" s="1" customFormat="1" ht="34.5" customHeight="1">
      <c r="A137" s="4">
        <v>135</v>
      </c>
      <c r="B137" s="4" t="str">
        <f>"429820220831094658247811"</f>
        <v>429820220831094658247811</v>
      </c>
      <c r="C137" s="4" t="s">
        <v>6</v>
      </c>
      <c r="D137" s="4" t="str">
        <f>"蔡传会"</f>
        <v>蔡传会</v>
      </c>
    </row>
    <row r="138" spans="1:4" s="1" customFormat="1" ht="34.5" customHeight="1">
      <c r="A138" s="4">
        <v>136</v>
      </c>
      <c r="B138" s="4" t="str">
        <f>"429820220831102126247822"</f>
        <v>429820220831102126247822</v>
      </c>
      <c r="C138" s="4" t="s">
        <v>6</v>
      </c>
      <c r="D138" s="4" t="str">
        <f>"李琪"</f>
        <v>李琪</v>
      </c>
    </row>
    <row r="139" spans="1:4" s="1" customFormat="1" ht="34.5" customHeight="1">
      <c r="A139" s="4">
        <v>137</v>
      </c>
      <c r="B139" s="4" t="str">
        <f>"429820220831114921247854"</f>
        <v>429820220831114921247854</v>
      </c>
      <c r="C139" s="4" t="s">
        <v>6</v>
      </c>
      <c r="D139" s="4" t="str">
        <f>"芦成龙"</f>
        <v>芦成龙</v>
      </c>
    </row>
    <row r="140" spans="1:4" s="1" customFormat="1" ht="34.5" customHeight="1">
      <c r="A140" s="4">
        <v>138</v>
      </c>
      <c r="B140" s="4" t="str">
        <f>"429820220831115625247856"</f>
        <v>429820220831115625247856</v>
      </c>
      <c r="C140" s="4" t="s">
        <v>6</v>
      </c>
      <c r="D140" s="4" t="str">
        <f>"陈赛萍"</f>
        <v>陈赛萍</v>
      </c>
    </row>
    <row r="141" spans="1:4" s="1" customFormat="1" ht="34.5" customHeight="1">
      <c r="A141" s="4">
        <v>139</v>
      </c>
      <c r="B141" s="4" t="str">
        <f>"429820220831134703247882"</f>
        <v>429820220831134703247882</v>
      </c>
      <c r="C141" s="4" t="s">
        <v>6</v>
      </c>
      <c r="D141" s="4" t="str">
        <f>"陈苗"</f>
        <v>陈苗</v>
      </c>
    </row>
    <row r="142" spans="1:4" s="1" customFormat="1" ht="34.5" customHeight="1">
      <c r="A142" s="4">
        <v>140</v>
      </c>
      <c r="B142" s="4" t="str">
        <f>"429820220831160310247917"</f>
        <v>429820220831160310247917</v>
      </c>
      <c r="C142" s="4" t="s">
        <v>6</v>
      </c>
      <c r="D142" s="4" t="str">
        <f>"王晶"</f>
        <v>王晶</v>
      </c>
    </row>
    <row r="143" spans="1:4" s="1" customFormat="1" ht="34.5" customHeight="1">
      <c r="A143" s="4">
        <v>141</v>
      </c>
      <c r="B143" s="4" t="str">
        <f>"429820220831162419247927"</f>
        <v>429820220831162419247927</v>
      </c>
      <c r="C143" s="4" t="s">
        <v>6</v>
      </c>
      <c r="D143" s="4" t="str">
        <f>"林美伶"</f>
        <v>林美伶</v>
      </c>
    </row>
    <row r="144" spans="1:4" s="1" customFormat="1" ht="34.5" customHeight="1">
      <c r="A144" s="4">
        <v>142</v>
      </c>
      <c r="B144" s="4" t="str">
        <f>"429820220831174052247941"</f>
        <v>429820220831174052247941</v>
      </c>
      <c r="C144" s="4" t="s">
        <v>6</v>
      </c>
      <c r="D144" s="4" t="str">
        <f>"黎经述"</f>
        <v>黎经述</v>
      </c>
    </row>
    <row r="145" spans="1:4" s="1" customFormat="1" ht="34.5" customHeight="1">
      <c r="A145" s="4">
        <v>143</v>
      </c>
      <c r="B145" s="4" t="str">
        <f>"429820220831195822247962"</f>
        <v>429820220831195822247962</v>
      </c>
      <c r="C145" s="4" t="s">
        <v>6</v>
      </c>
      <c r="D145" s="4" t="str">
        <f>"钟林蓉"</f>
        <v>钟林蓉</v>
      </c>
    </row>
    <row r="146" spans="1:4" s="1" customFormat="1" ht="34.5" customHeight="1">
      <c r="A146" s="4">
        <v>144</v>
      </c>
      <c r="B146" s="4" t="str">
        <f>"429820220831203640247970"</f>
        <v>429820220831203640247970</v>
      </c>
      <c r="C146" s="4" t="s">
        <v>6</v>
      </c>
      <c r="D146" s="4" t="str">
        <f>"邱明明"</f>
        <v>邱明明</v>
      </c>
    </row>
    <row r="147" spans="1:4" s="1" customFormat="1" ht="34.5" customHeight="1">
      <c r="A147" s="4">
        <v>145</v>
      </c>
      <c r="B147" s="4" t="str">
        <f>"429820220831204517247971"</f>
        <v>429820220831204517247971</v>
      </c>
      <c r="C147" s="4" t="s">
        <v>6</v>
      </c>
      <c r="D147" s="4" t="str">
        <f>"王彩云"</f>
        <v>王彩云</v>
      </c>
    </row>
    <row r="148" spans="1:4" s="1" customFormat="1" ht="34.5" customHeight="1">
      <c r="A148" s="4">
        <v>146</v>
      </c>
      <c r="B148" s="4" t="str">
        <f>"429820220831212114247980"</f>
        <v>429820220831212114247980</v>
      </c>
      <c r="C148" s="4" t="s">
        <v>6</v>
      </c>
      <c r="D148" s="4" t="str">
        <f>"何家诗"</f>
        <v>何家诗</v>
      </c>
    </row>
    <row r="149" spans="1:4" s="1" customFormat="1" ht="34.5" customHeight="1">
      <c r="A149" s="4">
        <v>147</v>
      </c>
      <c r="B149" s="4" t="str">
        <f>"429820220831213922247983"</f>
        <v>429820220831213922247983</v>
      </c>
      <c r="C149" s="4" t="s">
        <v>6</v>
      </c>
      <c r="D149" s="4" t="str">
        <f>"关义侠"</f>
        <v>关义侠</v>
      </c>
    </row>
    <row r="150" spans="1:4" s="1" customFormat="1" ht="34.5" customHeight="1">
      <c r="A150" s="4">
        <v>148</v>
      </c>
      <c r="B150" s="4" t="str">
        <f>"429820220831232915247995"</f>
        <v>429820220831232915247995</v>
      </c>
      <c r="C150" s="4" t="s">
        <v>6</v>
      </c>
      <c r="D150" s="4" t="str">
        <f>"王昌喜"</f>
        <v>王昌喜</v>
      </c>
    </row>
    <row r="151" spans="1:4" s="1" customFormat="1" ht="34.5" customHeight="1">
      <c r="A151" s="4">
        <v>149</v>
      </c>
      <c r="B151" s="4" t="str">
        <f>"429820220901082233248001"</f>
        <v>429820220901082233248001</v>
      </c>
      <c r="C151" s="4" t="s">
        <v>6</v>
      </c>
      <c r="D151" s="4" t="str">
        <f>"黄玉宝"</f>
        <v>黄玉宝</v>
      </c>
    </row>
    <row r="152" spans="1:4" s="1" customFormat="1" ht="34.5" customHeight="1">
      <c r="A152" s="4">
        <v>150</v>
      </c>
      <c r="B152" s="4" t="str">
        <f>"429820220901084053248005"</f>
        <v>429820220901084053248005</v>
      </c>
      <c r="C152" s="4" t="s">
        <v>6</v>
      </c>
      <c r="D152" s="4" t="str">
        <f>"蒙庆"</f>
        <v>蒙庆</v>
      </c>
    </row>
    <row r="153" spans="1:4" s="1" customFormat="1" ht="34.5" customHeight="1">
      <c r="A153" s="4">
        <v>151</v>
      </c>
      <c r="B153" s="4" t="str">
        <f>"429820220901140022248047"</f>
        <v>429820220901140022248047</v>
      </c>
      <c r="C153" s="4" t="s">
        <v>6</v>
      </c>
      <c r="D153" s="4" t="str">
        <f>"麦禄岗"</f>
        <v>麦禄岗</v>
      </c>
    </row>
    <row r="154" spans="1:4" s="1" customFormat="1" ht="34.5" customHeight="1">
      <c r="A154" s="4">
        <v>152</v>
      </c>
      <c r="B154" s="4" t="str">
        <f>"429820220901173445248072"</f>
        <v>429820220901173445248072</v>
      </c>
      <c r="C154" s="4" t="s">
        <v>6</v>
      </c>
      <c r="D154" s="4" t="str">
        <f>"王菊影"</f>
        <v>王菊影</v>
      </c>
    </row>
    <row r="155" spans="1:4" s="1" customFormat="1" ht="34.5" customHeight="1">
      <c r="A155" s="4">
        <v>153</v>
      </c>
      <c r="B155" s="4" t="str">
        <f>"429820220901175631248076"</f>
        <v>429820220901175631248076</v>
      </c>
      <c r="C155" s="4" t="s">
        <v>6</v>
      </c>
      <c r="D155" s="4" t="str">
        <f>"朱金丽"</f>
        <v>朱金丽</v>
      </c>
    </row>
    <row r="156" spans="1:4" s="1" customFormat="1" ht="34.5" customHeight="1">
      <c r="A156" s="4">
        <v>154</v>
      </c>
      <c r="B156" s="4" t="str">
        <f>"429820220901215631248107"</f>
        <v>429820220901215631248107</v>
      </c>
      <c r="C156" s="4" t="s">
        <v>6</v>
      </c>
      <c r="D156" s="4" t="str">
        <f>"吴佳楠"</f>
        <v>吴佳楠</v>
      </c>
    </row>
    <row r="157" spans="1:4" s="1" customFormat="1" ht="34.5" customHeight="1">
      <c r="A157" s="4">
        <v>155</v>
      </c>
      <c r="B157" s="4" t="str">
        <f>"429820220901222944248111"</f>
        <v>429820220901222944248111</v>
      </c>
      <c r="C157" s="4" t="s">
        <v>6</v>
      </c>
      <c r="D157" s="4" t="str">
        <f>"王首道"</f>
        <v>王首道</v>
      </c>
    </row>
    <row r="158" spans="1:4" s="1" customFormat="1" ht="34.5" customHeight="1">
      <c r="A158" s="4">
        <v>156</v>
      </c>
      <c r="B158" s="4" t="str">
        <f>"429820220901231112248117"</f>
        <v>429820220901231112248117</v>
      </c>
      <c r="C158" s="4" t="s">
        <v>6</v>
      </c>
      <c r="D158" s="4" t="str">
        <f>"孙艳虹"</f>
        <v>孙艳虹</v>
      </c>
    </row>
    <row r="159" spans="1:4" s="1" customFormat="1" ht="34.5" customHeight="1">
      <c r="A159" s="4">
        <v>157</v>
      </c>
      <c r="B159" s="4" t="str">
        <f>"429820220902061549248124"</f>
        <v>429820220902061549248124</v>
      </c>
      <c r="C159" s="4" t="s">
        <v>6</v>
      </c>
      <c r="D159" s="4" t="str">
        <f>"高广月"</f>
        <v>高广月</v>
      </c>
    </row>
    <row r="160" spans="1:4" s="1" customFormat="1" ht="34.5" customHeight="1">
      <c r="A160" s="4">
        <v>158</v>
      </c>
      <c r="B160" s="4" t="str">
        <f>"429820220902101632248145"</f>
        <v>429820220902101632248145</v>
      </c>
      <c r="C160" s="4" t="s">
        <v>6</v>
      </c>
      <c r="D160" s="4" t="str">
        <f>"张纯艳"</f>
        <v>张纯艳</v>
      </c>
    </row>
    <row r="161" spans="1:4" s="1" customFormat="1" ht="34.5" customHeight="1">
      <c r="A161" s="4">
        <v>159</v>
      </c>
      <c r="B161" s="4" t="str">
        <f>"429820220902102649248147"</f>
        <v>429820220902102649248147</v>
      </c>
      <c r="C161" s="4" t="s">
        <v>6</v>
      </c>
      <c r="D161" s="4" t="str">
        <f>"朱万玲"</f>
        <v>朱万玲</v>
      </c>
    </row>
    <row r="162" spans="1:4" s="1" customFormat="1" ht="34.5" customHeight="1">
      <c r="A162" s="4">
        <v>160</v>
      </c>
      <c r="B162" s="4" t="str">
        <f>"429820220902103230248148"</f>
        <v>429820220902103230248148</v>
      </c>
      <c r="C162" s="4" t="s">
        <v>6</v>
      </c>
      <c r="D162" s="4" t="str">
        <f>"符燕"</f>
        <v>符燕</v>
      </c>
    </row>
    <row r="163" spans="1:4" s="1" customFormat="1" ht="34.5" customHeight="1">
      <c r="A163" s="4">
        <v>161</v>
      </c>
      <c r="B163" s="4" t="str">
        <f>"429820220902111711248153"</f>
        <v>429820220902111711248153</v>
      </c>
      <c r="C163" s="4" t="s">
        <v>6</v>
      </c>
      <c r="D163" s="4" t="str">
        <f>"黄艳梅"</f>
        <v>黄艳梅</v>
      </c>
    </row>
    <row r="164" spans="1:4" s="1" customFormat="1" ht="34.5" customHeight="1">
      <c r="A164" s="4">
        <v>162</v>
      </c>
      <c r="B164" s="4" t="str">
        <f>"429820220902133316248166"</f>
        <v>429820220902133316248166</v>
      </c>
      <c r="C164" s="4" t="s">
        <v>6</v>
      </c>
      <c r="D164" s="4" t="str">
        <f>"王小壮"</f>
        <v>王小壮</v>
      </c>
    </row>
    <row r="165" spans="1:4" s="1" customFormat="1" ht="34.5" customHeight="1">
      <c r="A165" s="4">
        <v>163</v>
      </c>
      <c r="B165" s="4" t="str">
        <f>"429820220902142323248168"</f>
        <v>429820220902142323248168</v>
      </c>
      <c r="C165" s="4" t="s">
        <v>6</v>
      </c>
      <c r="D165" s="4" t="str">
        <f>"谢景瑜"</f>
        <v>谢景瑜</v>
      </c>
    </row>
    <row r="166" spans="1:4" s="1" customFormat="1" ht="34.5" customHeight="1">
      <c r="A166" s="4">
        <v>164</v>
      </c>
      <c r="B166" s="4" t="str">
        <f>"429820220902174946248196"</f>
        <v>429820220902174946248196</v>
      </c>
      <c r="C166" s="4" t="s">
        <v>6</v>
      </c>
      <c r="D166" s="4" t="str">
        <f>"邱名巧"</f>
        <v>邱名巧</v>
      </c>
    </row>
    <row r="167" spans="1:4" s="1" customFormat="1" ht="34.5" customHeight="1">
      <c r="A167" s="4">
        <v>165</v>
      </c>
      <c r="B167" s="4" t="str">
        <f>"429820220902193423248207"</f>
        <v>429820220902193423248207</v>
      </c>
      <c r="C167" s="4" t="s">
        <v>6</v>
      </c>
      <c r="D167" s="4" t="str">
        <f>"肖强"</f>
        <v>肖强</v>
      </c>
    </row>
    <row r="168" spans="1:4" s="1" customFormat="1" ht="34.5" customHeight="1">
      <c r="A168" s="4">
        <v>166</v>
      </c>
      <c r="B168" s="4" t="str">
        <f>"429820220902202322248213"</f>
        <v>429820220902202322248213</v>
      </c>
      <c r="C168" s="4" t="s">
        <v>6</v>
      </c>
      <c r="D168" s="4" t="str">
        <f>"张昌越"</f>
        <v>张昌越</v>
      </c>
    </row>
    <row r="169" spans="1:4" s="1" customFormat="1" ht="34.5" customHeight="1">
      <c r="A169" s="4">
        <v>167</v>
      </c>
      <c r="B169" s="4" t="str">
        <f>"429820220903105806248246"</f>
        <v>429820220903105806248246</v>
      </c>
      <c r="C169" s="4" t="s">
        <v>6</v>
      </c>
      <c r="D169" s="4" t="str">
        <f>"唐小丽"</f>
        <v>唐小丽</v>
      </c>
    </row>
    <row r="170" spans="1:4" s="1" customFormat="1" ht="34.5" customHeight="1">
      <c r="A170" s="4">
        <v>168</v>
      </c>
      <c r="B170" s="4" t="str">
        <f>"429820220903115655248249"</f>
        <v>429820220903115655248249</v>
      </c>
      <c r="C170" s="4" t="s">
        <v>6</v>
      </c>
      <c r="D170" s="4" t="str">
        <f>"黄镜泽"</f>
        <v>黄镜泽</v>
      </c>
    </row>
    <row r="171" spans="1:4" s="1" customFormat="1" ht="34.5" customHeight="1">
      <c r="A171" s="4">
        <v>169</v>
      </c>
      <c r="B171" s="4" t="str">
        <f>"429820220903140939248262"</f>
        <v>429820220903140939248262</v>
      </c>
      <c r="C171" s="4" t="s">
        <v>6</v>
      </c>
      <c r="D171" s="4" t="str">
        <f>"邱发莹"</f>
        <v>邱发莹</v>
      </c>
    </row>
    <row r="172" spans="1:4" s="1" customFormat="1" ht="34.5" customHeight="1">
      <c r="A172" s="4">
        <v>170</v>
      </c>
      <c r="B172" s="4" t="str">
        <f>"429820220903142150248263"</f>
        <v>429820220903142150248263</v>
      </c>
      <c r="C172" s="4" t="s">
        <v>6</v>
      </c>
      <c r="D172" s="4" t="str">
        <f>"刘扬诚"</f>
        <v>刘扬诚</v>
      </c>
    </row>
    <row r="173" spans="1:4" s="1" customFormat="1" ht="34.5" customHeight="1">
      <c r="A173" s="4">
        <v>171</v>
      </c>
      <c r="B173" s="4" t="str">
        <f>"429820220903170622248274"</f>
        <v>429820220903170622248274</v>
      </c>
      <c r="C173" s="4" t="s">
        <v>6</v>
      </c>
      <c r="D173" s="4" t="str">
        <f>"郑丽欣"</f>
        <v>郑丽欣</v>
      </c>
    </row>
    <row r="174" spans="1:4" s="1" customFormat="1" ht="34.5" customHeight="1">
      <c r="A174" s="4">
        <v>172</v>
      </c>
      <c r="B174" s="4" t="str">
        <f>"429820220903195041248282"</f>
        <v>429820220903195041248282</v>
      </c>
      <c r="C174" s="4" t="s">
        <v>6</v>
      </c>
      <c r="D174" s="4" t="str">
        <f>"谢少远"</f>
        <v>谢少远</v>
      </c>
    </row>
    <row r="175" spans="1:4" s="1" customFormat="1" ht="34.5" customHeight="1">
      <c r="A175" s="4">
        <v>173</v>
      </c>
      <c r="B175" s="4" t="str">
        <f>"429820220903195532248284"</f>
        <v>429820220903195532248284</v>
      </c>
      <c r="C175" s="4" t="s">
        <v>6</v>
      </c>
      <c r="D175" s="4" t="str">
        <f>"苏元丽"</f>
        <v>苏元丽</v>
      </c>
    </row>
    <row r="176" spans="1:4" s="1" customFormat="1" ht="34.5" customHeight="1">
      <c r="A176" s="4">
        <v>174</v>
      </c>
      <c r="B176" s="4" t="str">
        <f>"429820220903212730248286"</f>
        <v>429820220903212730248286</v>
      </c>
      <c r="C176" s="4" t="s">
        <v>6</v>
      </c>
      <c r="D176" s="4" t="str">
        <f>"张宝月"</f>
        <v>张宝月</v>
      </c>
    </row>
    <row r="177" spans="1:4" s="1" customFormat="1" ht="34.5" customHeight="1">
      <c r="A177" s="4">
        <v>175</v>
      </c>
      <c r="B177" s="4" t="str">
        <f>"429820220903221329248291"</f>
        <v>429820220903221329248291</v>
      </c>
      <c r="C177" s="4" t="s">
        <v>6</v>
      </c>
      <c r="D177" s="4" t="str">
        <f>"王家富"</f>
        <v>王家富</v>
      </c>
    </row>
    <row r="178" spans="1:4" s="1" customFormat="1" ht="34.5" customHeight="1">
      <c r="A178" s="4">
        <v>176</v>
      </c>
      <c r="B178" s="4" t="str">
        <f>"429820220904165320248341"</f>
        <v>429820220904165320248341</v>
      </c>
      <c r="C178" s="4" t="s">
        <v>6</v>
      </c>
      <c r="D178" s="4" t="str">
        <f>"吴健强"</f>
        <v>吴健强</v>
      </c>
    </row>
    <row r="179" spans="1:4" s="1" customFormat="1" ht="34.5" customHeight="1">
      <c r="A179" s="4">
        <v>177</v>
      </c>
      <c r="B179" s="4" t="str">
        <f>"429820220904202438248352"</f>
        <v>429820220904202438248352</v>
      </c>
      <c r="C179" s="4" t="s">
        <v>6</v>
      </c>
      <c r="D179" s="4" t="str">
        <f>"吴威"</f>
        <v>吴威</v>
      </c>
    </row>
    <row r="180" spans="1:4" s="1" customFormat="1" ht="34.5" customHeight="1">
      <c r="A180" s="4">
        <v>178</v>
      </c>
      <c r="B180" s="4" t="str">
        <f>"429820220904231715248368"</f>
        <v>429820220904231715248368</v>
      </c>
      <c r="C180" s="4" t="s">
        <v>6</v>
      </c>
      <c r="D180" s="4" t="str">
        <f>"王彩亭"</f>
        <v>王彩亭</v>
      </c>
    </row>
    <row r="181" spans="1:4" s="1" customFormat="1" ht="34.5" customHeight="1">
      <c r="A181" s="4">
        <v>179</v>
      </c>
      <c r="B181" s="4" t="str">
        <f>"429820220905111401248398"</f>
        <v>429820220905111401248398</v>
      </c>
      <c r="C181" s="4" t="s">
        <v>6</v>
      </c>
      <c r="D181" s="4" t="str">
        <f>"霍玉婷"</f>
        <v>霍玉婷</v>
      </c>
    </row>
    <row r="182" spans="1:4" s="1" customFormat="1" ht="34.5" customHeight="1">
      <c r="A182" s="4">
        <v>180</v>
      </c>
      <c r="B182" s="4" t="str">
        <f>"429820220905114047248403"</f>
        <v>429820220905114047248403</v>
      </c>
      <c r="C182" s="4" t="s">
        <v>6</v>
      </c>
      <c r="D182" s="4" t="str">
        <f>"肖灿友"</f>
        <v>肖灿友</v>
      </c>
    </row>
    <row r="183" spans="1:4" s="1" customFormat="1" ht="34.5" customHeight="1">
      <c r="A183" s="4">
        <v>181</v>
      </c>
      <c r="B183" s="4" t="str">
        <f>"429820220905133916248414"</f>
        <v>429820220905133916248414</v>
      </c>
      <c r="C183" s="4" t="s">
        <v>6</v>
      </c>
      <c r="D183" s="4" t="str">
        <f>"李定爱"</f>
        <v>李定爱</v>
      </c>
    </row>
    <row r="184" spans="1:4" s="1" customFormat="1" ht="34.5" customHeight="1">
      <c r="A184" s="4">
        <v>182</v>
      </c>
      <c r="B184" s="4" t="str">
        <f>"429820220905143635248417"</f>
        <v>429820220905143635248417</v>
      </c>
      <c r="C184" s="4" t="s">
        <v>6</v>
      </c>
      <c r="D184" s="4" t="str">
        <f>"黄美柳"</f>
        <v>黄美柳</v>
      </c>
    </row>
    <row r="185" spans="1:4" s="1" customFormat="1" ht="34.5" customHeight="1">
      <c r="A185" s="4">
        <v>183</v>
      </c>
      <c r="B185" s="4" t="str">
        <f>"429820220905172548248450"</f>
        <v>429820220905172548248450</v>
      </c>
      <c r="C185" s="4" t="s">
        <v>6</v>
      </c>
      <c r="D185" s="4" t="str">
        <f>"王明海"</f>
        <v>王明海</v>
      </c>
    </row>
    <row r="186" spans="1:4" s="1" customFormat="1" ht="34.5" customHeight="1">
      <c r="A186" s="4">
        <v>184</v>
      </c>
      <c r="B186" s="4" t="str">
        <f>"429820220905191517248470"</f>
        <v>429820220905191517248470</v>
      </c>
      <c r="C186" s="4" t="s">
        <v>6</v>
      </c>
      <c r="D186" s="4" t="str">
        <f>"胡莉芬"</f>
        <v>胡莉芬</v>
      </c>
    </row>
    <row r="187" spans="1:4" s="1" customFormat="1" ht="34.5" customHeight="1">
      <c r="A187" s="4">
        <v>185</v>
      </c>
      <c r="B187" s="4" t="str">
        <f>"429820220905195436248478"</f>
        <v>429820220905195436248478</v>
      </c>
      <c r="C187" s="4" t="s">
        <v>6</v>
      </c>
      <c r="D187" s="4" t="str">
        <f>"蔡静"</f>
        <v>蔡静</v>
      </c>
    </row>
    <row r="188" spans="1:4" s="1" customFormat="1" ht="34.5" customHeight="1">
      <c r="A188" s="4">
        <v>186</v>
      </c>
      <c r="B188" s="4" t="str">
        <f>"429820220905202006248481"</f>
        <v>429820220905202006248481</v>
      </c>
      <c r="C188" s="4" t="s">
        <v>6</v>
      </c>
      <c r="D188" s="4" t="str">
        <f>"曾民娟"</f>
        <v>曾民娟</v>
      </c>
    </row>
    <row r="189" spans="1:4" s="1" customFormat="1" ht="34.5" customHeight="1">
      <c r="A189" s="4">
        <v>187</v>
      </c>
      <c r="B189" s="4" t="str">
        <f>"429820220905221239248500"</f>
        <v>429820220905221239248500</v>
      </c>
      <c r="C189" s="4" t="s">
        <v>6</v>
      </c>
      <c r="D189" s="4" t="str">
        <f>"劳咪咪"</f>
        <v>劳咪咪</v>
      </c>
    </row>
    <row r="190" spans="1:4" s="1" customFormat="1" ht="34.5" customHeight="1">
      <c r="A190" s="4">
        <v>188</v>
      </c>
      <c r="B190" s="4" t="str">
        <f>"429820220905222018248501"</f>
        <v>429820220905222018248501</v>
      </c>
      <c r="C190" s="4" t="s">
        <v>6</v>
      </c>
      <c r="D190" s="4" t="str">
        <f>"陈三妹"</f>
        <v>陈三妹</v>
      </c>
    </row>
    <row r="191" spans="1:4" s="1" customFormat="1" ht="34.5" customHeight="1">
      <c r="A191" s="4">
        <v>189</v>
      </c>
      <c r="B191" s="4" t="str">
        <f>"429820220906104108248576"</f>
        <v>429820220906104108248576</v>
      </c>
      <c r="C191" s="4" t="s">
        <v>6</v>
      </c>
      <c r="D191" s="4" t="str">
        <f>"林彩美"</f>
        <v>林彩美</v>
      </c>
    </row>
    <row r="192" spans="1:4" s="1" customFormat="1" ht="34.5" customHeight="1">
      <c r="A192" s="4">
        <v>190</v>
      </c>
      <c r="B192" s="4" t="str">
        <f>"429820220831090824247799"</f>
        <v>429820220831090824247799</v>
      </c>
      <c r="C192" s="4" t="s">
        <v>7</v>
      </c>
      <c r="D192" s="4" t="str">
        <f>"何梦妮"</f>
        <v>何梦妮</v>
      </c>
    </row>
    <row r="193" spans="1:4" s="1" customFormat="1" ht="34.5" customHeight="1">
      <c r="A193" s="4">
        <v>191</v>
      </c>
      <c r="B193" s="4" t="str">
        <f>"429820220831091318247803"</f>
        <v>429820220831091318247803</v>
      </c>
      <c r="C193" s="4" t="s">
        <v>7</v>
      </c>
      <c r="D193" s="4" t="str">
        <f>"蔡永乐"</f>
        <v>蔡永乐</v>
      </c>
    </row>
    <row r="194" spans="1:4" s="1" customFormat="1" ht="34.5" customHeight="1">
      <c r="A194" s="4">
        <v>192</v>
      </c>
      <c r="B194" s="4" t="str">
        <f>"429820220831091553247806"</f>
        <v>429820220831091553247806</v>
      </c>
      <c r="C194" s="4" t="s">
        <v>7</v>
      </c>
      <c r="D194" s="4" t="str">
        <f>"李海南"</f>
        <v>李海南</v>
      </c>
    </row>
    <row r="195" spans="1:4" s="1" customFormat="1" ht="34.5" customHeight="1">
      <c r="A195" s="4">
        <v>193</v>
      </c>
      <c r="B195" s="4" t="str">
        <f>"429820220831095913247817"</f>
        <v>429820220831095913247817</v>
      </c>
      <c r="C195" s="4" t="s">
        <v>7</v>
      </c>
      <c r="D195" s="4" t="str">
        <f>"符小倩"</f>
        <v>符小倩</v>
      </c>
    </row>
    <row r="196" spans="1:4" s="1" customFormat="1" ht="34.5" customHeight="1">
      <c r="A196" s="4">
        <v>194</v>
      </c>
      <c r="B196" s="4" t="str">
        <f>"429820220831101819247821"</f>
        <v>429820220831101819247821</v>
      </c>
      <c r="C196" s="4" t="s">
        <v>7</v>
      </c>
      <c r="D196" s="4" t="str">
        <f>"陈秋萍"</f>
        <v>陈秋萍</v>
      </c>
    </row>
    <row r="197" spans="1:4" s="1" customFormat="1" ht="34.5" customHeight="1">
      <c r="A197" s="4">
        <v>195</v>
      </c>
      <c r="B197" s="4" t="str">
        <f>"429820220831102930247826"</f>
        <v>429820220831102930247826</v>
      </c>
      <c r="C197" s="4" t="s">
        <v>7</v>
      </c>
      <c r="D197" s="4" t="str">
        <f>"江远平"</f>
        <v>江远平</v>
      </c>
    </row>
    <row r="198" spans="1:4" s="1" customFormat="1" ht="34.5" customHeight="1">
      <c r="A198" s="4">
        <v>196</v>
      </c>
      <c r="B198" s="4" t="str">
        <f>"429820220831105107247836"</f>
        <v>429820220831105107247836</v>
      </c>
      <c r="C198" s="4" t="s">
        <v>7</v>
      </c>
      <c r="D198" s="4" t="str">
        <f>"吴云"</f>
        <v>吴云</v>
      </c>
    </row>
    <row r="199" spans="1:4" s="1" customFormat="1" ht="34.5" customHeight="1">
      <c r="A199" s="4">
        <v>197</v>
      </c>
      <c r="B199" s="4" t="str">
        <f>"429820220831110234247841"</f>
        <v>429820220831110234247841</v>
      </c>
      <c r="C199" s="4" t="s">
        <v>7</v>
      </c>
      <c r="D199" s="4" t="str">
        <f>"符丽婷"</f>
        <v>符丽婷</v>
      </c>
    </row>
    <row r="200" spans="1:4" s="1" customFormat="1" ht="34.5" customHeight="1">
      <c r="A200" s="4">
        <v>198</v>
      </c>
      <c r="B200" s="4" t="str">
        <f>"429820220831115157247855"</f>
        <v>429820220831115157247855</v>
      </c>
      <c r="C200" s="4" t="s">
        <v>7</v>
      </c>
      <c r="D200" s="4" t="str">
        <f>"唐妮"</f>
        <v>唐妮</v>
      </c>
    </row>
    <row r="201" spans="1:4" s="1" customFormat="1" ht="34.5" customHeight="1">
      <c r="A201" s="4">
        <v>199</v>
      </c>
      <c r="B201" s="4" t="str">
        <f>"429820220831123116247864"</f>
        <v>429820220831123116247864</v>
      </c>
      <c r="C201" s="4" t="s">
        <v>7</v>
      </c>
      <c r="D201" s="4" t="str">
        <f>"符海娟"</f>
        <v>符海娟</v>
      </c>
    </row>
    <row r="202" spans="1:4" s="1" customFormat="1" ht="34.5" customHeight="1">
      <c r="A202" s="4">
        <v>200</v>
      </c>
      <c r="B202" s="4" t="str">
        <f>"429820220831123636247866"</f>
        <v>429820220831123636247866</v>
      </c>
      <c r="C202" s="4" t="s">
        <v>7</v>
      </c>
      <c r="D202" s="4" t="str">
        <f>"周富"</f>
        <v>周富</v>
      </c>
    </row>
    <row r="203" spans="1:4" s="1" customFormat="1" ht="34.5" customHeight="1">
      <c r="A203" s="4">
        <v>201</v>
      </c>
      <c r="B203" s="4" t="str">
        <f>"429820220831130514247874"</f>
        <v>429820220831130514247874</v>
      </c>
      <c r="C203" s="4" t="s">
        <v>7</v>
      </c>
      <c r="D203" s="4" t="str">
        <f>"孙雅娜"</f>
        <v>孙雅娜</v>
      </c>
    </row>
    <row r="204" spans="1:4" s="1" customFormat="1" ht="34.5" customHeight="1">
      <c r="A204" s="4">
        <v>202</v>
      </c>
      <c r="B204" s="4" t="str">
        <f>"429820220831131420247876"</f>
        <v>429820220831131420247876</v>
      </c>
      <c r="C204" s="4" t="s">
        <v>7</v>
      </c>
      <c r="D204" s="4" t="str">
        <f>"张雨婷"</f>
        <v>张雨婷</v>
      </c>
    </row>
    <row r="205" spans="1:4" s="1" customFormat="1" ht="34.5" customHeight="1">
      <c r="A205" s="4">
        <v>203</v>
      </c>
      <c r="B205" s="4" t="str">
        <f>"429820220831132604247878"</f>
        <v>429820220831132604247878</v>
      </c>
      <c r="C205" s="4" t="s">
        <v>7</v>
      </c>
      <c r="D205" s="4" t="str">
        <f>"邢其秋"</f>
        <v>邢其秋</v>
      </c>
    </row>
    <row r="206" spans="1:4" s="1" customFormat="1" ht="34.5" customHeight="1">
      <c r="A206" s="4">
        <v>204</v>
      </c>
      <c r="B206" s="4" t="str">
        <f>"429820220831140359247886"</f>
        <v>429820220831140359247886</v>
      </c>
      <c r="C206" s="4" t="s">
        <v>7</v>
      </c>
      <c r="D206" s="4" t="str">
        <f>"王祚棋"</f>
        <v>王祚棋</v>
      </c>
    </row>
    <row r="207" spans="1:4" s="1" customFormat="1" ht="34.5" customHeight="1">
      <c r="A207" s="4">
        <v>205</v>
      </c>
      <c r="B207" s="4" t="str">
        <f>"429820220831140648247887"</f>
        <v>429820220831140648247887</v>
      </c>
      <c r="C207" s="4" t="s">
        <v>7</v>
      </c>
      <c r="D207" s="4" t="str">
        <f>"张松贝"</f>
        <v>张松贝</v>
      </c>
    </row>
    <row r="208" spans="1:4" s="1" customFormat="1" ht="34.5" customHeight="1">
      <c r="A208" s="4">
        <v>206</v>
      </c>
      <c r="B208" s="4" t="str">
        <f>"429820220831142055247889"</f>
        <v>429820220831142055247889</v>
      </c>
      <c r="C208" s="4" t="s">
        <v>7</v>
      </c>
      <c r="D208" s="4" t="str">
        <f>"王馨怡"</f>
        <v>王馨怡</v>
      </c>
    </row>
    <row r="209" spans="1:4" s="1" customFormat="1" ht="34.5" customHeight="1">
      <c r="A209" s="4">
        <v>207</v>
      </c>
      <c r="B209" s="4" t="str">
        <f>"429820220831142636247890"</f>
        <v>429820220831142636247890</v>
      </c>
      <c r="C209" s="4" t="s">
        <v>7</v>
      </c>
      <c r="D209" s="4" t="str">
        <f>"符凌潇"</f>
        <v>符凌潇</v>
      </c>
    </row>
    <row r="210" spans="1:4" s="1" customFormat="1" ht="34.5" customHeight="1">
      <c r="A210" s="4">
        <v>208</v>
      </c>
      <c r="B210" s="4" t="str">
        <f>"429820220831151038247901"</f>
        <v>429820220831151038247901</v>
      </c>
      <c r="C210" s="4" t="s">
        <v>7</v>
      </c>
      <c r="D210" s="4" t="str">
        <f>"陈淑娩"</f>
        <v>陈淑娩</v>
      </c>
    </row>
    <row r="211" spans="1:4" s="1" customFormat="1" ht="34.5" customHeight="1">
      <c r="A211" s="4">
        <v>209</v>
      </c>
      <c r="B211" s="4" t="str">
        <f>"429820220831154836247910"</f>
        <v>429820220831154836247910</v>
      </c>
      <c r="C211" s="4" t="s">
        <v>7</v>
      </c>
      <c r="D211" s="4" t="str">
        <f>"陈冰"</f>
        <v>陈冰</v>
      </c>
    </row>
    <row r="212" spans="1:4" s="1" customFormat="1" ht="34.5" customHeight="1">
      <c r="A212" s="4">
        <v>210</v>
      </c>
      <c r="B212" s="4" t="str">
        <f>"429820220831155726247915"</f>
        <v>429820220831155726247915</v>
      </c>
      <c r="C212" s="4" t="s">
        <v>7</v>
      </c>
      <c r="D212" s="4" t="str">
        <f>"冯嫣"</f>
        <v>冯嫣</v>
      </c>
    </row>
    <row r="213" spans="1:4" s="1" customFormat="1" ht="34.5" customHeight="1">
      <c r="A213" s="4">
        <v>211</v>
      </c>
      <c r="B213" s="4" t="str">
        <f>"429820220831160742247919"</f>
        <v>429820220831160742247919</v>
      </c>
      <c r="C213" s="4" t="s">
        <v>7</v>
      </c>
      <c r="D213" s="4" t="str">
        <f>"黄朝慧"</f>
        <v>黄朝慧</v>
      </c>
    </row>
    <row r="214" spans="1:4" s="1" customFormat="1" ht="34.5" customHeight="1">
      <c r="A214" s="4">
        <v>212</v>
      </c>
      <c r="B214" s="4" t="str">
        <f>"429820220831163535247929"</f>
        <v>429820220831163535247929</v>
      </c>
      <c r="C214" s="4" t="s">
        <v>7</v>
      </c>
      <c r="D214" s="4" t="str">
        <f>"马亭亭"</f>
        <v>马亭亭</v>
      </c>
    </row>
    <row r="215" spans="1:4" s="1" customFormat="1" ht="34.5" customHeight="1">
      <c r="A215" s="4">
        <v>213</v>
      </c>
      <c r="B215" s="4" t="str">
        <f>"429820220831164738247930"</f>
        <v>429820220831164738247930</v>
      </c>
      <c r="C215" s="4" t="s">
        <v>7</v>
      </c>
      <c r="D215" s="4" t="str">
        <f>"符会媛"</f>
        <v>符会媛</v>
      </c>
    </row>
    <row r="216" spans="1:4" s="1" customFormat="1" ht="34.5" customHeight="1">
      <c r="A216" s="4">
        <v>214</v>
      </c>
      <c r="B216" s="4" t="str">
        <f>"429820220831171657247936"</f>
        <v>429820220831171657247936</v>
      </c>
      <c r="C216" s="4" t="s">
        <v>7</v>
      </c>
      <c r="D216" s="4" t="str">
        <f>"黎昌柳"</f>
        <v>黎昌柳</v>
      </c>
    </row>
    <row r="217" spans="1:4" s="1" customFormat="1" ht="34.5" customHeight="1">
      <c r="A217" s="4">
        <v>215</v>
      </c>
      <c r="B217" s="4" t="str">
        <f>"429820220831173709247940"</f>
        <v>429820220831173709247940</v>
      </c>
      <c r="C217" s="4" t="s">
        <v>7</v>
      </c>
      <c r="D217" s="4" t="str">
        <f>"李婷"</f>
        <v>李婷</v>
      </c>
    </row>
    <row r="218" spans="1:4" s="1" customFormat="1" ht="34.5" customHeight="1">
      <c r="A218" s="4">
        <v>216</v>
      </c>
      <c r="B218" s="4" t="str">
        <f>"429820220831174311247942"</f>
        <v>429820220831174311247942</v>
      </c>
      <c r="C218" s="4" t="s">
        <v>7</v>
      </c>
      <c r="D218" s="4" t="str">
        <f>"张燕"</f>
        <v>张燕</v>
      </c>
    </row>
    <row r="219" spans="1:4" s="1" customFormat="1" ht="34.5" customHeight="1">
      <c r="A219" s="4">
        <v>217</v>
      </c>
      <c r="B219" s="4" t="str">
        <f>"429820220831195748247961"</f>
        <v>429820220831195748247961</v>
      </c>
      <c r="C219" s="4" t="s">
        <v>7</v>
      </c>
      <c r="D219" s="4" t="str">
        <f>"林萍萍"</f>
        <v>林萍萍</v>
      </c>
    </row>
    <row r="220" spans="1:4" s="1" customFormat="1" ht="34.5" customHeight="1">
      <c r="A220" s="4">
        <v>218</v>
      </c>
      <c r="B220" s="4" t="str">
        <f>"429820220831200851247966"</f>
        <v>429820220831200851247966</v>
      </c>
      <c r="C220" s="4" t="s">
        <v>7</v>
      </c>
      <c r="D220" s="4" t="str">
        <f>"赵莎莎"</f>
        <v>赵莎莎</v>
      </c>
    </row>
    <row r="221" spans="1:4" s="1" customFormat="1" ht="34.5" customHeight="1">
      <c r="A221" s="4">
        <v>219</v>
      </c>
      <c r="B221" s="4" t="str">
        <f>"429820220831203344247969"</f>
        <v>429820220831203344247969</v>
      </c>
      <c r="C221" s="4" t="s">
        <v>7</v>
      </c>
      <c r="D221" s="4" t="str">
        <f>"吴紫莹"</f>
        <v>吴紫莹</v>
      </c>
    </row>
    <row r="222" spans="1:4" s="1" customFormat="1" ht="34.5" customHeight="1">
      <c r="A222" s="4">
        <v>220</v>
      </c>
      <c r="B222" s="4" t="str">
        <f>"429820220831205400247972"</f>
        <v>429820220831205400247972</v>
      </c>
      <c r="C222" s="4" t="s">
        <v>7</v>
      </c>
      <c r="D222" s="4" t="str">
        <f>"黎小雯"</f>
        <v>黎小雯</v>
      </c>
    </row>
    <row r="223" spans="1:4" s="1" customFormat="1" ht="34.5" customHeight="1">
      <c r="A223" s="4">
        <v>221</v>
      </c>
      <c r="B223" s="4" t="str">
        <f>"429820220831224714247991"</f>
        <v>429820220831224714247991</v>
      </c>
      <c r="C223" s="4" t="s">
        <v>7</v>
      </c>
      <c r="D223" s="4" t="str">
        <f>"王鼎君"</f>
        <v>王鼎君</v>
      </c>
    </row>
    <row r="224" spans="1:4" s="1" customFormat="1" ht="34.5" customHeight="1">
      <c r="A224" s="4">
        <v>222</v>
      </c>
      <c r="B224" s="4" t="str">
        <f>"429820220831225147247992"</f>
        <v>429820220831225147247992</v>
      </c>
      <c r="C224" s="4" t="s">
        <v>7</v>
      </c>
      <c r="D224" s="4" t="str">
        <f>"陈汉玉"</f>
        <v>陈汉玉</v>
      </c>
    </row>
    <row r="225" spans="1:4" s="1" customFormat="1" ht="34.5" customHeight="1">
      <c r="A225" s="4">
        <v>223</v>
      </c>
      <c r="B225" s="4" t="str">
        <f>"429820220901000133247996"</f>
        <v>429820220901000133247996</v>
      </c>
      <c r="C225" s="4" t="s">
        <v>7</v>
      </c>
      <c r="D225" s="4" t="str">
        <f>"王小山"</f>
        <v>王小山</v>
      </c>
    </row>
    <row r="226" spans="1:4" s="1" customFormat="1" ht="34.5" customHeight="1">
      <c r="A226" s="4">
        <v>224</v>
      </c>
      <c r="B226" s="4" t="str">
        <f>"429820220901003758247998"</f>
        <v>429820220901003758247998</v>
      </c>
      <c r="C226" s="4" t="s">
        <v>7</v>
      </c>
      <c r="D226" s="4" t="str">
        <f>"汪艳婷"</f>
        <v>汪艳婷</v>
      </c>
    </row>
    <row r="227" spans="1:4" s="1" customFormat="1" ht="34.5" customHeight="1">
      <c r="A227" s="4">
        <v>225</v>
      </c>
      <c r="B227" s="4" t="str">
        <f>"429820220901090121248009"</f>
        <v>429820220901090121248009</v>
      </c>
      <c r="C227" s="4" t="s">
        <v>7</v>
      </c>
      <c r="D227" s="4" t="str">
        <f>"赵月秀"</f>
        <v>赵月秀</v>
      </c>
    </row>
    <row r="228" spans="1:4" s="1" customFormat="1" ht="34.5" customHeight="1">
      <c r="A228" s="4">
        <v>226</v>
      </c>
      <c r="B228" s="4" t="str">
        <f>"429820220901090844248012"</f>
        <v>429820220901090844248012</v>
      </c>
      <c r="C228" s="4" t="s">
        <v>7</v>
      </c>
      <c r="D228" s="4" t="str">
        <f>"陈春梨"</f>
        <v>陈春梨</v>
      </c>
    </row>
    <row r="229" spans="1:4" s="1" customFormat="1" ht="34.5" customHeight="1">
      <c r="A229" s="4">
        <v>227</v>
      </c>
      <c r="B229" s="4" t="str">
        <f>"429820220901095537248016"</f>
        <v>429820220901095537248016</v>
      </c>
      <c r="C229" s="4" t="s">
        <v>7</v>
      </c>
      <c r="D229" s="4" t="str">
        <f>"蔡海燕"</f>
        <v>蔡海燕</v>
      </c>
    </row>
    <row r="230" spans="1:4" s="1" customFormat="1" ht="34.5" customHeight="1">
      <c r="A230" s="4">
        <v>228</v>
      </c>
      <c r="B230" s="4" t="str">
        <f>"429820220901101040248020"</f>
        <v>429820220901101040248020</v>
      </c>
      <c r="C230" s="4" t="s">
        <v>7</v>
      </c>
      <c r="D230" s="4" t="str">
        <f>"麦春菊"</f>
        <v>麦春菊</v>
      </c>
    </row>
    <row r="231" spans="1:4" s="1" customFormat="1" ht="34.5" customHeight="1">
      <c r="A231" s="4">
        <v>229</v>
      </c>
      <c r="B231" s="4" t="str">
        <f>"429820220901105724248023"</f>
        <v>429820220901105724248023</v>
      </c>
      <c r="C231" s="4" t="s">
        <v>7</v>
      </c>
      <c r="D231" s="4" t="str">
        <f>"李维芳"</f>
        <v>李维芳</v>
      </c>
    </row>
    <row r="232" spans="1:4" s="1" customFormat="1" ht="34.5" customHeight="1">
      <c r="A232" s="4">
        <v>230</v>
      </c>
      <c r="B232" s="4" t="str">
        <f>"429820220901113805248033"</f>
        <v>429820220901113805248033</v>
      </c>
      <c r="C232" s="4" t="s">
        <v>7</v>
      </c>
      <c r="D232" s="4" t="str">
        <f>"林晓虹"</f>
        <v>林晓虹</v>
      </c>
    </row>
    <row r="233" spans="1:4" s="1" customFormat="1" ht="34.5" customHeight="1">
      <c r="A233" s="4">
        <v>231</v>
      </c>
      <c r="B233" s="4" t="str">
        <f>"429820220901130953248042"</f>
        <v>429820220901130953248042</v>
      </c>
      <c r="C233" s="4" t="s">
        <v>7</v>
      </c>
      <c r="D233" s="4" t="str">
        <f>"李海川"</f>
        <v>李海川</v>
      </c>
    </row>
    <row r="234" spans="1:4" s="1" customFormat="1" ht="34.5" customHeight="1">
      <c r="A234" s="4">
        <v>232</v>
      </c>
      <c r="B234" s="4" t="str">
        <f>"429820220901152715248055"</f>
        <v>429820220901152715248055</v>
      </c>
      <c r="C234" s="4" t="s">
        <v>7</v>
      </c>
      <c r="D234" s="4" t="str">
        <f>"王俊"</f>
        <v>王俊</v>
      </c>
    </row>
    <row r="235" spans="1:4" s="1" customFormat="1" ht="34.5" customHeight="1">
      <c r="A235" s="4">
        <v>233</v>
      </c>
      <c r="B235" s="4" t="str">
        <f>"429820220901161241248060"</f>
        <v>429820220901161241248060</v>
      </c>
      <c r="C235" s="4" t="s">
        <v>7</v>
      </c>
      <c r="D235" s="4" t="str">
        <f>"王冰雪"</f>
        <v>王冰雪</v>
      </c>
    </row>
    <row r="236" spans="1:4" s="1" customFormat="1" ht="34.5" customHeight="1">
      <c r="A236" s="4">
        <v>234</v>
      </c>
      <c r="B236" s="4" t="str">
        <f>"429820220901161437248061"</f>
        <v>429820220901161437248061</v>
      </c>
      <c r="C236" s="4" t="s">
        <v>7</v>
      </c>
      <c r="D236" s="4" t="str">
        <f>"王佳素"</f>
        <v>王佳素</v>
      </c>
    </row>
    <row r="237" spans="1:4" s="1" customFormat="1" ht="34.5" customHeight="1">
      <c r="A237" s="4">
        <v>235</v>
      </c>
      <c r="B237" s="4" t="str">
        <f>"429820220901163510248064"</f>
        <v>429820220901163510248064</v>
      </c>
      <c r="C237" s="4" t="s">
        <v>7</v>
      </c>
      <c r="D237" s="4" t="str">
        <f>"陈冬迪"</f>
        <v>陈冬迪</v>
      </c>
    </row>
    <row r="238" spans="1:4" s="1" customFormat="1" ht="34.5" customHeight="1">
      <c r="A238" s="4">
        <v>236</v>
      </c>
      <c r="B238" s="4" t="str">
        <f>"429820220901164613248065"</f>
        <v>429820220901164613248065</v>
      </c>
      <c r="C238" s="4" t="s">
        <v>7</v>
      </c>
      <c r="D238" s="4" t="str">
        <f>"王丽"</f>
        <v>王丽</v>
      </c>
    </row>
    <row r="239" spans="1:4" s="1" customFormat="1" ht="34.5" customHeight="1">
      <c r="A239" s="4">
        <v>237</v>
      </c>
      <c r="B239" s="4" t="str">
        <f>"429820220901165857248067"</f>
        <v>429820220901165857248067</v>
      </c>
      <c r="C239" s="4" t="s">
        <v>7</v>
      </c>
      <c r="D239" s="4" t="str">
        <f>"杨秀联"</f>
        <v>杨秀联</v>
      </c>
    </row>
    <row r="240" spans="1:4" s="1" customFormat="1" ht="34.5" customHeight="1">
      <c r="A240" s="4">
        <v>238</v>
      </c>
      <c r="B240" s="4" t="str">
        <f>"429820220901172740248071"</f>
        <v>429820220901172740248071</v>
      </c>
      <c r="C240" s="4" t="s">
        <v>7</v>
      </c>
      <c r="D240" s="4" t="str">
        <f>"杨亭"</f>
        <v>杨亭</v>
      </c>
    </row>
    <row r="241" spans="1:4" s="1" customFormat="1" ht="34.5" customHeight="1">
      <c r="A241" s="4">
        <v>239</v>
      </c>
      <c r="B241" s="4" t="str">
        <f>"429820220901184225248082"</f>
        <v>429820220901184225248082</v>
      </c>
      <c r="C241" s="4" t="s">
        <v>7</v>
      </c>
      <c r="D241" s="4" t="str">
        <f>"高军"</f>
        <v>高军</v>
      </c>
    </row>
    <row r="242" spans="1:4" s="1" customFormat="1" ht="34.5" customHeight="1">
      <c r="A242" s="4">
        <v>240</v>
      </c>
      <c r="B242" s="4" t="str">
        <f>"429820220901193655248091"</f>
        <v>429820220901193655248091</v>
      </c>
      <c r="C242" s="4" t="s">
        <v>7</v>
      </c>
      <c r="D242" s="4" t="str">
        <f>"高元珍"</f>
        <v>高元珍</v>
      </c>
    </row>
    <row r="243" spans="1:4" s="1" customFormat="1" ht="34.5" customHeight="1">
      <c r="A243" s="4">
        <v>241</v>
      </c>
      <c r="B243" s="4" t="str">
        <f>"429820220901205305248103"</f>
        <v>429820220901205305248103</v>
      </c>
      <c r="C243" s="4" t="s">
        <v>7</v>
      </c>
      <c r="D243" s="4" t="str">
        <f>"陈香池"</f>
        <v>陈香池</v>
      </c>
    </row>
    <row r="244" spans="1:4" s="1" customFormat="1" ht="34.5" customHeight="1">
      <c r="A244" s="4">
        <v>242</v>
      </c>
      <c r="B244" s="4" t="str">
        <f>"429820220901221951248110"</f>
        <v>429820220901221951248110</v>
      </c>
      <c r="C244" s="4" t="s">
        <v>7</v>
      </c>
      <c r="D244" s="4" t="str">
        <f>"符艳珍"</f>
        <v>符艳珍</v>
      </c>
    </row>
    <row r="245" spans="1:4" s="1" customFormat="1" ht="34.5" customHeight="1">
      <c r="A245" s="4">
        <v>243</v>
      </c>
      <c r="B245" s="4" t="str">
        <f>"429820220901225004248112"</f>
        <v>429820220901225004248112</v>
      </c>
      <c r="C245" s="4" t="s">
        <v>7</v>
      </c>
      <c r="D245" s="4" t="str">
        <f>"王发辉"</f>
        <v>王发辉</v>
      </c>
    </row>
    <row r="246" spans="1:4" s="1" customFormat="1" ht="34.5" customHeight="1">
      <c r="A246" s="4">
        <v>244</v>
      </c>
      <c r="B246" s="4" t="str">
        <f>"429820220902085934248130"</f>
        <v>429820220902085934248130</v>
      </c>
      <c r="C246" s="4" t="s">
        <v>7</v>
      </c>
      <c r="D246" s="4" t="str">
        <f>"王健汝"</f>
        <v>王健汝</v>
      </c>
    </row>
    <row r="247" spans="1:4" s="1" customFormat="1" ht="34.5" customHeight="1">
      <c r="A247" s="4">
        <v>245</v>
      </c>
      <c r="B247" s="4" t="str">
        <f>"429820220902092736248133"</f>
        <v>429820220902092736248133</v>
      </c>
      <c r="C247" s="4" t="s">
        <v>7</v>
      </c>
      <c r="D247" s="4" t="str">
        <f>"王景荟"</f>
        <v>王景荟</v>
      </c>
    </row>
    <row r="248" spans="1:4" s="1" customFormat="1" ht="34.5" customHeight="1">
      <c r="A248" s="4">
        <v>246</v>
      </c>
      <c r="B248" s="4" t="str">
        <f>"429820220902100448248138"</f>
        <v>429820220902100448248138</v>
      </c>
      <c r="C248" s="4" t="s">
        <v>7</v>
      </c>
      <c r="D248" s="4" t="str">
        <f>"裴日巧"</f>
        <v>裴日巧</v>
      </c>
    </row>
    <row r="249" spans="1:4" s="1" customFormat="1" ht="34.5" customHeight="1">
      <c r="A249" s="4">
        <v>247</v>
      </c>
      <c r="B249" s="4" t="str">
        <f>"429820220902101050248141"</f>
        <v>429820220902101050248141</v>
      </c>
      <c r="C249" s="4" t="s">
        <v>7</v>
      </c>
      <c r="D249" s="4" t="str">
        <f>"马清明"</f>
        <v>马清明</v>
      </c>
    </row>
    <row r="250" spans="1:4" s="1" customFormat="1" ht="34.5" customHeight="1">
      <c r="A250" s="4">
        <v>248</v>
      </c>
      <c r="B250" s="4" t="str">
        <f>"429820220902122123248162"</f>
        <v>429820220902122123248162</v>
      </c>
      <c r="C250" s="4" t="s">
        <v>7</v>
      </c>
      <c r="D250" s="4" t="str">
        <f>"郭晶怡"</f>
        <v>郭晶怡</v>
      </c>
    </row>
    <row r="251" spans="1:4" s="1" customFormat="1" ht="34.5" customHeight="1">
      <c r="A251" s="4">
        <v>249</v>
      </c>
      <c r="B251" s="4" t="str">
        <f>"429820220902123517248163"</f>
        <v>429820220902123517248163</v>
      </c>
      <c r="C251" s="4" t="s">
        <v>7</v>
      </c>
      <c r="D251" s="4" t="str">
        <f>"陈万顽"</f>
        <v>陈万顽</v>
      </c>
    </row>
    <row r="252" spans="1:4" s="1" customFormat="1" ht="34.5" customHeight="1">
      <c r="A252" s="4">
        <v>250</v>
      </c>
      <c r="B252" s="4" t="str">
        <f>"429820220902155241248177"</f>
        <v>429820220902155241248177</v>
      </c>
      <c r="C252" s="4" t="s">
        <v>7</v>
      </c>
      <c r="D252" s="4" t="str">
        <f>"符玉君"</f>
        <v>符玉君</v>
      </c>
    </row>
    <row r="253" spans="1:4" s="1" customFormat="1" ht="34.5" customHeight="1">
      <c r="A253" s="4">
        <v>251</v>
      </c>
      <c r="B253" s="4" t="str">
        <f>"429820220902162157248181"</f>
        <v>429820220902162157248181</v>
      </c>
      <c r="C253" s="4" t="s">
        <v>7</v>
      </c>
      <c r="D253" s="4" t="str">
        <f>"王玉花"</f>
        <v>王玉花</v>
      </c>
    </row>
    <row r="254" spans="1:4" s="1" customFormat="1" ht="34.5" customHeight="1">
      <c r="A254" s="4">
        <v>252</v>
      </c>
      <c r="B254" s="4" t="str">
        <f>"429820220902170524248187"</f>
        <v>429820220902170524248187</v>
      </c>
      <c r="C254" s="4" t="s">
        <v>7</v>
      </c>
      <c r="D254" s="4" t="str">
        <f>"王冬美"</f>
        <v>王冬美</v>
      </c>
    </row>
    <row r="255" spans="1:4" s="1" customFormat="1" ht="34.5" customHeight="1">
      <c r="A255" s="4">
        <v>253</v>
      </c>
      <c r="B255" s="4" t="str">
        <f>"429820220902172704248192"</f>
        <v>429820220902172704248192</v>
      </c>
      <c r="C255" s="4" t="s">
        <v>7</v>
      </c>
      <c r="D255" s="4" t="str">
        <f>"梁楚倩"</f>
        <v>梁楚倩</v>
      </c>
    </row>
    <row r="256" spans="1:4" s="1" customFormat="1" ht="34.5" customHeight="1">
      <c r="A256" s="4">
        <v>254</v>
      </c>
      <c r="B256" s="4" t="str">
        <f>"429820220902184129248201"</f>
        <v>429820220902184129248201</v>
      </c>
      <c r="C256" s="4" t="s">
        <v>7</v>
      </c>
      <c r="D256" s="4" t="str">
        <f>"薛桃秋"</f>
        <v>薛桃秋</v>
      </c>
    </row>
    <row r="257" spans="1:4" s="1" customFormat="1" ht="34.5" customHeight="1">
      <c r="A257" s="4">
        <v>255</v>
      </c>
      <c r="B257" s="4" t="str">
        <f>"429820220902191301248204"</f>
        <v>429820220902191301248204</v>
      </c>
      <c r="C257" s="4" t="s">
        <v>7</v>
      </c>
      <c r="D257" s="4" t="str">
        <f>"符坤梅"</f>
        <v>符坤梅</v>
      </c>
    </row>
    <row r="258" spans="1:4" s="1" customFormat="1" ht="34.5" customHeight="1">
      <c r="A258" s="4">
        <v>256</v>
      </c>
      <c r="B258" s="4" t="str">
        <f>"429820220902191708248205"</f>
        <v>429820220902191708248205</v>
      </c>
      <c r="C258" s="4" t="s">
        <v>7</v>
      </c>
      <c r="D258" s="4" t="str">
        <f>"郑鹏"</f>
        <v>郑鹏</v>
      </c>
    </row>
    <row r="259" spans="1:4" s="1" customFormat="1" ht="34.5" customHeight="1">
      <c r="A259" s="4">
        <v>257</v>
      </c>
      <c r="B259" s="4" t="str">
        <f>"429820220902214131248223"</f>
        <v>429820220902214131248223</v>
      </c>
      <c r="C259" s="4" t="s">
        <v>7</v>
      </c>
      <c r="D259" s="4" t="str">
        <f>"吴锋"</f>
        <v>吴锋</v>
      </c>
    </row>
    <row r="260" spans="1:4" s="1" customFormat="1" ht="34.5" customHeight="1">
      <c r="A260" s="4">
        <v>258</v>
      </c>
      <c r="B260" s="4" t="str">
        <f>"429820220903013322248234"</f>
        <v>429820220903013322248234</v>
      </c>
      <c r="C260" s="4" t="s">
        <v>7</v>
      </c>
      <c r="D260" s="4" t="str">
        <f>"黄霞晖"</f>
        <v>黄霞晖</v>
      </c>
    </row>
    <row r="261" spans="1:4" s="1" customFormat="1" ht="34.5" customHeight="1">
      <c r="A261" s="4">
        <v>259</v>
      </c>
      <c r="B261" s="4" t="str">
        <f>"429820220903094512248240"</f>
        <v>429820220903094512248240</v>
      </c>
      <c r="C261" s="4" t="s">
        <v>7</v>
      </c>
      <c r="D261" s="4" t="str">
        <f>"戴秀芬"</f>
        <v>戴秀芬</v>
      </c>
    </row>
    <row r="262" spans="1:4" s="1" customFormat="1" ht="34.5" customHeight="1">
      <c r="A262" s="4">
        <v>260</v>
      </c>
      <c r="B262" s="4" t="str">
        <f>"429820220903111209248247"</f>
        <v>429820220903111209248247</v>
      </c>
      <c r="C262" s="4" t="s">
        <v>7</v>
      </c>
      <c r="D262" s="4" t="str">
        <f>"黄民姣"</f>
        <v>黄民姣</v>
      </c>
    </row>
    <row r="263" spans="1:4" s="1" customFormat="1" ht="34.5" customHeight="1">
      <c r="A263" s="4">
        <v>261</v>
      </c>
      <c r="B263" s="4" t="str">
        <f>"429820220903121701248251"</f>
        <v>429820220903121701248251</v>
      </c>
      <c r="C263" s="4" t="s">
        <v>7</v>
      </c>
      <c r="D263" s="4" t="str">
        <f>"张雅婷"</f>
        <v>张雅婷</v>
      </c>
    </row>
    <row r="264" spans="1:4" s="1" customFormat="1" ht="34.5" customHeight="1">
      <c r="A264" s="4">
        <v>262</v>
      </c>
      <c r="B264" s="4" t="str">
        <f>"429820220903121936248252"</f>
        <v>429820220903121936248252</v>
      </c>
      <c r="C264" s="4" t="s">
        <v>7</v>
      </c>
      <c r="D264" s="4" t="str">
        <f>"罗倩"</f>
        <v>罗倩</v>
      </c>
    </row>
    <row r="265" spans="1:4" s="1" customFormat="1" ht="34.5" customHeight="1">
      <c r="A265" s="4">
        <v>263</v>
      </c>
      <c r="B265" s="4" t="str">
        <f>"429820220903131110248259"</f>
        <v>429820220903131110248259</v>
      </c>
      <c r="C265" s="4" t="s">
        <v>7</v>
      </c>
      <c r="D265" s="4" t="str">
        <f>"卓婷婷"</f>
        <v>卓婷婷</v>
      </c>
    </row>
    <row r="266" spans="1:4" s="1" customFormat="1" ht="34.5" customHeight="1">
      <c r="A266" s="4">
        <v>264</v>
      </c>
      <c r="B266" s="4" t="str">
        <f>"429820220903174103248278"</f>
        <v>429820220903174103248278</v>
      </c>
      <c r="C266" s="4" t="s">
        <v>7</v>
      </c>
      <c r="D266" s="4" t="str">
        <f>"周义深"</f>
        <v>周义深</v>
      </c>
    </row>
    <row r="267" spans="1:4" s="1" customFormat="1" ht="34.5" customHeight="1">
      <c r="A267" s="4">
        <v>265</v>
      </c>
      <c r="B267" s="4" t="str">
        <f>"429820220904022303248302"</f>
        <v>429820220904022303248302</v>
      </c>
      <c r="C267" s="4" t="s">
        <v>7</v>
      </c>
      <c r="D267" s="4" t="str">
        <f>"李小林"</f>
        <v>李小林</v>
      </c>
    </row>
    <row r="268" spans="1:4" s="1" customFormat="1" ht="34.5" customHeight="1">
      <c r="A268" s="4">
        <v>266</v>
      </c>
      <c r="B268" s="4" t="str">
        <f>"429820220904080912248303"</f>
        <v>429820220904080912248303</v>
      </c>
      <c r="C268" s="4" t="s">
        <v>7</v>
      </c>
      <c r="D268" s="4" t="str">
        <f>"吴海涛"</f>
        <v>吴海涛</v>
      </c>
    </row>
    <row r="269" spans="1:4" s="1" customFormat="1" ht="34.5" customHeight="1">
      <c r="A269" s="4">
        <v>267</v>
      </c>
      <c r="B269" s="4" t="str">
        <f>"429820220904083248248305"</f>
        <v>429820220904083248248305</v>
      </c>
      <c r="C269" s="4" t="s">
        <v>7</v>
      </c>
      <c r="D269" s="4" t="str">
        <f>"黄婷婷"</f>
        <v>黄婷婷</v>
      </c>
    </row>
    <row r="270" spans="1:4" s="1" customFormat="1" ht="34.5" customHeight="1">
      <c r="A270" s="4">
        <v>268</v>
      </c>
      <c r="B270" s="4" t="str">
        <f>"429820220904084449248306"</f>
        <v>429820220904084449248306</v>
      </c>
      <c r="C270" s="4" t="s">
        <v>7</v>
      </c>
      <c r="D270" s="4" t="str">
        <f>"莫镕蔚"</f>
        <v>莫镕蔚</v>
      </c>
    </row>
    <row r="271" spans="1:4" s="1" customFormat="1" ht="34.5" customHeight="1">
      <c r="A271" s="4">
        <v>269</v>
      </c>
      <c r="B271" s="4" t="str">
        <f>"429820220904100751248309"</f>
        <v>429820220904100751248309</v>
      </c>
      <c r="C271" s="4" t="s">
        <v>7</v>
      </c>
      <c r="D271" s="4" t="str">
        <f>"张少玲"</f>
        <v>张少玲</v>
      </c>
    </row>
    <row r="272" spans="1:4" s="1" customFormat="1" ht="34.5" customHeight="1">
      <c r="A272" s="4">
        <v>270</v>
      </c>
      <c r="B272" s="4" t="str">
        <f>"429820220904130606248322"</f>
        <v>429820220904130606248322</v>
      </c>
      <c r="C272" s="4" t="s">
        <v>7</v>
      </c>
      <c r="D272" s="4" t="str">
        <f>"李玲"</f>
        <v>李玲</v>
      </c>
    </row>
    <row r="273" spans="1:4" s="1" customFormat="1" ht="34.5" customHeight="1">
      <c r="A273" s="4">
        <v>271</v>
      </c>
      <c r="B273" s="4" t="str">
        <f>"429820220904153609248330"</f>
        <v>429820220904153609248330</v>
      </c>
      <c r="C273" s="4" t="s">
        <v>7</v>
      </c>
      <c r="D273" s="4" t="str">
        <f>"陈小娟"</f>
        <v>陈小娟</v>
      </c>
    </row>
    <row r="274" spans="1:4" s="1" customFormat="1" ht="34.5" customHeight="1">
      <c r="A274" s="4">
        <v>272</v>
      </c>
      <c r="B274" s="4" t="str">
        <f>"429820220904155116248334"</f>
        <v>429820220904155116248334</v>
      </c>
      <c r="C274" s="4" t="s">
        <v>7</v>
      </c>
      <c r="D274" s="4" t="str">
        <f>"叶玉会"</f>
        <v>叶玉会</v>
      </c>
    </row>
    <row r="275" spans="1:4" s="1" customFormat="1" ht="34.5" customHeight="1">
      <c r="A275" s="4">
        <v>273</v>
      </c>
      <c r="B275" s="4" t="str">
        <f>"429820220904210723248354"</f>
        <v>429820220904210723248354</v>
      </c>
      <c r="C275" s="4" t="s">
        <v>7</v>
      </c>
      <c r="D275" s="4" t="str">
        <f>"刘晓慧"</f>
        <v>刘晓慧</v>
      </c>
    </row>
    <row r="276" spans="1:4" s="1" customFormat="1" ht="34.5" customHeight="1">
      <c r="A276" s="4">
        <v>274</v>
      </c>
      <c r="B276" s="4" t="str">
        <f>"429820220904230438248363"</f>
        <v>429820220904230438248363</v>
      </c>
      <c r="C276" s="4" t="s">
        <v>7</v>
      </c>
      <c r="D276" s="4" t="str">
        <f>"陈娇丽"</f>
        <v>陈娇丽</v>
      </c>
    </row>
    <row r="277" spans="1:4" s="1" customFormat="1" ht="34.5" customHeight="1">
      <c r="A277" s="4">
        <v>275</v>
      </c>
      <c r="B277" s="4" t="str">
        <f>"429820220904232850248369"</f>
        <v>429820220904232850248369</v>
      </c>
      <c r="C277" s="4" t="s">
        <v>7</v>
      </c>
      <c r="D277" s="4" t="str">
        <f>"李祖梅"</f>
        <v>李祖梅</v>
      </c>
    </row>
    <row r="278" spans="1:4" s="1" customFormat="1" ht="34.5" customHeight="1">
      <c r="A278" s="4">
        <v>276</v>
      </c>
      <c r="B278" s="4" t="str">
        <f>"429820220904234905248372"</f>
        <v>429820220904234905248372</v>
      </c>
      <c r="C278" s="4" t="s">
        <v>7</v>
      </c>
      <c r="D278" s="4" t="str">
        <f>"韩唯一"</f>
        <v>韩唯一</v>
      </c>
    </row>
    <row r="279" spans="1:4" s="1" customFormat="1" ht="34.5" customHeight="1">
      <c r="A279" s="4">
        <v>277</v>
      </c>
      <c r="B279" s="4" t="str">
        <f>"429820220904235618248373"</f>
        <v>429820220904235618248373</v>
      </c>
      <c r="C279" s="4" t="s">
        <v>7</v>
      </c>
      <c r="D279" s="4" t="str">
        <f>"林可可"</f>
        <v>林可可</v>
      </c>
    </row>
    <row r="280" spans="1:4" s="1" customFormat="1" ht="34.5" customHeight="1">
      <c r="A280" s="4">
        <v>278</v>
      </c>
      <c r="B280" s="4" t="str">
        <f>"429820220905012632248375"</f>
        <v>429820220905012632248375</v>
      </c>
      <c r="C280" s="4" t="s">
        <v>7</v>
      </c>
      <c r="D280" s="4" t="str">
        <f>"杨凯婷"</f>
        <v>杨凯婷</v>
      </c>
    </row>
    <row r="281" spans="1:4" s="1" customFormat="1" ht="34.5" customHeight="1">
      <c r="A281" s="4">
        <v>279</v>
      </c>
      <c r="B281" s="4" t="str">
        <f>"429820220905081452248377"</f>
        <v>429820220905081452248377</v>
      </c>
      <c r="C281" s="4" t="s">
        <v>7</v>
      </c>
      <c r="D281" s="4" t="str">
        <f>"杨少花"</f>
        <v>杨少花</v>
      </c>
    </row>
    <row r="282" spans="1:4" s="1" customFormat="1" ht="34.5" customHeight="1">
      <c r="A282" s="4">
        <v>280</v>
      </c>
      <c r="B282" s="4" t="str">
        <f>"429820220905094206248384"</f>
        <v>429820220905094206248384</v>
      </c>
      <c r="C282" s="4" t="s">
        <v>7</v>
      </c>
      <c r="D282" s="4" t="str">
        <f>"吴小通"</f>
        <v>吴小通</v>
      </c>
    </row>
    <row r="283" spans="1:4" s="1" customFormat="1" ht="34.5" customHeight="1">
      <c r="A283" s="4">
        <v>281</v>
      </c>
      <c r="B283" s="4" t="str">
        <f>"429820220905122700248407"</f>
        <v>429820220905122700248407</v>
      </c>
      <c r="C283" s="4" t="s">
        <v>7</v>
      </c>
      <c r="D283" s="4" t="str">
        <f>"李慧萍"</f>
        <v>李慧萍</v>
      </c>
    </row>
    <row r="284" spans="1:4" s="1" customFormat="1" ht="34.5" customHeight="1">
      <c r="A284" s="4">
        <v>282</v>
      </c>
      <c r="B284" s="4" t="str">
        <f>"429820220905133032248413"</f>
        <v>429820220905133032248413</v>
      </c>
      <c r="C284" s="4" t="s">
        <v>7</v>
      </c>
      <c r="D284" s="4" t="str">
        <f>"杜小慧"</f>
        <v>杜小慧</v>
      </c>
    </row>
    <row r="285" spans="1:4" s="1" customFormat="1" ht="34.5" customHeight="1">
      <c r="A285" s="4">
        <v>283</v>
      </c>
      <c r="B285" s="4" t="str">
        <f>"429820220905134119248415"</f>
        <v>429820220905134119248415</v>
      </c>
      <c r="C285" s="4" t="s">
        <v>7</v>
      </c>
      <c r="D285" s="4" t="str">
        <f>"陈善娟"</f>
        <v>陈善娟</v>
      </c>
    </row>
    <row r="286" spans="1:4" s="1" customFormat="1" ht="34.5" customHeight="1">
      <c r="A286" s="4">
        <v>284</v>
      </c>
      <c r="B286" s="4" t="str">
        <f>"429820220905150549248421"</f>
        <v>429820220905150549248421</v>
      </c>
      <c r="C286" s="4" t="s">
        <v>7</v>
      </c>
      <c r="D286" s="4" t="str">
        <f>"黄思"</f>
        <v>黄思</v>
      </c>
    </row>
    <row r="287" spans="1:4" s="1" customFormat="1" ht="34.5" customHeight="1">
      <c r="A287" s="4">
        <v>285</v>
      </c>
      <c r="B287" s="4" t="str">
        <f>"429820220905152707248425"</f>
        <v>429820220905152707248425</v>
      </c>
      <c r="C287" s="4" t="s">
        <v>7</v>
      </c>
      <c r="D287" s="4" t="str">
        <f>"李秋燕"</f>
        <v>李秋燕</v>
      </c>
    </row>
    <row r="288" spans="1:4" s="1" customFormat="1" ht="34.5" customHeight="1">
      <c r="A288" s="4">
        <v>286</v>
      </c>
      <c r="B288" s="4" t="str">
        <f>"429820220905153920248427"</f>
        <v>429820220905153920248427</v>
      </c>
      <c r="C288" s="4" t="s">
        <v>7</v>
      </c>
      <c r="D288" s="4" t="str">
        <f>"王晶晶"</f>
        <v>王晶晶</v>
      </c>
    </row>
    <row r="289" spans="1:4" s="1" customFormat="1" ht="34.5" customHeight="1">
      <c r="A289" s="4">
        <v>287</v>
      </c>
      <c r="B289" s="4" t="str">
        <f>"429820220905163911248443"</f>
        <v>429820220905163911248443</v>
      </c>
      <c r="C289" s="4" t="s">
        <v>7</v>
      </c>
      <c r="D289" s="4" t="str">
        <f>"王巧婷"</f>
        <v>王巧婷</v>
      </c>
    </row>
    <row r="290" spans="1:4" s="1" customFormat="1" ht="34.5" customHeight="1">
      <c r="A290" s="4">
        <v>288</v>
      </c>
      <c r="B290" s="4" t="str">
        <f>"429820220905193811248473"</f>
        <v>429820220905193811248473</v>
      </c>
      <c r="C290" s="4" t="s">
        <v>7</v>
      </c>
      <c r="D290" s="4" t="str">
        <f>"黎先爱"</f>
        <v>黎先爱</v>
      </c>
    </row>
    <row r="291" spans="1:4" s="1" customFormat="1" ht="34.5" customHeight="1">
      <c r="A291" s="4">
        <v>289</v>
      </c>
      <c r="B291" s="4" t="str">
        <f>"429820220905223038248504"</f>
        <v>429820220905223038248504</v>
      </c>
      <c r="C291" s="4" t="s">
        <v>7</v>
      </c>
      <c r="D291" s="4" t="str">
        <f>"原园"</f>
        <v>原园</v>
      </c>
    </row>
    <row r="292" spans="1:4" s="1" customFormat="1" ht="34.5" customHeight="1">
      <c r="A292" s="4">
        <v>290</v>
      </c>
      <c r="B292" s="4" t="str">
        <f>"429820220905224359248508"</f>
        <v>429820220905224359248508</v>
      </c>
      <c r="C292" s="4" t="s">
        <v>7</v>
      </c>
      <c r="D292" s="4" t="str">
        <f>"庄珍妮"</f>
        <v>庄珍妮</v>
      </c>
    </row>
    <row r="293" spans="1:4" s="1" customFormat="1" ht="34.5" customHeight="1">
      <c r="A293" s="4">
        <v>291</v>
      </c>
      <c r="B293" s="4" t="str">
        <f>"429820220905230713248513"</f>
        <v>429820220905230713248513</v>
      </c>
      <c r="C293" s="4" t="s">
        <v>7</v>
      </c>
      <c r="D293" s="4" t="str">
        <f>"刘小菊"</f>
        <v>刘小菊</v>
      </c>
    </row>
    <row r="294" spans="1:4" s="1" customFormat="1" ht="34.5" customHeight="1">
      <c r="A294" s="4">
        <v>292</v>
      </c>
      <c r="B294" s="4" t="str">
        <f>"429820220905235520248518"</f>
        <v>429820220905235520248518</v>
      </c>
      <c r="C294" s="4" t="s">
        <v>7</v>
      </c>
      <c r="D294" s="4" t="str">
        <f>"洪蕾"</f>
        <v>洪蕾</v>
      </c>
    </row>
    <row r="295" spans="1:4" s="1" customFormat="1" ht="34.5" customHeight="1">
      <c r="A295" s="4">
        <v>293</v>
      </c>
      <c r="B295" s="4" t="str">
        <f>"429820220906000720248520"</f>
        <v>429820220906000720248520</v>
      </c>
      <c r="C295" s="4" t="s">
        <v>7</v>
      </c>
      <c r="D295" s="4" t="str">
        <f>"周萍"</f>
        <v>周萍</v>
      </c>
    </row>
    <row r="296" spans="1:4" s="1" customFormat="1" ht="34.5" customHeight="1">
      <c r="A296" s="4">
        <v>294</v>
      </c>
      <c r="B296" s="4" t="str">
        <f>"429820220906001632248521"</f>
        <v>429820220906001632248521</v>
      </c>
      <c r="C296" s="4" t="s">
        <v>7</v>
      </c>
      <c r="D296" s="4" t="str">
        <f>"罗瑶"</f>
        <v>罗瑶</v>
      </c>
    </row>
    <row r="297" spans="1:4" s="1" customFormat="1" ht="34.5" customHeight="1">
      <c r="A297" s="4">
        <v>295</v>
      </c>
      <c r="B297" s="4" t="str">
        <f>"429820220906001853248522"</f>
        <v>429820220906001853248522</v>
      </c>
      <c r="C297" s="4" t="s">
        <v>7</v>
      </c>
      <c r="D297" s="4" t="str">
        <f>"卢燕玲"</f>
        <v>卢燕玲</v>
      </c>
    </row>
    <row r="298" spans="1:4" s="1" customFormat="1" ht="34.5" customHeight="1">
      <c r="A298" s="4">
        <v>296</v>
      </c>
      <c r="B298" s="4" t="str">
        <f>"429820220906002610248524"</f>
        <v>429820220906002610248524</v>
      </c>
      <c r="C298" s="4" t="s">
        <v>7</v>
      </c>
      <c r="D298" s="4" t="str">
        <f>"吴丽贞"</f>
        <v>吴丽贞</v>
      </c>
    </row>
    <row r="299" spans="1:4" s="1" customFormat="1" ht="34.5" customHeight="1">
      <c r="A299" s="4">
        <v>297</v>
      </c>
      <c r="B299" s="4" t="str">
        <f>"429820220906003301248526"</f>
        <v>429820220906003301248526</v>
      </c>
      <c r="C299" s="4" t="s">
        <v>7</v>
      </c>
      <c r="D299" s="4" t="str">
        <f>"项赐凤"</f>
        <v>项赐凤</v>
      </c>
    </row>
    <row r="300" spans="1:4" s="1" customFormat="1" ht="34.5" customHeight="1">
      <c r="A300" s="4">
        <v>298</v>
      </c>
      <c r="B300" s="4" t="str">
        <f>"429820220906073839248537"</f>
        <v>429820220906073839248537</v>
      </c>
      <c r="C300" s="4" t="s">
        <v>7</v>
      </c>
      <c r="D300" s="4" t="str">
        <f>"伍美翔"</f>
        <v>伍美翔</v>
      </c>
    </row>
    <row r="301" spans="1:4" s="1" customFormat="1" ht="34.5" customHeight="1">
      <c r="A301" s="4">
        <v>299</v>
      </c>
      <c r="B301" s="4" t="str">
        <f>"429820220906090844248544"</f>
        <v>429820220906090844248544</v>
      </c>
      <c r="C301" s="4" t="s">
        <v>7</v>
      </c>
      <c r="D301" s="4" t="str">
        <f>"王丽云"</f>
        <v>王丽云</v>
      </c>
    </row>
    <row r="302" spans="1:4" s="1" customFormat="1" ht="34.5" customHeight="1">
      <c r="A302" s="4">
        <v>300</v>
      </c>
      <c r="B302" s="4" t="str">
        <f>"429820220906092029248547"</f>
        <v>429820220906092029248547</v>
      </c>
      <c r="C302" s="4" t="s">
        <v>7</v>
      </c>
      <c r="D302" s="4" t="str">
        <f>"蔡亲贝"</f>
        <v>蔡亲贝</v>
      </c>
    </row>
    <row r="303" spans="1:4" s="1" customFormat="1" ht="34.5" customHeight="1">
      <c r="A303" s="4">
        <v>301</v>
      </c>
      <c r="B303" s="4" t="str">
        <f>"429820220906094059248554"</f>
        <v>429820220906094059248554</v>
      </c>
      <c r="C303" s="4" t="s">
        <v>7</v>
      </c>
      <c r="D303" s="4" t="str">
        <f>"邱丽翔"</f>
        <v>邱丽翔</v>
      </c>
    </row>
    <row r="304" spans="1:4" s="1" customFormat="1" ht="34.5" customHeight="1">
      <c r="A304" s="4">
        <v>302</v>
      </c>
      <c r="B304" s="4" t="str">
        <f>"429820220906094241248555"</f>
        <v>429820220906094241248555</v>
      </c>
      <c r="C304" s="4" t="s">
        <v>7</v>
      </c>
      <c r="D304" s="4" t="str">
        <f>"王乃朴"</f>
        <v>王乃朴</v>
      </c>
    </row>
    <row r="305" spans="1:4" s="1" customFormat="1" ht="34.5" customHeight="1">
      <c r="A305" s="4">
        <v>303</v>
      </c>
      <c r="B305" s="4" t="str">
        <f>"429820220906094530248557"</f>
        <v>429820220906094530248557</v>
      </c>
      <c r="C305" s="4" t="s">
        <v>7</v>
      </c>
      <c r="D305" s="4" t="str">
        <f>"朱妙玲"</f>
        <v>朱妙玲</v>
      </c>
    </row>
    <row r="306" spans="1:4" s="1" customFormat="1" ht="34.5" customHeight="1">
      <c r="A306" s="4">
        <v>304</v>
      </c>
      <c r="B306" s="4" t="str">
        <f>"429820220906100829248563"</f>
        <v>429820220906100829248563</v>
      </c>
      <c r="C306" s="4" t="s">
        <v>7</v>
      </c>
      <c r="D306" s="4" t="str">
        <f>"何发川"</f>
        <v>何发川</v>
      </c>
    </row>
    <row r="307" spans="1:4" s="1" customFormat="1" ht="34.5" customHeight="1">
      <c r="A307" s="4">
        <v>305</v>
      </c>
      <c r="B307" s="4" t="str">
        <f>"429820220906100905248564"</f>
        <v>429820220906100905248564</v>
      </c>
      <c r="C307" s="4" t="s">
        <v>7</v>
      </c>
      <c r="D307" s="4" t="str">
        <f>"吴夏蕊"</f>
        <v>吴夏蕊</v>
      </c>
    </row>
    <row r="308" spans="1:4" s="1" customFormat="1" ht="34.5" customHeight="1">
      <c r="A308" s="4">
        <v>306</v>
      </c>
      <c r="B308" s="4" t="str">
        <f>"429820220906101750248567"</f>
        <v>429820220906101750248567</v>
      </c>
      <c r="C308" s="4" t="s">
        <v>7</v>
      </c>
      <c r="D308" s="4" t="str">
        <f>"邢春柳"</f>
        <v>邢春柳</v>
      </c>
    </row>
    <row r="309" spans="1:4" s="1" customFormat="1" ht="34.5" customHeight="1">
      <c r="A309" s="4">
        <v>307</v>
      </c>
      <c r="B309" s="4" t="str">
        <f>"429820220906114210248589"</f>
        <v>429820220906114210248589</v>
      </c>
      <c r="C309" s="4" t="s">
        <v>7</v>
      </c>
      <c r="D309" s="4" t="str">
        <f>"梁锦"</f>
        <v>梁锦</v>
      </c>
    </row>
    <row r="310" spans="1:4" s="1" customFormat="1" ht="34.5" customHeight="1">
      <c r="A310" s="4">
        <v>308</v>
      </c>
      <c r="B310" s="4" t="str">
        <f>"429820220831161756247924"</f>
        <v>429820220831161756247924</v>
      </c>
      <c r="C310" s="4" t="s">
        <v>8</v>
      </c>
      <c r="D310" s="4" t="str">
        <f>"梁振超"</f>
        <v>梁振超</v>
      </c>
    </row>
    <row r="311" spans="1:4" s="1" customFormat="1" ht="34.5" customHeight="1">
      <c r="A311" s="4">
        <v>309</v>
      </c>
      <c r="B311" s="4" t="str">
        <f>"429820220831175158247944"</f>
        <v>429820220831175158247944</v>
      </c>
      <c r="C311" s="4" t="s">
        <v>8</v>
      </c>
      <c r="D311" s="4" t="str">
        <f>"杨梦选"</f>
        <v>杨梦选</v>
      </c>
    </row>
    <row r="312" spans="1:4" s="1" customFormat="1" ht="34.5" customHeight="1">
      <c r="A312" s="4">
        <v>310</v>
      </c>
      <c r="B312" s="4" t="str">
        <f>"429820220831190441247956"</f>
        <v>429820220831190441247956</v>
      </c>
      <c r="C312" s="4" t="s">
        <v>8</v>
      </c>
      <c r="D312" s="4" t="str">
        <f>"朱晶晶"</f>
        <v>朱晶晶</v>
      </c>
    </row>
    <row r="313" spans="1:4" s="1" customFormat="1" ht="34.5" customHeight="1">
      <c r="A313" s="4">
        <v>311</v>
      </c>
      <c r="B313" s="4" t="str">
        <f>"429820220901085327248008"</f>
        <v>429820220901085327248008</v>
      </c>
      <c r="C313" s="4" t="s">
        <v>8</v>
      </c>
      <c r="D313" s="4" t="str">
        <f>"吴仁超"</f>
        <v>吴仁超</v>
      </c>
    </row>
    <row r="314" spans="1:4" s="1" customFormat="1" ht="34.5" customHeight="1">
      <c r="A314" s="4">
        <v>312</v>
      </c>
      <c r="B314" s="4" t="str">
        <f>"429820220902061222248123"</f>
        <v>429820220902061222248123</v>
      </c>
      <c r="C314" s="4" t="s">
        <v>8</v>
      </c>
      <c r="D314" s="4" t="str">
        <f>"麦金丽"</f>
        <v>麦金丽</v>
      </c>
    </row>
    <row r="315" spans="1:4" s="1" customFormat="1" ht="34.5" customHeight="1">
      <c r="A315" s="4">
        <v>313</v>
      </c>
      <c r="B315" s="4" t="str">
        <f>"429820220906014308248532"</f>
        <v>429820220906014308248532</v>
      </c>
      <c r="C315" s="4" t="s">
        <v>8</v>
      </c>
      <c r="D315" s="4" t="str">
        <f>"林冰"</f>
        <v>林冰</v>
      </c>
    </row>
    <row r="316" spans="1:4" s="1" customFormat="1" ht="34.5" customHeight="1">
      <c r="A316" s="4">
        <v>314</v>
      </c>
      <c r="B316" s="4" t="str">
        <f>"429820220906092027248546"</f>
        <v>429820220906092027248546</v>
      </c>
      <c r="C316" s="4" t="s">
        <v>8</v>
      </c>
      <c r="D316" s="4" t="str">
        <f>"韦诗韵"</f>
        <v>韦诗韵</v>
      </c>
    </row>
    <row r="317" spans="1:4" s="1" customFormat="1" ht="34.5" customHeight="1">
      <c r="A317" s="4">
        <v>315</v>
      </c>
      <c r="B317" s="4" t="str">
        <f>"429820220831135042247885"</f>
        <v>429820220831135042247885</v>
      </c>
      <c r="C317" s="4" t="s">
        <v>9</v>
      </c>
      <c r="D317" s="4" t="str">
        <f>"孙海津"</f>
        <v>孙海津</v>
      </c>
    </row>
    <row r="318" spans="1:4" s="1" customFormat="1" ht="34.5" customHeight="1">
      <c r="A318" s="4">
        <v>316</v>
      </c>
      <c r="B318" s="4" t="str">
        <f>"429820220831210723247976"</f>
        <v>429820220831210723247976</v>
      </c>
      <c r="C318" s="4" t="s">
        <v>9</v>
      </c>
      <c r="D318" s="4" t="str">
        <f>"梁寿桃"</f>
        <v>梁寿桃</v>
      </c>
    </row>
    <row r="319" spans="1:4" s="1" customFormat="1" ht="34.5" customHeight="1">
      <c r="A319" s="4">
        <v>317</v>
      </c>
      <c r="B319" s="4" t="str">
        <f>"429820220831230611247993"</f>
        <v>429820220831230611247993</v>
      </c>
      <c r="C319" s="4" t="s">
        <v>9</v>
      </c>
      <c r="D319" s="4" t="str">
        <f>"王玉珠"</f>
        <v>王玉珠</v>
      </c>
    </row>
    <row r="320" spans="1:4" s="1" customFormat="1" ht="34.5" customHeight="1">
      <c r="A320" s="4">
        <v>318</v>
      </c>
      <c r="B320" s="4" t="str">
        <f>"429820220901081711248000"</f>
        <v>429820220901081711248000</v>
      </c>
      <c r="C320" s="4" t="s">
        <v>9</v>
      </c>
      <c r="D320" s="4" t="str">
        <f>"黄源华"</f>
        <v>黄源华</v>
      </c>
    </row>
    <row r="321" spans="1:4" s="1" customFormat="1" ht="34.5" customHeight="1">
      <c r="A321" s="4">
        <v>319</v>
      </c>
      <c r="B321" s="4" t="str">
        <f>"429820220901105926248025"</f>
        <v>429820220901105926248025</v>
      </c>
      <c r="C321" s="4" t="s">
        <v>9</v>
      </c>
      <c r="D321" s="4" t="str">
        <f>"杨媛媛"</f>
        <v>杨媛媛</v>
      </c>
    </row>
    <row r="322" spans="1:4" s="1" customFormat="1" ht="34.5" customHeight="1">
      <c r="A322" s="4">
        <v>320</v>
      </c>
      <c r="B322" s="4" t="str">
        <f>"429820220901194406248092"</f>
        <v>429820220901194406248092</v>
      </c>
      <c r="C322" s="4" t="s">
        <v>9</v>
      </c>
      <c r="D322" s="4" t="str">
        <f>"曾颖莹"</f>
        <v>曾颖莹</v>
      </c>
    </row>
    <row r="323" spans="1:4" s="1" customFormat="1" ht="34.5" customHeight="1">
      <c r="A323" s="4">
        <v>321</v>
      </c>
      <c r="B323" s="4" t="str">
        <f>"429820220902080216248126"</f>
        <v>429820220902080216248126</v>
      </c>
      <c r="C323" s="4" t="s">
        <v>9</v>
      </c>
      <c r="D323" s="4" t="str">
        <f>"吴承忠"</f>
        <v>吴承忠</v>
      </c>
    </row>
    <row r="324" spans="1:4" s="1" customFormat="1" ht="34.5" customHeight="1">
      <c r="A324" s="4">
        <v>322</v>
      </c>
      <c r="B324" s="4" t="str">
        <f>"429820220903125611248257"</f>
        <v>429820220903125611248257</v>
      </c>
      <c r="C324" s="4" t="s">
        <v>9</v>
      </c>
      <c r="D324" s="4" t="str">
        <f>"邢雯琳"</f>
        <v>邢雯琳</v>
      </c>
    </row>
    <row r="325" spans="1:4" s="1" customFormat="1" ht="34.5" customHeight="1">
      <c r="A325" s="4">
        <v>323</v>
      </c>
      <c r="B325" s="4" t="str">
        <f>"429820220903144336248266"</f>
        <v>429820220903144336248266</v>
      </c>
      <c r="C325" s="4" t="s">
        <v>9</v>
      </c>
      <c r="D325" s="4" t="str">
        <f>"王少宁"</f>
        <v>王少宁</v>
      </c>
    </row>
    <row r="326" spans="1:4" s="1" customFormat="1" ht="34.5" customHeight="1">
      <c r="A326" s="4">
        <v>324</v>
      </c>
      <c r="B326" s="4" t="str">
        <f>"429820220905091229248380"</f>
        <v>429820220905091229248380</v>
      </c>
      <c r="C326" s="4" t="s">
        <v>9</v>
      </c>
      <c r="D326" s="4" t="str">
        <f>"符妙"</f>
        <v>符妙</v>
      </c>
    </row>
    <row r="327" spans="1:4" s="1" customFormat="1" ht="34.5" customHeight="1">
      <c r="A327" s="4">
        <v>325</v>
      </c>
      <c r="B327" s="4" t="str">
        <f>"429820220831121610247862"</f>
        <v>429820220831121610247862</v>
      </c>
      <c r="C327" s="4" t="s">
        <v>10</v>
      </c>
      <c r="D327" s="4" t="str">
        <f>"吴华靖"</f>
        <v>吴华靖</v>
      </c>
    </row>
    <row r="328" spans="1:4" s="1" customFormat="1" ht="34.5" customHeight="1">
      <c r="A328" s="4">
        <v>326</v>
      </c>
      <c r="B328" s="4" t="str">
        <f>"429820220831145627247898"</f>
        <v>429820220831145627247898</v>
      </c>
      <c r="C328" s="4" t="s">
        <v>10</v>
      </c>
      <c r="D328" s="4" t="str">
        <f>"陈俊"</f>
        <v>陈俊</v>
      </c>
    </row>
    <row r="329" spans="1:4" s="1" customFormat="1" ht="34.5" customHeight="1">
      <c r="A329" s="4">
        <v>327</v>
      </c>
      <c r="B329" s="4" t="str">
        <f>"429820220831155310247912"</f>
        <v>429820220831155310247912</v>
      </c>
      <c r="C329" s="4" t="s">
        <v>10</v>
      </c>
      <c r="D329" s="4" t="str">
        <f>"羊美丽"</f>
        <v>羊美丽</v>
      </c>
    </row>
    <row r="330" spans="1:4" s="1" customFormat="1" ht="34.5" customHeight="1">
      <c r="A330" s="4">
        <v>328</v>
      </c>
      <c r="B330" s="4" t="str">
        <f>"429820220901115019248034"</f>
        <v>429820220901115019248034</v>
      </c>
      <c r="C330" s="4" t="s">
        <v>10</v>
      </c>
      <c r="D330" s="4" t="str">
        <f>"王正颖"</f>
        <v>王正颖</v>
      </c>
    </row>
    <row r="331" spans="1:4" s="1" customFormat="1" ht="34.5" customHeight="1">
      <c r="A331" s="4">
        <v>329</v>
      </c>
      <c r="B331" s="4" t="str">
        <f>"429820220901142411248050"</f>
        <v>429820220901142411248050</v>
      </c>
      <c r="C331" s="4" t="s">
        <v>10</v>
      </c>
      <c r="D331" s="4" t="str">
        <f>"曾小慧"</f>
        <v>曾小慧</v>
      </c>
    </row>
    <row r="332" spans="1:4" s="1" customFormat="1" ht="34.5" customHeight="1">
      <c r="A332" s="4">
        <v>330</v>
      </c>
      <c r="B332" s="4" t="str">
        <f>"429820220901163007248063"</f>
        <v>429820220901163007248063</v>
      </c>
      <c r="C332" s="4" t="s">
        <v>10</v>
      </c>
      <c r="D332" s="4" t="str">
        <f>"高方红"</f>
        <v>高方红</v>
      </c>
    </row>
    <row r="333" spans="1:4" s="1" customFormat="1" ht="34.5" customHeight="1">
      <c r="A333" s="4">
        <v>331</v>
      </c>
      <c r="B333" s="4" t="str">
        <f>"429820220902085208248129"</f>
        <v>429820220902085208248129</v>
      </c>
      <c r="C333" s="4" t="s">
        <v>10</v>
      </c>
      <c r="D333" s="4" t="str">
        <f>"陈海云"</f>
        <v>陈海云</v>
      </c>
    </row>
    <row r="334" spans="1:4" s="1" customFormat="1" ht="34.5" customHeight="1">
      <c r="A334" s="4">
        <v>332</v>
      </c>
      <c r="B334" s="4" t="str">
        <f>"429820220902094851248135"</f>
        <v>429820220902094851248135</v>
      </c>
      <c r="C334" s="4" t="s">
        <v>10</v>
      </c>
      <c r="D334" s="4" t="str">
        <f>"杨兰芝"</f>
        <v>杨兰芝</v>
      </c>
    </row>
    <row r="335" spans="1:4" s="1" customFormat="1" ht="34.5" customHeight="1">
      <c r="A335" s="4">
        <v>333</v>
      </c>
      <c r="B335" s="4" t="str">
        <f>"429820220902095006248137"</f>
        <v>429820220902095006248137</v>
      </c>
      <c r="C335" s="4" t="s">
        <v>10</v>
      </c>
      <c r="D335" s="4" t="str">
        <f>"蔡江林"</f>
        <v>蔡江林</v>
      </c>
    </row>
    <row r="336" spans="1:4" s="1" customFormat="1" ht="34.5" customHeight="1">
      <c r="A336" s="4">
        <v>334</v>
      </c>
      <c r="B336" s="4" t="str">
        <f>"429820220903112006248248"</f>
        <v>429820220903112006248248</v>
      </c>
      <c r="C336" s="4" t="s">
        <v>10</v>
      </c>
      <c r="D336" s="4" t="str">
        <f>"王惠敏"</f>
        <v>王惠敏</v>
      </c>
    </row>
    <row r="337" spans="1:4" s="1" customFormat="1" ht="34.5" customHeight="1">
      <c r="A337" s="4">
        <v>335</v>
      </c>
      <c r="B337" s="4" t="str">
        <f>"429820220903123208248253"</f>
        <v>429820220903123208248253</v>
      </c>
      <c r="C337" s="4" t="s">
        <v>10</v>
      </c>
      <c r="D337" s="4" t="str">
        <f>"李益娜"</f>
        <v>李益娜</v>
      </c>
    </row>
    <row r="338" spans="1:4" s="1" customFormat="1" ht="34.5" customHeight="1">
      <c r="A338" s="4">
        <v>336</v>
      </c>
      <c r="B338" s="4" t="str">
        <f>"429820220903163548248271"</f>
        <v>429820220903163548248271</v>
      </c>
      <c r="C338" s="4" t="s">
        <v>10</v>
      </c>
      <c r="D338" s="4" t="str">
        <f>"何珊洁"</f>
        <v>何珊洁</v>
      </c>
    </row>
    <row r="339" spans="1:4" s="1" customFormat="1" ht="34.5" customHeight="1">
      <c r="A339" s="4">
        <v>337</v>
      </c>
      <c r="B339" s="4" t="str">
        <f>"429820220903195415248283"</f>
        <v>429820220903195415248283</v>
      </c>
      <c r="C339" s="4" t="s">
        <v>10</v>
      </c>
      <c r="D339" s="4" t="str">
        <f>"刘妹"</f>
        <v>刘妹</v>
      </c>
    </row>
    <row r="340" spans="1:4" s="1" customFormat="1" ht="34.5" customHeight="1">
      <c r="A340" s="4">
        <v>338</v>
      </c>
      <c r="B340" s="4" t="str">
        <f>"429820220903221804248293"</f>
        <v>429820220903221804248293</v>
      </c>
      <c r="C340" s="4" t="s">
        <v>10</v>
      </c>
      <c r="D340" s="4" t="str">
        <f>"蔡小璐"</f>
        <v>蔡小璐</v>
      </c>
    </row>
    <row r="341" spans="1:4" s="1" customFormat="1" ht="34.5" customHeight="1">
      <c r="A341" s="4">
        <v>339</v>
      </c>
      <c r="B341" s="4" t="str">
        <f>"429820220904145939248326"</f>
        <v>429820220904145939248326</v>
      </c>
      <c r="C341" s="4" t="s">
        <v>10</v>
      </c>
      <c r="D341" s="4" t="str">
        <f>"陈婷"</f>
        <v>陈婷</v>
      </c>
    </row>
    <row r="342" spans="1:4" s="1" customFormat="1" ht="34.5" customHeight="1">
      <c r="A342" s="4">
        <v>340</v>
      </c>
      <c r="B342" s="4" t="str">
        <f>"429820220904195623248349"</f>
        <v>429820220904195623248349</v>
      </c>
      <c r="C342" s="4" t="s">
        <v>10</v>
      </c>
      <c r="D342" s="4" t="str">
        <f>"颜光钰"</f>
        <v>颜光钰</v>
      </c>
    </row>
    <row r="343" spans="1:4" s="1" customFormat="1" ht="34.5" customHeight="1">
      <c r="A343" s="4">
        <v>341</v>
      </c>
      <c r="B343" s="4" t="str">
        <f>"429820220905011156248374"</f>
        <v>429820220905011156248374</v>
      </c>
      <c r="C343" s="4" t="s">
        <v>10</v>
      </c>
      <c r="D343" s="4" t="str">
        <f>"梁莉"</f>
        <v>梁莉</v>
      </c>
    </row>
    <row r="344" spans="1:4" s="1" customFormat="1" ht="34.5" customHeight="1">
      <c r="A344" s="4">
        <v>342</v>
      </c>
      <c r="B344" s="4" t="str">
        <f>"429820220905084047248378"</f>
        <v>429820220905084047248378</v>
      </c>
      <c r="C344" s="4" t="s">
        <v>10</v>
      </c>
      <c r="D344" s="4" t="str">
        <f>"严琼珍"</f>
        <v>严琼珍</v>
      </c>
    </row>
    <row r="345" spans="1:4" s="1" customFormat="1" ht="34.5" customHeight="1">
      <c r="A345" s="4">
        <v>343</v>
      </c>
      <c r="B345" s="4" t="str">
        <f>"429820220905095603248387"</f>
        <v>429820220905095603248387</v>
      </c>
      <c r="C345" s="4" t="s">
        <v>10</v>
      </c>
      <c r="D345" s="4" t="str">
        <f>"吴清存"</f>
        <v>吴清存</v>
      </c>
    </row>
    <row r="346" spans="1:4" s="1" customFormat="1" ht="34.5" customHeight="1">
      <c r="A346" s="4">
        <v>344</v>
      </c>
      <c r="B346" s="4" t="str">
        <f>"429820220906100747248562"</f>
        <v>429820220906100747248562</v>
      </c>
      <c r="C346" s="4" t="s">
        <v>10</v>
      </c>
      <c r="D346" s="4" t="str">
        <f>"王丽"</f>
        <v>王丽</v>
      </c>
    </row>
    <row r="347" spans="1:4" s="1" customFormat="1" ht="34.5" customHeight="1">
      <c r="A347" s="4">
        <v>345</v>
      </c>
      <c r="B347" s="4" t="str">
        <f>"429820220910180746248594"</f>
        <v>429820220910180746248594</v>
      </c>
      <c r="C347" s="4" t="s">
        <v>10</v>
      </c>
      <c r="D347" s="4" t="str">
        <f>"王悦妃"</f>
        <v>王悦妃</v>
      </c>
    </row>
    <row r="348" spans="1:4" s="1" customFormat="1" ht="34.5" customHeight="1">
      <c r="A348" s="4">
        <v>346</v>
      </c>
      <c r="B348" s="4" t="str">
        <f>"429820220911114445248599"</f>
        <v>429820220911114445248599</v>
      </c>
      <c r="C348" s="4" t="s">
        <v>10</v>
      </c>
      <c r="D348" s="4" t="str">
        <f>"张春霞"</f>
        <v>张春霞</v>
      </c>
    </row>
    <row r="349" spans="1:4" s="1" customFormat="1" ht="34.5" customHeight="1">
      <c r="A349" s="4">
        <v>347</v>
      </c>
      <c r="B349" s="4" t="str">
        <f>"429820220911135030248600"</f>
        <v>429820220911135030248600</v>
      </c>
      <c r="C349" s="4" t="s">
        <v>10</v>
      </c>
      <c r="D349" s="4" t="str">
        <f>"赖倩虹"</f>
        <v>赖倩虹</v>
      </c>
    </row>
    <row r="350" spans="1:4" s="1" customFormat="1" ht="34.5" customHeight="1">
      <c r="A350" s="4">
        <v>348</v>
      </c>
      <c r="B350" s="4" t="str">
        <f>"429820220911234606248603"</f>
        <v>429820220911234606248603</v>
      </c>
      <c r="C350" s="4" t="s">
        <v>10</v>
      </c>
      <c r="D350" s="4" t="str">
        <f>"吴小曼"</f>
        <v>吴小曼</v>
      </c>
    </row>
    <row r="351" spans="1:4" s="1" customFormat="1" ht="34.5" customHeight="1">
      <c r="A351" s="4">
        <v>349</v>
      </c>
      <c r="B351" s="4" t="str">
        <f>"429820220912095901248605"</f>
        <v>429820220912095901248605</v>
      </c>
      <c r="C351" s="4" t="s">
        <v>10</v>
      </c>
      <c r="D351" s="4" t="str">
        <f>"黄亚媛"</f>
        <v>黄亚媛</v>
      </c>
    </row>
    <row r="352" spans="1:4" s="1" customFormat="1" ht="34.5" customHeight="1">
      <c r="A352" s="4">
        <v>350</v>
      </c>
      <c r="B352" s="4" t="str">
        <f>"429820220912232455248608"</f>
        <v>429820220912232455248608</v>
      </c>
      <c r="C352" s="4" t="s">
        <v>10</v>
      </c>
      <c r="D352" s="4" t="str">
        <f>"林怡君"</f>
        <v>林怡君</v>
      </c>
    </row>
    <row r="353" spans="1:4" s="1" customFormat="1" ht="34.5" customHeight="1">
      <c r="A353" s="4">
        <v>351</v>
      </c>
      <c r="B353" s="4" t="str">
        <f>"429820220914171727248621"</f>
        <v>429820220914171727248621</v>
      </c>
      <c r="C353" s="4" t="s">
        <v>10</v>
      </c>
      <c r="D353" s="4" t="str">
        <f>"陈瑶瑶"</f>
        <v>陈瑶瑶</v>
      </c>
    </row>
    <row r="354" spans="1:4" s="1" customFormat="1" ht="34.5" customHeight="1">
      <c r="A354" s="4">
        <v>352</v>
      </c>
      <c r="B354" s="4" t="str">
        <f>"429820220914175001248624"</f>
        <v>429820220914175001248624</v>
      </c>
      <c r="C354" s="4" t="s">
        <v>10</v>
      </c>
      <c r="D354" s="4" t="str">
        <f>"吴贻照"</f>
        <v>吴贻照</v>
      </c>
    </row>
    <row r="355" spans="1:4" s="1" customFormat="1" ht="34.5" customHeight="1">
      <c r="A355" s="4">
        <v>353</v>
      </c>
      <c r="B355" s="4" t="str">
        <f>"429820220914185016248627"</f>
        <v>429820220914185016248627</v>
      </c>
      <c r="C355" s="4" t="s">
        <v>10</v>
      </c>
      <c r="D355" s="4" t="str">
        <f>"徐薇"</f>
        <v>徐薇</v>
      </c>
    </row>
    <row r="356" spans="1:4" s="1" customFormat="1" ht="34.5" customHeight="1">
      <c r="A356" s="4">
        <v>354</v>
      </c>
      <c r="B356" s="4" t="str">
        <f>"429820220914200242248628"</f>
        <v>429820220914200242248628</v>
      </c>
      <c r="C356" s="4" t="s">
        <v>10</v>
      </c>
      <c r="D356" s="4" t="str">
        <f>"林英"</f>
        <v>林英</v>
      </c>
    </row>
    <row r="357" spans="1:4" s="1" customFormat="1" ht="34.5" customHeight="1">
      <c r="A357" s="4">
        <v>355</v>
      </c>
      <c r="B357" s="4" t="str">
        <f>"429820220914210305248631"</f>
        <v>429820220914210305248631</v>
      </c>
      <c r="C357" s="4" t="s">
        <v>10</v>
      </c>
      <c r="D357" s="4" t="str">
        <f>"王清云"</f>
        <v>王清云</v>
      </c>
    </row>
    <row r="358" spans="1:4" s="1" customFormat="1" ht="34.5" customHeight="1">
      <c r="A358" s="4">
        <v>356</v>
      </c>
      <c r="B358" s="4" t="str">
        <f>"429820220914213856248632"</f>
        <v>429820220914213856248632</v>
      </c>
      <c r="C358" s="4" t="s">
        <v>10</v>
      </c>
      <c r="D358" s="4" t="str">
        <f>"周敏"</f>
        <v>周敏</v>
      </c>
    </row>
    <row r="359" spans="1:4" s="1" customFormat="1" ht="34.5" customHeight="1">
      <c r="A359" s="4">
        <v>357</v>
      </c>
      <c r="B359" s="4" t="str">
        <f>"429820220915103144248638"</f>
        <v>429820220915103144248638</v>
      </c>
      <c r="C359" s="4" t="s">
        <v>10</v>
      </c>
      <c r="D359" s="4" t="str">
        <f>"陈夏珠"</f>
        <v>陈夏珠</v>
      </c>
    </row>
    <row r="360" spans="1:4" s="1" customFormat="1" ht="34.5" customHeight="1">
      <c r="A360" s="4">
        <v>358</v>
      </c>
      <c r="B360" s="4" t="str">
        <f>"429820220915194524248645"</f>
        <v>429820220915194524248645</v>
      </c>
      <c r="C360" s="4" t="s">
        <v>10</v>
      </c>
      <c r="D360" s="4" t="str">
        <f>"邹维华"</f>
        <v>邹维华</v>
      </c>
    </row>
    <row r="361" spans="1:4" s="1" customFormat="1" ht="34.5" customHeight="1">
      <c r="A361" s="4">
        <v>359</v>
      </c>
      <c r="B361" s="4" t="str">
        <f>"429820220915231052248650"</f>
        <v>429820220915231052248650</v>
      </c>
      <c r="C361" s="4" t="s">
        <v>10</v>
      </c>
      <c r="D361" s="4" t="str">
        <f>"方杰"</f>
        <v>方杰</v>
      </c>
    </row>
    <row r="362" spans="1:4" s="1" customFormat="1" ht="34.5" customHeight="1">
      <c r="A362" s="4">
        <v>360</v>
      </c>
      <c r="B362" s="4" t="str">
        <f>"429820220916001008248652"</f>
        <v>429820220916001008248652</v>
      </c>
      <c r="C362" s="4" t="s">
        <v>10</v>
      </c>
      <c r="D362" s="4" t="str">
        <f>"麦小琴"</f>
        <v>麦小琴</v>
      </c>
    </row>
    <row r="363" spans="1:4" s="1" customFormat="1" ht="34.5" customHeight="1">
      <c r="A363" s="4">
        <v>361</v>
      </c>
      <c r="B363" s="4" t="str">
        <f>"429820220916082958248653"</f>
        <v>429820220916082958248653</v>
      </c>
      <c r="C363" s="4" t="s">
        <v>10</v>
      </c>
      <c r="D363" s="4" t="str">
        <f>"潘孝德"</f>
        <v>潘孝德</v>
      </c>
    </row>
    <row r="364" spans="1:4" s="1" customFormat="1" ht="34.5" customHeight="1">
      <c r="A364" s="4">
        <v>362</v>
      </c>
      <c r="B364" s="4" t="str">
        <f>"429820220916084818248655"</f>
        <v>429820220916084818248655</v>
      </c>
      <c r="C364" s="4" t="s">
        <v>10</v>
      </c>
      <c r="D364" s="4" t="str">
        <f>"林妮 "</f>
        <v>林妮 </v>
      </c>
    </row>
    <row r="365" spans="1:4" s="1" customFormat="1" ht="34.5" customHeight="1">
      <c r="A365" s="4">
        <v>363</v>
      </c>
      <c r="B365" s="4" t="str">
        <f>"429820220916100100248656"</f>
        <v>429820220916100100248656</v>
      </c>
      <c r="C365" s="4" t="s">
        <v>10</v>
      </c>
      <c r="D365" s="4" t="str">
        <f>"胡秋艳"</f>
        <v>胡秋艳</v>
      </c>
    </row>
    <row r="366" spans="1:4" s="1" customFormat="1" ht="34.5" customHeight="1">
      <c r="A366" s="4">
        <v>364</v>
      </c>
      <c r="B366" s="4" t="str">
        <f>"429820220831124349247868"</f>
        <v>429820220831124349247868</v>
      </c>
      <c r="C366" s="4" t="s">
        <v>11</v>
      </c>
      <c r="D366" s="4" t="str">
        <f>"范紫衡"</f>
        <v>范紫衡</v>
      </c>
    </row>
    <row r="367" spans="1:4" s="1" customFormat="1" ht="34.5" customHeight="1">
      <c r="A367" s="4">
        <v>365</v>
      </c>
      <c r="B367" s="4" t="str">
        <f>"429820220903123648248254"</f>
        <v>429820220903123648248254</v>
      </c>
      <c r="C367" s="4" t="s">
        <v>11</v>
      </c>
      <c r="D367" s="4" t="str">
        <f>"万燃"</f>
        <v>万燃</v>
      </c>
    </row>
    <row r="368" spans="1:4" s="1" customFormat="1" ht="34.5" customHeight="1">
      <c r="A368" s="4">
        <v>366</v>
      </c>
      <c r="B368" s="4" t="str">
        <f>"429820220904162907248338"</f>
        <v>429820220904162907248338</v>
      </c>
      <c r="C368" s="4" t="s">
        <v>11</v>
      </c>
      <c r="D368" s="4" t="str">
        <f>"林奕帆"</f>
        <v>林奕帆</v>
      </c>
    </row>
    <row r="369" spans="1:4" s="1" customFormat="1" ht="34.5" customHeight="1">
      <c r="A369" s="4">
        <v>367</v>
      </c>
      <c r="B369" s="4" t="str">
        <f>"429820220905161805248439"</f>
        <v>429820220905161805248439</v>
      </c>
      <c r="C369" s="4" t="s">
        <v>11</v>
      </c>
      <c r="D369" s="4" t="str">
        <f>"蔺晓玥"</f>
        <v>蔺晓玥</v>
      </c>
    </row>
    <row r="370" spans="1:4" s="1" customFormat="1" ht="34.5" customHeight="1">
      <c r="A370" s="4">
        <v>368</v>
      </c>
      <c r="B370" s="4" t="str">
        <f>"429820220906000126248519"</f>
        <v>429820220906000126248519</v>
      </c>
      <c r="C370" s="4" t="s">
        <v>11</v>
      </c>
      <c r="D370" s="4" t="str">
        <f>"陈太汝"</f>
        <v>陈太汝</v>
      </c>
    </row>
    <row r="371" spans="1:4" s="1" customFormat="1" ht="34.5" customHeight="1">
      <c r="A371" s="4">
        <v>369</v>
      </c>
      <c r="B371" s="4" t="str">
        <f>"429820220831091102247800"</f>
        <v>429820220831091102247800</v>
      </c>
      <c r="C371" s="4" t="s">
        <v>12</v>
      </c>
      <c r="D371" s="4" t="str">
        <f>"张迪"</f>
        <v>张迪</v>
      </c>
    </row>
    <row r="372" spans="1:4" s="1" customFormat="1" ht="34.5" customHeight="1">
      <c r="A372" s="4">
        <v>370</v>
      </c>
      <c r="B372" s="4" t="str">
        <f>"429820220831091227247801"</f>
        <v>429820220831091227247801</v>
      </c>
      <c r="C372" s="4" t="s">
        <v>12</v>
      </c>
      <c r="D372" s="4" t="str">
        <f>"郭万万"</f>
        <v>郭万万</v>
      </c>
    </row>
    <row r="373" spans="1:4" s="1" customFormat="1" ht="34.5" customHeight="1">
      <c r="A373" s="4">
        <v>371</v>
      </c>
      <c r="B373" s="4" t="str">
        <f>"429820220831091825247807"</f>
        <v>429820220831091825247807</v>
      </c>
      <c r="C373" s="4" t="s">
        <v>12</v>
      </c>
      <c r="D373" s="4" t="str">
        <f>"刘海鹏"</f>
        <v>刘海鹏</v>
      </c>
    </row>
    <row r="374" spans="1:4" s="1" customFormat="1" ht="34.5" customHeight="1">
      <c r="A374" s="4">
        <v>372</v>
      </c>
      <c r="B374" s="4" t="str">
        <f>"429820220831095050247813"</f>
        <v>429820220831095050247813</v>
      </c>
      <c r="C374" s="4" t="s">
        <v>12</v>
      </c>
      <c r="D374" s="4" t="str">
        <f>"苏磊"</f>
        <v>苏磊</v>
      </c>
    </row>
    <row r="375" spans="1:4" s="1" customFormat="1" ht="34.5" customHeight="1">
      <c r="A375" s="4">
        <v>373</v>
      </c>
      <c r="B375" s="4" t="str">
        <f>"429820220831095219247814"</f>
        <v>429820220831095219247814</v>
      </c>
      <c r="C375" s="4" t="s">
        <v>12</v>
      </c>
      <c r="D375" s="4" t="str">
        <f>"陈王辉"</f>
        <v>陈王辉</v>
      </c>
    </row>
    <row r="376" spans="1:4" s="1" customFormat="1" ht="34.5" customHeight="1">
      <c r="A376" s="4">
        <v>374</v>
      </c>
      <c r="B376" s="4" t="str">
        <f>"429820220831102314247823"</f>
        <v>429820220831102314247823</v>
      </c>
      <c r="C376" s="4" t="s">
        <v>12</v>
      </c>
      <c r="D376" s="4" t="str">
        <f>"林放"</f>
        <v>林放</v>
      </c>
    </row>
    <row r="377" spans="1:4" s="1" customFormat="1" ht="34.5" customHeight="1">
      <c r="A377" s="4">
        <v>375</v>
      </c>
      <c r="B377" s="4" t="str">
        <f>"429820220831103233247829"</f>
        <v>429820220831103233247829</v>
      </c>
      <c r="C377" s="4" t="s">
        <v>12</v>
      </c>
      <c r="D377" s="4" t="str">
        <f>"符孟铍"</f>
        <v>符孟铍</v>
      </c>
    </row>
    <row r="378" spans="1:4" s="1" customFormat="1" ht="34.5" customHeight="1">
      <c r="A378" s="4">
        <v>376</v>
      </c>
      <c r="B378" s="4" t="str">
        <f>"429820220831103527247830"</f>
        <v>429820220831103527247830</v>
      </c>
      <c r="C378" s="4" t="s">
        <v>12</v>
      </c>
      <c r="D378" s="4" t="str">
        <f>"张纪泽"</f>
        <v>张纪泽</v>
      </c>
    </row>
    <row r="379" spans="1:4" s="1" customFormat="1" ht="34.5" customHeight="1">
      <c r="A379" s="4">
        <v>377</v>
      </c>
      <c r="B379" s="4" t="str">
        <f>"429820220831105407247838"</f>
        <v>429820220831105407247838</v>
      </c>
      <c r="C379" s="4" t="s">
        <v>12</v>
      </c>
      <c r="D379" s="4" t="str">
        <f>"吴金霞"</f>
        <v>吴金霞</v>
      </c>
    </row>
    <row r="380" spans="1:4" s="1" customFormat="1" ht="34.5" customHeight="1">
      <c r="A380" s="4">
        <v>378</v>
      </c>
      <c r="B380" s="4" t="str">
        <f>"429820220831105523247839"</f>
        <v>429820220831105523247839</v>
      </c>
      <c r="C380" s="4" t="s">
        <v>12</v>
      </c>
      <c r="D380" s="4" t="str">
        <f>"崔腾"</f>
        <v>崔腾</v>
      </c>
    </row>
    <row r="381" spans="1:4" s="1" customFormat="1" ht="34.5" customHeight="1">
      <c r="A381" s="4">
        <v>379</v>
      </c>
      <c r="B381" s="4" t="str">
        <f>"429820220831112152247848"</f>
        <v>429820220831112152247848</v>
      </c>
      <c r="C381" s="4" t="s">
        <v>12</v>
      </c>
      <c r="D381" s="4" t="str">
        <f>"梁勇"</f>
        <v>梁勇</v>
      </c>
    </row>
    <row r="382" spans="1:4" s="1" customFormat="1" ht="34.5" customHeight="1">
      <c r="A382" s="4">
        <v>380</v>
      </c>
      <c r="B382" s="4" t="str">
        <f>"429820220831112641247850"</f>
        <v>429820220831112641247850</v>
      </c>
      <c r="C382" s="4" t="s">
        <v>12</v>
      </c>
      <c r="D382" s="4" t="str">
        <f>"柯聪"</f>
        <v>柯聪</v>
      </c>
    </row>
    <row r="383" spans="1:4" s="1" customFormat="1" ht="34.5" customHeight="1">
      <c r="A383" s="4">
        <v>381</v>
      </c>
      <c r="B383" s="4" t="str">
        <f>"429820220831113339247851"</f>
        <v>429820220831113339247851</v>
      </c>
      <c r="C383" s="4" t="s">
        <v>12</v>
      </c>
      <c r="D383" s="4" t="str">
        <f>"黄光诚"</f>
        <v>黄光诚</v>
      </c>
    </row>
    <row r="384" spans="1:4" s="1" customFormat="1" ht="34.5" customHeight="1">
      <c r="A384" s="4">
        <v>382</v>
      </c>
      <c r="B384" s="4" t="str">
        <f>"429820220831113659247852"</f>
        <v>429820220831113659247852</v>
      </c>
      <c r="C384" s="4" t="s">
        <v>12</v>
      </c>
      <c r="D384" s="4" t="str">
        <f>"占家豪"</f>
        <v>占家豪</v>
      </c>
    </row>
    <row r="385" spans="1:4" s="1" customFormat="1" ht="34.5" customHeight="1">
      <c r="A385" s="4">
        <v>383</v>
      </c>
      <c r="B385" s="4" t="str">
        <f>"429820220831114401247853"</f>
        <v>429820220831114401247853</v>
      </c>
      <c r="C385" s="4" t="s">
        <v>12</v>
      </c>
      <c r="D385" s="4" t="str">
        <f>"符汉光"</f>
        <v>符汉光</v>
      </c>
    </row>
    <row r="386" spans="1:4" s="1" customFormat="1" ht="34.5" customHeight="1">
      <c r="A386" s="4">
        <v>384</v>
      </c>
      <c r="B386" s="4" t="str">
        <f>"429820220831125952247873"</f>
        <v>429820220831125952247873</v>
      </c>
      <c r="C386" s="4" t="s">
        <v>12</v>
      </c>
      <c r="D386" s="4" t="str">
        <f>"赵成榜"</f>
        <v>赵成榜</v>
      </c>
    </row>
    <row r="387" spans="1:4" s="1" customFormat="1" ht="34.5" customHeight="1">
      <c r="A387" s="4">
        <v>385</v>
      </c>
      <c r="B387" s="4" t="str">
        <f>"429820220831134114247880"</f>
        <v>429820220831134114247880</v>
      </c>
      <c r="C387" s="4" t="s">
        <v>12</v>
      </c>
      <c r="D387" s="4" t="str">
        <f>"李南健"</f>
        <v>李南健</v>
      </c>
    </row>
    <row r="388" spans="1:4" s="1" customFormat="1" ht="34.5" customHeight="1">
      <c r="A388" s="4">
        <v>386</v>
      </c>
      <c r="B388" s="4" t="str">
        <f>"429820220831142902247891"</f>
        <v>429820220831142902247891</v>
      </c>
      <c r="C388" s="4" t="s">
        <v>12</v>
      </c>
      <c r="D388" s="4" t="str">
        <f>"符裕诚"</f>
        <v>符裕诚</v>
      </c>
    </row>
    <row r="389" spans="1:4" s="1" customFormat="1" ht="34.5" customHeight="1">
      <c r="A389" s="4">
        <v>387</v>
      </c>
      <c r="B389" s="4" t="str">
        <f>"429820220831144251247892"</f>
        <v>429820220831144251247892</v>
      </c>
      <c r="C389" s="4" t="s">
        <v>12</v>
      </c>
      <c r="D389" s="4" t="str">
        <f>"林万焱"</f>
        <v>林万焱</v>
      </c>
    </row>
    <row r="390" spans="1:4" s="1" customFormat="1" ht="34.5" customHeight="1">
      <c r="A390" s="4">
        <v>388</v>
      </c>
      <c r="B390" s="4" t="str">
        <f>"429820220831144801247896"</f>
        <v>429820220831144801247896</v>
      </c>
      <c r="C390" s="4" t="s">
        <v>12</v>
      </c>
      <c r="D390" s="4" t="str">
        <f>"洪绵刚"</f>
        <v>洪绵刚</v>
      </c>
    </row>
    <row r="391" spans="1:4" s="1" customFormat="1" ht="34.5" customHeight="1">
      <c r="A391" s="4">
        <v>389</v>
      </c>
      <c r="B391" s="4" t="str">
        <f>"429820220831150301247900"</f>
        <v>429820220831150301247900</v>
      </c>
      <c r="C391" s="4" t="s">
        <v>12</v>
      </c>
      <c r="D391" s="4" t="str">
        <f>"欧开轩"</f>
        <v>欧开轩</v>
      </c>
    </row>
    <row r="392" spans="1:4" s="1" customFormat="1" ht="34.5" customHeight="1">
      <c r="A392" s="4">
        <v>390</v>
      </c>
      <c r="B392" s="4" t="str">
        <f>"429820220831153100247907"</f>
        <v>429820220831153100247907</v>
      </c>
      <c r="C392" s="4" t="s">
        <v>12</v>
      </c>
      <c r="D392" s="4" t="str">
        <f>"叶民可"</f>
        <v>叶民可</v>
      </c>
    </row>
    <row r="393" spans="1:4" s="1" customFormat="1" ht="34.5" customHeight="1">
      <c r="A393" s="4">
        <v>391</v>
      </c>
      <c r="B393" s="4" t="str">
        <f>"429820220831154605247909"</f>
        <v>429820220831154605247909</v>
      </c>
      <c r="C393" s="4" t="s">
        <v>12</v>
      </c>
      <c r="D393" s="4" t="str">
        <f>"陈显松"</f>
        <v>陈显松</v>
      </c>
    </row>
    <row r="394" spans="1:4" s="1" customFormat="1" ht="34.5" customHeight="1">
      <c r="A394" s="4">
        <v>392</v>
      </c>
      <c r="B394" s="4" t="str">
        <f>"429820220831155532247913"</f>
        <v>429820220831155532247913</v>
      </c>
      <c r="C394" s="4" t="s">
        <v>12</v>
      </c>
      <c r="D394" s="4" t="str">
        <f>"高冠卓"</f>
        <v>高冠卓</v>
      </c>
    </row>
    <row r="395" spans="1:4" s="1" customFormat="1" ht="34.5" customHeight="1">
      <c r="A395" s="4">
        <v>393</v>
      </c>
      <c r="B395" s="4" t="str">
        <f>"429820220831210453247975"</f>
        <v>429820220831210453247975</v>
      </c>
      <c r="C395" s="4" t="s">
        <v>12</v>
      </c>
      <c r="D395" s="4" t="str">
        <f>"董乾"</f>
        <v>董乾</v>
      </c>
    </row>
    <row r="396" spans="1:4" s="1" customFormat="1" ht="34.5" customHeight="1">
      <c r="A396" s="4">
        <v>394</v>
      </c>
      <c r="B396" s="4" t="str">
        <f>"429820220901083454248004"</f>
        <v>429820220901083454248004</v>
      </c>
      <c r="C396" s="4" t="s">
        <v>12</v>
      </c>
      <c r="D396" s="4" t="str">
        <f>"林恒恒"</f>
        <v>林恒恒</v>
      </c>
    </row>
    <row r="397" spans="1:4" s="1" customFormat="1" ht="34.5" customHeight="1">
      <c r="A397" s="4">
        <v>395</v>
      </c>
      <c r="B397" s="4" t="str">
        <f>"429820220901090205248010"</f>
        <v>429820220901090205248010</v>
      </c>
      <c r="C397" s="4" t="s">
        <v>12</v>
      </c>
      <c r="D397" s="4" t="str">
        <f>"李汉光"</f>
        <v>李汉光</v>
      </c>
    </row>
    <row r="398" spans="1:4" s="1" customFormat="1" ht="34.5" customHeight="1">
      <c r="A398" s="4">
        <v>396</v>
      </c>
      <c r="B398" s="4" t="str">
        <f>"429820220901100838248018"</f>
        <v>429820220901100838248018</v>
      </c>
      <c r="C398" s="4" t="s">
        <v>12</v>
      </c>
      <c r="D398" s="4" t="str">
        <f>"冯宝宇"</f>
        <v>冯宝宇</v>
      </c>
    </row>
    <row r="399" spans="1:4" s="1" customFormat="1" ht="34.5" customHeight="1">
      <c r="A399" s="4">
        <v>397</v>
      </c>
      <c r="B399" s="4" t="str">
        <f>"429820220901111317248027"</f>
        <v>429820220901111317248027</v>
      </c>
      <c r="C399" s="4" t="s">
        <v>12</v>
      </c>
      <c r="D399" s="4" t="str">
        <f>"黄仁龙"</f>
        <v>黄仁龙</v>
      </c>
    </row>
    <row r="400" spans="1:4" s="1" customFormat="1" ht="34.5" customHeight="1">
      <c r="A400" s="4">
        <v>398</v>
      </c>
      <c r="B400" s="4" t="str">
        <f>"429820220901112140248031"</f>
        <v>429820220901112140248031</v>
      </c>
      <c r="C400" s="4" t="s">
        <v>12</v>
      </c>
      <c r="D400" s="4" t="str">
        <f>"郭景海"</f>
        <v>郭景海</v>
      </c>
    </row>
    <row r="401" spans="1:4" s="1" customFormat="1" ht="34.5" customHeight="1">
      <c r="A401" s="4">
        <v>399</v>
      </c>
      <c r="B401" s="4" t="str">
        <f>"429820220901115335248035"</f>
        <v>429820220901115335248035</v>
      </c>
      <c r="C401" s="4" t="s">
        <v>12</v>
      </c>
      <c r="D401" s="4" t="str">
        <f>"江蕊孜"</f>
        <v>江蕊孜</v>
      </c>
    </row>
    <row r="402" spans="1:4" s="1" customFormat="1" ht="34.5" customHeight="1">
      <c r="A402" s="4">
        <v>400</v>
      </c>
      <c r="B402" s="4" t="str">
        <f>"429820220901122309248036"</f>
        <v>429820220901122309248036</v>
      </c>
      <c r="C402" s="4" t="s">
        <v>12</v>
      </c>
      <c r="D402" s="4" t="str">
        <f>"柏馨"</f>
        <v>柏馨</v>
      </c>
    </row>
    <row r="403" spans="1:4" s="1" customFormat="1" ht="34.5" customHeight="1">
      <c r="A403" s="4">
        <v>401</v>
      </c>
      <c r="B403" s="4" t="str">
        <f>"429820220901135051248046"</f>
        <v>429820220901135051248046</v>
      </c>
      <c r="C403" s="4" t="s">
        <v>12</v>
      </c>
      <c r="D403" s="4" t="str">
        <f>"唐英龙"</f>
        <v>唐英龙</v>
      </c>
    </row>
    <row r="404" spans="1:4" s="1" customFormat="1" ht="34.5" customHeight="1">
      <c r="A404" s="4">
        <v>402</v>
      </c>
      <c r="B404" s="4" t="str">
        <f>"429820220901145921248051"</f>
        <v>429820220901145921248051</v>
      </c>
      <c r="C404" s="4" t="s">
        <v>12</v>
      </c>
      <c r="D404" s="4" t="str">
        <f>"郑群莉"</f>
        <v>郑群莉</v>
      </c>
    </row>
    <row r="405" spans="1:4" s="1" customFormat="1" ht="34.5" customHeight="1">
      <c r="A405" s="4">
        <v>403</v>
      </c>
      <c r="B405" s="4" t="str">
        <f>"429820220901172216248069"</f>
        <v>429820220901172216248069</v>
      </c>
      <c r="C405" s="4" t="s">
        <v>12</v>
      </c>
      <c r="D405" s="4" t="str">
        <f>"徐康"</f>
        <v>徐康</v>
      </c>
    </row>
    <row r="406" spans="1:4" s="1" customFormat="1" ht="34.5" customHeight="1">
      <c r="A406" s="4">
        <v>404</v>
      </c>
      <c r="B406" s="4" t="str">
        <f>"429820220901174530248074"</f>
        <v>429820220901174530248074</v>
      </c>
      <c r="C406" s="4" t="s">
        <v>12</v>
      </c>
      <c r="D406" s="4" t="str">
        <f>"胡容连"</f>
        <v>胡容连</v>
      </c>
    </row>
    <row r="407" spans="1:4" s="1" customFormat="1" ht="34.5" customHeight="1">
      <c r="A407" s="4">
        <v>405</v>
      </c>
      <c r="B407" s="4" t="str">
        <f>"429820220901175830248077"</f>
        <v>429820220901175830248077</v>
      </c>
      <c r="C407" s="4" t="s">
        <v>12</v>
      </c>
      <c r="D407" s="4" t="str">
        <f>"张志慧"</f>
        <v>张志慧</v>
      </c>
    </row>
    <row r="408" spans="1:4" s="1" customFormat="1" ht="34.5" customHeight="1">
      <c r="A408" s="4">
        <v>406</v>
      </c>
      <c r="B408" s="4" t="str">
        <f>"429820220901185837248087"</f>
        <v>429820220901185837248087</v>
      </c>
      <c r="C408" s="4" t="s">
        <v>12</v>
      </c>
      <c r="D408" s="4" t="str">
        <f>"李珏"</f>
        <v>李珏</v>
      </c>
    </row>
    <row r="409" spans="1:4" s="1" customFormat="1" ht="34.5" customHeight="1">
      <c r="A409" s="4">
        <v>407</v>
      </c>
      <c r="B409" s="4" t="str">
        <f>"429820220901205114248102"</f>
        <v>429820220901205114248102</v>
      </c>
      <c r="C409" s="4" t="s">
        <v>12</v>
      </c>
      <c r="D409" s="4" t="str">
        <f>"羊进虎"</f>
        <v>羊进虎</v>
      </c>
    </row>
    <row r="410" spans="1:4" s="1" customFormat="1" ht="34.5" customHeight="1">
      <c r="A410" s="4">
        <v>408</v>
      </c>
      <c r="B410" s="4" t="str">
        <f>"429820220901211143248104"</f>
        <v>429820220901211143248104</v>
      </c>
      <c r="C410" s="4" t="s">
        <v>12</v>
      </c>
      <c r="D410" s="4" t="str">
        <f>"张星"</f>
        <v>张星</v>
      </c>
    </row>
    <row r="411" spans="1:4" s="1" customFormat="1" ht="34.5" customHeight="1">
      <c r="A411" s="4">
        <v>409</v>
      </c>
      <c r="B411" s="4" t="str">
        <f>"429820220902075416248125"</f>
        <v>429820220902075416248125</v>
      </c>
      <c r="C411" s="4" t="s">
        <v>12</v>
      </c>
      <c r="D411" s="4" t="str">
        <f>"计泽"</f>
        <v>计泽</v>
      </c>
    </row>
    <row r="412" spans="1:4" s="1" customFormat="1" ht="34.5" customHeight="1">
      <c r="A412" s="4">
        <v>410</v>
      </c>
      <c r="B412" s="4" t="str">
        <f>"429820220902110048248151"</f>
        <v>429820220902110048248151</v>
      </c>
      <c r="C412" s="4" t="s">
        <v>12</v>
      </c>
      <c r="D412" s="4" t="str">
        <f>"黄兹炳"</f>
        <v>黄兹炳</v>
      </c>
    </row>
    <row r="413" spans="1:4" s="1" customFormat="1" ht="34.5" customHeight="1">
      <c r="A413" s="4">
        <v>411</v>
      </c>
      <c r="B413" s="4" t="str">
        <f>"429820220902121245248160"</f>
        <v>429820220902121245248160</v>
      </c>
      <c r="C413" s="4" t="s">
        <v>12</v>
      </c>
      <c r="D413" s="4" t="str">
        <f>"尹海新"</f>
        <v>尹海新</v>
      </c>
    </row>
    <row r="414" spans="1:4" s="1" customFormat="1" ht="34.5" customHeight="1">
      <c r="A414" s="4">
        <v>412</v>
      </c>
      <c r="B414" s="4" t="str">
        <f>"429820220902134622248167"</f>
        <v>429820220902134622248167</v>
      </c>
      <c r="C414" s="4" t="s">
        <v>12</v>
      </c>
      <c r="D414" s="4" t="str">
        <f>"朱发东"</f>
        <v>朱发东</v>
      </c>
    </row>
    <row r="415" spans="1:4" s="1" customFormat="1" ht="34.5" customHeight="1">
      <c r="A415" s="4">
        <v>413</v>
      </c>
      <c r="B415" s="4" t="str">
        <f>"429820220902174217248194"</f>
        <v>429820220902174217248194</v>
      </c>
      <c r="C415" s="4" t="s">
        <v>12</v>
      </c>
      <c r="D415" s="4" t="str">
        <f>"潘在望"</f>
        <v>潘在望</v>
      </c>
    </row>
    <row r="416" spans="1:4" s="1" customFormat="1" ht="34.5" customHeight="1">
      <c r="A416" s="4">
        <v>414</v>
      </c>
      <c r="B416" s="4" t="str">
        <f>"429820220902211526248220"</f>
        <v>429820220902211526248220</v>
      </c>
      <c r="C416" s="4" t="s">
        <v>12</v>
      </c>
      <c r="D416" s="4" t="str">
        <f>"陈锋"</f>
        <v>陈锋</v>
      </c>
    </row>
    <row r="417" spans="1:4" s="1" customFormat="1" ht="34.5" customHeight="1">
      <c r="A417" s="4">
        <v>415</v>
      </c>
      <c r="B417" s="4" t="str">
        <f>"429820220903103251248244"</f>
        <v>429820220903103251248244</v>
      </c>
      <c r="C417" s="4" t="s">
        <v>12</v>
      </c>
      <c r="D417" s="4" t="str">
        <f>"陈龙"</f>
        <v>陈龙</v>
      </c>
    </row>
    <row r="418" spans="1:4" s="1" customFormat="1" ht="34.5" customHeight="1">
      <c r="A418" s="4">
        <v>416</v>
      </c>
      <c r="B418" s="4" t="str">
        <f>"429820220903130016248258"</f>
        <v>429820220903130016248258</v>
      </c>
      <c r="C418" s="4" t="s">
        <v>12</v>
      </c>
      <c r="D418" s="4" t="str">
        <f>"王泰基"</f>
        <v>王泰基</v>
      </c>
    </row>
    <row r="419" spans="1:4" s="1" customFormat="1" ht="34.5" customHeight="1">
      <c r="A419" s="4">
        <v>417</v>
      </c>
      <c r="B419" s="4" t="str">
        <f>"429820220903143935248265"</f>
        <v>429820220903143935248265</v>
      </c>
      <c r="C419" s="4" t="s">
        <v>12</v>
      </c>
      <c r="D419" s="4" t="str">
        <f>"陈杰"</f>
        <v>陈杰</v>
      </c>
    </row>
    <row r="420" spans="1:4" s="1" customFormat="1" ht="34.5" customHeight="1">
      <c r="A420" s="4">
        <v>418</v>
      </c>
      <c r="B420" s="4" t="str">
        <f>"429820220903164421248272"</f>
        <v>429820220903164421248272</v>
      </c>
      <c r="C420" s="4" t="s">
        <v>12</v>
      </c>
      <c r="D420" s="4" t="str">
        <f>"冯国桂"</f>
        <v>冯国桂</v>
      </c>
    </row>
    <row r="421" spans="1:4" s="1" customFormat="1" ht="34.5" customHeight="1">
      <c r="A421" s="4">
        <v>419</v>
      </c>
      <c r="B421" s="4" t="str">
        <f>"429820220903170425248273"</f>
        <v>429820220903170425248273</v>
      </c>
      <c r="C421" s="4" t="s">
        <v>12</v>
      </c>
      <c r="D421" s="4" t="str">
        <f>"邢凯丽"</f>
        <v>邢凯丽</v>
      </c>
    </row>
    <row r="422" spans="1:4" s="1" customFormat="1" ht="34.5" customHeight="1">
      <c r="A422" s="4">
        <v>420</v>
      </c>
      <c r="B422" s="4" t="str">
        <f>"429820220903172540248277"</f>
        <v>429820220903172540248277</v>
      </c>
      <c r="C422" s="4" t="s">
        <v>12</v>
      </c>
      <c r="D422" s="4" t="str">
        <f>"黄史运"</f>
        <v>黄史运</v>
      </c>
    </row>
    <row r="423" spans="1:4" s="1" customFormat="1" ht="34.5" customHeight="1">
      <c r="A423" s="4">
        <v>421</v>
      </c>
      <c r="B423" s="4" t="str">
        <f>"429820220903175615248279"</f>
        <v>429820220903175615248279</v>
      </c>
      <c r="C423" s="4" t="s">
        <v>12</v>
      </c>
      <c r="D423" s="4" t="str">
        <f>"冯学畅"</f>
        <v>冯学畅</v>
      </c>
    </row>
    <row r="424" spans="1:4" s="1" customFormat="1" ht="34.5" customHeight="1">
      <c r="A424" s="4">
        <v>422</v>
      </c>
      <c r="B424" s="4" t="str">
        <f>"429820220903185749248281"</f>
        <v>429820220903185749248281</v>
      </c>
      <c r="C424" s="4" t="s">
        <v>12</v>
      </c>
      <c r="D424" s="4" t="str">
        <f>"梅望劲"</f>
        <v>梅望劲</v>
      </c>
    </row>
    <row r="425" spans="1:4" s="1" customFormat="1" ht="34.5" customHeight="1">
      <c r="A425" s="4">
        <v>423</v>
      </c>
      <c r="B425" s="4" t="str">
        <f>"429820220903215624248288"</f>
        <v>429820220903215624248288</v>
      </c>
      <c r="C425" s="4" t="s">
        <v>12</v>
      </c>
      <c r="D425" s="4" t="str">
        <f>"张文杰"</f>
        <v>张文杰</v>
      </c>
    </row>
    <row r="426" spans="1:4" s="1" customFormat="1" ht="34.5" customHeight="1">
      <c r="A426" s="4">
        <v>424</v>
      </c>
      <c r="B426" s="4" t="str">
        <f>"429820220903220834248290"</f>
        <v>429820220903220834248290</v>
      </c>
      <c r="C426" s="4" t="s">
        <v>12</v>
      </c>
      <c r="D426" s="4" t="str">
        <f>"王政森"</f>
        <v>王政森</v>
      </c>
    </row>
    <row r="427" spans="1:4" s="1" customFormat="1" ht="34.5" customHeight="1">
      <c r="A427" s="4">
        <v>425</v>
      </c>
      <c r="B427" s="4" t="str">
        <f>"429820220903231131248297"</f>
        <v>429820220903231131248297</v>
      </c>
      <c r="C427" s="4" t="s">
        <v>12</v>
      </c>
      <c r="D427" s="4" t="str">
        <f>"李运恒"</f>
        <v>李运恒</v>
      </c>
    </row>
    <row r="428" spans="1:4" s="1" customFormat="1" ht="34.5" customHeight="1">
      <c r="A428" s="4">
        <v>426</v>
      </c>
      <c r="B428" s="4" t="str">
        <f>"429820220903232316248298"</f>
        <v>429820220903232316248298</v>
      </c>
      <c r="C428" s="4" t="s">
        <v>12</v>
      </c>
      <c r="D428" s="4" t="str">
        <f>"黄亚家"</f>
        <v>黄亚家</v>
      </c>
    </row>
    <row r="429" spans="1:4" s="1" customFormat="1" ht="34.5" customHeight="1">
      <c r="A429" s="4">
        <v>427</v>
      </c>
      <c r="B429" s="4" t="str">
        <f>"429820220904000007248300"</f>
        <v>429820220904000007248300</v>
      </c>
      <c r="C429" s="4" t="s">
        <v>12</v>
      </c>
      <c r="D429" s="4" t="str">
        <f>"桂卫雄"</f>
        <v>桂卫雄</v>
      </c>
    </row>
    <row r="430" spans="1:4" s="1" customFormat="1" ht="34.5" customHeight="1">
      <c r="A430" s="4">
        <v>428</v>
      </c>
      <c r="B430" s="4" t="str">
        <f>"429820220904103541248311"</f>
        <v>429820220904103541248311</v>
      </c>
      <c r="C430" s="4" t="s">
        <v>12</v>
      </c>
      <c r="D430" s="4" t="str">
        <f>"衣春霖"</f>
        <v>衣春霖</v>
      </c>
    </row>
    <row r="431" spans="1:4" s="1" customFormat="1" ht="34.5" customHeight="1">
      <c r="A431" s="4">
        <v>429</v>
      </c>
      <c r="B431" s="4" t="str">
        <f>"429820220904112204248313"</f>
        <v>429820220904112204248313</v>
      </c>
      <c r="C431" s="4" t="s">
        <v>12</v>
      </c>
      <c r="D431" s="4" t="str">
        <f>"王君山"</f>
        <v>王君山</v>
      </c>
    </row>
    <row r="432" spans="1:4" s="1" customFormat="1" ht="34.5" customHeight="1">
      <c r="A432" s="4">
        <v>430</v>
      </c>
      <c r="B432" s="4" t="str">
        <f>"429820220904114347248317"</f>
        <v>429820220904114347248317</v>
      </c>
      <c r="C432" s="4" t="s">
        <v>12</v>
      </c>
      <c r="D432" s="4" t="str">
        <f>"陈怀超"</f>
        <v>陈怀超</v>
      </c>
    </row>
    <row r="433" spans="1:4" s="1" customFormat="1" ht="34.5" customHeight="1">
      <c r="A433" s="4">
        <v>431</v>
      </c>
      <c r="B433" s="4" t="str">
        <f>"429820220904155626248335"</f>
        <v>429820220904155626248335</v>
      </c>
      <c r="C433" s="4" t="s">
        <v>12</v>
      </c>
      <c r="D433" s="4" t="str">
        <f>"欧哲彬"</f>
        <v>欧哲彬</v>
      </c>
    </row>
    <row r="434" spans="1:4" s="1" customFormat="1" ht="34.5" customHeight="1">
      <c r="A434" s="4">
        <v>432</v>
      </c>
      <c r="B434" s="4" t="str">
        <f>"429820220904214950248359"</f>
        <v>429820220904214950248359</v>
      </c>
      <c r="C434" s="4" t="s">
        <v>12</v>
      </c>
      <c r="D434" s="4" t="str">
        <f>"孙永记"</f>
        <v>孙永记</v>
      </c>
    </row>
    <row r="435" spans="1:4" s="1" customFormat="1" ht="34.5" customHeight="1">
      <c r="A435" s="4">
        <v>433</v>
      </c>
      <c r="B435" s="4" t="str">
        <f>"429820220904225520248362"</f>
        <v>429820220904225520248362</v>
      </c>
      <c r="C435" s="4" t="s">
        <v>12</v>
      </c>
      <c r="D435" s="4" t="str">
        <f>"王平琼"</f>
        <v>王平琼</v>
      </c>
    </row>
    <row r="436" spans="1:4" s="1" customFormat="1" ht="34.5" customHeight="1">
      <c r="A436" s="4">
        <v>434</v>
      </c>
      <c r="B436" s="4" t="str">
        <f>"429820220904231001248364"</f>
        <v>429820220904231001248364</v>
      </c>
      <c r="C436" s="4" t="s">
        <v>12</v>
      </c>
      <c r="D436" s="4" t="str">
        <f>"王周良"</f>
        <v>王周良</v>
      </c>
    </row>
    <row r="437" spans="1:4" s="1" customFormat="1" ht="34.5" customHeight="1">
      <c r="A437" s="4">
        <v>435</v>
      </c>
      <c r="B437" s="4" t="str">
        <f>"429820220905093944248383"</f>
        <v>429820220905093944248383</v>
      </c>
      <c r="C437" s="4" t="s">
        <v>12</v>
      </c>
      <c r="D437" s="4" t="str">
        <f>"林霞"</f>
        <v>林霞</v>
      </c>
    </row>
    <row r="438" spans="1:4" s="1" customFormat="1" ht="34.5" customHeight="1">
      <c r="A438" s="4">
        <v>436</v>
      </c>
      <c r="B438" s="4" t="str">
        <f>"429820220905095210248386"</f>
        <v>429820220905095210248386</v>
      </c>
      <c r="C438" s="4" t="s">
        <v>12</v>
      </c>
      <c r="D438" s="4" t="str">
        <f>"吴进业"</f>
        <v>吴进业</v>
      </c>
    </row>
    <row r="439" spans="1:4" s="1" customFormat="1" ht="34.5" customHeight="1">
      <c r="A439" s="4">
        <v>437</v>
      </c>
      <c r="B439" s="4" t="str">
        <f>"429820220905101913248389"</f>
        <v>429820220905101913248389</v>
      </c>
      <c r="C439" s="4" t="s">
        <v>12</v>
      </c>
      <c r="D439" s="4" t="str">
        <f>"莫翠山"</f>
        <v>莫翠山</v>
      </c>
    </row>
    <row r="440" spans="1:4" s="1" customFormat="1" ht="34.5" customHeight="1">
      <c r="A440" s="4">
        <v>438</v>
      </c>
      <c r="B440" s="4" t="str">
        <f>"429820220905111232248397"</f>
        <v>429820220905111232248397</v>
      </c>
      <c r="C440" s="4" t="s">
        <v>12</v>
      </c>
      <c r="D440" s="4" t="str">
        <f>"吴定秋"</f>
        <v>吴定秋</v>
      </c>
    </row>
    <row r="441" spans="1:4" s="1" customFormat="1" ht="34.5" customHeight="1">
      <c r="A441" s="4">
        <v>439</v>
      </c>
      <c r="B441" s="4" t="str">
        <f>"429820220905125829248411"</f>
        <v>429820220905125829248411</v>
      </c>
      <c r="C441" s="4" t="s">
        <v>12</v>
      </c>
      <c r="D441" s="4" t="str">
        <f>"李经纪"</f>
        <v>李经纪</v>
      </c>
    </row>
    <row r="442" spans="1:4" s="1" customFormat="1" ht="34.5" customHeight="1">
      <c r="A442" s="4">
        <v>440</v>
      </c>
      <c r="B442" s="4" t="str">
        <f>"429820220905145555248420"</f>
        <v>429820220905145555248420</v>
      </c>
      <c r="C442" s="4" t="s">
        <v>12</v>
      </c>
      <c r="D442" s="4" t="str">
        <f>"李德徐"</f>
        <v>李德徐</v>
      </c>
    </row>
    <row r="443" spans="1:4" s="1" customFormat="1" ht="34.5" customHeight="1">
      <c r="A443" s="4">
        <v>441</v>
      </c>
      <c r="B443" s="4" t="str">
        <f>"429820220905153654248426"</f>
        <v>429820220905153654248426</v>
      </c>
      <c r="C443" s="4" t="s">
        <v>12</v>
      </c>
      <c r="D443" s="4" t="str">
        <f>"黄家泽"</f>
        <v>黄家泽</v>
      </c>
    </row>
    <row r="444" spans="1:4" s="1" customFormat="1" ht="34.5" customHeight="1">
      <c r="A444" s="4">
        <v>442</v>
      </c>
      <c r="B444" s="4" t="str">
        <f>"429820220905155647248433"</f>
        <v>429820220905155647248433</v>
      </c>
      <c r="C444" s="4" t="s">
        <v>12</v>
      </c>
      <c r="D444" s="4" t="str">
        <f>"黄是翔"</f>
        <v>黄是翔</v>
      </c>
    </row>
    <row r="445" spans="1:4" s="1" customFormat="1" ht="34.5" customHeight="1">
      <c r="A445" s="4">
        <v>443</v>
      </c>
      <c r="B445" s="4" t="str">
        <f>"429820220905160532248436"</f>
        <v>429820220905160532248436</v>
      </c>
      <c r="C445" s="4" t="s">
        <v>12</v>
      </c>
      <c r="D445" s="4" t="str">
        <f>"张运仕"</f>
        <v>张运仕</v>
      </c>
    </row>
    <row r="446" spans="1:4" s="1" customFormat="1" ht="34.5" customHeight="1">
      <c r="A446" s="4">
        <v>444</v>
      </c>
      <c r="B446" s="4" t="str">
        <f>"429820220905181400248462"</f>
        <v>429820220905181400248462</v>
      </c>
      <c r="C446" s="4" t="s">
        <v>12</v>
      </c>
      <c r="D446" s="4" t="str">
        <f>"王贻明"</f>
        <v>王贻明</v>
      </c>
    </row>
    <row r="447" spans="1:4" s="1" customFormat="1" ht="34.5" customHeight="1">
      <c r="A447" s="4">
        <v>445</v>
      </c>
      <c r="B447" s="4" t="str">
        <f>"429820220905192023248471"</f>
        <v>429820220905192023248471</v>
      </c>
      <c r="C447" s="4" t="s">
        <v>12</v>
      </c>
      <c r="D447" s="4" t="str">
        <f>"王广翔"</f>
        <v>王广翔</v>
      </c>
    </row>
    <row r="448" spans="1:4" s="1" customFormat="1" ht="34.5" customHeight="1">
      <c r="A448" s="4">
        <v>446</v>
      </c>
      <c r="B448" s="4" t="str">
        <f>"429820220905194103248474"</f>
        <v>429820220905194103248474</v>
      </c>
      <c r="C448" s="4" t="s">
        <v>12</v>
      </c>
      <c r="D448" s="4" t="str">
        <f>"孙永凯"</f>
        <v>孙永凯</v>
      </c>
    </row>
    <row r="449" spans="1:4" s="1" customFormat="1" ht="34.5" customHeight="1">
      <c r="A449" s="4">
        <v>447</v>
      </c>
      <c r="B449" s="4" t="str">
        <f>"429820220905210136248487"</f>
        <v>429820220905210136248487</v>
      </c>
      <c r="C449" s="4" t="s">
        <v>12</v>
      </c>
      <c r="D449" s="4" t="str">
        <f>"何纯宝"</f>
        <v>何纯宝</v>
      </c>
    </row>
    <row r="450" spans="1:4" s="1" customFormat="1" ht="34.5" customHeight="1">
      <c r="A450" s="4">
        <v>448</v>
      </c>
      <c r="B450" s="4" t="str">
        <f>"429820220905212930248490"</f>
        <v>429820220905212930248490</v>
      </c>
      <c r="C450" s="4" t="s">
        <v>12</v>
      </c>
      <c r="D450" s="4" t="str">
        <f>"吴金荣"</f>
        <v>吴金荣</v>
      </c>
    </row>
    <row r="451" spans="1:4" s="1" customFormat="1" ht="34.5" customHeight="1">
      <c r="A451" s="4">
        <v>449</v>
      </c>
      <c r="B451" s="4" t="str">
        <f>"429820220905215041248495"</f>
        <v>429820220905215041248495</v>
      </c>
      <c r="C451" s="4" t="s">
        <v>12</v>
      </c>
      <c r="D451" s="4" t="str">
        <f>"计威威"</f>
        <v>计威威</v>
      </c>
    </row>
    <row r="452" spans="1:4" s="1" customFormat="1" ht="34.5" customHeight="1">
      <c r="A452" s="4">
        <v>450</v>
      </c>
      <c r="B452" s="4" t="str">
        <f>"429820220905223226248505"</f>
        <v>429820220905223226248505</v>
      </c>
      <c r="C452" s="4" t="s">
        <v>12</v>
      </c>
      <c r="D452" s="4" t="str">
        <f>"韩雪"</f>
        <v>韩雪</v>
      </c>
    </row>
    <row r="453" spans="1:4" s="1" customFormat="1" ht="34.5" customHeight="1">
      <c r="A453" s="4">
        <v>451</v>
      </c>
      <c r="B453" s="4" t="str">
        <f>"429820220905230547248511"</f>
        <v>429820220905230547248511</v>
      </c>
      <c r="C453" s="4" t="s">
        <v>12</v>
      </c>
      <c r="D453" s="4" t="str">
        <f>"莫伟善"</f>
        <v>莫伟善</v>
      </c>
    </row>
    <row r="454" spans="1:4" s="1" customFormat="1" ht="34.5" customHeight="1">
      <c r="A454" s="4">
        <v>452</v>
      </c>
      <c r="B454" s="4" t="str">
        <f>"429820220906011723248530"</f>
        <v>429820220906011723248530</v>
      </c>
      <c r="C454" s="4" t="s">
        <v>12</v>
      </c>
      <c r="D454" s="4" t="str">
        <f>"符永达"</f>
        <v>符永达</v>
      </c>
    </row>
    <row r="455" spans="1:4" s="1" customFormat="1" ht="34.5" customHeight="1">
      <c r="A455" s="4">
        <v>453</v>
      </c>
      <c r="B455" s="4" t="str">
        <f>"429820220906014428248533"</f>
        <v>429820220906014428248533</v>
      </c>
      <c r="C455" s="4" t="s">
        <v>12</v>
      </c>
      <c r="D455" s="4" t="str">
        <f>"郭旭阳"</f>
        <v>郭旭阳</v>
      </c>
    </row>
    <row r="456" spans="1:4" s="1" customFormat="1" ht="34.5" customHeight="1">
      <c r="A456" s="4">
        <v>454</v>
      </c>
      <c r="B456" s="4" t="str">
        <f>"429820220906084343248539"</f>
        <v>429820220906084343248539</v>
      </c>
      <c r="C456" s="4" t="s">
        <v>12</v>
      </c>
      <c r="D456" s="4" t="str">
        <f>"李明吉"</f>
        <v>李明吉</v>
      </c>
    </row>
    <row r="457" spans="1:4" s="1" customFormat="1" ht="34.5" customHeight="1">
      <c r="A457" s="4">
        <v>455</v>
      </c>
      <c r="B457" s="4" t="str">
        <f>"429820220906092434248548"</f>
        <v>429820220906092434248548</v>
      </c>
      <c r="C457" s="4" t="s">
        <v>12</v>
      </c>
      <c r="D457" s="4" t="str">
        <f>"冯积汉"</f>
        <v>冯积汉</v>
      </c>
    </row>
    <row r="458" spans="1:4" s="1" customFormat="1" ht="34.5" customHeight="1">
      <c r="A458" s="4">
        <v>456</v>
      </c>
      <c r="B458" s="4" t="str">
        <f>"429820220906093822248552"</f>
        <v>429820220906093822248552</v>
      </c>
      <c r="C458" s="4" t="s">
        <v>12</v>
      </c>
      <c r="D458" s="4" t="str">
        <f>"沈宁"</f>
        <v>沈宁</v>
      </c>
    </row>
    <row r="459" spans="1:4" s="1" customFormat="1" ht="34.5" customHeight="1">
      <c r="A459" s="4">
        <v>457</v>
      </c>
      <c r="B459" s="4" t="str">
        <f>"429820220831090309247797"</f>
        <v>429820220831090309247797</v>
      </c>
      <c r="C459" s="4" t="s">
        <v>13</v>
      </c>
      <c r="D459" s="4" t="str">
        <f>"冼冉"</f>
        <v>冼冉</v>
      </c>
    </row>
    <row r="460" spans="1:4" s="1" customFormat="1" ht="34.5" customHeight="1">
      <c r="A460" s="4">
        <v>458</v>
      </c>
      <c r="B460" s="4" t="str">
        <f>"429820220831091228247802"</f>
        <v>429820220831091228247802</v>
      </c>
      <c r="C460" s="4" t="s">
        <v>13</v>
      </c>
      <c r="D460" s="4" t="str">
        <f>"邓惠中"</f>
        <v>邓惠中</v>
      </c>
    </row>
    <row r="461" spans="1:4" s="1" customFormat="1" ht="34.5" customHeight="1">
      <c r="A461" s="4">
        <v>459</v>
      </c>
      <c r="B461" s="4" t="str">
        <f>"429820220831094115247810"</f>
        <v>429820220831094115247810</v>
      </c>
      <c r="C461" s="4" t="s">
        <v>13</v>
      </c>
      <c r="D461" s="4" t="str">
        <f>"刘志群"</f>
        <v>刘志群</v>
      </c>
    </row>
    <row r="462" spans="1:4" s="1" customFormat="1" ht="34.5" customHeight="1">
      <c r="A462" s="4">
        <v>460</v>
      </c>
      <c r="B462" s="4" t="str">
        <f>"429820220831101013247818"</f>
        <v>429820220831101013247818</v>
      </c>
      <c r="C462" s="4" t="s">
        <v>13</v>
      </c>
      <c r="D462" s="4" t="str">
        <f>"李函颖"</f>
        <v>李函颖</v>
      </c>
    </row>
    <row r="463" spans="1:4" s="1" customFormat="1" ht="34.5" customHeight="1">
      <c r="A463" s="4">
        <v>461</v>
      </c>
      <c r="B463" s="4" t="str">
        <f>"429820220831102316247824"</f>
        <v>429820220831102316247824</v>
      </c>
      <c r="C463" s="4" t="s">
        <v>13</v>
      </c>
      <c r="D463" s="4" t="str">
        <f>"赵玉丽"</f>
        <v>赵玉丽</v>
      </c>
    </row>
    <row r="464" spans="1:4" s="1" customFormat="1" ht="34.5" customHeight="1">
      <c r="A464" s="4">
        <v>462</v>
      </c>
      <c r="B464" s="4" t="str">
        <f>"429820220831103006247827"</f>
        <v>429820220831103006247827</v>
      </c>
      <c r="C464" s="4" t="s">
        <v>13</v>
      </c>
      <c r="D464" s="4" t="str">
        <f>"王燕燕"</f>
        <v>王燕燕</v>
      </c>
    </row>
    <row r="465" spans="1:4" s="1" customFormat="1" ht="34.5" customHeight="1">
      <c r="A465" s="4">
        <v>463</v>
      </c>
      <c r="B465" s="4" t="str">
        <f>"429820220831115946247858"</f>
        <v>429820220831115946247858</v>
      </c>
      <c r="C465" s="4" t="s">
        <v>13</v>
      </c>
      <c r="D465" s="4" t="str">
        <f>"陈保金"</f>
        <v>陈保金</v>
      </c>
    </row>
    <row r="466" spans="1:4" s="1" customFormat="1" ht="34.5" customHeight="1">
      <c r="A466" s="4">
        <v>464</v>
      </c>
      <c r="B466" s="4" t="str">
        <f>"429820220831121113247861"</f>
        <v>429820220831121113247861</v>
      </c>
      <c r="C466" s="4" t="s">
        <v>13</v>
      </c>
      <c r="D466" s="4" t="str">
        <f>"许俊凯"</f>
        <v>许俊凯</v>
      </c>
    </row>
    <row r="467" spans="1:4" s="1" customFormat="1" ht="34.5" customHeight="1">
      <c r="A467" s="4">
        <v>465</v>
      </c>
      <c r="B467" s="4" t="str">
        <f>"429820220831125149247870"</f>
        <v>429820220831125149247870</v>
      </c>
      <c r="C467" s="4" t="s">
        <v>13</v>
      </c>
      <c r="D467" s="4" t="str">
        <f>"林嘉菲"</f>
        <v>林嘉菲</v>
      </c>
    </row>
    <row r="468" spans="1:4" s="1" customFormat="1" ht="34.5" customHeight="1">
      <c r="A468" s="4">
        <v>466</v>
      </c>
      <c r="B468" s="4" t="str">
        <f>"429820220831134839247883"</f>
        <v>429820220831134839247883</v>
      </c>
      <c r="C468" s="4" t="s">
        <v>13</v>
      </c>
      <c r="D468" s="4" t="str">
        <f>"何茹"</f>
        <v>何茹</v>
      </c>
    </row>
    <row r="469" spans="1:4" s="1" customFormat="1" ht="34.5" customHeight="1">
      <c r="A469" s="4">
        <v>467</v>
      </c>
      <c r="B469" s="4" t="str">
        <f>"429820220831151728247903"</f>
        <v>429820220831151728247903</v>
      </c>
      <c r="C469" s="4" t="s">
        <v>13</v>
      </c>
      <c r="D469" s="4" t="str">
        <f>"孙静辉"</f>
        <v>孙静辉</v>
      </c>
    </row>
    <row r="470" spans="1:4" s="1" customFormat="1" ht="34.5" customHeight="1">
      <c r="A470" s="4">
        <v>468</v>
      </c>
      <c r="B470" s="4" t="str">
        <f>"429820220831152053247905"</f>
        <v>429820220831152053247905</v>
      </c>
      <c r="C470" s="4" t="s">
        <v>13</v>
      </c>
      <c r="D470" s="4" t="str">
        <f>"田红梅"</f>
        <v>田红梅</v>
      </c>
    </row>
    <row r="471" spans="1:4" s="1" customFormat="1" ht="34.5" customHeight="1">
      <c r="A471" s="4">
        <v>469</v>
      </c>
      <c r="B471" s="4" t="str">
        <f>"429820220831155108247911"</f>
        <v>429820220831155108247911</v>
      </c>
      <c r="C471" s="4" t="s">
        <v>13</v>
      </c>
      <c r="D471" s="4" t="str">
        <f>"符滢洁"</f>
        <v>符滢洁</v>
      </c>
    </row>
    <row r="472" spans="1:4" s="1" customFormat="1" ht="34.5" customHeight="1">
      <c r="A472" s="4">
        <v>470</v>
      </c>
      <c r="B472" s="4" t="str">
        <f>"429820220831173109247939"</f>
        <v>429820220831173109247939</v>
      </c>
      <c r="C472" s="4" t="s">
        <v>13</v>
      </c>
      <c r="D472" s="4" t="str">
        <f>"肖梦洁"</f>
        <v>肖梦洁</v>
      </c>
    </row>
    <row r="473" spans="1:4" s="1" customFormat="1" ht="34.5" customHeight="1">
      <c r="A473" s="4">
        <v>471</v>
      </c>
      <c r="B473" s="4" t="str">
        <f>"429820220831181648247949"</f>
        <v>429820220831181648247949</v>
      </c>
      <c r="C473" s="4" t="s">
        <v>13</v>
      </c>
      <c r="D473" s="4" t="str">
        <f>"吴兰英"</f>
        <v>吴兰英</v>
      </c>
    </row>
    <row r="474" spans="1:4" s="1" customFormat="1" ht="34.5" customHeight="1">
      <c r="A474" s="4">
        <v>472</v>
      </c>
      <c r="B474" s="4" t="str">
        <f>"429820220831200623247964"</f>
        <v>429820220831200623247964</v>
      </c>
      <c r="C474" s="4" t="s">
        <v>13</v>
      </c>
      <c r="D474" s="4" t="str">
        <f>"陈玉丹"</f>
        <v>陈玉丹</v>
      </c>
    </row>
    <row r="475" spans="1:4" s="1" customFormat="1" ht="34.5" customHeight="1">
      <c r="A475" s="4">
        <v>473</v>
      </c>
      <c r="B475" s="4" t="str">
        <f>"429820220831200814247965"</f>
        <v>429820220831200814247965</v>
      </c>
      <c r="C475" s="4" t="s">
        <v>13</v>
      </c>
      <c r="D475" s="4" t="str">
        <f>"符娜"</f>
        <v>符娜</v>
      </c>
    </row>
    <row r="476" spans="1:4" s="1" customFormat="1" ht="34.5" customHeight="1">
      <c r="A476" s="4">
        <v>474</v>
      </c>
      <c r="B476" s="4" t="str">
        <f>"429820220831203321247968"</f>
        <v>429820220831203321247968</v>
      </c>
      <c r="C476" s="4" t="s">
        <v>13</v>
      </c>
      <c r="D476" s="4" t="str">
        <f>"陈丽锦"</f>
        <v>陈丽锦</v>
      </c>
    </row>
    <row r="477" spans="1:4" s="1" customFormat="1" ht="34.5" customHeight="1">
      <c r="A477" s="4">
        <v>475</v>
      </c>
      <c r="B477" s="4" t="str">
        <f>"429820220831210341247974"</f>
        <v>429820220831210341247974</v>
      </c>
      <c r="C477" s="4" t="s">
        <v>13</v>
      </c>
      <c r="D477" s="4" t="str">
        <f>"孙华慧"</f>
        <v>孙华慧</v>
      </c>
    </row>
    <row r="478" spans="1:4" s="1" customFormat="1" ht="34.5" customHeight="1">
      <c r="A478" s="4">
        <v>476</v>
      </c>
      <c r="B478" s="4" t="str">
        <f>"429820220831212013247979"</f>
        <v>429820220831212013247979</v>
      </c>
      <c r="C478" s="4" t="s">
        <v>13</v>
      </c>
      <c r="D478" s="4" t="str">
        <f>"冯心娣"</f>
        <v>冯心娣</v>
      </c>
    </row>
    <row r="479" spans="1:4" s="1" customFormat="1" ht="34.5" customHeight="1">
      <c r="A479" s="4">
        <v>477</v>
      </c>
      <c r="B479" s="4" t="str">
        <f>"429820220831212806247981"</f>
        <v>429820220831212806247981</v>
      </c>
      <c r="C479" s="4" t="s">
        <v>13</v>
      </c>
      <c r="D479" s="4" t="str">
        <f>"曾晓芳"</f>
        <v>曾晓芳</v>
      </c>
    </row>
    <row r="480" spans="1:4" s="1" customFormat="1" ht="34.5" customHeight="1">
      <c r="A480" s="4">
        <v>478</v>
      </c>
      <c r="B480" s="4" t="str">
        <f>"429820220831222720247989"</f>
        <v>429820220831222720247989</v>
      </c>
      <c r="C480" s="4" t="s">
        <v>13</v>
      </c>
      <c r="D480" s="4" t="str">
        <f>"王佳琦"</f>
        <v>王佳琦</v>
      </c>
    </row>
    <row r="481" spans="1:4" s="1" customFormat="1" ht="34.5" customHeight="1">
      <c r="A481" s="4">
        <v>479</v>
      </c>
      <c r="B481" s="4" t="str">
        <f>"429820220831223538247990"</f>
        <v>429820220831223538247990</v>
      </c>
      <c r="C481" s="4" t="s">
        <v>13</v>
      </c>
      <c r="D481" s="4" t="str">
        <f>"董妍妍"</f>
        <v>董妍妍</v>
      </c>
    </row>
    <row r="482" spans="1:4" s="1" customFormat="1" ht="34.5" customHeight="1">
      <c r="A482" s="4">
        <v>480</v>
      </c>
      <c r="B482" s="4" t="str">
        <f>"429820220901064426247999"</f>
        <v>429820220901064426247999</v>
      </c>
      <c r="C482" s="4" t="s">
        <v>13</v>
      </c>
      <c r="D482" s="4" t="str">
        <f>"苏肖月"</f>
        <v>苏肖月</v>
      </c>
    </row>
    <row r="483" spans="1:4" s="1" customFormat="1" ht="34.5" customHeight="1">
      <c r="A483" s="4">
        <v>481</v>
      </c>
      <c r="B483" s="4" t="str">
        <f>"429820220901082532248002"</f>
        <v>429820220901082532248002</v>
      </c>
      <c r="C483" s="4" t="s">
        <v>13</v>
      </c>
      <c r="D483" s="4" t="str">
        <f>"林小慧"</f>
        <v>林小慧</v>
      </c>
    </row>
    <row r="484" spans="1:4" s="1" customFormat="1" ht="34.5" customHeight="1">
      <c r="A484" s="4">
        <v>482</v>
      </c>
      <c r="B484" s="4" t="str">
        <f>"429820220901084905248006"</f>
        <v>429820220901084905248006</v>
      </c>
      <c r="C484" s="4" t="s">
        <v>13</v>
      </c>
      <c r="D484" s="4" t="str">
        <f>"刘丽琴"</f>
        <v>刘丽琴</v>
      </c>
    </row>
    <row r="485" spans="1:4" s="1" customFormat="1" ht="34.5" customHeight="1">
      <c r="A485" s="4">
        <v>483</v>
      </c>
      <c r="B485" s="4" t="str">
        <f>"429820220901085314248007"</f>
        <v>429820220901085314248007</v>
      </c>
      <c r="C485" s="4" t="s">
        <v>13</v>
      </c>
      <c r="D485" s="4" t="str">
        <f>"陈彦蓥"</f>
        <v>陈彦蓥</v>
      </c>
    </row>
    <row r="486" spans="1:4" s="1" customFormat="1" ht="34.5" customHeight="1">
      <c r="A486" s="4">
        <v>484</v>
      </c>
      <c r="B486" s="4" t="str">
        <f>"429820220901093436248014"</f>
        <v>429820220901093436248014</v>
      </c>
      <c r="C486" s="4" t="s">
        <v>13</v>
      </c>
      <c r="D486" s="4" t="str">
        <f>"邱文倩"</f>
        <v>邱文倩</v>
      </c>
    </row>
    <row r="487" spans="1:4" s="1" customFormat="1" ht="34.5" customHeight="1">
      <c r="A487" s="4">
        <v>485</v>
      </c>
      <c r="B487" s="4" t="str">
        <f>"429820220901094012248015"</f>
        <v>429820220901094012248015</v>
      </c>
      <c r="C487" s="4" t="s">
        <v>13</v>
      </c>
      <c r="D487" s="4" t="str">
        <f>"洪金玉"</f>
        <v>洪金玉</v>
      </c>
    </row>
    <row r="488" spans="1:4" s="1" customFormat="1" ht="34.5" customHeight="1">
      <c r="A488" s="4">
        <v>486</v>
      </c>
      <c r="B488" s="4" t="str">
        <f>"429820220901100924248019"</f>
        <v>429820220901100924248019</v>
      </c>
      <c r="C488" s="4" t="s">
        <v>13</v>
      </c>
      <c r="D488" s="4" t="str">
        <f>"崔彩燕"</f>
        <v>崔彩燕</v>
      </c>
    </row>
    <row r="489" spans="1:4" s="1" customFormat="1" ht="34.5" customHeight="1">
      <c r="A489" s="4">
        <v>487</v>
      </c>
      <c r="B489" s="4" t="str">
        <f>"429820220901111734248029"</f>
        <v>429820220901111734248029</v>
      </c>
      <c r="C489" s="4" t="s">
        <v>13</v>
      </c>
      <c r="D489" s="4" t="str">
        <f>"孙小慧"</f>
        <v>孙小慧</v>
      </c>
    </row>
    <row r="490" spans="1:4" s="1" customFormat="1" ht="34.5" customHeight="1">
      <c r="A490" s="4">
        <v>488</v>
      </c>
      <c r="B490" s="4" t="str">
        <f>"429820220901111808248030"</f>
        <v>429820220901111808248030</v>
      </c>
      <c r="C490" s="4" t="s">
        <v>13</v>
      </c>
      <c r="D490" s="4" t="str">
        <f>"严冬霖"</f>
        <v>严冬霖</v>
      </c>
    </row>
    <row r="491" spans="1:4" s="1" customFormat="1" ht="34.5" customHeight="1">
      <c r="A491" s="4">
        <v>489</v>
      </c>
      <c r="B491" s="4" t="str">
        <f>"429820220901113039248032"</f>
        <v>429820220901113039248032</v>
      </c>
      <c r="C491" s="4" t="s">
        <v>13</v>
      </c>
      <c r="D491" s="4" t="str">
        <f>"王媚婷"</f>
        <v>王媚婷</v>
      </c>
    </row>
    <row r="492" spans="1:4" s="1" customFormat="1" ht="34.5" customHeight="1">
      <c r="A492" s="4">
        <v>490</v>
      </c>
      <c r="B492" s="4" t="str">
        <f>"429820220901130223248040"</f>
        <v>429820220901130223248040</v>
      </c>
      <c r="C492" s="4" t="s">
        <v>13</v>
      </c>
      <c r="D492" s="4" t="str">
        <f>"于闯"</f>
        <v>于闯</v>
      </c>
    </row>
    <row r="493" spans="1:4" s="1" customFormat="1" ht="34.5" customHeight="1">
      <c r="A493" s="4">
        <v>491</v>
      </c>
      <c r="B493" s="4" t="str">
        <f>"429820220901131708248043"</f>
        <v>429820220901131708248043</v>
      </c>
      <c r="C493" s="4" t="s">
        <v>13</v>
      </c>
      <c r="D493" s="4" t="str">
        <f>"陈春如"</f>
        <v>陈春如</v>
      </c>
    </row>
    <row r="494" spans="1:4" s="1" customFormat="1" ht="34.5" customHeight="1">
      <c r="A494" s="4">
        <v>492</v>
      </c>
      <c r="B494" s="4" t="str">
        <f>"429820220901141247248048"</f>
        <v>429820220901141247248048</v>
      </c>
      <c r="C494" s="4" t="s">
        <v>13</v>
      </c>
      <c r="D494" s="4" t="str">
        <f>"温泽美"</f>
        <v>温泽美</v>
      </c>
    </row>
    <row r="495" spans="1:4" s="1" customFormat="1" ht="34.5" customHeight="1">
      <c r="A495" s="4">
        <v>493</v>
      </c>
      <c r="B495" s="4" t="str">
        <f>"429820220901141256248049"</f>
        <v>429820220901141256248049</v>
      </c>
      <c r="C495" s="4" t="s">
        <v>13</v>
      </c>
      <c r="D495" s="4" t="str">
        <f>"符奕嘉"</f>
        <v>符奕嘉</v>
      </c>
    </row>
    <row r="496" spans="1:4" s="1" customFormat="1" ht="34.5" customHeight="1">
      <c r="A496" s="4">
        <v>494</v>
      </c>
      <c r="B496" s="4" t="str">
        <f>"429820220901153213248056"</f>
        <v>429820220901153213248056</v>
      </c>
      <c r="C496" s="4" t="s">
        <v>13</v>
      </c>
      <c r="D496" s="4" t="str">
        <f>"王琼雪"</f>
        <v>王琼雪</v>
      </c>
    </row>
    <row r="497" spans="1:4" s="1" customFormat="1" ht="34.5" customHeight="1">
      <c r="A497" s="4">
        <v>495</v>
      </c>
      <c r="B497" s="4" t="str">
        <f>"429820220901160435248059"</f>
        <v>429820220901160435248059</v>
      </c>
      <c r="C497" s="4" t="s">
        <v>13</v>
      </c>
      <c r="D497" s="4" t="str">
        <f>"李泰桦"</f>
        <v>李泰桦</v>
      </c>
    </row>
    <row r="498" spans="1:4" s="1" customFormat="1" ht="34.5" customHeight="1">
      <c r="A498" s="4">
        <v>496</v>
      </c>
      <c r="B498" s="4" t="str">
        <f>"429820220901162853248062"</f>
        <v>429820220901162853248062</v>
      </c>
      <c r="C498" s="4" t="s">
        <v>13</v>
      </c>
      <c r="D498" s="4" t="str">
        <f>"梁静"</f>
        <v>梁静</v>
      </c>
    </row>
    <row r="499" spans="1:4" s="1" customFormat="1" ht="34.5" customHeight="1">
      <c r="A499" s="4">
        <v>497</v>
      </c>
      <c r="B499" s="4" t="str">
        <f>"429820220901172617248070"</f>
        <v>429820220901172617248070</v>
      </c>
      <c r="C499" s="4" t="s">
        <v>13</v>
      </c>
      <c r="D499" s="4" t="str">
        <f>"钟乐燕"</f>
        <v>钟乐燕</v>
      </c>
    </row>
    <row r="500" spans="1:4" s="1" customFormat="1" ht="34.5" customHeight="1">
      <c r="A500" s="4">
        <v>498</v>
      </c>
      <c r="B500" s="4" t="str">
        <f>"429820220901175906248078"</f>
        <v>429820220901175906248078</v>
      </c>
      <c r="C500" s="4" t="s">
        <v>13</v>
      </c>
      <c r="D500" s="4" t="str">
        <f>"郑玉滢"</f>
        <v>郑玉滢</v>
      </c>
    </row>
    <row r="501" spans="1:4" s="1" customFormat="1" ht="34.5" customHeight="1">
      <c r="A501" s="4">
        <v>499</v>
      </c>
      <c r="B501" s="4" t="str">
        <f>"429820220901180400248079"</f>
        <v>429820220901180400248079</v>
      </c>
      <c r="C501" s="4" t="s">
        <v>13</v>
      </c>
      <c r="D501" s="4" t="str">
        <f>"郭国莲"</f>
        <v>郭国莲</v>
      </c>
    </row>
    <row r="502" spans="1:4" s="1" customFormat="1" ht="34.5" customHeight="1">
      <c r="A502" s="4">
        <v>500</v>
      </c>
      <c r="B502" s="4" t="str">
        <f>"429820220901184705248083"</f>
        <v>429820220901184705248083</v>
      </c>
      <c r="C502" s="4" t="s">
        <v>13</v>
      </c>
      <c r="D502" s="4" t="str">
        <f>"范智克"</f>
        <v>范智克</v>
      </c>
    </row>
    <row r="503" spans="1:4" s="1" customFormat="1" ht="34.5" customHeight="1">
      <c r="A503" s="4">
        <v>501</v>
      </c>
      <c r="B503" s="4" t="str">
        <f>"429820220901202327248097"</f>
        <v>429820220901202327248097</v>
      </c>
      <c r="C503" s="4" t="s">
        <v>13</v>
      </c>
      <c r="D503" s="4" t="str">
        <f>"陆慧林"</f>
        <v>陆慧林</v>
      </c>
    </row>
    <row r="504" spans="1:4" s="1" customFormat="1" ht="34.5" customHeight="1">
      <c r="A504" s="4">
        <v>502</v>
      </c>
      <c r="B504" s="4" t="str">
        <f>"429820220901204546248101"</f>
        <v>429820220901204546248101</v>
      </c>
      <c r="C504" s="4" t="s">
        <v>13</v>
      </c>
      <c r="D504" s="4" t="str">
        <f>"林明健"</f>
        <v>林明健</v>
      </c>
    </row>
    <row r="505" spans="1:4" s="1" customFormat="1" ht="34.5" customHeight="1">
      <c r="A505" s="4">
        <v>503</v>
      </c>
      <c r="B505" s="4" t="str">
        <f>"429820220901214759248106"</f>
        <v>429820220901214759248106</v>
      </c>
      <c r="C505" s="4" t="s">
        <v>13</v>
      </c>
      <c r="D505" s="4" t="str">
        <f>"洪彰"</f>
        <v>洪彰</v>
      </c>
    </row>
    <row r="506" spans="1:4" s="1" customFormat="1" ht="34.5" customHeight="1">
      <c r="A506" s="4">
        <v>504</v>
      </c>
      <c r="B506" s="4" t="str">
        <f>"429820220902021503248122"</f>
        <v>429820220902021503248122</v>
      </c>
      <c r="C506" s="4" t="s">
        <v>13</v>
      </c>
      <c r="D506" s="4" t="str">
        <f>"崔经女"</f>
        <v>崔经女</v>
      </c>
    </row>
    <row r="507" spans="1:4" s="1" customFormat="1" ht="34.5" customHeight="1">
      <c r="A507" s="4">
        <v>505</v>
      </c>
      <c r="B507" s="4" t="str">
        <f>"429820220902091610248132"</f>
        <v>429820220902091610248132</v>
      </c>
      <c r="C507" s="4" t="s">
        <v>13</v>
      </c>
      <c r="D507" s="4" t="str">
        <f>"吴笛源"</f>
        <v>吴笛源</v>
      </c>
    </row>
    <row r="508" spans="1:4" s="1" customFormat="1" ht="34.5" customHeight="1">
      <c r="A508" s="4">
        <v>506</v>
      </c>
      <c r="B508" s="4" t="str">
        <f>"429820220902101545248144"</f>
        <v>429820220902101545248144</v>
      </c>
      <c r="C508" s="4" t="s">
        <v>13</v>
      </c>
      <c r="D508" s="4" t="str">
        <f>"符传慧"</f>
        <v>符传慧</v>
      </c>
    </row>
    <row r="509" spans="1:4" s="1" customFormat="1" ht="34.5" customHeight="1">
      <c r="A509" s="4">
        <v>507</v>
      </c>
      <c r="B509" s="4" t="str">
        <f>"429820220902114139248158"</f>
        <v>429820220902114139248158</v>
      </c>
      <c r="C509" s="4" t="s">
        <v>13</v>
      </c>
      <c r="D509" s="4" t="str">
        <f>"符秀妹"</f>
        <v>符秀妹</v>
      </c>
    </row>
    <row r="510" spans="1:4" s="1" customFormat="1" ht="34.5" customHeight="1">
      <c r="A510" s="4">
        <v>508</v>
      </c>
      <c r="B510" s="4" t="str">
        <f>"429820220902124159248164"</f>
        <v>429820220902124159248164</v>
      </c>
      <c r="C510" s="4" t="s">
        <v>13</v>
      </c>
      <c r="D510" s="4" t="str">
        <f>"陈燕繁"</f>
        <v>陈燕繁</v>
      </c>
    </row>
    <row r="511" spans="1:4" s="1" customFormat="1" ht="34.5" customHeight="1">
      <c r="A511" s="4">
        <v>509</v>
      </c>
      <c r="B511" s="4" t="str">
        <f>"429820220902153054248174"</f>
        <v>429820220902153054248174</v>
      </c>
      <c r="C511" s="4" t="s">
        <v>13</v>
      </c>
      <c r="D511" s="4" t="str">
        <f>"姜琦"</f>
        <v>姜琦</v>
      </c>
    </row>
    <row r="512" spans="1:4" s="1" customFormat="1" ht="34.5" customHeight="1">
      <c r="A512" s="4">
        <v>510</v>
      </c>
      <c r="B512" s="4" t="str">
        <f>"429820220902160458248178"</f>
        <v>429820220902160458248178</v>
      </c>
      <c r="C512" s="4" t="s">
        <v>13</v>
      </c>
      <c r="D512" s="4" t="str">
        <f>"陈虹羽"</f>
        <v>陈虹羽</v>
      </c>
    </row>
    <row r="513" spans="1:4" s="1" customFormat="1" ht="34.5" customHeight="1">
      <c r="A513" s="4">
        <v>511</v>
      </c>
      <c r="B513" s="4" t="str">
        <f>"429820220902161449248179"</f>
        <v>429820220902161449248179</v>
      </c>
      <c r="C513" s="4" t="s">
        <v>13</v>
      </c>
      <c r="D513" s="4" t="str">
        <f>"曾令娇"</f>
        <v>曾令娇</v>
      </c>
    </row>
    <row r="514" spans="1:4" s="1" customFormat="1" ht="34.5" customHeight="1">
      <c r="A514" s="4">
        <v>512</v>
      </c>
      <c r="B514" s="4" t="str">
        <f>"429820220902161605248180"</f>
        <v>429820220902161605248180</v>
      </c>
      <c r="C514" s="4" t="s">
        <v>13</v>
      </c>
      <c r="D514" s="4" t="str">
        <f>"岑春平"</f>
        <v>岑春平</v>
      </c>
    </row>
    <row r="515" spans="1:4" s="1" customFormat="1" ht="34.5" customHeight="1">
      <c r="A515" s="4">
        <v>513</v>
      </c>
      <c r="B515" s="4" t="str">
        <f>"429820220902163050248184"</f>
        <v>429820220902163050248184</v>
      </c>
      <c r="C515" s="4" t="s">
        <v>13</v>
      </c>
      <c r="D515" s="4" t="str">
        <f>"谭瑶瑶"</f>
        <v>谭瑶瑶</v>
      </c>
    </row>
    <row r="516" spans="1:4" s="1" customFormat="1" ht="34.5" customHeight="1">
      <c r="A516" s="4">
        <v>514</v>
      </c>
      <c r="B516" s="4" t="str">
        <f>"429820220902175442248197"</f>
        <v>429820220902175442248197</v>
      </c>
      <c r="C516" s="4" t="s">
        <v>13</v>
      </c>
      <c r="D516" s="4" t="str">
        <f>"郑桂容"</f>
        <v>郑桂容</v>
      </c>
    </row>
    <row r="517" spans="1:4" s="1" customFormat="1" ht="34.5" customHeight="1">
      <c r="A517" s="4">
        <v>515</v>
      </c>
      <c r="B517" s="4" t="str">
        <f>"429820220902184314248202"</f>
        <v>429820220902184314248202</v>
      </c>
      <c r="C517" s="4" t="s">
        <v>13</v>
      </c>
      <c r="D517" s="4" t="str">
        <f>"龙滢"</f>
        <v>龙滢</v>
      </c>
    </row>
    <row r="518" spans="1:4" s="1" customFormat="1" ht="34.5" customHeight="1">
      <c r="A518" s="4">
        <v>516</v>
      </c>
      <c r="B518" s="4" t="str">
        <f>"429820220902223727248227"</f>
        <v>429820220902223727248227</v>
      </c>
      <c r="C518" s="4" t="s">
        <v>13</v>
      </c>
      <c r="D518" s="4" t="str">
        <f>"王来环"</f>
        <v>王来环</v>
      </c>
    </row>
    <row r="519" spans="1:4" s="1" customFormat="1" ht="34.5" customHeight="1">
      <c r="A519" s="4">
        <v>517</v>
      </c>
      <c r="B519" s="4" t="str">
        <f>"429820220903100726248243"</f>
        <v>429820220903100726248243</v>
      </c>
      <c r="C519" s="4" t="s">
        <v>13</v>
      </c>
      <c r="D519" s="4" t="str">
        <f>"王琼辉"</f>
        <v>王琼辉</v>
      </c>
    </row>
    <row r="520" spans="1:4" s="1" customFormat="1" ht="34.5" customHeight="1">
      <c r="A520" s="4">
        <v>518</v>
      </c>
      <c r="B520" s="4" t="str">
        <f>"429820220903124625248256"</f>
        <v>429820220903124625248256</v>
      </c>
      <c r="C520" s="4" t="s">
        <v>13</v>
      </c>
      <c r="D520" s="4" t="str">
        <f>"王英"</f>
        <v>王英</v>
      </c>
    </row>
    <row r="521" spans="1:4" s="1" customFormat="1" ht="34.5" customHeight="1">
      <c r="A521" s="4">
        <v>519</v>
      </c>
      <c r="B521" s="4" t="str">
        <f>"429820220903182631248280"</f>
        <v>429820220903182631248280</v>
      </c>
      <c r="C521" s="4" t="s">
        <v>13</v>
      </c>
      <c r="D521" s="4" t="str">
        <f>"唐全方"</f>
        <v>唐全方</v>
      </c>
    </row>
    <row r="522" spans="1:4" s="1" customFormat="1" ht="34.5" customHeight="1">
      <c r="A522" s="4">
        <v>520</v>
      </c>
      <c r="B522" s="4" t="str">
        <f>"429820220903214613248287"</f>
        <v>429820220903214613248287</v>
      </c>
      <c r="C522" s="4" t="s">
        <v>13</v>
      </c>
      <c r="D522" s="4" t="str">
        <f>"王梓钰"</f>
        <v>王梓钰</v>
      </c>
    </row>
    <row r="523" spans="1:4" s="1" customFormat="1" ht="34.5" customHeight="1">
      <c r="A523" s="4">
        <v>521</v>
      </c>
      <c r="B523" s="4" t="str">
        <f>"429820220904095625248307"</f>
        <v>429820220904095625248307</v>
      </c>
      <c r="C523" s="4" t="s">
        <v>13</v>
      </c>
      <c r="D523" s="4" t="str">
        <f>"蔡可歆"</f>
        <v>蔡可歆</v>
      </c>
    </row>
    <row r="524" spans="1:4" s="1" customFormat="1" ht="34.5" customHeight="1">
      <c r="A524" s="4">
        <v>522</v>
      </c>
      <c r="B524" s="4" t="str">
        <f>"429820220904104930248312"</f>
        <v>429820220904104930248312</v>
      </c>
      <c r="C524" s="4" t="s">
        <v>13</v>
      </c>
      <c r="D524" s="4" t="str">
        <f>"王少苗"</f>
        <v>王少苗</v>
      </c>
    </row>
    <row r="525" spans="1:4" s="1" customFormat="1" ht="34.5" customHeight="1">
      <c r="A525" s="4">
        <v>523</v>
      </c>
      <c r="B525" s="4" t="str">
        <f>"429820220904113321248316"</f>
        <v>429820220904113321248316</v>
      </c>
      <c r="C525" s="4" t="s">
        <v>13</v>
      </c>
      <c r="D525" s="4" t="str">
        <f>"陈紫玉"</f>
        <v>陈紫玉</v>
      </c>
    </row>
    <row r="526" spans="1:4" s="1" customFormat="1" ht="34.5" customHeight="1">
      <c r="A526" s="4">
        <v>524</v>
      </c>
      <c r="B526" s="4" t="str">
        <f>"429820220904114748248318"</f>
        <v>429820220904114748248318</v>
      </c>
      <c r="C526" s="4" t="s">
        <v>13</v>
      </c>
      <c r="D526" s="4" t="str">
        <f>"谭湘怡"</f>
        <v>谭湘怡</v>
      </c>
    </row>
    <row r="527" spans="1:4" s="1" customFormat="1" ht="34.5" customHeight="1">
      <c r="A527" s="4">
        <v>525</v>
      </c>
      <c r="B527" s="4" t="str">
        <f>"429820220904131613248323"</f>
        <v>429820220904131613248323</v>
      </c>
      <c r="C527" s="4" t="s">
        <v>13</v>
      </c>
      <c r="D527" s="4" t="str">
        <f>"赵姗姗"</f>
        <v>赵姗姗</v>
      </c>
    </row>
    <row r="528" spans="1:4" s="1" customFormat="1" ht="34.5" customHeight="1">
      <c r="A528" s="4">
        <v>526</v>
      </c>
      <c r="B528" s="4" t="str">
        <f>"429820220904155626248336"</f>
        <v>429820220904155626248336</v>
      </c>
      <c r="C528" s="4" t="s">
        <v>13</v>
      </c>
      <c r="D528" s="4" t="str">
        <f>"李美琼"</f>
        <v>李美琼</v>
      </c>
    </row>
    <row r="529" spans="1:4" s="1" customFormat="1" ht="34.5" customHeight="1">
      <c r="A529" s="4">
        <v>527</v>
      </c>
      <c r="B529" s="4" t="str">
        <f>"429820220904180923248343"</f>
        <v>429820220904180923248343</v>
      </c>
      <c r="C529" s="4" t="s">
        <v>13</v>
      </c>
      <c r="D529" s="4" t="str">
        <f>"李道雯"</f>
        <v>李道雯</v>
      </c>
    </row>
    <row r="530" spans="1:4" s="1" customFormat="1" ht="34.5" customHeight="1">
      <c r="A530" s="4">
        <v>528</v>
      </c>
      <c r="B530" s="4" t="str">
        <f>"429820220904182237248345"</f>
        <v>429820220904182237248345</v>
      </c>
      <c r="C530" s="4" t="s">
        <v>13</v>
      </c>
      <c r="D530" s="4" t="str">
        <f>"陈若婷"</f>
        <v>陈若婷</v>
      </c>
    </row>
    <row r="531" spans="1:4" s="1" customFormat="1" ht="34.5" customHeight="1">
      <c r="A531" s="4">
        <v>529</v>
      </c>
      <c r="B531" s="4" t="str">
        <f>"429820220904194713248348"</f>
        <v>429820220904194713248348</v>
      </c>
      <c r="C531" s="4" t="s">
        <v>13</v>
      </c>
      <c r="D531" s="4" t="str">
        <f>"黎逢彩"</f>
        <v>黎逢彩</v>
      </c>
    </row>
    <row r="532" spans="1:4" s="1" customFormat="1" ht="34.5" customHeight="1">
      <c r="A532" s="4">
        <v>530</v>
      </c>
      <c r="B532" s="4" t="str">
        <f>"429820220904201201248351"</f>
        <v>429820220904201201248351</v>
      </c>
      <c r="C532" s="4" t="s">
        <v>13</v>
      </c>
      <c r="D532" s="4" t="str">
        <f>"施江玲"</f>
        <v>施江玲</v>
      </c>
    </row>
    <row r="533" spans="1:4" s="1" customFormat="1" ht="34.5" customHeight="1">
      <c r="A533" s="4">
        <v>531</v>
      </c>
      <c r="B533" s="4" t="str">
        <f>"429820220904231047248365"</f>
        <v>429820220904231047248365</v>
      </c>
      <c r="C533" s="4" t="s">
        <v>13</v>
      </c>
      <c r="D533" s="4" t="str">
        <f>"何雯雯"</f>
        <v>何雯雯</v>
      </c>
    </row>
    <row r="534" spans="1:4" s="1" customFormat="1" ht="34.5" customHeight="1">
      <c r="A534" s="4">
        <v>532</v>
      </c>
      <c r="B534" s="4" t="str">
        <f>"429820220904233054248370"</f>
        <v>429820220904233054248370</v>
      </c>
      <c r="C534" s="4" t="s">
        <v>13</v>
      </c>
      <c r="D534" s="4" t="str">
        <f>"何春兰"</f>
        <v>何春兰</v>
      </c>
    </row>
    <row r="535" spans="1:4" s="1" customFormat="1" ht="34.5" customHeight="1">
      <c r="A535" s="4">
        <v>533</v>
      </c>
      <c r="B535" s="4" t="str">
        <f>"429820220905094740248385"</f>
        <v>429820220905094740248385</v>
      </c>
      <c r="C535" s="4" t="s">
        <v>13</v>
      </c>
      <c r="D535" s="4" t="str">
        <f>"韦惠萍"</f>
        <v>韦惠萍</v>
      </c>
    </row>
    <row r="536" spans="1:4" s="1" customFormat="1" ht="34.5" customHeight="1">
      <c r="A536" s="4">
        <v>534</v>
      </c>
      <c r="B536" s="4" t="str">
        <f>"429820220905105234248394"</f>
        <v>429820220905105234248394</v>
      </c>
      <c r="C536" s="4" t="s">
        <v>13</v>
      </c>
      <c r="D536" s="4" t="str">
        <f>"符海媚"</f>
        <v>符海媚</v>
      </c>
    </row>
    <row r="537" spans="1:4" s="1" customFormat="1" ht="34.5" customHeight="1">
      <c r="A537" s="4">
        <v>535</v>
      </c>
      <c r="B537" s="4" t="str">
        <f>"429820220905105520248395"</f>
        <v>429820220905105520248395</v>
      </c>
      <c r="C537" s="4" t="s">
        <v>13</v>
      </c>
      <c r="D537" s="4" t="str">
        <f>"付思思"</f>
        <v>付思思</v>
      </c>
    </row>
    <row r="538" spans="1:4" s="1" customFormat="1" ht="34.5" customHeight="1">
      <c r="A538" s="4">
        <v>536</v>
      </c>
      <c r="B538" s="4" t="str">
        <f>"429820220905112608248401"</f>
        <v>429820220905112608248401</v>
      </c>
      <c r="C538" s="4" t="s">
        <v>13</v>
      </c>
      <c r="D538" s="4" t="str">
        <f>"王涵"</f>
        <v>王涵</v>
      </c>
    </row>
    <row r="539" spans="1:4" s="1" customFormat="1" ht="34.5" customHeight="1">
      <c r="A539" s="4">
        <v>537</v>
      </c>
      <c r="B539" s="4" t="str">
        <f>"429820220905121620248406"</f>
        <v>429820220905121620248406</v>
      </c>
      <c r="C539" s="4" t="s">
        <v>13</v>
      </c>
      <c r="D539" s="4" t="str">
        <f>"方意岑"</f>
        <v>方意岑</v>
      </c>
    </row>
    <row r="540" spans="1:4" s="1" customFormat="1" ht="34.5" customHeight="1">
      <c r="A540" s="4">
        <v>538</v>
      </c>
      <c r="B540" s="4" t="str">
        <f>"429820220905123103248408"</f>
        <v>429820220905123103248408</v>
      </c>
      <c r="C540" s="4" t="s">
        <v>13</v>
      </c>
      <c r="D540" s="4" t="str">
        <f>"王海燕"</f>
        <v>王海燕</v>
      </c>
    </row>
    <row r="541" spans="1:4" s="1" customFormat="1" ht="34.5" customHeight="1">
      <c r="A541" s="4">
        <v>539</v>
      </c>
      <c r="B541" s="4" t="str">
        <f>"429820220905124334248409"</f>
        <v>429820220905124334248409</v>
      </c>
      <c r="C541" s="4" t="s">
        <v>13</v>
      </c>
      <c r="D541" s="4" t="str">
        <f>"贺心成"</f>
        <v>贺心成</v>
      </c>
    </row>
    <row r="542" spans="1:4" s="1" customFormat="1" ht="34.5" customHeight="1">
      <c r="A542" s="4">
        <v>540</v>
      </c>
      <c r="B542" s="4" t="str">
        <f>"429820220905134317248416"</f>
        <v>429820220905134317248416</v>
      </c>
      <c r="C542" s="4" t="s">
        <v>13</v>
      </c>
      <c r="D542" s="4" t="str">
        <f>"袁圆圆"</f>
        <v>袁圆圆</v>
      </c>
    </row>
    <row r="543" spans="1:4" s="1" customFormat="1" ht="34.5" customHeight="1">
      <c r="A543" s="4">
        <v>541</v>
      </c>
      <c r="B543" s="4" t="str">
        <f>"429820220905144430248418"</f>
        <v>429820220905144430248418</v>
      </c>
      <c r="C543" s="4" t="s">
        <v>13</v>
      </c>
      <c r="D543" s="4" t="str">
        <f>"高佳"</f>
        <v>高佳</v>
      </c>
    </row>
    <row r="544" spans="1:4" s="1" customFormat="1" ht="34.5" customHeight="1">
      <c r="A544" s="4">
        <v>542</v>
      </c>
      <c r="B544" s="4" t="str">
        <f>"429820220905144627248419"</f>
        <v>429820220905144627248419</v>
      </c>
      <c r="C544" s="4" t="s">
        <v>13</v>
      </c>
      <c r="D544" s="4" t="str">
        <f>"杨菡"</f>
        <v>杨菡</v>
      </c>
    </row>
    <row r="545" spans="1:4" s="1" customFormat="1" ht="34.5" customHeight="1">
      <c r="A545" s="4">
        <v>543</v>
      </c>
      <c r="B545" s="4" t="str">
        <f>"429820220905150851248422"</f>
        <v>429820220905150851248422</v>
      </c>
      <c r="C545" s="4" t="s">
        <v>13</v>
      </c>
      <c r="D545" s="4" t="str">
        <f>"黄珊"</f>
        <v>黄珊</v>
      </c>
    </row>
    <row r="546" spans="1:4" s="1" customFormat="1" ht="34.5" customHeight="1">
      <c r="A546" s="4">
        <v>544</v>
      </c>
      <c r="B546" s="4" t="str">
        <f>"429820220905155310248431"</f>
        <v>429820220905155310248431</v>
      </c>
      <c r="C546" s="4" t="s">
        <v>13</v>
      </c>
      <c r="D546" s="4" t="str">
        <f>"陈小美"</f>
        <v>陈小美</v>
      </c>
    </row>
    <row r="547" spans="1:4" s="1" customFormat="1" ht="34.5" customHeight="1">
      <c r="A547" s="4">
        <v>545</v>
      </c>
      <c r="B547" s="4" t="str">
        <f>"429820220905160404248435"</f>
        <v>429820220905160404248435</v>
      </c>
      <c r="C547" s="4" t="s">
        <v>13</v>
      </c>
      <c r="D547" s="4" t="str">
        <f>"邓晓容"</f>
        <v>邓晓容</v>
      </c>
    </row>
    <row r="548" spans="1:4" s="1" customFormat="1" ht="34.5" customHeight="1">
      <c r="A548" s="4">
        <v>546</v>
      </c>
      <c r="B548" s="4" t="str">
        <f>"429820220905171808248447"</f>
        <v>429820220905171808248447</v>
      </c>
      <c r="C548" s="4" t="s">
        <v>13</v>
      </c>
      <c r="D548" s="4" t="str">
        <f>"方苗凤"</f>
        <v>方苗凤</v>
      </c>
    </row>
    <row r="549" spans="1:4" s="1" customFormat="1" ht="34.5" customHeight="1">
      <c r="A549" s="4">
        <v>547</v>
      </c>
      <c r="B549" s="4" t="str">
        <f>"429820220905172816248451"</f>
        <v>429820220905172816248451</v>
      </c>
      <c r="C549" s="4" t="s">
        <v>13</v>
      </c>
      <c r="D549" s="4" t="str">
        <f>"卓悦"</f>
        <v>卓悦</v>
      </c>
    </row>
    <row r="550" spans="1:4" s="1" customFormat="1" ht="34.5" customHeight="1">
      <c r="A550" s="4">
        <v>548</v>
      </c>
      <c r="B550" s="4" t="str">
        <f>"429820220905173601248453"</f>
        <v>429820220905173601248453</v>
      </c>
      <c r="C550" s="4" t="s">
        <v>13</v>
      </c>
      <c r="D550" s="4" t="str">
        <f>"钟荣如"</f>
        <v>钟荣如</v>
      </c>
    </row>
    <row r="551" spans="1:4" s="1" customFormat="1" ht="34.5" customHeight="1">
      <c r="A551" s="4">
        <v>549</v>
      </c>
      <c r="B551" s="4" t="str">
        <f>"429820220905174438248457"</f>
        <v>429820220905174438248457</v>
      </c>
      <c r="C551" s="4" t="s">
        <v>13</v>
      </c>
      <c r="D551" s="4" t="str">
        <f>"文嫚"</f>
        <v>文嫚</v>
      </c>
    </row>
    <row r="552" spans="1:4" s="1" customFormat="1" ht="34.5" customHeight="1">
      <c r="A552" s="4">
        <v>550</v>
      </c>
      <c r="B552" s="4" t="str">
        <f>"429820220905174454248458"</f>
        <v>429820220905174454248458</v>
      </c>
      <c r="C552" s="4" t="s">
        <v>13</v>
      </c>
      <c r="D552" s="4" t="str">
        <f>"冯丽蓉"</f>
        <v>冯丽蓉</v>
      </c>
    </row>
    <row r="553" spans="1:4" s="1" customFormat="1" ht="34.5" customHeight="1">
      <c r="A553" s="4">
        <v>551</v>
      </c>
      <c r="B553" s="4" t="str">
        <f>"429820220905181616248463"</f>
        <v>429820220905181616248463</v>
      </c>
      <c r="C553" s="4" t="s">
        <v>13</v>
      </c>
      <c r="D553" s="4" t="str">
        <f>"陈锦峰"</f>
        <v>陈锦峰</v>
      </c>
    </row>
    <row r="554" spans="1:4" s="1" customFormat="1" ht="34.5" customHeight="1">
      <c r="A554" s="4">
        <v>552</v>
      </c>
      <c r="B554" s="4" t="str">
        <f>"429820220905210414248488"</f>
        <v>429820220905210414248488</v>
      </c>
      <c r="C554" s="4" t="s">
        <v>13</v>
      </c>
      <c r="D554" s="4" t="str">
        <f>"朱雅楠"</f>
        <v>朱雅楠</v>
      </c>
    </row>
    <row r="555" spans="1:4" s="1" customFormat="1" ht="34.5" customHeight="1">
      <c r="A555" s="4">
        <v>553</v>
      </c>
      <c r="B555" s="4" t="str">
        <f>"429820220905214602248494"</f>
        <v>429820220905214602248494</v>
      </c>
      <c r="C555" s="4" t="s">
        <v>13</v>
      </c>
      <c r="D555" s="4" t="str">
        <f>"周丹萍"</f>
        <v>周丹萍</v>
      </c>
    </row>
    <row r="556" spans="1:4" s="1" customFormat="1" ht="34.5" customHeight="1">
      <c r="A556" s="4">
        <v>554</v>
      </c>
      <c r="B556" s="4" t="str">
        <f>"429820220905230702248512"</f>
        <v>429820220905230702248512</v>
      </c>
      <c r="C556" s="4" t="s">
        <v>13</v>
      </c>
      <c r="D556" s="4" t="str">
        <f>"王明颖"</f>
        <v>王明颖</v>
      </c>
    </row>
    <row r="557" spans="1:4" s="1" customFormat="1" ht="34.5" customHeight="1">
      <c r="A557" s="4">
        <v>555</v>
      </c>
      <c r="B557" s="4" t="str">
        <f>"429820220905233210248515"</f>
        <v>429820220905233210248515</v>
      </c>
      <c r="C557" s="4" t="s">
        <v>13</v>
      </c>
      <c r="D557" s="4" t="str">
        <f>"吴晓艺"</f>
        <v>吴晓艺</v>
      </c>
    </row>
    <row r="558" spans="1:4" s="1" customFormat="1" ht="34.5" customHeight="1">
      <c r="A558" s="4">
        <v>556</v>
      </c>
      <c r="B558" s="4" t="str">
        <f>"429820220906010816248529"</f>
        <v>429820220906010816248529</v>
      </c>
      <c r="C558" s="4" t="s">
        <v>13</v>
      </c>
      <c r="D558" s="4" t="str">
        <f>"祁海球"</f>
        <v>祁海球</v>
      </c>
    </row>
    <row r="559" spans="1:4" s="1" customFormat="1" ht="34.5" customHeight="1">
      <c r="A559" s="4">
        <v>557</v>
      </c>
      <c r="B559" s="4" t="str">
        <f>"429820220906073101248536"</f>
        <v>429820220906073101248536</v>
      </c>
      <c r="C559" s="4" t="s">
        <v>13</v>
      </c>
      <c r="D559" s="4" t="str">
        <f>"罗小倩"</f>
        <v>罗小倩</v>
      </c>
    </row>
    <row r="560" spans="1:4" s="1" customFormat="1" ht="34.5" customHeight="1">
      <c r="A560" s="4">
        <v>558</v>
      </c>
      <c r="B560" s="4" t="str">
        <f>"429820220906093102248549"</f>
        <v>429820220906093102248549</v>
      </c>
      <c r="C560" s="4" t="s">
        <v>13</v>
      </c>
      <c r="D560" s="4" t="str">
        <f>"杨娜"</f>
        <v>杨娜</v>
      </c>
    </row>
    <row r="561" spans="1:4" s="1" customFormat="1" ht="34.5" customHeight="1">
      <c r="A561" s="4">
        <v>559</v>
      </c>
      <c r="B561" s="4" t="str">
        <f>"429820220906100410248561"</f>
        <v>429820220906100410248561</v>
      </c>
      <c r="C561" s="4" t="s">
        <v>13</v>
      </c>
      <c r="D561" s="4" t="str">
        <f>"陈益云"</f>
        <v>陈益云</v>
      </c>
    </row>
    <row r="562" spans="1:4" s="1" customFormat="1" ht="34.5" customHeight="1">
      <c r="A562" s="4">
        <v>560</v>
      </c>
      <c r="B562" s="4" t="str">
        <f>"429820220906102414248569"</f>
        <v>429820220906102414248569</v>
      </c>
      <c r="C562" s="4" t="s">
        <v>13</v>
      </c>
      <c r="D562" s="4" t="str">
        <f>"王玉霞"</f>
        <v>王玉霞</v>
      </c>
    </row>
    <row r="563" spans="1:4" s="1" customFormat="1" ht="34.5" customHeight="1">
      <c r="A563" s="4">
        <v>561</v>
      </c>
      <c r="B563" s="4" t="str">
        <f>"429820220906103722248575"</f>
        <v>429820220906103722248575</v>
      </c>
      <c r="C563" s="4" t="s">
        <v>13</v>
      </c>
      <c r="D563" s="4" t="str">
        <f>"谢芳芳"</f>
        <v>谢芳芳</v>
      </c>
    </row>
    <row r="564" spans="1:4" s="1" customFormat="1" ht="34.5" customHeight="1">
      <c r="A564" s="4">
        <v>562</v>
      </c>
      <c r="B564" s="4" t="str">
        <f>"429820220906105323248580"</f>
        <v>429820220906105323248580</v>
      </c>
      <c r="C564" s="4" t="s">
        <v>13</v>
      </c>
      <c r="D564" s="4" t="str">
        <f>"温红潇"</f>
        <v>温红潇</v>
      </c>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娟娟</cp:lastModifiedBy>
  <dcterms:created xsi:type="dcterms:W3CDTF">2022-09-19T03:37:04Z</dcterms:created>
  <dcterms:modified xsi:type="dcterms:W3CDTF">2022-10-15T09:38:30Z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3D119D9C113B4CA383344C298D6B38CB</vt:lpwstr>
  </property>
  <property fmtid="{D5CDD505-2E9C-101B-9397-08002B2CF9AE}" pid="4" name="KSOProductBuildV">
    <vt:lpwstr>2052-11.1.0.12358</vt:lpwstr>
  </property>
</Properties>
</file>