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<sst xmlns="http://schemas.openxmlformats.org/spreadsheetml/2006/main" count="23" uniqueCount="6">
  <si>
    <t>社旗县医疗健康服务集团自主招聘工作人员面试成绩</t>
  </si>
  <si>
    <t>岗位代码</t>
  </si>
  <si>
    <t>姓名</t>
  </si>
  <si>
    <t>准考证号</t>
  </si>
  <si>
    <t>面试成绩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</si>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</sst>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4"/>
  <sheetViews>
    <sheetView tabSelected="1" zoomScaleSheetLayoutView="100" workbookViewId="0" topLeftCell="A1">
      <selection activeCell="E3" sqref="E3"/>
    </sheetView>
  </sheetViews>
  <sheetFormatPr defaultColWidth="9.00390625" defaultRowHeight="14.25"/>
  <cols>
    <col min="1" max="2" width="9.00390625" style="1" customWidth="1"/>
    <col min="3" max="3" width="14.375" style="1" customWidth="1"/>
    <col min="4" max="4" width="20.00390625" style="1" customWidth="1"/>
    <col min="5" max="16384" width="9.00390625" style="1" customWidth="1"/>
  </cols>
  <sheetData>
    <row r="1" spans="1:4" ht="36" customHeight="1">
      <c r="A1" s="2" t="s">
        <v>0</v>
      </c>
      <c r="B1" s="3"/>
      <c r="C1" s="3"/>
      <c r="D1" s="3"/>
    </row>
    <row r="2" spans="1:4" ht="14.25">
      <c r="A2" s="4" t="s">
        <v>1</v>
      </c>
      <c r="B2" s="4" t="s">
        <v>2</v>
      </c>
      <c r="C2" s="4" t="s">
        <v>3</v>
      </c>
      <c r="D2" s="5" t="s">
        <v>4</v>
      </c>
    </row>
    <row r="3" spans="1:4" ht="14.25">
      <c r="A3" s="4" t="str">
        <f aca="true" t="shared" si="0" ref="A3:A6">"004"</f>
        <v>004</v>
      </c>
      <c r="B3" s="6" t="str">
        <f>"赵阔"</f>
        <v>赵阔</v>
      </c>
      <c r="C3" s="4" t="str">
        <f>"2208282522"</f>
        <v>2208282522</v>
      </c>
      <c r="D3" s="5">
        <v>86.5</v>
      </c>
    </row>
    <row r="4" spans="1:4" ht="14.25">
      <c r="A4" s="4" t="str">
        <f t="shared" si="0"/>
        <v>004</v>
      </c>
      <c r="B4" s="6" t="str">
        <f>"胡天一"</f>
        <v>胡天一</v>
      </c>
      <c r="C4" s="4" t="str">
        <f>"2208282525"</f>
        <v>2208282525</v>
      </c>
      <c r="D4" s="5">
        <v>82.3</v>
      </c>
    </row>
    <row r="5" spans="1:4" ht="14.25">
      <c r="A5" s="4" t="str">
        <f t="shared" si="0"/>
        <v>004</v>
      </c>
      <c r="B5" s="6" t="str">
        <f>"张欣"</f>
        <v>张欣</v>
      </c>
      <c r="C5" s="4" t="str">
        <f>"2208282523"</f>
        <v>2208282523</v>
      </c>
      <c r="D5" s="5">
        <v>80.1</v>
      </c>
    </row>
    <row r="6" spans="1:4" ht="14.25">
      <c r="A6" s="4" t="str">
        <f t="shared" si="0"/>
        <v>004</v>
      </c>
      <c r="B6" s="6" t="str">
        <f>"邢欢"</f>
        <v>邢欢</v>
      </c>
      <c r="C6" s="4" t="str">
        <f>"2208282519"</f>
        <v>2208282519</v>
      </c>
      <c r="D6" s="5">
        <v>78.2</v>
      </c>
    </row>
    <row r="7" spans="1:4" ht="14.25">
      <c r="A7" s="4" t="str">
        <f aca="true" t="shared" si="1" ref="A7:A10">"006"</f>
        <v>006</v>
      </c>
      <c r="B7" s="6" t="str">
        <f>"侯峰阳"</f>
        <v>侯峰阳</v>
      </c>
      <c r="C7" s="4" t="str">
        <f>"2208280102"</f>
        <v>2208280102</v>
      </c>
      <c r="D7" s="5">
        <v>72.2</v>
      </c>
    </row>
    <row r="8" spans="1:4" ht="14.25">
      <c r="A8" s="4" t="str">
        <f t="shared" si="1"/>
        <v>006</v>
      </c>
      <c r="B8" s="6" t="str">
        <f>"王慧敏"</f>
        <v>王慧敏</v>
      </c>
      <c r="C8" s="4" t="str">
        <f>"2208280105"</f>
        <v>2208280105</v>
      </c>
      <c r="D8" s="5">
        <v>82.8</v>
      </c>
    </row>
    <row r="9" spans="1:4" ht="14.25">
      <c r="A9" s="4" t="str">
        <f t="shared" si="1"/>
        <v>006</v>
      </c>
      <c r="B9" s="4" t="str">
        <f>"张乐"</f>
        <v>张乐</v>
      </c>
      <c r="C9" s="4" t="str">
        <f>"2208280103"</f>
        <v>2208280103</v>
      </c>
      <c r="D9" s="5">
        <v>77.9</v>
      </c>
    </row>
    <row r="10" spans="1:4" ht="14.25">
      <c r="A10" s="4" t="str">
        <f t="shared" si="1"/>
        <v>006</v>
      </c>
      <c r="B10" s="4" t="str">
        <f>"齐梦思"</f>
        <v>齐梦思</v>
      </c>
      <c r="C10" s="4" t="str">
        <f>"2208280101"</f>
        <v>2208280101</v>
      </c>
      <c r="D10" s="5">
        <v>79.3</v>
      </c>
    </row>
    <row r="11" spans="1:4" ht="14.25">
      <c r="A11" s="4" t="str">
        <f aca="true" t="shared" si="2" ref="A11:A21">"007"</f>
        <v>007</v>
      </c>
      <c r="B11" s="4" t="str">
        <f>"景欢"</f>
        <v>景欢</v>
      </c>
      <c r="C11" s="4" t="str">
        <f>"2208282625"</f>
        <v>2208282625</v>
      </c>
      <c r="D11" s="5" t="s">
        <v>5</v>
      </c>
    </row>
    <row r="12" spans="1:4" ht="14.25">
      <c r="A12" s="4" t="str">
        <f t="shared" si="2"/>
        <v>007</v>
      </c>
      <c r="B12" s="6" t="str">
        <f>"孙宇莹"</f>
        <v>孙宇莹</v>
      </c>
      <c r="C12" s="4" t="str">
        <f>"2208282607"</f>
        <v>2208282607</v>
      </c>
      <c r="D12" s="5">
        <v>84.7</v>
      </c>
    </row>
    <row r="13" spans="1:4" ht="14.25">
      <c r="A13" s="4" t="str">
        <f t="shared" si="2"/>
        <v>007</v>
      </c>
      <c r="B13" s="6" t="str">
        <f>"李琳"</f>
        <v>李琳</v>
      </c>
      <c r="C13" s="4" t="str">
        <f>"2208282604"</f>
        <v>2208282604</v>
      </c>
      <c r="D13" s="5">
        <v>83.3</v>
      </c>
    </row>
    <row r="14" spans="1:4" ht="14.25">
      <c r="A14" s="4" t="str">
        <f t="shared" si="2"/>
        <v>007</v>
      </c>
      <c r="B14" s="6" t="str">
        <f>"梁士景"</f>
        <v>梁士景</v>
      </c>
      <c r="C14" s="4" t="str">
        <f>"2208282611"</f>
        <v>2208282611</v>
      </c>
      <c r="D14" s="5">
        <v>82.3</v>
      </c>
    </row>
    <row r="15" spans="1:4" ht="14.25">
      <c r="A15" s="4" t="str">
        <f t="shared" si="2"/>
        <v>007</v>
      </c>
      <c r="B15" s="6" t="str">
        <f>"张钰"</f>
        <v>张钰</v>
      </c>
      <c r="C15" s="4" t="str">
        <f>"2208282602"</f>
        <v>2208282602</v>
      </c>
      <c r="D15" s="5">
        <v>80.2</v>
      </c>
    </row>
    <row r="16" spans="1:4" ht="14.25">
      <c r="A16" s="4" t="str">
        <f t="shared" si="2"/>
        <v>007</v>
      </c>
      <c r="B16" s="6" t="str">
        <f>"翟留藏"</f>
        <v>翟留藏</v>
      </c>
      <c r="C16" s="4" t="str">
        <f>"2208282613"</f>
        <v>2208282613</v>
      </c>
      <c r="D16" s="5">
        <v>77</v>
      </c>
    </row>
    <row r="17" spans="1:4" ht="14.25">
      <c r="A17" s="4" t="str">
        <f t="shared" si="2"/>
        <v>007</v>
      </c>
      <c r="B17" s="6" t="str">
        <f>"李灿"</f>
        <v>李灿</v>
      </c>
      <c r="C17" s="4" t="str">
        <f>"2208282614"</f>
        <v>2208282614</v>
      </c>
      <c r="D17" s="5">
        <v>76.4</v>
      </c>
    </row>
    <row r="18" spans="1:4" ht="14.25">
      <c r="A18" s="4" t="str">
        <f t="shared" si="2"/>
        <v>007</v>
      </c>
      <c r="B18" s="6" t="str">
        <f>"朱风雨"</f>
        <v>朱风雨</v>
      </c>
      <c r="C18" s="4" t="str">
        <f>"2208282608"</f>
        <v>2208282608</v>
      </c>
      <c r="D18" s="5">
        <v>74.3</v>
      </c>
    </row>
    <row r="19" spans="1:4" ht="14.25">
      <c r="A19" s="4" t="str">
        <f t="shared" si="2"/>
        <v>007</v>
      </c>
      <c r="B19" s="6" t="str">
        <f>"陈亚亚"</f>
        <v>陈亚亚</v>
      </c>
      <c r="C19" s="4" t="str">
        <f>"2208282601"</f>
        <v>2208282601</v>
      </c>
      <c r="D19" s="5">
        <v>73.1</v>
      </c>
    </row>
    <row r="20" spans="1:4" ht="14.25">
      <c r="A20" s="4" t="str">
        <f t="shared" si="2"/>
        <v>007</v>
      </c>
      <c r="B20" s="6" t="str">
        <f>"李丹"</f>
        <v>李丹</v>
      </c>
      <c r="C20" s="4" t="str">
        <f>"2208282609"</f>
        <v>2208282609</v>
      </c>
      <c r="D20" s="5">
        <v>72.1</v>
      </c>
    </row>
    <row r="21" spans="1:4" ht="14.25">
      <c r="A21" s="4" t="str">
        <f t="shared" si="2"/>
        <v>007</v>
      </c>
      <c r="B21" s="6" t="str">
        <f>"刘花香"</f>
        <v>刘花香</v>
      </c>
      <c r="C21" s="4" t="str">
        <f>"2208282624"</f>
        <v>2208282624</v>
      </c>
      <c r="D21" s="5">
        <v>70.7</v>
      </c>
    </row>
    <row r="22" spans="1:4" ht="14.25">
      <c r="A22" s="4" t="str">
        <f aca="true" t="shared" si="3" ref="A22:A82">"008"</f>
        <v>008</v>
      </c>
      <c r="B22" s="4" t="str">
        <f>"周姿"</f>
        <v>周姿</v>
      </c>
      <c r="C22" s="4" t="str">
        <f>"2208280225"</f>
        <v>2208280225</v>
      </c>
      <c r="D22" s="5" t="s">
        <v>5</v>
      </c>
    </row>
    <row r="23" spans="1:4" ht="14.25">
      <c r="A23" s="4" t="str">
        <f t="shared" si="3"/>
        <v>008</v>
      </c>
      <c r="B23" s="4" t="str">
        <f>"翟云晓"</f>
        <v>翟云晓</v>
      </c>
      <c r="C23" s="4" t="str">
        <f>"2208280509"</f>
        <v>2208280509</v>
      </c>
      <c r="D23" s="5" t="s">
        <v>5</v>
      </c>
    </row>
    <row r="24" spans="1:4" ht="14.25">
      <c r="A24" s="4" t="str">
        <f t="shared" si="3"/>
        <v>008</v>
      </c>
      <c r="B24" s="4" t="str">
        <f>"徐玉金"</f>
        <v>徐玉金</v>
      </c>
      <c r="C24" s="4" t="str">
        <f>"2208280610"</f>
        <v>2208280610</v>
      </c>
      <c r="D24" s="5" t="s">
        <v>5</v>
      </c>
    </row>
    <row r="25" spans="1:4" ht="14.25">
      <c r="A25" s="4" t="str">
        <f t="shared" si="3"/>
        <v>008</v>
      </c>
      <c r="B25" s="6" t="str">
        <f>"张珺"</f>
        <v>张珺</v>
      </c>
      <c r="C25" s="4" t="str">
        <f>"2208280602"</f>
        <v>2208280602</v>
      </c>
      <c r="D25" s="5">
        <v>81.1</v>
      </c>
    </row>
    <row r="26" spans="1:4" ht="14.25">
      <c r="A26" s="4" t="str">
        <f t="shared" si="3"/>
        <v>008</v>
      </c>
      <c r="B26" s="6" t="str">
        <f>"司源"</f>
        <v>司源</v>
      </c>
      <c r="C26" s="4" t="str">
        <f>"2208280410"</f>
        <v>2208280410</v>
      </c>
      <c r="D26" s="5">
        <v>82.5</v>
      </c>
    </row>
    <row r="27" spans="1:4" ht="14.25">
      <c r="A27" s="4" t="str">
        <f t="shared" si="3"/>
        <v>008</v>
      </c>
      <c r="B27" s="6" t="str">
        <f>"孙淼"</f>
        <v>孙淼</v>
      </c>
      <c r="C27" s="4" t="str">
        <f>"2208280620"</f>
        <v>2208280620</v>
      </c>
      <c r="D27" s="5">
        <v>83.8</v>
      </c>
    </row>
    <row r="28" spans="1:4" ht="14.25">
      <c r="A28" s="4" t="str">
        <f t="shared" si="3"/>
        <v>008</v>
      </c>
      <c r="B28" s="6" t="str">
        <f>"贺景"</f>
        <v>贺景</v>
      </c>
      <c r="C28" s="4" t="str">
        <f>"2208280607"</f>
        <v>2208280607</v>
      </c>
      <c r="D28" s="5">
        <v>78.4</v>
      </c>
    </row>
    <row r="29" spans="1:4" ht="14.25">
      <c r="A29" s="4" t="str">
        <f t="shared" si="3"/>
        <v>008</v>
      </c>
      <c r="B29" s="6" t="str">
        <f>"石婷婷"</f>
        <v>石婷婷</v>
      </c>
      <c r="C29" s="4" t="str">
        <f>"2208280502"</f>
        <v>2208280502</v>
      </c>
      <c r="D29" s="5">
        <v>80.1</v>
      </c>
    </row>
    <row r="30" spans="1:4" ht="14.25">
      <c r="A30" s="4" t="str">
        <f t="shared" si="3"/>
        <v>008</v>
      </c>
      <c r="B30" s="6" t="str">
        <f>"郭涵真"</f>
        <v>郭涵真</v>
      </c>
      <c r="C30" s="4" t="str">
        <f>"2208280614"</f>
        <v>2208280614</v>
      </c>
      <c r="D30" s="5">
        <v>78.2</v>
      </c>
    </row>
    <row r="31" spans="1:4" ht="14.25">
      <c r="A31" s="4" t="str">
        <f t="shared" si="3"/>
        <v>008</v>
      </c>
      <c r="B31" s="6" t="str">
        <f>"陈聪"</f>
        <v>陈聪</v>
      </c>
      <c r="C31" s="4" t="str">
        <f>"2208280316"</f>
        <v>2208280316</v>
      </c>
      <c r="D31" s="5">
        <v>77.2</v>
      </c>
    </row>
    <row r="32" spans="1:4" ht="14.25">
      <c r="A32" s="4" t="str">
        <f t="shared" si="3"/>
        <v>008</v>
      </c>
      <c r="B32" s="6" t="str">
        <f>"张梦娇"</f>
        <v>张梦娇</v>
      </c>
      <c r="C32" s="4" t="str">
        <f>"2208280521"</f>
        <v>2208280521</v>
      </c>
      <c r="D32" s="5">
        <v>76.8</v>
      </c>
    </row>
    <row r="33" spans="1:4" ht="14.25">
      <c r="A33" s="4" t="str">
        <f t="shared" si="3"/>
        <v>008</v>
      </c>
      <c r="B33" s="6" t="str">
        <f>"胡小艺"</f>
        <v>胡小艺</v>
      </c>
      <c r="C33" s="4" t="str">
        <f>"2208280419"</f>
        <v>2208280419</v>
      </c>
      <c r="D33" s="5">
        <v>76</v>
      </c>
    </row>
    <row r="34" spans="1:4" ht="14.25">
      <c r="A34" s="4" t="str">
        <f t="shared" si="3"/>
        <v>008</v>
      </c>
      <c r="B34" s="6" t="str">
        <f>"王爽"</f>
        <v>王爽</v>
      </c>
      <c r="C34" s="4" t="str">
        <f>"2208280211"</f>
        <v>2208280211</v>
      </c>
      <c r="D34" s="5">
        <v>73.3</v>
      </c>
    </row>
    <row r="35" spans="1:4" ht="14.25">
      <c r="A35" s="4" t="str">
        <f t="shared" si="3"/>
        <v>008</v>
      </c>
      <c r="B35" s="6" t="str">
        <f>"邓江静"</f>
        <v>邓江静</v>
      </c>
      <c r="C35" s="4" t="str">
        <f>"2208280416"</f>
        <v>2208280416</v>
      </c>
      <c r="D35" s="5">
        <v>72.9</v>
      </c>
    </row>
    <row r="36" spans="1:4" ht="14.25">
      <c r="A36" s="4" t="str">
        <f t="shared" si="3"/>
        <v>008</v>
      </c>
      <c r="B36" s="6" t="str">
        <f>"赵萌"</f>
        <v>赵萌</v>
      </c>
      <c r="C36" s="4" t="str">
        <f>"2208280415"</f>
        <v>2208280415</v>
      </c>
      <c r="D36" s="5">
        <v>71.5</v>
      </c>
    </row>
    <row r="37" spans="1:4" ht="14.25">
      <c r="A37" s="4" t="str">
        <f t="shared" si="3"/>
        <v>008</v>
      </c>
      <c r="B37" s="6" t="str">
        <f>"吴筝"</f>
        <v>吴筝</v>
      </c>
      <c r="C37" s="4" t="str">
        <f>"2208280512"</f>
        <v>2208280512</v>
      </c>
      <c r="D37" s="5">
        <v>72.4</v>
      </c>
    </row>
    <row r="38" spans="1:4" ht="14.25">
      <c r="A38" s="4" t="str">
        <f t="shared" si="3"/>
        <v>008</v>
      </c>
      <c r="B38" s="6" t="str">
        <f>"刘静"</f>
        <v>刘静</v>
      </c>
      <c r="C38" s="4" t="str">
        <f>"2208280330"</f>
        <v>2208280330</v>
      </c>
      <c r="D38" s="5">
        <v>82.9</v>
      </c>
    </row>
    <row r="39" spans="1:4" ht="14.25">
      <c r="A39" s="4" t="str">
        <f t="shared" si="3"/>
        <v>008</v>
      </c>
      <c r="B39" s="6" t="str">
        <f>"李宛"</f>
        <v>李宛</v>
      </c>
      <c r="C39" s="4" t="str">
        <f>"2208280422"</f>
        <v>2208280422</v>
      </c>
      <c r="D39" s="5">
        <v>79.2</v>
      </c>
    </row>
    <row r="40" spans="1:4" ht="14.25">
      <c r="A40" s="4" t="str">
        <f t="shared" si="3"/>
        <v>008</v>
      </c>
      <c r="B40" s="6" t="str">
        <f>"高倩"</f>
        <v>高倩</v>
      </c>
      <c r="C40" s="4" t="str">
        <f>"2208280216"</f>
        <v>2208280216</v>
      </c>
      <c r="D40" s="5">
        <v>84.7</v>
      </c>
    </row>
    <row r="41" spans="1:4" ht="14.25">
      <c r="A41" s="4" t="str">
        <f t="shared" si="3"/>
        <v>008</v>
      </c>
      <c r="B41" s="6" t="str">
        <f>"王鹏云"</f>
        <v>王鹏云</v>
      </c>
      <c r="C41" s="4" t="str">
        <f>"2208280124"</f>
        <v>2208280124</v>
      </c>
      <c r="D41" s="5">
        <v>85.4</v>
      </c>
    </row>
    <row r="42" spans="1:4" ht="14.25">
      <c r="A42" s="4" t="str">
        <f t="shared" si="3"/>
        <v>008</v>
      </c>
      <c r="B42" s="6" t="str">
        <f>"曹灵展"</f>
        <v>曹灵展</v>
      </c>
      <c r="C42" s="4" t="str">
        <f>"2208280320"</f>
        <v>2208280320</v>
      </c>
      <c r="D42" s="5">
        <v>82.6</v>
      </c>
    </row>
    <row r="43" spans="1:4" ht="14.25">
      <c r="A43" s="4" t="str">
        <f t="shared" si="3"/>
        <v>008</v>
      </c>
      <c r="B43" s="6" t="str">
        <f>"贺晨"</f>
        <v>贺晨</v>
      </c>
      <c r="C43" s="4" t="str">
        <f>"2208280424"</f>
        <v>2208280424</v>
      </c>
      <c r="D43" s="5">
        <v>74.3</v>
      </c>
    </row>
    <row r="44" spans="1:4" ht="14.25">
      <c r="A44" s="4" t="str">
        <f t="shared" si="3"/>
        <v>008</v>
      </c>
      <c r="B44" s="6" t="str">
        <f>"刘仕华"</f>
        <v>刘仕华</v>
      </c>
      <c r="C44" s="4" t="str">
        <f>"2208280220"</f>
        <v>2208280220</v>
      </c>
      <c r="D44" s="5">
        <v>77.7</v>
      </c>
    </row>
    <row r="45" spans="1:4" ht="14.25">
      <c r="A45" s="4" t="str">
        <f t="shared" si="3"/>
        <v>008</v>
      </c>
      <c r="B45" s="4" t="str">
        <f>"侯芳芳"</f>
        <v>侯芳芳</v>
      </c>
      <c r="C45" s="4" t="str">
        <f>"2208280312"</f>
        <v>2208280312</v>
      </c>
      <c r="D45" s="5">
        <v>82.7</v>
      </c>
    </row>
    <row r="46" spans="1:4" ht="14.25">
      <c r="A46" s="4" t="str">
        <f t="shared" si="3"/>
        <v>008</v>
      </c>
      <c r="B46" s="4" t="str">
        <f>"李雨露"</f>
        <v>李雨露</v>
      </c>
      <c r="C46" s="4" t="str">
        <f>"2208280615"</f>
        <v>2208280615</v>
      </c>
      <c r="D46" s="5">
        <v>80.9</v>
      </c>
    </row>
    <row r="47" spans="1:4" ht="14.25">
      <c r="A47" s="4" t="str">
        <f t="shared" si="3"/>
        <v>008</v>
      </c>
      <c r="B47" s="4" t="str">
        <f>"魏钰"</f>
        <v>魏钰</v>
      </c>
      <c r="C47" s="4" t="str">
        <f>"2208280310"</f>
        <v>2208280310</v>
      </c>
      <c r="D47" s="5">
        <v>81.8</v>
      </c>
    </row>
    <row r="48" spans="1:4" ht="14.25">
      <c r="A48" s="4" t="str">
        <f t="shared" si="3"/>
        <v>008</v>
      </c>
      <c r="B48" s="4" t="str">
        <f>"王璟烨"</f>
        <v>王璟烨</v>
      </c>
      <c r="C48" s="4" t="str">
        <f>"2208280409"</f>
        <v>2208280409</v>
      </c>
      <c r="D48" s="5">
        <v>81.2</v>
      </c>
    </row>
    <row r="49" spans="1:4" ht="14.25">
      <c r="A49" s="4" t="str">
        <f t="shared" si="3"/>
        <v>008</v>
      </c>
      <c r="B49" s="4" t="str">
        <f>"李改"</f>
        <v>李改</v>
      </c>
      <c r="C49" s="4" t="str">
        <f>"2208280405"</f>
        <v>2208280405</v>
      </c>
      <c r="D49" s="5">
        <v>77.1</v>
      </c>
    </row>
    <row r="50" spans="1:4" ht="14.25">
      <c r="A50" s="4" t="str">
        <f t="shared" si="3"/>
        <v>008</v>
      </c>
      <c r="B50" s="4" t="str">
        <f>"关阳"</f>
        <v>关阳</v>
      </c>
      <c r="C50" s="4" t="str">
        <f>"2208280625"</f>
        <v>2208280625</v>
      </c>
      <c r="D50" s="5">
        <v>75.3</v>
      </c>
    </row>
    <row r="51" spans="1:4" ht="14.25">
      <c r="A51" s="4" t="str">
        <f t="shared" si="3"/>
        <v>008</v>
      </c>
      <c r="B51" s="4" t="str">
        <f>"黄聪聪"</f>
        <v>黄聪聪</v>
      </c>
      <c r="C51" s="4" t="str">
        <f>"2208280503"</f>
        <v>2208280503</v>
      </c>
      <c r="D51" s="5">
        <v>74.3</v>
      </c>
    </row>
    <row r="52" spans="1:4" ht="14.25">
      <c r="A52" s="4" t="str">
        <f t="shared" si="3"/>
        <v>008</v>
      </c>
      <c r="B52" s="4" t="str">
        <f>"高子倪"</f>
        <v>高子倪</v>
      </c>
      <c r="C52" s="4" t="str">
        <f>"2208280325"</f>
        <v>2208280325</v>
      </c>
      <c r="D52" s="5">
        <v>82.8</v>
      </c>
    </row>
    <row r="53" spans="1:4" ht="14.25">
      <c r="A53" s="4" t="str">
        <f t="shared" si="3"/>
        <v>008</v>
      </c>
      <c r="B53" s="4" t="str">
        <f>"杨怡涵"</f>
        <v>杨怡涵</v>
      </c>
      <c r="C53" s="4" t="str">
        <f>"2208280403"</f>
        <v>2208280403</v>
      </c>
      <c r="D53" s="5">
        <v>79.6</v>
      </c>
    </row>
    <row r="54" spans="1:4" ht="14.25">
      <c r="A54" s="4" t="str">
        <f t="shared" si="3"/>
        <v>008</v>
      </c>
      <c r="B54" s="4" t="str">
        <f>"何金秋"</f>
        <v>何金秋</v>
      </c>
      <c r="C54" s="4" t="str">
        <f>"2208280229"</f>
        <v>2208280229</v>
      </c>
      <c r="D54" s="5">
        <v>81.4</v>
      </c>
    </row>
    <row r="55" spans="1:4" ht="14.25">
      <c r="A55" s="4" t="str">
        <f t="shared" si="3"/>
        <v>008</v>
      </c>
      <c r="B55" s="4" t="str">
        <f>"李起阳"</f>
        <v>李起阳</v>
      </c>
      <c r="C55" s="4" t="str">
        <f>"2208280114"</f>
        <v>2208280114</v>
      </c>
      <c r="D55" s="5">
        <v>76</v>
      </c>
    </row>
    <row r="56" spans="1:4" ht="14.25">
      <c r="A56" s="4" t="str">
        <f t="shared" si="3"/>
        <v>008</v>
      </c>
      <c r="B56" s="4" t="str">
        <f>"杨巍"</f>
        <v>杨巍</v>
      </c>
      <c r="C56" s="4" t="str">
        <f>"2208280306"</f>
        <v>2208280306</v>
      </c>
      <c r="D56" s="5">
        <v>83.1</v>
      </c>
    </row>
    <row r="57" spans="1:4" ht="14.25">
      <c r="A57" s="4" t="str">
        <f t="shared" si="3"/>
        <v>008</v>
      </c>
      <c r="B57" s="4" t="str">
        <f>"王子涵"</f>
        <v>王子涵</v>
      </c>
      <c r="C57" s="4" t="str">
        <f>"2208280510"</f>
        <v>2208280510</v>
      </c>
      <c r="D57" s="5">
        <v>84.1</v>
      </c>
    </row>
    <row r="58" spans="1:4" ht="14.25">
      <c r="A58" s="4" t="str">
        <f t="shared" si="3"/>
        <v>008</v>
      </c>
      <c r="B58" s="4" t="str">
        <f>"杨巧杰"</f>
        <v>杨巧杰</v>
      </c>
      <c r="C58" s="4" t="str">
        <f>"2208280412"</f>
        <v>2208280412</v>
      </c>
      <c r="D58" s="5">
        <v>73.7</v>
      </c>
    </row>
    <row r="59" spans="1:4" ht="14.25">
      <c r="A59" s="4" t="str">
        <f t="shared" si="3"/>
        <v>008</v>
      </c>
      <c r="B59" s="4" t="str">
        <f>"文名"</f>
        <v>文名</v>
      </c>
      <c r="C59" s="4" t="str">
        <f>"2208280209"</f>
        <v>2208280209</v>
      </c>
      <c r="D59" s="5">
        <v>80</v>
      </c>
    </row>
    <row r="60" spans="1:4" ht="14.25">
      <c r="A60" s="4" t="str">
        <f t="shared" si="3"/>
        <v>008</v>
      </c>
      <c r="B60" s="4" t="str">
        <f>"贺自起"</f>
        <v>贺自起</v>
      </c>
      <c r="C60" s="4" t="str">
        <f>"2208280311"</f>
        <v>2208280311</v>
      </c>
      <c r="D60" s="5">
        <v>81.2</v>
      </c>
    </row>
    <row r="61" spans="1:4" ht="14.25">
      <c r="A61" s="4" t="str">
        <f t="shared" si="3"/>
        <v>008</v>
      </c>
      <c r="B61" s="4" t="str">
        <f>"张洋洋"</f>
        <v>张洋洋</v>
      </c>
      <c r="C61" s="4" t="str">
        <f>"2208280317"</f>
        <v>2208280317</v>
      </c>
      <c r="D61" s="5">
        <v>77.9</v>
      </c>
    </row>
    <row r="62" spans="1:4" ht="14.25">
      <c r="A62" s="4" t="str">
        <f t="shared" si="3"/>
        <v>008</v>
      </c>
      <c r="B62" s="4" t="str">
        <f>"刘青青"</f>
        <v>刘青青</v>
      </c>
      <c r="C62" s="4" t="str">
        <f>"2208280305"</f>
        <v>2208280305</v>
      </c>
      <c r="D62" s="5">
        <v>76.9</v>
      </c>
    </row>
    <row r="63" spans="1:4" ht="14.25">
      <c r="A63" s="4" t="str">
        <f t="shared" si="3"/>
        <v>008</v>
      </c>
      <c r="B63" s="4" t="str">
        <f>"李常君"</f>
        <v>李常君</v>
      </c>
      <c r="C63" s="4" t="str">
        <f>"2208280219"</f>
        <v>2208280219</v>
      </c>
      <c r="D63" s="5">
        <v>78</v>
      </c>
    </row>
    <row r="64" spans="1:4" ht="14.25">
      <c r="A64" s="4" t="str">
        <f t="shared" si="3"/>
        <v>008</v>
      </c>
      <c r="B64" s="4" t="str">
        <f>"赵佳"</f>
        <v>赵佳</v>
      </c>
      <c r="C64" s="4" t="str">
        <f>"2208280221"</f>
        <v>2208280221</v>
      </c>
      <c r="D64" s="5">
        <v>79</v>
      </c>
    </row>
    <row r="65" spans="1:4" ht="14.25">
      <c r="A65" s="4" t="str">
        <f t="shared" si="3"/>
        <v>008</v>
      </c>
      <c r="B65" s="4" t="str">
        <f>"李红琳"</f>
        <v>李红琳</v>
      </c>
      <c r="C65" s="4" t="str">
        <f>"2208280413"</f>
        <v>2208280413</v>
      </c>
      <c r="D65" s="5">
        <v>76.8</v>
      </c>
    </row>
    <row r="66" spans="1:4" ht="14.25">
      <c r="A66" s="4" t="str">
        <f t="shared" si="3"/>
        <v>008</v>
      </c>
      <c r="B66" s="4" t="str">
        <f>"程伟"</f>
        <v>程伟</v>
      </c>
      <c r="C66" s="4" t="str">
        <f>"2208280226"</f>
        <v>2208280226</v>
      </c>
      <c r="D66" s="5">
        <v>81.3</v>
      </c>
    </row>
    <row r="67" spans="1:4" ht="14.25">
      <c r="A67" s="4" t="str">
        <f t="shared" si="3"/>
        <v>008</v>
      </c>
      <c r="B67" s="4" t="str">
        <f>"张婉若"</f>
        <v>张婉若</v>
      </c>
      <c r="C67" s="4" t="str">
        <f>"2208280321"</f>
        <v>2208280321</v>
      </c>
      <c r="D67" s="5">
        <v>79.9</v>
      </c>
    </row>
    <row r="68" spans="1:4" ht="14.25">
      <c r="A68" s="4" t="str">
        <f t="shared" si="3"/>
        <v>008</v>
      </c>
      <c r="B68" s="4" t="str">
        <f>"王明明"</f>
        <v>王明明</v>
      </c>
      <c r="C68" s="4" t="str">
        <f>"2208280402"</f>
        <v>2208280402</v>
      </c>
      <c r="D68" s="5">
        <v>74.8</v>
      </c>
    </row>
    <row r="69" spans="1:4" ht="14.25">
      <c r="A69" s="4" t="str">
        <f t="shared" si="3"/>
        <v>008</v>
      </c>
      <c r="B69" s="4" t="str">
        <f>"田源"</f>
        <v>田源</v>
      </c>
      <c r="C69" s="4" t="str">
        <f>"2208280427"</f>
        <v>2208280427</v>
      </c>
      <c r="D69" s="5">
        <v>77.9</v>
      </c>
    </row>
    <row r="70" spans="1:4" ht="14.25">
      <c r="A70" s="4" t="str">
        <f t="shared" si="3"/>
        <v>008</v>
      </c>
      <c r="B70" s="4" t="str">
        <f>"薛芮"</f>
        <v>薛芮</v>
      </c>
      <c r="C70" s="4" t="str">
        <f>"2208280423"</f>
        <v>2208280423</v>
      </c>
      <c r="D70" s="5">
        <v>75.7</v>
      </c>
    </row>
    <row r="71" spans="1:4" ht="14.25">
      <c r="A71" s="4" t="str">
        <f t="shared" si="3"/>
        <v>008</v>
      </c>
      <c r="B71" s="4" t="str">
        <f>"李秋月"</f>
        <v>李秋月</v>
      </c>
      <c r="C71" s="4" t="str">
        <f>"2208280230"</f>
        <v>2208280230</v>
      </c>
      <c r="D71" s="5">
        <v>76.8</v>
      </c>
    </row>
    <row r="72" spans="1:4" ht="14.25">
      <c r="A72" s="4" t="str">
        <f t="shared" si="3"/>
        <v>008</v>
      </c>
      <c r="B72" s="4" t="str">
        <f>"连金"</f>
        <v>连金</v>
      </c>
      <c r="C72" s="4" t="str">
        <f>"2208280315"</f>
        <v>2208280315</v>
      </c>
      <c r="D72" s="5">
        <v>72.7</v>
      </c>
    </row>
    <row r="73" spans="1:4" ht="14.25">
      <c r="A73" s="4" t="str">
        <f t="shared" si="3"/>
        <v>008</v>
      </c>
      <c r="B73" s="4" t="str">
        <f>"张航"</f>
        <v>张航</v>
      </c>
      <c r="C73" s="4" t="str">
        <f>"2208280123"</f>
        <v>2208280123</v>
      </c>
      <c r="D73" s="5">
        <v>79.5</v>
      </c>
    </row>
    <row r="74" spans="1:4" ht="14.25">
      <c r="A74" s="4" t="str">
        <f t="shared" si="3"/>
        <v>008</v>
      </c>
      <c r="B74" s="4" t="str">
        <f>"王一凡"</f>
        <v>王一凡</v>
      </c>
      <c r="C74" s="4" t="str">
        <f>"2208280629"</f>
        <v>2208280629</v>
      </c>
      <c r="D74" s="5">
        <v>77.6</v>
      </c>
    </row>
    <row r="75" spans="1:4" ht="14.25">
      <c r="A75" s="4" t="str">
        <f t="shared" si="3"/>
        <v>008</v>
      </c>
      <c r="B75" s="4" t="str">
        <f>"王阳阳"</f>
        <v>王阳阳</v>
      </c>
      <c r="C75" s="4" t="str">
        <f>"2208280322"</f>
        <v>2208280322</v>
      </c>
      <c r="D75" s="5">
        <v>73.4</v>
      </c>
    </row>
    <row r="76" spans="1:4" ht="14.25">
      <c r="A76" s="4" t="str">
        <f t="shared" si="3"/>
        <v>008</v>
      </c>
      <c r="B76" s="4" t="str">
        <f>"计慧洋"</f>
        <v>计慧洋</v>
      </c>
      <c r="C76" s="4" t="str">
        <f>"2208280201"</f>
        <v>2208280201</v>
      </c>
      <c r="D76" s="5">
        <v>74.3</v>
      </c>
    </row>
    <row r="77" spans="1:4" ht="14.25">
      <c r="A77" s="4" t="str">
        <f t="shared" si="3"/>
        <v>008</v>
      </c>
      <c r="B77" s="4" t="str">
        <f>"张林英"</f>
        <v>张林英</v>
      </c>
      <c r="C77" s="4" t="str">
        <f>"2208280619"</f>
        <v>2208280619</v>
      </c>
      <c r="D77" s="5">
        <v>74.5</v>
      </c>
    </row>
    <row r="78" spans="1:4" ht="14.25">
      <c r="A78" s="4" t="str">
        <f t="shared" si="3"/>
        <v>008</v>
      </c>
      <c r="B78" s="4" t="str">
        <f>"李曼"</f>
        <v>李曼</v>
      </c>
      <c r="C78" s="4" t="str">
        <f>"2208280603"</f>
        <v>2208280603</v>
      </c>
      <c r="D78" s="5">
        <v>74.3</v>
      </c>
    </row>
    <row r="79" spans="1:4" ht="14.25">
      <c r="A79" s="4" t="str">
        <f t="shared" si="3"/>
        <v>008</v>
      </c>
      <c r="B79" s="4" t="str">
        <f>"李蓓"</f>
        <v>李蓓</v>
      </c>
      <c r="C79" s="4" t="str">
        <f>"2208280418"</f>
        <v>2208280418</v>
      </c>
      <c r="D79" s="5">
        <v>71.1</v>
      </c>
    </row>
    <row r="80" spans="1:4" ht="14.25">
      <c r="A80" s="4" t="str">
        <f t="shared" si="3"/>
        <v>008</v>
      </c>
      <c r="B80" s="4" t="str">
        <f>"张冰"</f>
        <v>张冰</v>
      </c>
      <c r="C80" s="4" t="str">
        <f>"2208280517"</f>
        <v>2208280517</v>
      </c>
      <c r="D80" s="5">
        <v>71.4</v>
      </c>
    </row>
    <row r="81" spans="1:4" ht="14.25">
      <c r="A81" s="4" t="str">
        <f t="shared" si="3"/>
        <v>008</v>
      </c>
      <c r="B81" s="4" t="str">
        <f>"赵洁"</f>
        <v>赵洁</v>
      </c>
      <c r="C81" s="4" t="str">
        <f>"2208280611"</f>
        <v>2208280611</v>
      </c>
      <c r="D81" s="5">
        <v>72.4</v>
      </c>
    </row>
    <row r="82" spans="1:4" ht="14.25">
      <c r="A82" s="4" t="str">
        <f t="shared" si="3"/>
        <v>008</v>
      </c>
      <c r="B82" s="4" t="str">
        <f>"冯培培"</f>
        <v>冯培培</v>
      </c>
      <c r="C82" s="4" t="str">
        <f>"2208280307"</f>
        <v>2208280307</v>
      </c>
      <c r="D82" s="5">
        <v>72.1</v>
      </c>
    </row>
    <row r="83" spans="1:4" ht="14.25">
      <c r="A83" s="4" t="str">
        <f aca="true" t="shared" si="4" ref="A83:A112">"011"</f>
        <v>011</v>
      </c>
      <c r="B83" s="6" t="str">
        <f>"薛亚丽"</f>
        <v>薛亚丽</v>
      </c>
      <c r="C83" s="4" t="str">
        <f>"2208280826"</f>
        <v>2208280826</v>
      </c>
      <c r="D83" s="5">
        <v>78.6</v>
      </c>
    </row>
    <row r="84" spans="1:4" ht="14.25">
      <c r="A84" s="4" t="str">
        <f t="shared" si="4"/>
        <v>011</v>
      </c>
      <c r="B84" s="6" t="str">
        <f>"朱若敬"</f>
        <v>朱若敬</v>
      </c>
      <c r="C84" s="4" t="str">
        <f>"2208280701"</f>
        <v>2208280701</v>
      </c>
      <c r="D84" s="5">
        <v>73.3</v>
      </c>
    </row>
    <row r="85" spans="1:4" ht="14.25">
      <c r="A85" s="4" t="str">
        <f t="shared" si="4"/>
        <v>011</v>
      </c>
      <c r="B85" s="6" t="str">
        <f>"刘洋"</f>
        <v>刘洋</v>
      </c>
      <c r="C85" s="4" t="str">
        <f>"2208280805"</f>
        <v>2208280805</v>
      </c>
      <c r="D85" s="5">
        <v>81.1</v>
      </c>
    </row>
    <row r="86" spans="1:4" ht="14.25">
      <c r="A86" s="4" t="str">
        <f t="shared" si="4"/>
        <v>011</v>
      </c>
      <c r="B86" s="6" t="str">
        <f>"宁小云"</f>
        <v>宁小云</v>
      </c>
      <c r="C86" s="4" t="str">
        <f>"2208280808"</f>
        <v>2208280808</v>
      </c>
      <c r="D86" s="5">
        <v>80</v>
      </c>
    </row>
    <row r="87" spans="1:4" ht="14.25">
      <c r="A87" s="4" t="str">
        <f t="shared" si="4"/>
        <v>011</v>
      </c>
      <c r="B87" s="6" t="str">
        <f>"李金生"</f>
        <v>李金生</v>
      </c>
      <c r="C87" s="4" t="str">
        <f>"2208280816"</f>
        <v>2208280816</v>
      </c>
      <c r="D87" s="5">
        <v>80.8</v>
      </c>
    </row>
    <row r="88" spans="1:4" ht="14.25">
      <c r="A88" s="4" t="str">
        <f t="shared" si="4"/>
        <v>011</v>
      </c>
      <c r="B88" s="6" t="str">
        <f>"霍凤"</f>
        <v>霍凤</v>
      </c>
      <c r="C88" s="4" t="str">
        <f>"2208280713"</f>
        <v>2208280713</v>
      </c>
      <c r="D88" s="5">
        <v>75.9</v>
      </c>
    </row>
    <row r="89" spans="1:4" ht="14.25">
      <c r="A89" s="4" t="str">
        <f t="shared" si="4"/>
        <v>011</v>
      </c>
      <c r="B89" s="6" t="str">
        <f>"郭佳汇"</f>
        <v>郭佳汇</v>
      </c>
      <c r="C89" s="4" t="str">
        <f>"2208280804"</f>
        <v>2208280804</v>
      </c>
      <c r="D89" s="5">
        <v>77.2</v>
      </c>
    </row>
    <row r="90" spans="1:4" ht="14.25">
      <c r="A90" s="4" t="str">
        <f t="shared" si="4"/>
        <v>011</v>
      </c>
      <c r="B90" s="6" t="str">
        <f>"刘姿芊"</f>
        <v>刘姿芊</v>
      </c>
      <c r="C90" s="4" t="str">
        <f>"2208280829"</f>
        <v>2208280829</v>
      </c>
      <c r="D90" s="5">
        <v>73.6</v>
      </c>
    </row>
    <row r="91" spans="1:4" ht="14.25">
      <c r="A91" s="4" t="str">
        <f t="shared" si="4"/>
        <v>011</v>
      </c>
      <c r="B91" s="6" t="str">
        <f>"崔明洁"</f>
        <v>崔明洁</v>
      </c>
      <c r="C91" s="4" t="str">
        <f>"2208280711"</f>
        <v>2208280711</v>
      </c>
      <c r="D91" s="5">
        <v>77.5</v>
      </c>
    </row>
    <row r="92" spans="1:4" ht="14.25">
      <c r="A92" s="4" t="str">
        <f t="shared" si="4"/>
        <v>011</v>
      </c>
      <c r="B92" s="6" t="str">
        <f>"王泓雅"</f>
        <v>王泓雅</v>
      </c>
      <c r="C92" s="4" t="str">
        <f>"2208280703"</f>
        <v>2208280703</v>
      </c>
      <c r="D92" s="5">
        <v>72.8</v>
      </c>
    </row>
    <row r="93" spans="1:4" ht="14.25">
      <c r="A93" s="4" t="str">
        <f t="shared" si="4"/>
        <v>011</v>
      </c>
      <c r="B93" s="6" t="str">
        <f>"吕景彤"</f>
        <v>吕景彤</v>
      </c>
      <c r="C93" s="4" t="str">
        <f>"2208280820"</f>
        <v>2208280820</v>
      </c>
      <c r="D93" s="5">
        <v>80.5</v>
      </c>
    </row>
    <row r="94" spans="1:4" ht="14.25">
      <c r="A94" s="4" t="str">
        <f t="shared" si="4"/>
        <v>011</v>
      </c>
      <c r="B94" s="6" t="str">
        <f>"付存金"</f>
        <v>付存金</v>
      </c>
      <c r="C94" s="4" t="str">
        <f>"2208280828"</f>
        <v>2208280828</v>
      </c>
      <c r="D94" s="5">
        <v>78.4</v>
      </c>
    </row>
    <row r="95" spans="1:4" ht="14.25">
      <c r="A95" s="4" t="str">
        <f t="shared" si="4"/>
        <v>011</v>
      </c>
      <c r="B95" s="6" t="str">
        <f>"周杨"</f>
        <v>周杨</v>
      </c>
      <c r="C95" s="4" t="str">
        <f>"2208280702"</f>
        <v>2208280702</v>
      </c>
      <c r="D95" s="5">
        <v>77.5</v>
      </c>
    </row>
    <row r="96" spans="1:4" ht="14.25">
      <c r="A96" s="4" t="str">
        <f t="shared" si="4"/>
        <v>011</v>
      </c>
      <c r="B96" s="6" t="str">
        <f>"魏红方"</f>
        <v>魏红方</v>
      </c>
      <c r="C96" s="4" t="str">
        <f>"2208280724"</f>
        <v>2208280724</v>
      </c>
      <c r="D96" s="5">
        <v>72.3</v>
      </c>
    </row>
    <row r="97" spans="1:4" ht="14.25">
      <c r="A97" s="4" t="str">
        <f t="shared" si="4"/>
        <v>011</v>
      </c>
      <c r="B97" s="6" t="str">
        <f>"杨丹"</f>
        <v>杨丹</v>
      </c>
      <c r="C97" s="4" t="str">
        <f>"2208280901"</f>
        <v>2208280901</v>
      </c>
      <c r="D97" s="5">
        <v>83.2</v>
      </c>
    </row>
    <row r="98" spans="1:4" ht="14.25">
      <c r="A98" s="4" t="str">
        <f t="shared" si="4"/>
        <v>011</v>
      </c>
      <c r="B98" s="6" t="str">
        <f>"贺明静"</f>
        <v>贺明静</v>
      </c>
      <c r="C98" s="4" t="str">
        <f>"2208280722"</f>
        <v>2208280722</v>
      </c>
      <c r="D98" s="5">
        <v>77.4</v>
      </c>
    </row>
    <row r="99" spans="1:4" ht="14.25">
      <c r="A99" s="4" t="str">
        <f t="shared" si="4"/>
        <v>011</v>
      </c>
      <c r="B99" s="6" t="str">
        <f>"王田田"</f>
        <v>王田田</v>
      </c>
      <c r="C99" s="4" t="str">
        <f>"2208280708"</f>
        <v>2208280708</v>
      </c>
      <c r="D99" s="5">
        <v>76.9</v>
      </c>
    </row>
    <row r="100" spans="1:4" ht="14.25">
      <c r="A100" s="4" t="str">
        <f t="shared" si="4"/>
        <v>011</v>
      </c>
      <c r="B100" s="6" t="str">
        <f>"刘香亭"</f>
        <v>刘香亭</v>
      </c>
      <c r="C100" s="4" t="str">
        <f>"2208280720"</f>
        <v>2208280720</v>
      </c>
      <c r="D100" s="5">
        <v>75.6</v>
      </c>
    </row>
    <row r="101" spans="1:4" ht="14.25">
      <c r="A101" s="4" t="str">
        <f t="shared" si="4"/>
        <v>011</v>
      </c>
      <c r="B101" s="6" t="str">
        <f>"吴明舒"</f>
        <v>吴明舒</v>
      </c>
      <c r="C101" s="4" t="str">
        <f>"2208280824"</f>
        <v>2208280824</v>
      </c>
      <c r="D101" s="5">
        <v>82.2</v>
      </c>
    </row>
    <row r="102" spans="1:4" ht="14.25">
      <c r="A102" s="4" t="str">
        <f t="shared" si="4"/>
        <v>011</v>
      </c>
      <c r="B102" s="6" t="str">
        <f>"陈嘉欣"</f>
        <v>陈嘉欣</v>
      </c>
      <c r="C102" s="4" t="str">
        <f>"2208280717"</f>
        <v>2208280717</v>
      </c>
      <c r="D102" s="5">
        <v>77.5</v>
      </c>
    </row>
    <row r="103" spans="1:4" ht="14.25">
      <c r="A103" s="4" t="str">
        <f t="shared" si="4"/>
        <v>011</v>
      </c>
      <c r="B103" s="4" t="str">
        <f>"杨凡"</f>
        <v>杨凡</v>
      </c>
      <c r="C103" s="4" t="str">
        <f>"2208280807"</f>
        <v>2208280807</v>
      </c>
      <c r="D103" s="5">
        <v>79</v>
      </c>
    </row>
    <row r="104" spans="1:4" ht="14.25">
      <c r="A104" s="4" t="str">
        <f t="shared" si="4"/>
        <v>011</v>
      </c>
      <c r="B104" s="4" t="str">
        <f>"杜柯柯"</f>
        <v>杜柯柯</v>
      </c>
      <c r="C104" s="4" t="str">
        <f>"2208280712"</f>
        <v>2208280712</v>
      </c>
      <c r="D104" s="5">
        <v>71.6</v>
      </c>
    </row>
    <row r="105" spans="1:4" ht="14.25">
      <c r="A105" s="4" t="str">
        <f t="shared" si="4"/>
        <v>011</v>
      </c>
      <c r="B105" s="4" t="str">
        <f>"宋林仪"</f>
        <v>宋林仪</v>
      </c>
      <c r="C105" s="4" t="str">
        <f>"2208280718"</f>
        <v>2208280718</v>
      </c>
      <c r="D105" s="5">
        <v>73.9</v>
      </c>
    </row>
    <row r="106" spans="1:4" ht="14.25">
      <c r="A106" s="4" t="str">
        <f t="shared" si="4"/>
        <v>011</v>
      </c>
      <c r="B106" s="4" t="str">
        <f>"李赟"</f>
        <v>李赟</v>
      </c>
      <c r="C106" s="4" t="str">
        <f>"2208280707"</f>
        <v>2208280707</v>
      </c>
      <c r="D106" s="5">
        <v>77.9</v>
      </c>
    </row>
    <row r="107" spans="1:4" ht="14.25">
      <c r="A107" s="4" t="str">
        <f t="shared" si="4"/>
        <v>011</v>
      </c>
      <c r="B107" s="4" t="str">
        <f>"刘鑫"</f>
        <v>刘鑫</v>
      </c>
      <c r="C107" s="4" t="str">
        <f>"2208280812"</f>
        <v>2208280812</v>
      </c>
      <c r="D107" s="5">
        <v>75.6</v>
      </c>
    </row>
    <row r="108" spans="1:4" ht="14.25">
      <c r="A108" s="4" t="str">
        <f t="shared" si="4"/>
        <v>011</v>
      </c>
      <c r="B108" s="4" t="str">
        <f>"孟令典"</f>
        <v>孟令典</v>
      </c>
      <c r="C108" s="4" t="str">
        <f>"2208280813"</f>
        <v>2208280813</v>
      </c>
      <c r="D108" s="5">
        <v>73.6</v>
      </c>
    </row>
    <row r="109" spans="1:4" ht="14.25">
      <c r="A109" s="4" t="str">
        <f t="shared" si="4"/>
        <v>011</v>
      </c>
      <c r="B109" s="4" t="str">
        <f>"张婉"</f>
        <v>张婉</v>
      </c>
      <c r="C109" s="4" t="str">
        <f>"2208280725"</f>
        <v>2208280725</v>
      </c>
      <c r="D109" s="5">
        <v>72.6</v>
      </c>
    </row>
    <row r="110" spans="1:4" ht="14.25">
      <c r="A110" s="4" t="str">
        <f t="shared" si="4"/>
        <v>011</v>
      </c>
      <c r="B110" s="4" t="str">
        <f>"郭子琦"</f>
        <v>郭子琦</v>
      </c>
      <c r="C110" s="4" t="str">
        <f>"2208280705"</f>
        <v>2208280705</v>
      </c>
      <c r="D110" s="5">
        <v>71.9</v>
      </c>
    </row>
    <row r="111" spans="1:4" ht="14.25">
      <c r="A111" s="4" t="str">
        <f t="shared" si="4"/>
        <v>011</v>
      </c>
      <c r="B111" s="4" t="str">
        <f>"荣蓉"</f>
        <v>荣蓉</v>
      </c>
      <c r="C111" s="4" t="str">
        <f>"2208280830"</f>
        <v>2208280830</v>
      </c>
      <c r="D111" s="5">
        <v>71</v>
      </c>
    </row>
    <row r="112" spans="1:4" ht="14.25">
      <c r="A112" s="4" t="str">
        <f t="shared" si="4"/>
        <v>011</v>
      </c>
      <c r="B112" s="4" t="str">
        <f>"崔双"</f>
        <v>崔双</v>
      </c>
      <c r="C112" s="4" t="str">
        <f>"2208280823"</f>
        <v>2208280823</v>
      </c>
      <c r="D112" s="5">
        <v>67.9</v>
      </c>
    </row>
    <row r="113" spans="1:4" ht="14.25">
      <c r="A113" s="4" t="str">
        <f aca="true" t="shared" si="5" ref="A113:A115">"017"</f>
        <v>017</v>
      </c>
      <c r="B113" s="6" t="str">
        <f>"王桂荣"</f>
        <v>王桂荣</v>
      </c>
      <c r="C113" s="4" t="str">
        <f>"2208282718"</f>
        <v>2208282718</v>
      </c>
      <c r="D113" s="5">
        <v>80.8</v>
      </c>
    </row>
    <row r="114" spans="1:4" ht="14.25">
      <c r="A114" s="4" t="str">
        <f t="shared" si="5"/>
        <v>017</v>
      </c>
      <c r="B114" s="6" t="str">
        <f>"赵程社"</f>
        <v>赵程社</v>
      </c>
      <c r="C114" s="4" t="str">
        <f>"2208282717"</f>
        <v>2208282717</v>
      </c>
      <c r="D114" s="5">
        <v>79</v>
      </c>
    </row>
    <row r="115" spans="1:4" ht="14.25">
      <c r="A115" s="4" t="str">
        <f t="shared" si="5"/>
        <v>017</v>
      </c>
      <c r="B115" s="4" t="str">
        <f>"张晓文"</f>
        <v>张晓文</v>
      </c>
      <c r="C115" s="4" t="str">
        <f>"2208282719"</f>
        <v>2208282719</v>
      </c>
      <c r="D115" s="5">
        <v>76.3</v>
      </c>
    </row>
    <row r="116" spans="1:4" ht="14.25">
      <c r="A116" s="4" t="str">
        <f aca="true" t="shared" si="6" ref="A116:A176">"018"</f>
        <v>018</v>
      </c>
      <c r="B116" s="4" t="str">
        <f>"马祥栩"</f>
        <v>马祥栩</v>
      </c>
      <c r="C116" s="4" t="str">
        <f>"2208281006"</f>
        <v>2208281006</v>
      </c>
      <c r="D116" s="5" t="s">
        <v>5</v>
      </c>
    </row>
    <row r="117" spans="1:4" ht="14.25">
      <c r="A117" s="4" t="str">
        <f t="shared" si="6"/>
        <v>018</v>
      </c>
      <c r="B117" s="4" t="str">
        <f>"张丹"</f>
        <v>张丹</v>
      </c>
      <c r="C117" s="4" t="str">
        <f>"2208280922"</f>
        <v>2208280922</v>
      </c>
      <c r="D117" s="5" t="s">
        <v>5</v>
      </c>
    </row>
    <row r="118" spans="1:4" ht="14.25">
      <c r="A118" s="4" t="str">
        <f t="shared" si="6"/>
        <v>018</v>
      </c>
      <c r="B118" s="4" t="str">
        <f>"柳叶"</f>
        <v>柳叶</v>
      </c>
      <c r="C118" s="4" t="str">
        <f>"2208281007"</f>
        <v>2208281007</v>
      </c>
      <c r="D118" s="5" t="s">
        <v>5</v>
      </c>
    </row>
    <row r="119" spans="1:4" ht="14.25">
      <c r="A119" s="4" t="str">
        <f t="shared" si="6"/>
        <v>018</v>
      </c>
      <c r="B119" s="4" t="str">
        <f>"尚聪聪"</f>
        <v>尚聪聪</v>
      </c>
      <c r="C119" s="4" t="str">
        <f>"2208281201"</f>
        <v>2208281201</v>
      </c>
      <c r="D119" s="5" t="s">
        <v>5</v>
      </c>
    </row>
    <row r="120" spans="1:4" ht="14.25">
      <c r="A120" s="4" t="str">
        <f t="shared" si="6"/>
        <v>018</v>
      </c>
      <c r="B120" s="4" t="str">
        <f>"赵凝彤"</f>
        <v>赵凝彤</v>
      </c>
      <c r="C120" s="4" t="str">
        <f>"2208281122"</f>
        <v>2208281122</v>
      </c>
      <c r="D120" s="5" t="s">
        <v>5</v>
      </c>
    </row>
    <row r="121" spans="1:4" ht="14.25">
      <c r="A121" s="4" t="str">
        <f t="shared" si="6"/>
        <v>018</v>
      </c>
      <c r="B121" s="6" t="str">
        <f>"高雪"</f>
        <v>高雪</v>
      </c>
      <c r="C121" s="4" t="str">
        <f>"2208281117"</f>
        <v>2208281117</v>
      </c>
      <c r="D121" s="5">
        <v>79</v>
      </c>
    </row>
    <row r="122" spans="1:4" ht="14.25">
      <c r="A122" s="4" t="str">
        <f t="shared" si="6"/>
        <v>018</v>
      </c>
      <c r="B122" s="6" t="str">
        <f>"郭爽"</f>
        <v>郭爽</v>
      </c>
      <c r="C122" s="4" t="str">
        <f>"2208281021"</f>
        <v>2208281021</v>
      </c>
      <c r="D122" s="5">
        <v>81.2</v>
      </c>
    </row>
    <row r="123" spans="1:4" ht="14.25">
      <c r="A123" s="4" t="str">
        <f t="shared" si="6"/>
        <v>018</v>
      </c>
      <c r="B123" s="6" t="str">
        <f>"冯婷婷"</f>
        <v>冯婷婷</v>
      </c>
      <c r="C123" s="4" t="str">
        <f>"2208280911"</f>
        <v>2208280911</v>
      </c>
      <c r="D123" s="5">
        <v>78</v>
      </c>
    </row>
    <row r="124" spans="1:4" ht="14.25">
      <c r="A124" s="4" t="str">
        <f t="shared" si="6"/>
        <v>018</v>
      </c>
      <c r="B124" s="6" t="str">
        <f>"张庭硕"</f>
        <v>张庭硕</v>
      </c>
      <c r="C124" s="4" t="str">
        <f>"2208281005"</f>
        <v>2208281005</v>
      </c>
      <c r="D124" s="5">
        <v>81.2</v>
      </c>
    </row>
    <row r="125" spans="1:4" ht="14.25">
      <c r="A125" s="4" t="str">
        <f t="shared" si="6"/>
        <v>018</v>
      </c>
      <c r="B125" s="6" t="str">
        <f>"薛雯"</f>
        <v>薛雯</v>
      </c>
      <c r="C125" s="4" t="str">
        <f>"2208280927"</f>
        <v>2208280927</v>
      </c>
      <c r="D125" s="5">
        <v>75.4</v>
      </c>
    </row>
    <row r="126" spans="1:4" ht="14.25">
      <c r="A126" s="4" t="str">
        <f t="shared" si="6"/>
        <v>018</v>
      </c>
      <c r="B126" s="6" t="str">
        <f>"郭洋洋"</f>
        <v>郭洋洋</v>
      </c>
      <c r="C126" s="4" t="str">
        <f>"2208280919"</f>
        <v>2208280919</v>
      </c>
      <c r="D126" s="5">
        <v>73.2</v>
      </c>
    </row>
    <row r="127" spans="1:4" ht="14.25">
      <c r="A127" s="4" t="str">
        <f t="shared" si="6"/>
        <v>018</v>
      </c>
      <c r="B127" s="6" t="str">
        <f>"张璐雅"</f>
        <v>张璐雅</v>
      </c>
      <c r="C127" s="4" t="str">
        <f>"2208281118"</f>
        <v>2208281118</v>
      </c>
      <c r="D127" s="5">
        <v>79.9</v>
      </c>
    </row>
    <row r="128" spans="1:4" ht="14.25">
      <c r="A128" s="4" t="str">
        <f t="shared" si="6"/>
        <v>018</v>
      </c>
      <c r="B128" s="6" t="str">
        <f>"郭赟"</f>
        <v>郭赟</v>
      </c>
      <c r="C128" s="4" t="str">
        <f>"2208281208"</f>
        <v>2208281208</v>
      </c>
      <c r="D128" s="5">
        <v>71.6</v>
      </c>
    </row>
    <row r="129" spans="1:4" ht="14.25">
      <c r="A129" s="4" t="str">
        <f t="shared" si="6"/>
        <v>018</v>
      </c>
      <c r="B129" s="6" t="str">
        <f>"裴路平"</f>
        <v>裴路平</v>
      </c>
      <c r="C129" s="4" t="str">
        <f>"2208280930"</f>
        <v>2208280930</v>
      </c>
      <c r="D129" s="5">
        <v>72.5</v>
      </c>
    </row>
    <row r="130" spans="1:4" ht="14.25">
      <c r="A130" s="4" t="str">
        <f t="shared" si="6"/>
        <v>018</v>
      </c>
      <c r="B130" s="6" t="str">
        <f>"徐晓曼"</f>
        <v>徐晓曼</v>
      </c>
      <c r="C130" s="4" t="str">
        <f>"2208281129"</f>
        <v>2208281129</v>
      </c>
      <c r="D130" s="5">
        <v>77.6</v>
      </c>
    </row>
    <row r="131" spans="1:4" ht="14.25">
      <c r="A131" s="4" t="str">
        <f t="shared" si="6"/>
        <v>018</v>
      </c>
      <c r="B131" s="6" t="str">
        <f>"张穆熙"</f>
        <v>张穆熙</v>
      </c>
      <c r="C131" s="4" t="str">
        <f>"2208281121"</f>
        <v>2208281121</v>
      </c>
      <c r="D131" s="5">
        <v>85.5</v>
      </c>
    </row>
    <row r="132" spans="1:4" ht="14.25">
      <c r="A132" s="4" t="str">
        <f t="shared" si="6"/>
        <v>018</v>
      </c>
      <c r="B132" s="6" t="str">
        <f>"岳聪荣"</f>
        <v>岳聪荣</v>
      </c>
      <c r="C132" s="4" t="str">
        <f>"2208281017"</f>
        <v>2208281017</v>
      </c>
      <c r="D132" s="5">
        <v>74.7</v>
      </c>
    </row>
    <row r="133" spans="1:4" ht="14.25">
      <c r="A133" s="4" t="str">
        <f t="shared" si="6"/>
        <v>018</v>
      </c>
      <c r="B133" s="6" t="str">
        <f>"张茜"</f>
        <v>张茜</v>
      </c>
      <c r="C133" s="4" t="str">
        <f>"2208281103"</f>
        <v>2208281103</v>
      </c>
      <c r="D133" s="5">
        <v>72.2</v>
      </c>
    </row>
    <row r="134" spans="1:4" ht="14.25">
      <c r="A134" s="4" t="str">
        <f t="shared" si="6"/>
        <v>018</v>
      </c>
      <c r="B134" s="6" t="str">
        <f>"李柯"</f>
        <v>李柯</v>
      </c>
      <c r="C134" s="4" t="str">
        <f>"2208281107"</f>
        <v>2208281107</v>
      </c>
      <c r="D134" s="5">
        <v>83.2</v>
      </c>
    </row>
    <row r="135" spans="1:4" ht="14.25">
      <c r="A135" s="4" t="str">
        <f t="shared" si="6"/>
        <v>018</v>
      </c>
      <c r="B135" s="6" t="str">
        <f>"梁婷"</f>
        <v>梁婷</v>
      </c>
      <c r="C135" s="4" t="str">
        <f>"2208281207"</f>
        <v>2208281207</v>
      </c>
      <c r="D135" s="5">
        <v>83</v>
      </c>
    </row>
    <row r="136" spans="1:4" ht="14.25">
      <c r="A136" s="4" t="str">
        <f t="shared" si="6"/>
        <v>018</v>
      </c>
      <c r="B136" s="6" t="str">
        <f>"张亚楠"</f>
        <v>张亚楠</v>
      </c>
      <c r="C136" s="4" t="str">
        <f>"2208280903"</f>
        <v>2208280903</v>
      </c>
      <c r="D136" s="5">
        <v>77.6</v>
      </c>
    </row>
    <row r="137" spans="1:4" ht="14.25">
      <c r="A137" s="4" t="str">
        <f t="shared" si="6"/>
        <v>018</v>
      </c>
      <c r="B137" s="6" t="str">
        <f>"白茹"</f>
        <v>白茹</v>
      </c>
      <c r="C137" s="4" t="str">
        <f>"2208281211"</f>
        <v>2208281211</v>
      </c>
      <c r="D137" s="5">
        <v>83.3</v>
      </c>
    </row>
    <row r="138" spans="1:4" ht="14.25">
      <c r="A138" s="4" t="str">
        <f t="shared" si="6"/>
        <v>018</v>
      </c>
      <c r="B138" s="6" t="str">
        <f>"陈瑞"</f>
        <v>陈瑞</v>
      </c>
      <c r="C138" s="4" t="str">
        <f>"2208280928"</f>
        <v>2208280928</v>
      </c>
      <c r="D138" s="5">
        <v>81.6</v>
      </c>
    </row>
    <row r="139" spans="1:4" ht="14.25">
      <c r="A139" s="4" t="str">
        <f t="shared" si="6"/>
        <v>018</v>
      </c>
      <c r="B139" s="6" t="str">
        <f>"徐莹莹"</f>
        <v>徐莹莹</v>
      </c>
      <c r="C139" s="4" t="str">
        <f>"2208281026"</f>
        <v>2208281026</v>
      </c>
      <c r="D139" s="5">
        <v>76.6</v>
      </c>
    </row>
    <row r="140" spans="1:4" ht="14.25">
      <c r="A140" s="4" t="str">
        <f t="shared" si="6"/>
        <v>018</v>
      </c>
      <c r="B140" s="6" t="str">
        <f>"高义"</f>
        <v>高义</v>
      </c>
      <c r="C140" s="4" t="str">
        <f>"2208280907"</f>
        <v>2208280907</v>
      </c>
      <c r="D140" s="5">
        <v>75.5</v>
      </c>
    </row>
    <row r="141" spans="1:4" ht="14.25">
      <c r="A141" s="4" t="str">
        <f t="shared" si="6"/>
        <v>018</v>
      </c>
      <c r="B141" s="4" t="str">
        <f>"马妍"</f>
        <v>马妍</v>
      </c>
      <c r="C141" s="4" t="str">
        <f>"2208281016"</f>
        <v>2208281016</v>
      </c>
      <c r="D141" s="5">
        <v>80.8</v>
      </c>
    </row>
    <row r="142" spans="1:4" ht="14.25">
      <c r="A142" s="4" t="str">
        <f t="shared" si="6"/>
        <v>018</v>
      </c>
      <c r="B142" s="4" t="str">
        <f>"王鸿鑫"</f>
        <v>王鸿鑫</v>
      </c>
      <c r="C142" s="4" t="str">
        <f>"2208281030"</f>
        <v>2208281030</v>
      </c>
      <c r="D142" s="5">
        <v>77</v>
      </c>
    </row>
    <row r="143" spans="1:4" ht="14.25">
      <c r="A143" s="4" t="str">
        <f t="shared" si="6"/>
        <v>018</v>
      </c>
      <c r="B143" s="4" t="str">
        <f>"赵文君"</f>
        <v>赵文君</v>
      </c>
      <c r="C143" s="4" t="str">
        <f>"2208280920"</f>
        <v>2208280920</v>
      </c>
      <c r="D143" s="5">
        <v>77</v>
      </c>
    </row>
    <row r="144" spans="1:4" ht="14.25">
      <c r="A144" s="4" t="str">
        <f t="shared" si="6"/>
        <v>018</v>
      </c>
      <c r="B144" s="4" t="str">
        <f>"刘闫"</f>
        <v>刘闫</v>
      </c>
      <c r="C144" s="4" t="str">
        <f>"2208281113"</f>
        <v>2208281113</v>
      </c>
      <c r="D144" s="5">
        <v>74.3</v>
      </c>
    </row>
    <row r="145" spans="1:4" ht="14.25">
      <c r="A145" s="4" t="str">
        <f t="shared" si="6"/>
        <v>018</v>
      </c>
      <c r="B145" s="4" t="str">
        <f>"李林玉"</f>
        <v>李林玉</v>
      </c>
      <c r="C145" s="4" t="str">
        <f>"2208281130"</f>
        <v>2208281130</v>
      </c>
      <c r="D145" s="5">
        <v>80.8</v>
      </c>
    </row>
    <row r="146" spans="1:4" ht="14.25">
      <c r="A146" s="4" t="str">
        <f t="shared" si="6"/>
        <v>018</v>
      </c>
      <c r="B146" s="4" t="str">
        <f>"曹文静"</f>
        <v>曹文静</v>
      </c>
      <c r="C146" s="4" t="str">
        <f>"2208281010"</f>
        <v>2208281010</v>
      </c>
      <c r="D146" s="5">
        <v>74.4</v>
      </c>
    </row>
    <row r="147" spans="1:4" ht="14.25">
      <c r="A147" s="4" t="str">
        <f t="shared" si="6"/>
        <v>018</v>
      </c>
      <c r="B147" s="4" t="str">
        <f>"郁佳欣"</f>
        <v>郁佳欣</v>
      </c>
      <c r="C147" s="4" t="str">
        <f>"2208280925"</f>
        <v>2208280925</v>
      </c>
      <c r="D147" s="5">
        <v>73.5</v>
      </c>
    </row>
    <row r="148" spans="1:4" ht="14.25">
      <c r="A148" s="4" t="str">
        <f t="shared" si="6"/>
        <v>018</v>
      </c>
      <c r="B148" s="4" t="str">
        <f>"田琰芳"</f>
        <v>田琰芳</v>
      </c>
      <c r="C148" s="4" t="str">
        <f>"2208281115"</f>
        <v>2208281115</v>
      </c>
      <c r="D148" s="5">
        <v>84.3</v>
      </c>
    </row>
    <row r="149" spans="1:4" ht="14.25">
      <c r="A149" s="4" t="str">
        <f t="shared" si="6"/>
        <v>018</v>
      </c>
      <c r="B149" s="4" t="str">
        <f>"王婉露"</f>
        <v>王婉露</v>
      </c>
      <c r="C149" s="4" t="str">
        <f>"2208281214"</f>
        <v>2208281214</v>
      </c>
      <c r="D149" s="5">
        <v>72.6</v>
      </c>
    </row>
    <row r="150" spans="1:4" ht="14.25">
      <c r="A150" s="4" t="str">
        <f t="shared" si="6"/>
        <v>018</v>
      </c>
      <c r="B150" s="4" t="str">
        <f>"胡冰"</f>
        <v>胡冰</v>
      </c>
      <c r="C150" s="4" t="str">
        <f>"2208281105"</f>
        <v>2208281105</v>
      </c>
      <c r="D150" s="5">
        <v>74.3</v>
      </c>
    </row>
    <row r="151" spans="1:4" ht="14.25">
      <c r="A151" s="4" t="str">
        <f t="shared" si="6"/>
        <v>018</v>
      </c>
      <c r="B151" s="4" t="str">
        <f>"赵培旭"</f>
        <v>赵培旭</v>
      </c>
      <c r="C151" s="4" t="str">
        <f>"2208281209"</f>
        <v>2208281209</v>
      </c>
      <c r="D151" s="5">
        <v>77.8</v>
      </c>
    </row>
    <row r="152" spans="1:4" ht="14.25">
      <c r="A152" s="4" t="str">
        <f t="shared" si="6"/>
        <v>018</v>
      </c>
      <c r="B152" s="4" t="str">
        <f>"魏静"</f>
        <v>魏静</v>
      </c>
      <c r="C152" s="4" t="str">
        <f>"2208280912"</f>
        <v>2208280912</v>
      </c>
      <c r="D152" s="5">
        <v>73.7</v>
      </c>
    </row>
    <row r="153" spans="1:4" ht="14.25">
      <c r="A153" s="4" t="str">
        <f t="shared" si="6"/>
        <v>018</v>
      </c>
      <c r="B153" s="4" t="str">
        <f>"王港"</f>
        <v>王港</v>
      </c>
      <c r="C153" s="4" t="str">
        <f>"2208281125"</f>
        <v>2208281125</v>
      </c>
      <c r="D153" s="5">
        <v>80</v>
      </c>
    </row>
    <row r="154" spans="1:4" ht="14.25">
      <c r="A154" s="4" t="str">
        <f t="shared" si="6"/>
        <v>018</v>
      </c>
      <c r="B154" s="4" t="str">
        <f>"周淼"</f>
        <v>周淼</v>
      </c>
      <c r="C154" s="4" t="str">
        <f>"2208280913"</f>
        <v>2208280913</v>
      </c>
      <c r="D154" s="5">
        <v>79.5</v>
      </c>
    </row>
    <row r="155" spans="1:4" ht="14.25">
      <c r="A155" s="4" t="str">
        <f t="shared" si="6"/>
        <v>018</v>
      </c>
      <c r="B155" s="4" t="str">
        <f>"褚亚威"</f>
        <v>褚亚威</v>
      </c>
      <c r="C155" s="4" t="str">
        <f>"2208281012"</f>
        <v>2208281012</v>
      </c>
      <c r="D155" s="5">
        <v>81.8</v>
      </c>
    </row>
    <row r="156" spans="1:4" ht="14.25">
      <c r="A156" s="4" t="str">
        <f t="shared" si="6"/>
        <v>018</v>
      </c>
      <c r="B156" s="4" t="str">
        <f>"夏建平"</f>
        <v>夏建平</v>
      </c>
      <c r="C156" s="4" t="str">
        <f>"2208280910"</f>
        <v>2208280910</v>
      </c>
      <c r="D156" s="5">
        <v>74.3</v>
      </c>
    </row>
    <row r="157" spans="1:4" ht="14.25">
      <c r="A157" s="4" t="str">
        <f t="shared" si="6"/>
        <v>018</v>
      </c>
      <c r="B157" s="4" t="str">
        <f>"肖冠邦"</f>
        <v>肖冠邦</v>
      </c>
      <c r="C157" s="4" t="str">
        <f>"2208281124"</f>
        <v>2208281124</v>
      </c>
      <c r="D157" s="5">
        <v>72.2</v>
      </c>
    </row>
    <row r="158" spans="1:4" ht="14.25">
      <c r="A158" s="4" t="str">
        <f t="shared" si="6"/>
        <v>018</v>
      </c>
      <c r="B158" s="4" t="str">
        <f>"马铸钰"</f>
        <v>马铸钰</v>
      </c>
      <c r="C158" s="4" t="str">
        <f>"2208281001"</f>
        <v>2208281001</v>
      </c>
      <c r="D158" s="5">
        <v>77.2</v>
      </c>
    </row>
    <row r="159" spans="1:4" ht="14.25">
      <c r="A159" s="4" t="str">
        <f t="shared" si="6"/>
        <v>018</v>
      </c>
      <c r="B159" s="4" t="str">
        <f>"胡珮瑶"</f>
        <v>胡珮瑶</v>
      </c>
      <c r="C159" s="4" t="str">
        <f>"2208281004"</f>
        <v>2208281004</v>
      </c>
      <c r="D159" s="5">
        <v>79.3</v>
      </c>
    </row>
    <row r="160" spans="1:4" ht="14.25">
      <c r="A160" s="4" t="str">
        <f t="shared" si="6"/>
        <v>018</v>
      </c>
      <c r="B160" s="4" t="str">
        <f>"刘怡君"</f>
        <v>刘怡君</v>
      </c>
      <c r="C160" s="4" t="str">
        <f>"2208281202"</f>
        <v>2208281202</v>
      </c>
      <c r="D160" s="5">
        <v>77.1</v>
      </c>
    </row>
    <row r="161" spans="1:4" ht="14.25">
      <c r="A161" s="4" t="str">
        <f t="shared" si="6"/>
        <v>018</v>
      </c>
      <c r="B161" s="4" t="str">
        <f>"李慧英"</f>
        <v>李慧英</v>
      </c>
      <c r="C161" s="4" t="str">
        <f>"2208280921"</f>
        <v>2208280921</v>
      </c>
      <c r="D161" s="5">
        <v>70.4</v>
      </c>
    </row>
    <row r="162" spans="1:4" ht="14.25">
      <c r="A162" s="4" t="str">
        <f t="shared" si="6"/>
        <v>018</v>
      </c>
      <c r="B162" s="4" t="str">
        <f>"陈柯茹"</f>
        <v>陈柯茹</v>
      </c>
      <c r="C162" s="4" t="str">
        <f>"2208281020"</f>
        <v>2208281020</v>
      </c>
      <c r="D162" s="5">
        <v>79.8</v>
      </c>
    </row>
    <row r="163" spans="1:4" ht="14.25">
      <c r="A163" s="4" t="str">
        <f t="shared" si="6"/>
        <v>018</v>
      </c>
      <c r="B163" s="4" t="str">
        <f>"刘槟"</f>
        <v>刘槟</v>
      </c>
      <c r="C163" s="4" t="str">
        <f>"2208281110"</f>
        <v>2208281110</v>
      </c>
      <c r="D163" s="5">
        <v>76.9</v>
      </c>
    </row>
    <row r="164" spans="1:4" ht="14.25">
      <c r="A164" s="4" t="str">
        <f t="shared" si="6"/>
        <v>018</v>
      </c>
      <c r="B164" s="4" t="str">
        <f>"程聪"</f>
        <v>程聪</v>
      </c>
      <c r="C164" s="4" t="str">
        <f>"2208281212"</f>
        <v>2208281212</v>
      </c>
      <c r="D164" s="5">
        <v>82.3</v>
      </c>
    </row>
    <row r="165" spans="1:4" ht="14.25">
      <c r="A165" s="4" t="str">
        <f t="shared" si="6"/>
        <v>018</v>
      </c>
      <c r="B165" s="4" t="str">
        <f>"付荣梅"</f>
        <v>付荣梅</v>
      </c>
      <c r="C165" s="4" t="str">
        <f>"2208281108"</f>
        <v>2208281108</v>
      </c>
      <c r="D165" s="5">
        <v>74.8</v>
      </c>
    </row>
    <row r="166" spans="1:4" ht="14.25">
      <c r="A166" s="4" t="str">
        <f t="shared" si="6"/>
        <v>018</v>
      </c>
      <c r="B166" s="4" t="str">
        <f>"张圆圆"</f>
        <v>张圆圆</v>
      </c>
      <c r="C166" s="4" t="str">
        <f>"2208281023"</f>
        <v>2208281023</v>
      </c>
      <c r="D166" s="5">
        <v>73.5</v>
      </c>
    </row>
    <row r="167" spans="1:4" ht="14.25">
      <c r="A167" s="4" t="str">
        <f t="shared" si="6"/>
        <v>018</v>
      </c>
      <c r="B167" s="4" t="str">
        <f>"杨琼"</f>
        <v>杨琼</v>
      </c>
      <c r="C167" s="4" t="str">
        <f>"2208281109"</f>
        <v>2208281109</v>
      </c>
      <c r="D167" s="5">
        <v>77.8</v>
      </c>
    </row>
    <row r="168" spans="1:4" ht="14.25">
      <c r="A168" s="4" t="str">
        <f t="shared" si="6"/>
        <v>018</v>
      </c>
      <c r="B168" s="4" t="str">
        <f>"邱加会"</f>
        <v>邱加会</v>
      </c>
      <c r="C168" s="4" t="str">
        <f>"2208281022"</f>
        <v>2208281022</v>
      </c>
      <c r="D168" s="5">
        <v>73.5</v>
      </c>
    </row>
    <row r="169" spans="1:4" ht="14.25">
      <c r="A169" s="4" t="str">
        <f t="shared" si="6"/>
        <v>018</v>
      </c>
      <c r="B169" s="4" t="str">
        <f>"张杰"</f>
        <v>张杰</v>
      </c>
      <c r="C169" s="4" t="str">
        <f>"2208281120"</f>
        <v>2208281120</v>
      </c>
      <c r="D169" s="5">
        <v>73</v>
      </c>
    </row>
    <row r="170" spans="1:4" ht="14.25">
      <c r="A170" s="4" t="str">
        <f t="shared" si="6"/>
        <v>018</v>
      </c>
      <c r="B170" s="4" t="str">
        <f>"王梦林"</f>
        <v>王梦林</v>
      </c>
      <c r="C170" s="4" t="str">
        <f>"2208281203"</f>
        <v>2208281203</v>
      </c>
      <c r="D170" s="5">
        <v>77.2</v>
      </c>
    </row>
    <row r="171" spans="1:4" ht="14.25">
      <c r="A171" s="4" t="str">
        <f t="shared" si="6"/>
        <v>018</v>
      </c>
      <c r="B171" s="4" t="str">
        <f>"张静"</f>
        <v>张静</v>
      </c>
      <c r="C171" s="4" t="str">
        <f>"2208281213"</f>
        <v>2208281213</v>
      </c>
      <c r="D171" s="5">
        <v>73.3</v>
      </c>
    </row>
    <row r="172" spans="1:4" ht="14.25">
      <c r="A172" s="4" t="str">
        <f t="shared" si="6"/>
        <v>018</v>
      </c>
      <c r="B172" s="4" t="str">
        <f>"张鑫"</f>
        <v>张鑫</v>
      </c>
      <c r="C172" s="4" t="str">
        <f>"2208281119"</f>
        <v>2208281119</v>
      </c>
      <c r="D172" s="5">
        <v>76.2</v>
      </c>
    </row>
    <row r="173" spans="1:4" ht="14.25">
      <c r="A173" s="4" t="str">
        <f t="shared" si="6"/>
        <v>018</v>
      </c>
      <c r="B173" s="4" t="str">
        <f>"王梦星"</f>
        <v>王梦星</v>
      </c>
      <c r="C173" s="4" t="str">
        <f>"2208281116"</f>
        <v>2208281116</v>
      </c>
      <c r="D173" s="5">
        <v>74</v>
      </c>
    </row>
    <row r="174" spans="1:4" ht="14.25">
      <c r="A174" s="4" t="str">
        <f t="shared" si="6"/>
        <v>018</v>
      </c>
      <c r="B174" s="4" t="str">
        <f>"张倩"</f>
        <v>张倩</v>
      </c>
      <c r="C174" s="4" t="str">
        <f>"2208281106"</f>
        <v>2208281106</v>
      </c>
      <c r="D174" s="5">
        <v>75.1</v>
      </c>
    </row>
    <row r="175" spans="1:4" ht="14.25">
      <c r="A175" s="4" t="str">
        <f t="shared" si="6"/>
        <v>018</v>
      </c>
      <c r="B175" s="4" t="str">
        <f>"张蕾"</f>
        <v>张蕾</v>
      </c>
      <c r="C175" s="4" t="str">
        <f>"2208281024"</f>
        <v>2208281024</v>
      </c>
      <c r="D175" s="5">
        <v>74.9</v>
      </c>
    </row>
    <row r="176" spans="1:4" ht="14.25">
      <c r="A176" s="4" t="str">
        <f t="shared" si="6"/>
        <v>018</v>
      </c>
      <c r="B176" s="4" t="str">
        <f>"宋晴柳"</f>
        <v>宋晴柳</v>
      </c>
      <c r="C176" s="4" t="str">
        <f>"2208281014"</f>
        <v>2208281014</v>
      </c>
      <c r="D176" s="5">
        <v>71.9</v>
      </c>
    </row>
    <row r="177" spans="1:4" ht="14.25">
      <c r="A177" s="4" t="str">
        <f aca="true" t="shared" si="7" ref="A177:A194">"019"</f>
        <v>019</v>
      </c>
      <c r="B177" s="4" t="str">
        <f>"高爽"</f>
        <v>高爽</v>
      </c>
      <c r="C177" s="4" t="str">
        <f>"2208281223"</f>
        <v>2208281223</v>
      </c>
      <c r="D177" s="5" t="s">
        <v>5</v>
      </c>
    </row>
    <row r="178" spans="1:4" ht="14.25">
      <c r="A178" s="4" t="str">
        <f t="shared" si="7"/>
        <v>019</v>
      </c>
      <c r="B178" s="6" t="str">
        <f>"文艺"</f>
        <v>文艺</v>
      </c>
      <c r="C178" s="4" t="str">
        <f>"2208281402"</f>
        <v>2208281402</v>
      </c>
      <c r="D178" s="5">
        <v>83.5</v>
      </c>
    </row>
    <row r="179" spans="1:4" ht="14.25">
      <c r="A179" s="4" t="str">
        <f t="shared" si="7"/>
        <v>019</v>
      </c>
      <c r="B179" s="6" t="str">
        <f>"李欣益"</f>
        <v>李欣益</v>
      </c>
      <c r="C179" s="4" t="str">
        <f>"2208281319"</f>
        <v>2208281319</v>
      </c>
      <c r="D179" s="5">
        <v>80.4</v>
      </c>
    </row>
    <row r="180" spans="1:4" ht="14.25">
      <c r="A180" s="4" t="str">
        <f t="shared" si="7"/>
        <v>019</v>
      </c>
      <c r="B180" s="6" t="str">
        <f>"胡亚蕾"</f>
        <v>胡亚蕾</v>
      </c>
      <c r="C180" s="4" t="str">
        <f>"2208281321"</f>
        <v>2208281321</v>
      </c>
      <c r="D180" s="5">
        <v>86.8</v>
      </c>
    </row>
    <row r="181" spans="1:4" ht="14.25">
      <c r="A181" s="4" t="str">
        <f t="shared" si="7"/>
        <v>019</v>
      </c>
      <c r="B181" s="6" t="str">
        <f>"王志伟"</f>
        <v>王志伟</v>
      </c>
      <c r="C181" s="4" t="str">
        <f>"2208281308"</f>
        <v>2208281308</v>
      </c>
      <c r="D181" s="5">
        <v>81.5</v>
      </c>
    </row>
    <row r="182" spans="1:4" ht="14.25">
      <c r="A182" s="4" t="str">
        <f t="shared" si="7"/>
        <v>019</v>
      </c>
      <c r="B182" s="6" t="str">
        <f>"王婉"</f>
        <v>王婉</v>
      </c>
      <c r="C182" s="4" t="str">
        <f>"2208281404"</f>
        <v>2208281404</v>
      </c>
      <c r="D182" s="5">
        <v>77.3</v>
      </c>
    </row>
    <row r="183" spans="1:4" ht="14.25">
      <c r="A183" s="4" t="str">
        <f t="shared" si="7"/>
        <v>019</v>
      </c>
      <c r="B183" s="6" t="str">
        <f>"张晓婕"</f>
        <v>张晓婕</v>
      </c>
      <c r="C183" s="4" t="str">
        <f>"2208281226"</f>
        <v>2208281226</v>
      </c>
      <c r="D183" s="5">
        <v>79.7</v>
      </c>
    </row>
    <row r="184" spans="1:4" ht="14.25">
      <c r="A184" s="4" t="str">
        <f t="shared" si="7"/>
        <v>019</v>
      </c>
      <c r="B184" s="4" t="str">
        <f>"张恒健"</f>
        <v>张恒健</v>
      </c>
      <c r="C184" s="4" t="str">
        <f>"2208281222"</f>
        <v>2208281222</v>
      </c>
      <c r="D184" s="5">
        <v>83.7</v>
      </c>
    </row>
    <row r="185" spans="1:4" ht="14.25">
      <c r="A185" s="4" t="str">
        <f t="shared" si="7"/>
        <v>019</v>
      </c>
      <c r="B185" s="4" t="str">
        <f>"梁悦"</f>
        <v>梁悦</v>
      </c>
      <c r="C185" s="4" t="str">
        <f>"2208281215"</f>
        <v>2208281215</v>
      </c>
      <c r="D185" s="5">
        <v>80.1</v>
      </c>
    </row>
    <row r="186" spans="1:4" ht="14.25">
      <c r="A186" s="4" t="str">
        <f t="shared" si="7"/>
        <v>019</v>
      </c>
      <c r="B186" s="4" t="str">
        <f>"张珅"</f>
        <v>张珅</v>
      </c>
      <c r="C186" s="4" t="str">
        <f>"2208281304"</f>
        <v>2208281304</v>
      </c>
      <c r="D186" s="5">
        <v>80.2</v>
      </c>
    </row>
    <row r="187" spans="1:4" ht="14.25">
      <c r="A187" s="4" t="str">
        <f t="shared" si="7"/>
        <v>019</v>
      </c>
      <c r="B187" s="4" t="str">
        <f>"蒋任梁"</f>
        <v>蒋任梁</v>
      </c>
      <c r="C187" s="4" t="str">
        <f>"2208281406"</f>
        <v>2208281406</v>
      </c>
      <c r="D187" s="5">
        <v>81.8</v>
      </c>
    </row>
    <row r="188" spans="1:4" ht="14.25">
      <c r="A188" s="4" t="str">
        <f t="shared" si="7"/>
        <v>019</v>
      </c>
      <c r="B188" s="4" t="str">
        <f>"靖惠宇"</f>
        <v>靖惠宇</v>
      </c>
      <c r="C188" s="4" t="str">
        <f>"2208281418"</f>
        <v>2208281418</v>
      </c>
      <c r="D188" s="5">
        <v>79.2</v>
      </c>
    </row>
    <row r="189" spans="1:4" ht="14.25">
      <c r="A189" s="4" t="str">
        <f t="shared" si="7"/>
        <v>019</v>
      </c>
      <c r="B189" s="4" t="str">
        <f>"周德昊"</f>
        <v>周德昊</v>
      </c>
      <c r="C189" s="4" t="str">
        <f>"2208281229"</f>
        <v>2208281229</v>
      </c>
      <c r="D189" s="5">
        <v>79.6</v>
      </c>
    </row>
    <row r="190" spans="1:4" ht="14.25">
      <c r="A190" s="4" t="str">
        <f t="shared" si="7"/>
        <v>019</v>
      </c>
      <c r="B190" s="4" t="str">
        <f>"张志昂"</f>
        <v>张志昂</v>
      </c>
      <c r="C190" s="4" t="str">
        <f>"2208281417"</f>
        <v>2208281417</v>
      </c>
      <c r="D190" s="5">
        <v>78.6</v>
      </c>
    </row>
    <row r="191" spans="1:4" ht="14.25">
      <c r="A191" s="4" t="str">
        <f t="shared" si="7"/>
        <v>019</v>
      </c>
      <c r="B191" s="4" t="str">
        <f>"王纬"</f>
        <v>王纬</v>
      </c>
      <c r="C191" s="4" t="str">
        <f>"2208281328"</f>
        <v>2208281328</v>
      </c>
      <c r="D191" s="5">
        <v>80</v>
      </c>
    </row>
    <row r="192" spans="1:4" ht="14.25">
      <c r="A192" s="4" t="str">
        <f t="shared" si="7"/>
        <v>019</v>
      </c>
      <c r="B192" s="4" t="str">
        <f>"王晓"</f>
        <v>王晓</v>
      </c>
      <c r="C192" s="4" t="str">
        <f>"2208281403"</f>
        <v>2208281403</v>
      </c>
      <c r="D192" s="5">
        <v>84.2</v>
      </c>
    </row>
    <row r="193" spans="1:4" ht="14.25">
      <c r="A193" s="4" t="str">
        <f t="shared" si="7"/>
        <v>019</v>
      </c>
      <c r="B193" s="4" t="str">
        <f>"潘蕾蕾"</f>
        <v>潘蕾蕾</v>
      </c>
      <c r="C193" s="4" t="str">
        <f>"2208281225"</f>
        <v>2208281225</v>
      </c>
      <c r="D193" s="5">
        <v>75.5</v>
      </c>
    </row>
    <row r="194" spans="1:4" ht="14.25">
      <c r="A194" s="4" t="str">
        <f t="shared" si="7"/>
        <v>019</v>
      </c>
      <c r="B194" s="4" t="str">
        <f>"杨子英"</f>
        <v>杨子英</v>
      </c>
      <c r="C194" s="4" t="str">
        <f>"2208281401"</f>
        <v>2208281401</v>
      </c>
      <c r="D194" s="5">
        <v>77.3</v>
      </c>
    </row>
    <row r="195" spans="1:4" ht="14.25">
      <c r="A195" s="4" t="str">
        <f aca="true" t="shared" si="8" ref="A195:A200">"020"</f>
        <v>020</v>
      </c>
      <c r="B195" s="6" t="str">
        <f>"吴彤"</f>
        <v>吴彤</v>
      </c>
      <c r="C195" s="4" t="str">
        <f>"2208281421"</f>
        <v>2208281421</v>
      </c>
      <c r="D195" s="5">
        <v>84.1</v>
      </c>
    </row>
    <row r="196" spans="1:4" ht="14.25">
      <c r="A196" s="4" t="str">
        <f t="shared" si="8"/>
        <v>020</v>
      </c>
      <c r="B196" s="6" t="str">
        <f>"苟冬鸣"</f>
        <v>苟冬鸣</v>
      </c>
      <c r="C196" s="4" t="str">
        <f>"2208281501"</f>
        <v>2208281501</v>
      </c>
      <c r="D196" s="5">
        <v>82.4</v>
      </c>
    </row>
    <row r="197" spans="1:4" ht="14.25">
      <c r="A197" s="4" t="str">
        <f t="shared" si="8"/>
        <v>020</v>
      </c>
      <c r="B197" s="4" t="str">
        <f>"张乐"</f>
        <v>张乐</v>
      </c>
      <c r="C197" s="4" t="str">
        <f>"2208281426"</f>
        <v>2208281426</v>
      </c>
      <c r="D197" s="5">
        <v>83.3</v>
      </c>
    </row>
    <row r="198" spans="1:4" ht="14.25">
      <c r="A198" s="4" t="str">
        <f t="shared" si="8"/>
        <v>020</v>
      </c>
      <c r="B198" s="4" t="str">
        <f>"孙创业"</f>
        <v>孙创业</v>
      </c>
      <c r="C198" s="4" t="str">
        <f>"2208281425"</f>
        <v>2208281425</v>
      </c>
      <c r="D198" s="5">
        <v>81</v>
      </c>
    </row>
    <row r="199" spans="1:4" ht="14.25">
      <c r="A199" s="4" t="str">
        <f t="shared" si="8"/>
        <v>020</v>
      </c>
      <c r="B199" s="4" t="str">
        <f>"尚金"</f>
        <v>尚金</v>
      </c>
      <c r="C199" s="4" t="str">
        <f>"2208281424"</f>
        <v>2208281424</v>
      </c>
      <c r="D199" s="5">
        <v>82.4</v>
      </c>
    </row>
    <row r="200" spans="1:4" ht="14.25">
      <c r="A200" s="4" t="str">
        <f t="shared" si="8"/>
        <v>020</v>
      </c>
      <c r="B200" s="4" t="str">
        <f>"李鑫雯"</f>
        <v>李鑫雯</v>
      </c>
      <c r="C200" s="4" t="str">
        <f>"2208281423"</f>
        <v>2208281423</v>
      </c>
      <c r="D200" s="5">
        <v>59.9</v>
      </c>
    </row>
    <row r="201" spans="1:4" ht="14.25">
      <c r="A201" s="4" t="str">
        <f aca="true" t="shared" si="9" ref="A201:A211">"022"</f>
        <v>022</v>
      </c>
      <c r="B201" s="4" t="str">
        <f>"杨柳"</f>
        <v>杨柳</v>
      </c>
      <c r="C201" s="4" t="str">
        <f>"2208282808"</f>
        <v>2208282808</v>
      </c>
      <c r="D201" s="5" t="s">
        <v>5</v>
      </c>
    </row>
    <row r="202" spans="1:4" ht="14.25">
      <c r="A202" s="4" t="str">
        <f t="shared" si="9"/>
        <v>022</v>
      </c>
      <c r="B202" s="6" t="str">
        <f>"蒋贝贝"</f>
        <v>蒋贝贝</v>
      </c>
      <c r="C202" s="4" t="str">
        <f>"2208282726"</f>
        <v>2208282726</v>
      </c>
      <c r="D202" s="5">
        <v>80.1</v>
      </c>
    </row>
    <row r="203" spans="1:4" ht="14.25">
      <c r="A203" s="4" t="str">
        <f t="shared" si="9"/>
        <v>022</v>
      </c>
      <c r="B203" s="6" t="str">
        <f>"贺聪聪"</f>
        <v>贺聪聪</v>
      </c>
      <c r="C203" s="4" t="str">
        <f>"2208282801"</f>
        <v>2208282801</v>
      </c>
      <c r="D203" s="5">
        <v>76.9</v>
      </c>
    </row>
    <row r="204" spans="1:4" ht="14.25">
      <c r="A204" s="4" t="str">
        <f t="shared" si="9"/>
        <v>022</v>
      </c>
      <c r="B204" s="6" t="str">
        <f>"景恒起"</f>
        <v>景恒起</v>
      </c>
      <c r="C204" s="4" t="str">
        <f>"2208282727"</f>
        <v>2208282727</v>
      </c>
      <c r="D204" s="5">
        <v>76.3</v>
      </c>
    </row>
    <row r="205" spans="1:4" ht="14.25">
      <c r="A205" s="4" t="str">
        <f t="shared" si="9"/>
        <v>022</v>
      </c>
      <c r="B205" s="6" t="str">
        <f>"张灿"</f>
        <v>张灿</v>
      </c>
      <c r="C205" s="4" t="str">
        <f>"2208282723"</f>
        <v>2208282723</v>
      </c>
      <c r="D205" s="5">
        <v>76.2</v>
      </c>
    </row>
    <row r="206" spans="1:4" ht="14.25">
      <c r="A206" s="4" t="str">
        <f t="shared" si="9"/>
        <v>022</v>
      </c>
      <c r="B206" s="6" t="str">
        <f>"张怡静"</f>
        <v>张怡静</v>
      </c>
      <c r="C206" s="4" t="str">
        <f>"2208282805"</f>
        <v>2208282805</v>
      </c>
      <c r="D206" s="5">
        <v>75.3</v>
      </c>
    </row>
    <row r="207" spans="1:4" ht="14.25">
      <c r="A207" s="4" t="str">
        <f t="shared" si="9"/>
        <v>022</v>
      </c>
      <c r="B207" s="6" t="str">
        <f>"苗世哲"</f>
        <v>苗世哲</v>
      </c>
      <c r="C207" s="4" t="str">
        <f>"2208282725"</f>
        <v>2208282725</v>
      </c>
      <c r="D207" s="5">
        <v>74.8</v>
      </c>
    </row>
    <row r="208" spans="1:4" ht="14.25">
      <c r="A208" s="4" t="str">
        <f t="shared" si="9"/>
        <v>022</v>
      </c>
      <c r="B208" s="6" t="str">
        <f>"惠灵素"</f>
        <v>惠灵素</v>
      </c>
      <c r="C208" s="4" t="str">
        <f>"2208282803"</f>
        <v>2208282803</v>
      </c>
      <c r="D208" s="5">
        <v>74.5</v>
      </c>
    </row>
    <row r="209" spans="1:4" ht="14.25">
      <c r="A209" s="4" t="str">
        <f t="shared" si="9"/>
        <v>022</v>
      </c>
      <c r="B209" s="6" t="str">
        <f>"柳燕"</f>
        <v>柳燕</v>
      </c>
      <c r="C209" s="4" t="str">
        <f>"2208282729"</f>
        <v>2208282729</v>
      </c>
      <c r="D209" s="5">
        <v>73.6</v>
      </c>
    </row>
    <row r="210" spans="1:4" ht="14.25">
      <c r="A210" s="4" t="str">
        <f t="shared" si="9"/>
        <v>022</v>
      </c>
      <c r="B210" s="4" t="str">
        <f>"杨新杰"</f>
        <v>杨新杰</v>
      </c>
      <c r="C210" s="4" t="str">
        <f>"2208282724"</f>
        <v>2208282724</v>
      </c>
      <c r="D210" s="5">
        <v>73.5</v>
      </c>
    </row>
    <row r="211" spans="1:4" ht="14.25">
      <c r="A211" s="4" t="str">
        <f t="shared" si="9"/>
        <v>022</v>
      </c>
      <c r="B211" s="4" t="str">
        <f>"张金艺"</f>
        <v>张金艺</v>
      </c>
      <c r="C211" s="4" t="str">
        <f>"2208282804"</f>
        <v>2208282804</v>
      </c>
      <c r="D211" s="5">
        <v>73.5</v>
      </c>
    </row>
    <row r="212" spans="1:4" ht="14.25">
      <c r="A212" s="4" t="str">
        <f aca="true" t="shared" si="10" ref="A212:A215">"023"</f>
        <v>023</v>
      </c>
      <c r="B212" s="6" t="str">
        <f>"马晓丹"</f>
        <v>马晓丹</v>
      </c>
      <c r="C212" s="4" t="str">
        <f>"2208281521"</f>
        <v>2208281521</v>
      </c>
      <c r="D212" s="5">
        <v>84.4</v>
      </c>
    </row>
    <row r="213" spans="1:4" ht="14.25">
      <c r="A213" s="4" t="str">
        <f t="shared" si="10"/>
        <v>023</v>
      </c>
      <c r="B213" s="4" t="str">
        <f>"曹艺珊"</f>
        <v>曹艺珊</v>
      </c>
      <c r="C213" s="4" t="str">
        <f>"2208281520"</f>
        <v>2208281520</v>
      </c>
      <c r="D213" s="5">
        <v>81.2</v>
      </c>
    </row>
    <row r="214" spans="1:4" ht="14.25">
      <c r="A214" s="4" t="str">
        <f t="shared" si="10"/>
        <v>023</v>
      </c>
      <c r="B214" s="4" t="str">
        <f>"刘曜"</f>
        <v>刘曜</v>
      </c>
      <c r="C214" s="4" t="str">
        <f>"2208281527"</f>
        <v>2208281527</v>
      </c>
      <c r="D214" s="5">
        <v>84.5</v>
      </c>
    </row>
    <row r="215" spans="1:4" ht="14.25">
      <c r="A215" s="4" t="str">
        <f t="shared" si="10"/>
        <v>023</v>
      </c>
      <c r="B215" s="4" t="str">
        <f>"朱珊珊"</f>
        <v>朱珊珊</v>
      </c>
      <c r="C215" s="4" t="str">
        <f>"2208281511"</f>
        <v>2208281511</v>
      </c>
      <c r="D215" s="5">
        <v>74.7</v>
      </c>
    </row>
    <row r="216" spans="1:4" ht="14.25">
      <c r="A216" s="4" t="str">
        <f aca="true" t="shared" si="11" ref="A216:A218">"024"</f>
        <v>024</v>
      </c>
      <c r="B216" s="4" t="str">
        <f>"赵莹莹"</f>
        <v>赵莹莹</v>
      </c>
      <c r="C216" s="4" t="str">
        <f>"2208281607"</f>
        <v>2208281607</v>
      </c>
      <c r="D216" s="5" t="s">
        <v>5</v>
      </c>
    </row>
    <row r="217" spans="1:4" ht="14.25">
      <c r="A217" s="4" t="str">
        <f t="shared" si="11"/>
        <v>024</v>
      </c>
      <c r="B217" s="6" t="str">
        <f>"王汉平"</f>
        <v>王汉平</v>
      </c>
      <c r="C217" s="4" t="str">
        <f>"2208281618"</f>
        <v>2208281618</v>
      </c>
      <c r="D217" s="5">
        <v>78</v>
      </c>
    </row>
    <row r="218" spans="1:4" ht="14.25">
      <c r="A218" s="4" t="str">
        <f t="shared" si="11"/>
        <v>024</v>
      </c>
      <c r="B218" s="4" t="str">
        <f>"牛可静"</f>
        <v>牛可静</v>
      </c>
      <c r="C218" s="4" t="str">
        <f>"2208281616"</f>
        <v>2208281616</v>
      </c>
      <c r="D218" s="5">
        <v>71.5</v>
      </c>
    </row>
    <row r="219" spans="1:4" ht="14.25">
      <c r="A219" s="4" t="str">
        <f aca="true" t="shared" si="12" ref="A219:A224">"025"</f>
        <v>025</v>
      </c>
      <c r="B219" s="6" t="str">
        <f>"司操栋"</f>
        <v>司操栋</v>
      </c>
      <c r="C219" s="4" t="str">
        <f>"2208281806"</f>
        <v>2208281806</v>
      </c>
      <c r="D219" s="5">
        <v>76.8</v>
      </c>
    </row>
    <row r="220" spans="1:4" ht="14.25">
      <c r="A220" s="4" t="str">
        <f t="shared" si="12"/>
        <v>025</v>
      </c>
      <c r="B220" s="6" t="str">
        <f>"薛冰"</f>
        <v>薛冰</v>
      </c>
      <c r="C220" s="4" t="str">
        <f>"2208281816"</f>
        <v>2208281816</v>
      </c>
      <c r="D220" s="5">
        <v>83</v>
      </c>
    </row>
    <row r="221" spans="1:4" ht="14.25">
      <c r="A221" s="4" t="str">
        <f t="shared" si="12"/>
        <v>025</v>
      </c>
      <c r="B221" s="4" t="str">
        <f>"苟梦月"</f>
        <v>苟梦月</v>
      </c>
      <c r="C221" s="4" t="str">
        <f>"2208281811"</f>
        <v>2208281811</v>
      </c>
      <c r="D221" s="5">
        <v>74.9</v>
      </c>
    </row>
    <row r="222" spans="1:4" ht="14.25">
      <c r="A222" s="4" t="str">
        <f t="shared" si="12"/>
        <v>025</v>
      </c>
      <c r="B222" s="4" t="str">
        <f>"李雨析"</f>
        <v>李雨析</v>
      </c>
      <c r="C222" s="4" t="str">
        <f>"2208281808"</f>
        <v>2208281808</v>
      </c>
      <c r="D222" s="5">
        <v>76</v>
      </c>
    </row>
    <row r="223" spans="1:4" ht="14.25">
      <c r="A223" s="4" t="str">
        <f t="shared" si="12"/>
        <v>025</v>
      </c>
      <c r="B223" s="4" t="str">
        <f>"宋歌"</f>
        <v>宋歌</v>
      </c>
      <c r="C223" s="4" t="str">
        <f>"2208281814"</f>
        <v>2208281814</v>
      </c>
      <c r="D223" s="5">
        <v>78.6</v>
      </c>
    </row>
    <row r="224" spans="1:4" ht="14.25">
      <c r="A224" s="4" t="str">
        <f t="shared" si="12"/>
        <v>025</v>
      </c>
      <c r="B224" s="4" t="str">
        <f>"王锦赏"</f>
        <v>王锦赏</v>
      </c>
      <c r="C224" s="4" t="str">
        <f>"2208281801"</f>
        <v>2208281801</v>
      </c>
      <c r="D224" s="5">
        <v>77.4</v>
      </c>
    </row>
    <row r="225" spans="1:4" ht="14.25">
      <c r="A225" s="4" t="str">
        <f aca="true" t="shared" si="13" ref="A225:A230">"026"</f>
        <v>026</v>
      </c>
      <c r="B225" s="4" t="str">
        <f>"李书霞"</f>
        <v>李书霞</v>
      </c>
      <c r="C225" s="4" t="str">
        <f>"2208281906"</f>
        <v>2208281906</v>
      </c>
      <c r="D225" s="5" t="s">
        <v>5</v>
      </c>
    </row>
    <row r="226" spans="1:4" ht="14.25">
      <c r="A226" s="4" t="str">
        <f t="shared" si="13"/>
        <v>026</v>
      </c>
      <c r="B226" s="6" t="str">
        <f>"郭富城"</f>
        <v>郭富城</v>
      </c>
      <c r="C226" s="4" t="str">
        <f>"2208281825"</f>
        <v>2208281825</v>
      </c>
      <c r="D226" s="5">
        <v>79.7</v>
      </c>
    </row>
    <row r="227" spans="1:4" ht="14.25">
      <c r="A227" s="4" t="str">
        <f t="shared" si="13"/>
        <v>026</v>
      </c>
      <c r="B227" s="6" t="str">
        <f>"季振臻"</f>
        <v>季振臻</v>
      </c>
      <c r="C227" s="4" t="str">
        <f>"2208281819"</f>
        <v>2208281819</v>
      </c>
      <c r="D227" s="5">
        <v>81.1</v>
      </c>
    </row>
    <row r="228" spans="1:4" ht="14.25">
      <c r="A228" s="4" t="str">
        <f t="shared" si="13"/>
        <v>026</v>
      </c>
      <c r="B228" s="4" t="str">
        <f>"陈牛兴"</f>
        <v>陈牛兴</v>
      </c>
      <c r="C228" s="4" t="str">
        <f>"2208281907"</f>
        <v>2208281907</v>
      </c>
      <c r="D228" s="5">
        <v>77.9</v>
      </c>
    </row>
    <row r="229" spans="1:4" ht="14.25">
      <c r="A229" s="4" t="str">
        <f t="shared" si="13"/>
        <v>026</v>
      </c>
      <c r="B229" s="4" t="str">
        <f>"李孜昂"</f>
        <v>李孜昂</v>
      </c>
      <c r="C229" s="4" t="str">
        <f>"2208281904"</f>
        <v>2208281904</v>
      </c>
      <c r="D229" s="5">
        <v>76.9</v>
      </c>
    </row>
    <row r="230" spans="1:4" ht="14.25">
      <c r="A230" s="4" t="str">
        <f t="shared" si="13"/>
        <v>026</v>
      </c>
      <c r="B230" s="4" t="str">
        <f>"鲁绍如"</f>
        <v>鲁绍如</v>
      </c>
      <c r="C230" s="4" t="str">
        <f>"2208281905"</f>
        <v>2208281905</v>
      </c>
      <c r="D230" s="5">
        <v>77.8</v>
      </c>
    </row>
    <row r="231" spans="1:4" ht="14.25">
      <c r="A231" s="4" t="str">
        <f aca="true" t="shared" si="14" ref="A231:A236">"027"</f>
        <v>027</v>
      </c>
      <c r="B231" s="4" t="str">
        <f>"王耀威"</f>
        <v>王耀威</v>
      </c>
      <c r="C231" s="4" t="str">
        <f>"2208281910"</f>
        <v>2208281910</v>
      </c>
      <c r="D231" s="5" t="s">
        <v>5</v>
      </c>
    </row>
    <row r="232" spans="1:4" ht="14.25">
      <c r="A232" s="4" t="str">
        <f t="shared" si="14"/>
        <v>027</v>
      </c>
      <c r="B232" s="4" t="str">
        <f>"徐鹏翔"</f>
        <v>徐鹏翔</v>
      </c>
      <c r="C232" s="4" t="str">
        <f>"2208281920"</f>
        <v>2208281920</v>
      </c>
      <c r="D232" s="5" t="s">
        <v>5</v>
      </c>
    </row>
    <row r="233" spans="1:4" ht="14.25">
      <c r="A233" s="4" t="str">
        <f t="shared" si="14"/>
        <v>027</v>
      </c>
      <c r="B233" s="6" t="str">
        <f>"王利"</f>
        <v>王利</v>
      </c>
      <c r="C233" s="4" t="str">
        <f>"2208281909"</f>
        <v>2208281909</v>
      </c>
      <c r="D233" s="5">
        <v>79.3</v>
      </c>
    </row>
    <row r="234" spans="1:4" ht="14.25">
      <c r="A234" s="4" t="str">
        <f t="shared" si="14"/>
        <v>027</v>
      </c>
      <c r="B234" s="6" t="str">
        <f>"张启锋"</f>
        <v>张启锋</v>
      </c>
      <c r="C234" s="4" t="str">
        <f>"2208281919"</f>
        <v>2208281919</v>
      </c>
      <c r="D234" s="5">
        <v>80.7</v>
      </c>
    </row>
    <row r="235" spans="1:4" ht="14.25">
      <c r="A235" s="4" t="str">
        <f t="shared" si="14"/>
        <v>027</v>
      </c>
      <c r="B235" s="6" t="str">
        <f>"丁中山"</f>
        <v>丁中山</v>
      </c>
      <c r="C235" s="4" t="str">
        <f>"2208281918"</f>
        <v>2208281918</v>
      </c>
      <c r="D235" s="5">
        <v>78</v>
      </c>
    </row>
    <row r="236" spans="1:4" ht="14.25">
      <c r="A236" s="4" t="str">
        <f t="shared" si="14"/>
        <v>027</v>
      </c>
      <c r="B236" s="4" t="str">
        <f>"王鑫全"</f>
        <v>王鑫全</v>
      </c>
      <c r="C236" s="4" t="str">
        <f>"2208281913"</f>
        <v>2208281913</v>
      </c>
      <c r="D236" s="5">
        <v>73</v>
      </c>
    </row>
    <row r="237" spans="1:4" ht="14.25">
      <c r="A237" s="4" t="str">
        <f aca="true" t="shared" si="15" ref="A237:A239">"029"</f>
        <v>029</v>
      </c>
      <c r="B237" s="6" t="str">
        <f>"张恒贞"</f>
        <v>张恒贞</v>
      </c>
      <c r="C237" s="4" t="str">
        <f>"2208281925"</f>
        <v>2208281925</v>
      </c>
      <c r="D237" s="5">
        <v>76.2</v>
      </c>
    </row>
    <row r="238" spans="1:4" ht="14.25">
      <c r="A238" s="4" t="str">
        <f t="shared" si="15"/>
        <v>029</v>
      </c>
      <c r="B238" s="4" t="str">
        <f>"胡红"</f>
        <v>胡红</v>
      </c>
      <c r="C238" s="4" t="str">
        <f>"2208281924"</f>
        <v>2208281924</v>
      </c>
      <c r="D238" s="5">
        <v>83</v>
      </c>
    </row>
    <row r="239" spans="1:4" ht="14.25">
      <c r="A239" s="4" t="str">
        <f t="shared" si="15"/>
        <v>029</v>
      </c>
      <c r="B239" s="4" t="str">
        <f>"刘雯"</f>
        <v>刘雯</v>
      </c>
      <c r="C239" s="4" t="str">
        <f>"2208281922"</f>
        <v>2208281922</v>
      </c>
      <c r="D239" s="5">
        <v>77.4</v>
      </c>
    </row>
    <row r="240" spans="1:4" ht="14.25">
      <c r="A240" s="4" t="str">
        <f aca="true" t="shared" si="16" ref="A240:A244">"030"</f>
        <v>030</v>
      </c>
      <c r="B240" s="4" t="str">
        <f>"贾丹"</f>
        <v>贾丹</v>
      </c>
      <c r="C240" s="4" t="str">
        <f>"2208282005"</f>
        <v>2208282005</v>
      </c>
      <c r="D240" s="5" t="s">
        <v>5</v>
      </c>
    </row>
    <row r="241" spans="1:4" ht="14.25">
      <c r="A241" s="4" t="str">
        <f t="shared" si="16"/>
        <v>030</v>
      </c>
      <c r="B241" s="6" t="str">
        <f>"刘争"</f>
        <v>刘争</v>
      </c>
      <c r="C241" s="4" t="str">
        <f>"2208281927"</f>
        <v>2208281927</v>
      </c>
      <c r="D241" s="5">
        <v>79.5</v>
      </c>
    </row>
    <row r="242" spans="1:4" ht="14.25">
      <c r="A242" s="4" t="str">
        <f t="shared" si="16"/>
        <v>030</v>
      </c>
      <c r="B242" s="6" t="str">
        <f>"郭冬东"</f>
        <v>郭冬东</v>
      </c>
      <c r="C242" s="4" t="str">
        <f>"2208281928"</f>
        <v>2208281928</v>
      </c>
      <c r="D242" s="5">
        <v>77.6</v>
      </c>
    </row>
    <row r="243" spans="1:4" ht="14.25">
      <c r="A243" s="4" t="str">
        <f t="shared" si="16"/>
        <v>030</v>
      </c>
      <c r="B243" s="4" t="str">
        <f>"张庆洋"</f>
        <v>张庆洋</v>
      </c>
      <c r="C243" s="4" t="str">
        <f>"2208281930"</f>
        <v>2208281930</v>
      </c>
      <c r="D243" s="5">
        <v>75.4</v>
      </c>
    </row>
    <row r="244" spans="1:4" ht="14.25">
      <c r="A244" s="4" t="str">
        <f t="shared" si="16"/>
        <v>030</v>
      </c>
      <c r="B244" s="4" t="str">
        <f>"马璐"</f>
        <v>马璐</v>
      </c>
      <c r="C244" s="4" t="str">
        <f>"2208282003"</f>
        <v>2208282003</v>
      </c>
      <c r="D244" s="5">
        <v>77.1</v>
      </c>
    </row>
    <row r="245" spans="1:4" ht="14.25">
      <c r="A245" s="4" t="str">
        <f aca="true" t="shared" si="17" ref="A245:A250">"031"</f>
        <v>031</v>
      </c>
      <c r="B245" s="6" t="str">
        <f>"岳文赋"</f>
        <v>岳文赋</v>
      </c>
      <c r="C245" s="4" t="str">
        <f>"2208282019"</f>
        <v>2208282019</v>
      </c>
      <c r="D245" s="5">
        <v>79.7</v>
      </c>
    </row>
    <row r="246" spans="1:4" ht="14.25">
      <c r="A246" s="4" t="str">
        <f t="shared" si="17"/>
        <v>031</v>
      </c>
      <c r="B246" s="6" t="str">
        <f>"刘静"</f>
        <v>刘静</v>
      </c>
      <c r="C246" s="4" t="str">
        <f>"2208282012"</f>
        <v>2208282012</v>
      </c>
      <c r="D246" s="5">
        <v>81.4</v>
      </c>
    </row>
    <row r="247" spans="1:4" ht="14.25">
      <c r="A247" s="4" t="str">
        <f t="shared" si="17"/>
        <v>031</v>
      </c>
      <c r="B247" s="4" t="str">
        <f>"王楠"</f>
        <v>王楠</v>
      </c>
      <c r="C247" s="4" t="str">
        <f>"2208282013"</f>
        <v>2208282013</v>
      </c>
      <c r="D247" s="5">
        <v>82.6</v>
      </c>
    </row>
    <row r="248" spans="1:4" ht="14.25">
      <c r="A248" s="4" t="str">
        <f t="shared" si="17"/>
        <v>031</v>
      </c>
      <c r="B248" s="4" t="str">
        <f>"侯瑞果"</f>
        <v>侯瑞果</v>
      </c>
      <c r="C248" s="4" t="str">
        <f>"2208282020"</f>
        <v>2208282020</v>
      </c>
      <c r="D248" s="5">
        <v>79</v>
      </c>
    </row>
    <row r="249" spans="1:4" ht="14.25">
      <c r="A249" s="4" t="str">
        <f t="shared" si="17"/>
        <v>031</v>
      </c>
      <c r="B249" s="4" t="str">
        <f>"张洋"</f>
        <v>张洋</v>
      </c>
      <c r="C249" s="4" t="str">
        <f>"2208282010"</f>
        <v>2208282010</v>
      </c>
      <c r="D249" s="5">
        <v>63.7</v>
      </c>
    </row>
    <row r="250" spans="1:4" ht="14.25">
      <c r="A250" s="4" t="str">
        <f t="shared" si="17"/>
        <v>031</v>
      </c>
      <c r="B250" s="4" t="str">
        <f>"王青平"</f>
        <v>王青平</v>
      </c>
      <c r="C250" s="4" t="str">
        <f>"2208282015"</f>
        <v>2208282015</v>
      </c>
      <c r="D250" s="5">
        <v>72.9</v>
      </c>
    </row>
    <row r="251" spans="1:4" ht="14.25">
      <c r="A251" s="4" t="str">
        <f aca="true" t="shared" si="18" ref="A251:A256">"032"</f>
        <v>032</v>
      </c>
      <c r="B251" s="6" t="str">
        <f>"王政"</f>
        <v>王政</v>
      </c>
      <c r="C251" s="4" t="str">
        <f>"2208282102"</f>
        <v>2208282102</v>
      </c>
      <c r="D251" s="5">
        <v>77.7</v>
      </c>
    </row>
    <row r="252" spans="1:4" ht="14.25">
      <c r="A252" s="4" t="str">
        <f t="shared" si="18"/>
        <v>032</v>
      </c>
      <c r="B252" s="6" t="str">
        <f>"顾晨"</f>
        <v>顾晨</v>
      </c>
      <c r="C252" s="4" t="str">
        <f>"2208282127"</f>
        <v>2208282127</v>
      </c>
      <c r="D252" s="5">
        <v>80.1</v>
      </c>
    </row>
    <row r="253" spans="1:4" ht="14.25">
      <c r="A253" s="4" t="str">
        <f t="shared" si="18"/>
        <v>032</v>
      </c>
      <c r="B253" s="4" t="str">
        <f>"马广幸"</f>
        <v>马广幸</v>
      </c>
      <c r="C253" s="4" t="str">
        <f>"2208282106"</f>
        <v>2208282106</v>
      </c>
      <c r="D253" s="5">
        <v>77.6</v>
      </c>
    </row>
    <row r="254" spans="1:4" ht="14.25">
      <c r="A254" s="4" t="str">
        <f t="shared" si="18"/>
        <v>032</v>
      </c>
      <c r="B254" s="4" t="str">
        <f>"谷亚萍"</f>
        <v>谷亚萍</v>
      </c>
      <c r="C254" s="4" t="str">
        <f>"2208282114"</f>
        <v>2208282114</v>
      </c>
      <c r="D254" s="5">
        <v>78.6</v>
      </c>
    </row>
    <row r="255" spans="1:4" ht="14.25">
      <c r="A255" s="4" t="str">
        <f t="shared" si="18"/>
        <v>032</v>
      </c>
      <c r="B255" s="4" t="str">
        <f>"苗萌萌"</f>
        <v>苗萌萌</v>
      </c>
      <c r="C255" s="4" t="str">
        <f>"2208282028"</f>
        <v>2208282028</v>
      </c>
      <c r="D255" s="5">
        <v>77.9</v>
      </c>
    </row>
    <row r="256" spans="1:4" ht="14.25">
      <c r="A256" s="4" t="str">
        <f t="shared" si="18"/>
        <v>032</v>
      </c>
      <c r="B256" s="4" t="str">
        <f>"李新贺"</f>
        <v>李新贺</v>
      </c>
      <c r="C256" s="4" t="str">
        <f>"2208282111"</f>
        <v>2208282111</v>
      </c>
      <c r="D256" s="5">
        <v>77</v>
      </c>
    </row>
    <row r="257" spans="1:4" ht="14.25">
      <c r="A257" s="4" t="str">
        <f aca="true" t="shared" si="19" ref="A257:A262">"033"</f>
        <v>033</v>
      </c>
      <c r="B257" s="6" t="str">
        <f>"张龙"</f>
        <v>张龙</v>
      </c>
      <c r="C257" s="4" t="str">
        <f>"2208282210"</f>
        <v>2208282210</v>
      </c>
      <c r="D257" s="5">
        <v>81.2</v>
      </c>
    </row>
    <row r="258" spans="1:4" ht="14.25">
      <c r="A258" s="4" t="str">
        <f t="shared" si="19"/>
        <v>033</v>
      </c>
      <c r="B258" s="6" t="str">
        <f>"王宁"</f>
        <v>王宁</v>
      </c>
      <c r="C258" s="4" t="str">
        <f>"2208282226"</f>
        <v>2208282226</v>
      </c>
      <c r="D258" s="5">
        <v>80.2</v>
      </c>
    </row>
    <row r="259" spans="1:4" ht="14.25">
      <c r="A259" s="4" t="str">
        <f t="shared" si="19"/>
        <v>033</v>
      </c>
      <c r="B259" s="4" t="str">
        <f>"李梦秋"</f>
        <v>李梦秋</v>
      </c>
      <c r="C259" s="4" t="str">
        <f>"2208282209"</f>
        <v>2208282209</v>
      </c>
      <c r="D259" s="5">
        <v>74.4</v>
      </c>
    </row>
    <row r="260" spans="1:4" ht="14.25">
      <c r="A260" s="4" t="str">
        <f t="shared" si="19"/>
        <v>033</v>
      </c>
      <c r="B260" s="4" t="str">
        <f>"孙跃柯"</f>
        <v>孙跃柯</v>
      </c>
      <c r="C260" s="4" t="str">
        <f>"2208282224"</f>
        <v>2208282224</v>
      </c>
      <c r="D260" s="5">
        <v>79.6</v>
      </c>
    </row>
    <row r="261" spans="1:4" ht="14.25">
      <c r="A261" s="4" t="str">
        <f t="shared" si="19"/>
        <v>033</v>
      </c>
      <c r="B261" s="4" t="str">
        <f>"王柯翔"</f>
        <v>王柯翔</v>
      </c>
      <c r="C261" s="4" t="str">
        <f>"2208282220"</f>
        <v>2208282220</v>
      </c>
      <c r="D261" s="5">
        <v>73.2</v>
      </c>
    </row>
    <row r="262" spans="1:4" ht="14.25">
      <c r="A262" s="4" t="str">
        <f t="shared" si="19"/>
        <v>033</v>
      </c>
      <c r="B262" s="4" t="str">
        <f>"吕俊豪"</f>
        <v>吕俊豪</v>
      </c>
      <c r="C262" s="4" t="str">
        <f>"2208282216"</f>
        <v>2208282216</v>
      </c>
      <c r="D262" s="5">
        <v>70.9</v>
      </c>
    </row>
    <row r="263" spans="1:4" ht="14.25">
      <c r="A263" s="4" t="str">
        <f aca="true" t="shared" si="20" ref="A263:A268">"034"</f>
        <v>034</v>
      </c>
      <c r="B263" s="4" t="str">
        <f>"藏钦霖"</f>
        <v>藏钦霖</v>
      </c>
      <c r="C263" s="4" t="str">
        <f>"2208282311"</f>
        <v>2208282311</v>
      </c>
      <c r="D263" s="5" t="s">
        <v>5</v>
      </c>
    </row>
    <row r="264" spans="1:4" ht="14.25">
      <c r="A264" s="4" t="str">
        <f t="shared" si="20"/>
        <v>034</v>
      </c>
      <c r="B264" s="4" t="str">
        <f>"陈家伟"</f>
        <v>陈家伟</v>
      </c>
      <c r="C264" s="4" t="str">
        <f>"2208282320"</f>
        <v>2208282320</v>
      </c>
      <c r="D264" s="5" t="s">
        <v>5</v>
      </c>
    </row>
    <row r="265" spans="1:4" ht="14.25">
      <c r="A265" s="4" t="str">
        <f t="shared" si="20"/>
        <v>034</v>
      </c>
      <c r="B265" s="6" t="str">
        <f>"崔依铭"</f>
        <v>崔依铭</v>
      </c>
      <c r="C265" s="4" t="str">
        <f>"2208282308"</f>
        <v>2208282308</v>
      </c>
      <c r="D265" s="5">
        <v>75.2</v>
      </c>
    </row>
    <row r="266" spans="1:4" ht="14.25">
      <c r="A266" s="4" t="str">
        <f t="shared" si="20"/>
        <v>034</v>
      </c>
      <c r="B266" s="6" t="str">
        <f>"刘昭"</f>
        <v>刘昭</v>
      </c>
      <c r="C266" s="4" t="str">
        <f>"2208282314"</f>
        <v>2208282314</v>
      </c>
      <c r="D266" s="5">
        <v>78.9</v>
      </c>
    </row>
    <row r="267" spans="1:4" ht="14.25">
      <c r="A267" s="4" t="str">
        <f t="shared" si="20"/>
        <v>034</v>
      </c>
      <c r="B267" s="4" t="str">
        <f>"贺欢"</f>
        <v>贺欢</v>
      </c>
      <c r="C267" s="4" t="str">
        <f>"2208282322"</f>
        <v>2208282322</v>
      </c>
      <c r="D267" s="5">
        <v>72.8</v>
      </c>
    </row>
    <row r="268" spans="1:4" ht="14.25">
      <c r="A268" s="4" t="str">
        <f t="shared" si="20"/>
        <v>034</v>
      </c>
      <c r="B268" s="4" t="str">
        <f>"王雪"</f>
        <v>王雪</v>
      </c>
      <c r="C268" s="4" t="str">
        <f>"2208282313"</f>
        <v>2208282313</v>
      </c>
      <c r="D268" s="5">
        <v>64</v>
      </c>
    </row>
    <row r="269" spans="1:4" ht="14.25">
      <c r="A269" s="4" t="str">
        <f aca="true" t="shared" si="21" ref="A269:A274">"036"</f>
        <v>036</v>
      </c>
      <c r="B269" s="6" t="str">
        <f>"孟昱"</f>
        <v>孟昱</v>
      </c>
      <c r="C269" s="4" t="str">
        <f>"2208282403"</f>
        <v>2208282403</v>
      </c>
      <c r="D269" s="5">
        <v>82.1</v>
      </c>
    </row>
    <row r="270" spans="1:4" ht="14.25">
      <c r="A270" s="4" t="str">
        <f t="shared" si="21"/>
        <v>036</v>
      </c>
      <c r="B270" s="6" t="str">
        <f>"郭正峰"</f>
        <v>郭正峰</v>
      </c>
      <c r="C270" s="4" t="str">
        <f>"2208282405"</f>
        <v>2208282405</v>
      </c>
      <c r="D270" s="5">
        <v>78.2</v>
      </c>
    </row>
    <row r="271" spans="1:4" ht="14.25">
      <c r="A271" s="4" t="str">
        <f t="shared" si="21"/>
        <v>036</v>
      </c>
      <c r="B271" s="4" t="str">
        <f>"焦阳"</f>
        <v>焦阳</v>
      </c>
      <c r="C271" s="4" t="str">
        <f>"2208282327"</f>
        <v>2208282327</v>
      </c>
      <c r="D271" s="5">
        <v>81.6</v>
      </c>
    </row>
    <row r="272" spans="1:4" ht="14.25">
      <c r="A272" s="4" t="str">
        <f t="shared" si="21"/>
        <v>036</v>
      </c>
      <c r="B272" s="4" t="str">
        <f>"薛世家"</f>
        <v>薛世家</v>
      </c>
      <c r="C272" s="4" t="str">
        <f>"2208282404"</f>
        <v>2208282404</v>
      </c>
      <c r="D272" s="5">
        <v>79.8</v>
      </c>
    </row>
    <row r="273" spans="1:4" ht="14.25">
      <c r="A273" s="4" t="str">
        <f t="shared" si="21"/>
        <v>036</v>
      </c>
      <c r="B273" s="4" t="str">
        <f>"卢月异"</f>
        <v>卢月异</v>
      </c>
      <c r="C273" s="4" t="str">
        <f>"2208282329"</f>
        <v>2208282329</v>
      </c>
      <c r="D273" s="5">
        <v>78.6</v>
      </c>
    </row>
    <row r="274" spans="1:4" ht="14.25">
      <c r="A274" s="4" t="str">
        <f t="shared" si="21"/>
        <v>036</v>
      </c>
      <c r="B274" s="4" t="str">
        <f>"王大英"</f>
        <v>王大英</v>
      </c>
      <c r="C274" s="4" t="str">
        <f>"2208282326"</f>
        <v>2208282326</v>
      </c>
      <c r="D274" s="5">
        <v>77.9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小樱桃</cp:lastModifiedBy>
  <dcterms:created xsi:type="dcterms:W3CDTF">2016-12-02T08:54:00Z</dcterms:created>
  <dcterms:modified xsi:type="dcterms:W3CDTF">2022-09-05T08:50:33Z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644BF00DF6854FC28894686DBC83CC2D</vt:lpwstr>
  </property>
</Properties>
</file>