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5" windowHeight="11700"/>
  </bookViews>
  <sheets>
    <sheet name="全部" sheetId="1" r:id="rId1"/>
  </sheets>
  <definedNames>
    <definedName name="_xlnm._FilterDatabase" localSheetId="0" hidden="1">全部!#REF!</definedName>
    <definedName name="_xlnm.Print_Titles" localSheetId="0">全部!$1:$3</definedName>
  </definedNames>
  <calcPr calcId="144525"/>
</workbook>
</file>

<file path=xl/sharedStrings.xml><?xml version="1.0" encoding="utf-8"?>
<sst xmlns="http://schemas.openxmlformats.org/spreadsheetml/2006/main" count="530" uniqueCount="337">
  <si>
    <t xml:space="preserve">2022年宛城区事业单位公开招聘工作人员总成绩表
</t>
  </si>
  <si>
    <t>姓名</t>
  </si>
  <si>
    <t>职位代码</t>
  </si>
  <si>
    <t>准考证号</t>
  </si>
  <si>
    <t>笔试成绩</t>
  </si>
  <si>
    <t>面试成绩</t>
  </si>
  <si>
    <t>总成绩</t>
  </si>
  <si>
    <t>序号</t>
  </si>
  <si>
    <t>郑参</t>
  </si>
  <si>
    <t>1101-管理岗位(五里堡社会治安治理中心)</t>
  </si>
  <si>
    <t>陈企卓</t>
  </si>
  <si>
    <t>万动</t>
  </si>
  <si>
    <t>季元哲</t>
  </si>
  <si>
    <t>李兴刚</t>
  </si>
  <si>
    <t>于琳</t>
  </si>
  <si>
    <t>董世龙</t>
  </si>
  <si>
    <t>李其俊</t>
  </si>
  <si>
    <t>张泽源</t>
  </si>
  <si>
    <t>李梦阳</t>
  </si>
  <si>
    <t>张峙杰</t>
  </si>
  <si>
    <t>郭伊沫</t>
  </si>
  <si>
    <t>陈忠平</t>
  </si>
  <si>
    <t>1102-管理岗位(五里堡综合行政执法中队)</t>
  </si>
  <si>
    <t>陈嘉成</t>
  </si>
  <si>
    <t>陈鹏</t>
  </si>
  <si>
    <t>燕照国</t>
  </si>
  <si>
    <t>穆楠</t>
  </si>
  <si>
    <t>张俊杰</t>
  </si>
  <si>
    <t>多士沛</t>
  </si>
  <si>
    <t>1103-管理岗位(五里堡文化和旅游服务中心)</t>
  </si>
  <si>
    <t>王爽</t>
  </si>
  <si>
    <t>张煜东</t>
  </si>
  <si>
    <t>宋展</t>
  </si>
  <si>
    <t>1104-管理岗位(五里堡退役军人服务站)</t>
  </si>
  <si>
    <t>葛秋绪</t>
  </si>
  <si>
    <t>郭南南</t>
  </si>
  <si>
    <t>1105-管理岗位(五里堡党群服务中心)</t>
  </si>
  <si>
    <t>何帅</t>
  </si>
  <si>
    <t>周怡宁</t>
  </si>
  <si>
    <t>张恩哲</t>
  </si>
  <si>
    <t>1201-管理岗位(瓦店镇下属事业单位)</t>
  </si>
  <si>
    <t>周扬扬</t>
  </si>
  <si>
    <t>邓翔予</t>
  </si>
  <si>
    <t>秦章元</t>
  </si>
  <si>
    <t>1203-管理岗位(瓦店镇下属事业单位)</t>
  </si>
  <si>
    <t>李泓霄</t>
  </si>
  <si>
    <t>1204-管理岗位(瓦店镇下属事业单位)</t>
  </si>
  <si>
    <t>石海燕</t>
  </si>
  <si>
    <t>杨明森</t>
  </si>
  <si>
    <t>林一卓</t>
  </si>
  <si>
    <t>1205-管理岗位(瓦店镇下属事业单位)</t>
  </si>
  <si>
    <t>宋江娇</t>
  </si>
  <si>
    <t>王璐璐</t>
  </si>
  <si>
    <t>赵景文</t>
  </si>
  <si>
    <t>1301-管理岗位(金华镇下属事业单位)</t>
  </si>
  <si>
    <t>郭航</t>
  </si>
  <si>
    <t>刘钦霖</t>
  </si>
  <si>
    <t>高云</t>
  </si>
  <si>
    <t>邢佳乐</t>
  </si>
  <si>
    <t>张真妮</t>
  </si>
  <si>
    <t>1302-管理岗位(金华镇下属事业单位)</t>
  </si>
  <si>
    <t>薛怡爽</t>
  </si>
  <si>
    <t>靳贵文</t>
  </si>
  <si>
    <t>赵珂</t>
  </si>
  <si>
    <t>宋甜甜</t>
  </si>
  <si>
    <t>王鹏飞</t>
  </si>
  <si>
    <t>1303-管理岗位(金华镇下属事业单位)</t>
  </si>
  <si>
    <t>杨紫森</t>
  </si>
  <si>
    <t>胡一晨</t>
  </si>
  <si>
    <t>文姝</t>
  </si>
  <si>
    <t>1304-专技岗位(金华镇下属事业单位)</t>
  </si>
  <si>
    <t>陈曦</t>
  </si>
  <si>
    <t>吴凯旋</t>
  </si>
  <si>
    <t>岳舜文</t>
  </si>
  <si>
    <t>1305-专技岗位(金华镇下属事业单位)</t>
  </si>
  <si>
    <t>王涵一</t>
  </si>
  <si>
    <t>1306-管理岗位(金华镇下属事业单位)</t>
  </si>
  <si>
    <t>樊丹旎</t>
  </si>
  <si>
    <t>张秉钤</t>
  </si>
  <si>
    <t>熊飞虎</t>
  </si>
  <si>
    <t>1307-管理岗位(金华镇下属事业单位)</t>
  </si>
  <si>
    <t>张旺</t>
  </si>
  <si>
    <t>尹泉</t>
  </si>
  <si>
    <t>1308-管理岗位(金华镇下属事业单位)</t>
  </si>
  <si>
    <t>杨景渝</t>
  </si>
  <si>
    <t>韩少林</t>
  </si>
  <si>
    <t>张玉营</t>
  </si>
  <si>
    <t>1401-管理岗位(高庙镇下属事业单位)</t>
  </si>
  <si>
    <t>王洋</t>
  </si>
  <si>
    <t>袁冰</t>
  </si>
  <si>
    <t>刘一非</t>
  </si>
  <si>
    <t>1402-专技岗位(高庙镇下属事业单位)</t>
  </si>
  <si>
    <t>周富杨</t>
  </si>
  <si>
    <t>周午阳</t>
  </si>
  <si>
    <t>宋涛</t>
  </si>
  <si>
    <t>袁五星</t>
  </si>
  <si>
    <t>张浩</t>
  </si>
  <si>
    <t>张潜</t>
  </si>
  <si>
    <t>邢英禹</t>
  </si>
  <si>
    <t>李少龙</t>
  </si>
  <si>
    <t>1403-管理岗位(高庙镇下属事业单位)</t>
  </si>
  <si>
    <t>习冬</t>
  </si>
  <si>
    <t>詹萌</t>
  </si>
  <si>
    <t>杨浩</t>
  </si>
  <si>
    <t>杜烽菡</t>
  </si>
  <si>
    <t>1404-管理岗位(高庙镇下属事业单位)</t>
  </si>
  <si>
    <t>梁露月</t>
  </si>
  <si>
    <t>李天阳</t>
  </si>
  <si>
    <t>廖圣火</t>
  </si>
  <si>
    <t>王水童</t>
  </si>
  <si>
    <t>曹乐</t>
  </si>
  <si>
    <t>王子宸</t>
  </si>
  <si>
    <t>1405-专技岗位(高庙镇下属事业单位)</t>
  </si>
  <si>
    <t>万亚峰</t>
  </si>
  <si>
    <t>祝玉寅</t>
  </si>
  <si>
    <t>杨泽宇</t>
  </si>
  <si>
    <t>刘峰阳</t>
  </si>
  <si>
    <t>杨书恒</t>
  </si>
  <si>
    <t>谢贤哲</t>
  </si>
  <si>
    <t>张诗乔</t>
  </si>
  <si>
    <t>张楠楠</t>
  </si>
  <si>
    <t>王亚松</t>
  </si>
  <si>
    <t>潘婕</t>
  </si>
  <si>
    <t>刘正</t>
  </si>
  <si>
    <t>王剑雄</t>
  </si>
  <si>
    <t>1501-管理岗位(溧河乡下属事业单位)</t>
  </si>
  <si>
    <t>王俊良</t>
  </si>
  <si>
    <t>杨惠博</t>
  </si>
  <si>
    <t>王云</t>
  </si>
  <si>
    <t>李鹏星</t>
  </si>
  <si>
    <t>郝荣伟</t>
  </si>
  <si>
    <t>高阳</t>
  </si>
  <si>
    <t>海一帆</t>
  </si>
  <si>
    <t>白莹欣</t>
  </si>
  <si>
    <t>武钺力</t>
  </si>
  <si>
    <t>1601-管理岗位(汉冢乡下属事业单位)</t>
  </si>
  <si>
    <t>陈多进</t>
  </si>
  <si>
    <t>王伟涛</t>
  </si>
  <si>
    <t>张明</t>
  </si>
  <si>
    <t>1602-管理岗位(汉冢乡下属事业单位)</t>
  </si>
  <si>
    <t>黄祎琳</t>
  </si>
  <si>
    <t>孟雯</t>
  </si>
  <si>
    <t>秦启超</t>
  </si>
  <si>
    <t>1701-管理岗位(茶庵乡下属事业单位)</t>
  </si>
  <si>
    <t>冯琳</t>
  </si>
  <si>
    <t>冉苗苗</t>
  </si>
  <si>
    <t>1702-专技岗位(茶庵乡下属事业单位)</t>
  </si>
  <si>
    <t>张肖建</t>
  </si>
  <si>
    <t>张欢</t>
  </si>
  <si>
    <t>郑鑫</t>
  </si>
  <si>
    <t>1703-管理岗位(茶庵乡下属事业单位)</t>
  </si>
  <si>
    <t>金自崤</t>
  </si>
  <si>
    <t>刘鹏</t>
  </si>
  <si>
    <t>刘岩松</t>
  </si>
  <si>
    <t>1704-管理岗位(茶庵乡下属事业单位)</t>
  </si>
  <si>
    <t>姚书航</t>
  </si>
  <si>
    <t>常高生</t>
  </si>
  <si>
    <t>田珂</t>
  </si>
  <si>
    <t>刘佳欣</t>
  </si>
  <si>
    <t>魏文双</t>
  </si>
  <si>
    <t>杨双</t>
  </si>
  <si>
    <t>1801-管理岗位(黄台岗镇下属事业单位)</t>
  </si>
  <si>
    <t>普照洋</t>
  </si>
  <si>
    <t>陈兴民</t>
  </si>
  <si>
    <t>侯亚诺</t>
  </si>
  <si>
    <t>张嘉茵</t>
  </si>
  <si>
    <t>乔吉朋</t>
  </si>
  <si>
    <t>陈家瑞</t>
  </si>
  <si>
    <t>1802-管理岗位(黄台岗镇下属事业单位)</t>
  </si>
  <si>
    <t>高原</t>
  </si>
  <si>
    <t>杨丰铭</t>
  </si>
  <si>
    <t>1803-管理岗位(黄台岗镇下属事业单位)</t>
  </si>
  <si>
    <t>丁同翔</t>
  </si>
  <si>
    <t>涂琨龙</t>
  </si>
  <si>
    <t>吴荣</t>
  </si>
  <si>
    <t>王冠烨</t>
  </si>
  <si>
    <t>1804-专技岗位(黄台岗镇下属事业单位)</t>
  </si>
  <si>
    <t>杨晓</t>
  </si>
  <si>
    <t>杨萍</t>
  </si>
  <si>
    <t>1901-管理岗位(红泥湾镇下属事业单位)</t>
  </si>
  <si>
    <t>孙娇丽</t>
  </si>
  <si>
    <t>黄亚飞</t>
  </si>
  <si>
    <t>涂正迪</t>
  </si>
  <si>
    <t>1902-管理岗位(红泥湾镇下属事业单位)</t>
  </si>
  <si>
    <t>吴秉珅</t>
  </si>
  <si>
    <t>段文欣</t>
  </si>
  <si>
    <t>邱存伟</t>
  </si>
  <si>
    <t>杜春阳</t>
  </si>
  <si>
    <t>张田</t>
  </si>
  <si>
    <t>1903-管理岗位(红泥湾镇下属事业单位)</t>
  </si>
  <si>
    <t>胡晓雷</t>
  </si>
  <si>
    <t>杨娟</t>
  </si>
  <si>
    <t>褚国兴</t>
  </si>
  <si>
    <t>王玉桢</t>
  </si>
  <si>
    <t>李雪</t>
  </si>
  <si>
    <t>1904-管理岗位(红泥湾镇下属事业单位)</t>
  </si>
  <si>
    <t>王居正</t>
  </si>
  <si>
    <t>姚磊</t>
  </si>
  <si>
    <t>惠源</t>
  </si>
  <si>
    <t>王楠</t>
  </si>
  <si>
    <t>1905-管理岗位(红泥湾镇下属事业单位)</t>
  </si>
  <si>
    <t>付帅帅</t>
  </si>
  <si>
    <t>万可心</t>
  </si>
  <si>
    <t>2101-管理岗位(宛城区粮食流通执法大队)</t>
  </si>
  <si>
    <t>桑润源</t>
  </si>
  <si>
    <t>王义天</t>
  </si>
  <si>
    <t>余倩倩</t>
  </si>
  <si>
    <t>2102-管理岗位(宛城区粮食流通执法大队)</t>
  </si>
  <si>
    <t>刘海源</t>
  </si>
  <si>
    <t>彭珊</t>
  </si>
  <si>
    <t>刘晓琳</t>
  </si>
  <si>
    <t>2103-管理岗位(宛城区粮食流通执法大队)</t>
  </si>
  <si>
    <t>李雯</t>
  </si>
  <si>
    <t>包舒方</t>
  </si>
  <si>
    <t>2104-管理岗位(宛城区粮食流通执法大队)</t>
  </si>
  <si>
    <t>李业</t>
  </si>
  <si>
    <t>崔帅</t>
  </si>
  <si>
    <t>杨晓明</t>
  </si>
  <si>
    <t>2105-专技岗位(宛城区粮食流通执法大队)</t>
  </si>
  <si>
    <t>胡志楠</t>
  </si>
  <si>
    <t>王佳</t>
  </si>
  <si>
    <t>雷飒</t>
  </si>
  <si>
    <t>焦雪艳</t>
  </si>
  <si>
    <t>刘自豪</t>
  </si>
  <si>
    <t>2106-管理岗位(宛城区粮食流通执法大队)</t>
  </si>
  <si>
    <t>王琼</t>
  </si>
  <si>
    <t>宋蕾</t>
  </si>
  <si>
    <t>范再峰</t>
  </si>
  <si>
    <t>2201-管理岗位(宛城区安全生产监察大队)</t>
  </si>
  <si>
    <t>马思伟</t>
  </si>
  <si>
    <t>李佳音</t>
  </si>
  <si>
    <t>金宝灵</t>
  </si>
  <si>
    <t>2202-管理岗位(宛城区安全生产监察大队)</t>
  </si>
  <si>
    <t>易绍梦</t>
  </si>
  <si>
    <t>史硕</t>
  </si>
  <si>
    <t>2203-管理岗位(宛城区安全生产监察大队)</t>
  </si>
  <si>
    <t>米俊孝</t>
  </si>
  <si>
    <t>王军</t>
  </si>
  <si>
    <t>2204-管理岗位(宛城区安全生产监察大队)</t>
  </si>
  <si>
    <t>田园</t>
  </si>
  <si>
    <t>王威</t>
  </si>
  <si>
    <t>靖琳</t>
  </si>
  <si>
    <t>2301-专技岗位(宛城区文化馆)</t>
  </si>
  <si>
    <t>朱佳鑫</t>
  </si>
  <si>
    <t>谭媛媛</t>
  </si>
  <si>
    <t>2302-管理岗位(宛城区文化馆)</t>
  </si>
  <si>
    <t>赵霈</t>
  </si>
  <si>
    <t>尹湘玉</t>
  </si>
  <si>
    <t>2303-管理岗位(宛城区文化馆)</t>
  </si>
  <si>
    <t>余佳玫</t>
  </si>
  <si>
    <t>李吕因</t>
  </si>
  <si>
    <t>张雨</t>
  </si>
  <si>
    <t>2304-专技岗位(宛城区文化馆)</t>
  </si>
  <si>
    <t>周思羽</t>
  </si>
  <si>
    <t>柴峰</t>
  </si>
  <si>
    <t>徐佳豪</t>
  </si>
  <si>
    <t>2305-专技岗位(宛城区文化馆)</t>
  </si>
  <si>
    <t>魏雪阳</t>
  </si>
  <si>
    <t>岳娜</t>
  </si>
  <si>
    <t>赵路遥</t>
  </si>
  <si>
    <t>2306-专技岗位(宛城区文化馆)</t>
  </si>
  <si>
    <t>郑小燕</t>
  </si>
  <si>
    <t>李楠</t>
  </si>
  <si>
    <t>吴霞</t>
  </si>
  <si>
    <t>2307-专技岗位(宛城区文物保护中心)</t>
  </si>
  <si>
    <t>李聪</t>
  </si>
  <si>
    <t>赵勇道</t>
  </si>
  <si>
    <t>方娜</t>
  </si>
  <si>
    <t>2308-专技岗位(宛城区文物保护中心)</t>
  </si>
  <si>
    <t>孔祥龙</t>
  </si>
  <si>
    <t>于恩琼</t>
  </si>
  <si>
    <t>2309-管理岗位(宛城区文物保护中心)</t>
  </si>
  <si>
    <t>张德权</t>
  </si>
  <si>
    <t>侯启迪</t>
  </si>
  <si>
    <t>何晓阳</t>
  </si>
  <si>
    <t>2401-专技岗位(宛城区融媒体中心)</t>
  </si>
  <si>
    <t>张权</t>
  </si>
  <si>
    <t>王琳薇</t>
  </si>
  <si>
    <t>陈柯欣</t>
  </si>
  <si>
    <t>陈亚龙</t>
  </si>
  <si>
    <t>2402-专技岗位(宛城区融媒体中心)</t>
  </si>
  <si>
    <t>张文亮</t>
  </si>
  <si>
    <t>秦煜</t>
  </si>
  <si>
    <t>2403-专技岗位(宛城区融媒体中心)</t>
  </si>
  <si>
    <t>乔盈盈</t>
  </si>
  <si>
    <t>岁翼超</t>
  </si>
  <si>
    <t>庞书霞</t>
  </si>
  <si>
    <t>田潇</t>
  </si>
  <si>
    <t>何海洋</t>
  </si>
  <si>
    <t>张明洋</t>
  </si>
  <si>
    <t>2404-专技岗位(宛城区融媒体中心)</t>
  </si>
  <si>
    <t>黄嘉喜</t>
  </si>
  <si>
    <t>牛宏鑫</t>
  </si>
  <si>
    <t>李英飒</t>
  </si>
  <si>
    <t>2405-专技岗位(宛城区融媒体中心)</t>
  </si>
  <si>
    <t>王喆</t>
  </si>
  <si>
    <t>吕茵</t>
  </si>
  <si>
    <t>付任贤</t>
  </si>
  <si>
    <t>2406-专技岗位(宛城区融媒体中心)</t>
  </si>
  <si>
    <t>宋雪纯</t>
  </si>
  <si>
    <t>于莹</t>
  </si>
  <si>
    <t>李笑锟</t>
  </si>
  <si>
    <t>孙晶晶</t>
  </si>
  <si>
    <t>李莎</t>
  </si>
  <si>
    <t>2502-专技岗位(宛城区疾病预防控制中心)</t>
  </si>
  <si>
    <t>任亚佳</t>
  </si>
  <si>
    <t>付鹏槿</t>
  </si>
  <si>
    <t>孙梦</t>
  </si>
  <si>
    <t>黄利</t>
  </si>
  <si>
    <t>薛铭</t>
  </si>
  <si>
    <t>杨景</t>
  </si>
  <si>
    <t>2504-专技岗位(宛城区疾病预防控制中心)</t>
  </si>
  <si>
    <t>李路</t>
  </si>
  <si>
    <t>闫珂</t>
  </si>
  <si>
    <t>崔娟娟</t>
  </si>
  <si>
    <t>张亚</t>
  </si>
  <si>
    <t>党国玺</t>
  </si>
  <si>
    <t>崔苗苗</t>
  </si>
  <si>
    <t>孙燕</t>
  </si>
  <si>
    <t>王可欣</t>
  </si>
  <si>
    <t>2505-专技岗位(宛城区疾病预防控制中心)</t>
  </si>
  <si>
    <t>李晓文</t>
  </si>
  <si>
    <t>汪钇孜</t>
  </si>
  <si>
    <t>张凡</t>
  </si>
  <si>
    <t>王梦丹</t>
  </si>
  <si>
    <t>李肖肖</t>
  </si>
  <si>
    <t>黑亚丽</t>
  </si>
  <si>
    <t>张博</t>
  </si>
  <si>
    <t>翟云鹏</t>
  </si>
  <si>
    <t>2506-专技岗位(宛城区疾病预防控制中心)</t>
  </si>
  <si>
    <t>赵亚博</t>
  </si>
  <si>
    <t>2507-专技岗位(宛城区疾病预防控制中心)</t>
  </si>
  <si>
    <t>宋超</t>
  </si>
  <si>
    <t>李纬</t>
  </si>
  <si>
    <t>付强</t>
  </si>
  <si>
    <t>邱明明</t>
  </si>
  <si>
    <t>张保德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</si>
</sst>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);[Red]\(0\)"/>
  </numFmts>
  <fonts count="32">
    <font>
      <sz val="12"/>
      <name val="宋体"/>
      <charset val="134"/>
    </font>
    <font>
      <sz val="16"/>
      <name val="仿宋"/>
      <charset val="134"/>
    </font>
    <font>
      <sz val="16"/>
      <name val="宋体"/>
      <charset val="134"/>
    </font>
    <font>
      <sz val="14"/>
      <name val="宋体"/>
      <charset val="134"/>
    </font>
    <font>
      <sz val="18"/>
      <name val="黑体"/>
      <charset val="134"/>
    </font>
    <font>
      <sz val="12"/>
      <name val="黑体"/>
      <charset val="134"/>
    </font>
    <font>
      <sz val="14"/>
      <name val="黑体"/>
      <charset val="134"/>
    </font>
    <font>
      <b/>
      <sz val="16"/>
      <name val="仿宋"/>
      <charset val="134"/>
    </font>
    <font>
      <b/>
      <sz val="12"/>
      <name val="仿宋"/>
      <charset val="134"/>
    </font>
    <font>
      <b/>
      <sz val="14"/>
      <name val="仿宋"/>
      <charset val="134"/>
    </font>
    <font>
      <sz val="12"/>
      <name val="仿宋"/>
      <charset val="134"/>
    </font>
    <font>
      <sz val="14"/>
      <name val="仿宋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3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7" borderId="4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1" borderId="7" applyNumberFormat="0" applyAlignment="0" applyProtection="0">
      <alignment vertical="center"/>
    </xf>
    <xf numFmtId="0" fontId="26" fillId="11" borderId="3" applyNumberFormat="0" applyAlignment="0" applyProtection="0">
      <alignment vertical="center"/>
    </xf>
    <xf numFmtId="0" fontId="27" fillId="12" borderId="8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176" fontId="9" fillId="0" borderId="2" xfId="0" applyNumberFormat="1" applyFont="1" applyBorder="1" applyAlignment="1">
      <alignment horizontal="center" vertical="center"/>
    </xf>
    <xf numFmtId="177" fontId="9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176" fontId="11" fillId="0" borderId="2" xfId="0" applyNumberFormat="1" applyFont="1" applyBorder="1" applyAlignment="1">
      <alignment horizontal="center" vertical="center"/>
    </xf>
    <xf numFmtId="177" fontId="11" fillId="0" borderId="2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63"/>
  <sheetViews>
    <sheetView tabSelected="1" zoomScale="85" zoomScaleNormal="85" topLeftCell="A76" workbookViewId="0">
      <selection activeCell="H257" sqref="H257"/>
    </sheetView>
  </sheetViews>
  <sheetFormatPr defaultColWidth="9" defaultRowHeight="27.95" customHeight="1" outlineLevelCol="6"/>
  <cols>
    <col min="1" max="1" width="10.5" style="2" customWidth="1"/>
    <col min="2" max="2" width="43.525" style="3" customWidth="1"/>
    <col min="3" max="3" width="18.0833333333333" style="4" customWidth="1"/>
    <col min="4" max="4" width="15.1416666666667" style="5" customWidth="1"/>
    <col min="5" max="5" width="15.5916666666667" style="5" customWidth="1"/>
    <col min="6" max="6" width="12.9416666666667" style="5" customWidth="1"/>
    <col min="7" max="7" width="10.5833333333333" style="6" customWidth="1"/>
    <col min="8" max="16384" width="9" style="2"/>
  </cols>
  <sheetData>
    <row r="1" ht="30" customHeight="1" spans="1:7">
      <c r="A1" s="7" t="s">
        <v>0</v>
      </c>
      <c r="B1" s="8"/>
      <c r="C1" s="9"/>
      <c r="D1" s="9"/>
      <c r="E1" s="9"/>
      <c r="F1" s="9"/>
      <c r="G1" s="9"/>
    </row>
    <row r="2" s="1" customFormat="1" customHeight="1" spans="1:7">
      <c r="A2" s="10" t="s">
        <v>1</v>
      </c>
      <c r="B2" s="11" t="s">
        <v>2</v>
      </c>
      <c r="C2" s="12" t="s">
        <v>3</v>
      </c>
      <c r="D2" s="13" t="s">
        <v>4</v>
      </c>
      <c r="E2" s="13" t="s">
        <v>5</v>
      </c>
      <c r="F2" s="13" t="s">
        <v>6</v>
      </c>
      <c r="G2" s="14" t="s">
        <v>7</v>
      </c>
    </row>
    <row r="3" s="1" customFormat="1" customHeight="1" spans="1:7">
      <c r="A3" s="15" t="s">
        <v>8</v>
      </c>
      <c r="B3" s="16" t="s">
        <v>9</v>
      </c>
      <c r="C3" s="17" t="str">
        <f>"11012100511"</f>
        <v>11012100511</v>
      </c>
      <c r="D3" s="18">
        <v>75.6</v>
      </c>
      <c r="E3" s="18">
        <v>85.2</v>
      </c>
      <c r="F3" s="18">
        <v>80.4</v>
      </c>
      <c r="G3" s="19">
        <v>1</v>
      </c>
    </row>
    <row r="4" s="1" customFormat="1" customHeight="1" spans="1:7">
      <c r="A4" s="15" t="s">
        <v>10</v>
      </c>
      <c r="B4" s="16" t="s">
        <v>9</v>
      </c>
      <c r="C4" s="17" t="str">
        <f>"11012100120"</f>
        <v>11012100120</v>
      </c>
      <c r="D4" s="18">
        <v>76.2</v>
      </c>
      <c r="E4" s="18">
        <v>84.4</v>
      </c>
      <c r="F4" s="18">
        <v>80.3</v>
      </c>
      <c r="G4" s="19">
        <v>2</v>
      </c>
    </row>
    <row r="5" s="1" customFormat="1" customHeight="1" spans="1:7">
      <c r="A5" s="15" t="s">
        <v>11</v>
      </c>
      <c r="B5" s="16" t="s">
        <v>9</v>
      </c>
      <c r="C5" s="17" t="str">
        <f>"11012100406"</f>
        <v>11012100406</v>
      </c>
      <c r="D5" s="18">
        <v>76.8</v>
      </c>
      <c r="E5" s="18">
        <v>82.62</v>
      </c>
      <c r="F5" s="18">
        <v>79.71</v>
      </c>
      <c r="G5" s="19">
        <v>3</v>
      </c>
    </row>
    <row r="6" s="1" customFormat="1" customHeight="1" spans="1:7">
      <c r="A6" s="15" t="s">
        <v>12</v>
      </c>
      <c r="B6" s="16" t="s">
        <v>9</v>
      </c>
      <c r="C6" s="17" t="str">
        <f>"11012103105"</f>
        <v>11012103105</v>
      </c>
      <c r="D6" s="18">
        <v>76.2</v>
      </c>
      <c r="E6" s="18">
        <v>82.74</v>
      </c>
      <c r="F6" s="18">
        <v>79.47</v>
      </c>
      <c r="G6" s="19">
        <v>4</v>
      </c>
    </row>
    <row r="7" s="1" customFormat="1" customHeight="1" spans="1:7">
      <c r="A7" s="15" t="s">
        <v>13</v>
      </c>
      <c r="B7" s="16" t="s">
        <v>9</v>
      </c>
      <c r="C7" s="17" t="str">
        <f>"11012102809"</f>
        <v>11012102809</v>
      </c>
      <c r="D7" s="18">
        <v>78.7</v>
      </c>
      <c r="E7" s="18">
        <v>80.12</v>
      </c>
      <c r="F7" s="18">
        <v>79.41</v>
      </c>
      <c r="G7" s="19">
        <v>5</v>
      </c>
    </row>
    <row r="8" s="1" customFormat="1" customHeight="1" spans="1:7">
      <c r="A8" s="15" t="s">
        <v>14</v>
      </c>
      <c r="B8" s="16" t="s">
        <v>9</v>
      </c>
      <c r="C8" s="17" t="str">
        <f>"11012100817"</f>
        <v>11012100817</v>
      </c>
      <c r="D8" s="18">
        <v>75.9</v>
      </c>
      <c r="E8" s="18">
        <v>82.84</v>
      </c>
      <c r="F8" s="18">
        <v>79.37</v>
      </c>
      <c r="G8" s="19">
        <v>6</v>
      </c>
    </row>
    <row r="9" s="1" customFormat="1" customHeight="1" spans="1:7">
      <c r="A9" s="15" t="s">
        <v>15</v>
      </c>
      <c r="B9" s="16" t="s">
        <v>9</v>
      </c>
      <c r="C9" s="17" t="str">
        <f>"11012101325"</f>
        <v>11012101325</v>
      </c>
      <c r="D9" s="18">
        <v>75.4</v>
      </c>
      <c r="E9" s="18">
        <v>82.42</v>
      </c>
      <c r="F9" s="18">
        <v>78.91</v>
      </c>
      <c r="G9" s="19">
        <v>7</v>
      </c>
    </row>
    <row r="10" s="1" customFormat="1" customHeight="1" spans="1:7">
      <c r="A10" s="15" t="s">
        <v>16</v>
      </c>
      <c r="B10" s="16" t="s">
        <v>9</v>
      </c>
      <c r="C10" s="17" t="str">
        <f>"11012100909"</f>
        <v>11012100909</v>
      </c>
      <c r="D10" s="18">
        <v>77.9</v>
      </c>
      <c r="E10" s="18">
        <v>79.38</v>
      </c>
      <c r="F10" s="18">
        <v>78.64</v>
      </c>
      <c r="G10" s="19">
        <v>8</v>
      </c>
    </row>
    <row r="11" s="1" customFormat="1" customHeight="1" spans="1:7">
      <c r="A11" s="15" t="s">
        <v>17</v>
      </c>
      <c r="B11" s="16" t="s">
        <v>9</v>
      </c>
      <c r="C11" s="17" t="str">
        <f>"11012101621"</f>
        <v>11012101621</v>
      </c>
      <c r="D11" s="18">
        <v>75.3</v>
      </c>
      <c r="E11" s="18">
        <v>80.4</v>
      </c>
      <c r="F11" s="18">
        <v>77.85</v>
      </c>
      <c r="G11" s="19">
        <v>9</v>
      </c>
    </row>
    <row r="12" s="1" customFormat="1" customHeight="1" spans="1:7">
      <c r="A12" s="15" t="s">
        <v>18</v>
      </c>
      <c r="B12" s="16" t="s">
        <v>9</v>
      </c>
      <c r="C12" s="17" t="str">
        <f>"11012102428"</f>
        <v>11012102428</v>
      </c>
      <c r="D12" s="18">
        <v>76.6</v>
      </c>
      <c r="E12" s="18">
        <v>78.34</v>
      </c>
      <c r="F12" s="18">
        <v>77.47</v>
      </c>
      <c r="G12" s="19">
        <v>10</v>
      </c>
    </row>
    <row r="13" s="1" customFormat="1" customHeight="1" spans="1:7">
      <c r="A13" s="15" t="s">
        <v>19</v>
      </c>
      <c r="B13" s="16" t="s">
        <v>9</v>
      </c>
      <c r="C13" s="17" t="str">
        <f>"11012100427"</f>
        <v>11012100427</v>
      </c>
      <c r="D13" s="18">
        <v>80</v>
      </c>
      <c r="E13" s="18">
        <v>74.26</v>
      </c>
      <c r="F13" s="18">
        <v>77.13</v>
      </c>
      <c r="G13" s="19">
        <v>11</v>
      </c>
    </row>
    <row r="14" s="1" customFormat="1" customHeight="1" spans="1:7">
      <c r="A14" s="15" t="s">
        <v>20</v>
      </c>
      <c r="B14" s="16" t="s">
        <v>9</v>
      </c>
      <c r="C14" s="17" t="str">
        <f>"11012103615"</f>
        <v>11012103615</v>
      </c>
      <c r="D14" s="18">
        <v>75.2</v>
      </c>
      <c r="E14" s="18">
        <v>78.5</v>
      </c>
      <c r="F14" s="18">
        <v>76.85</v>
      </c>
      <c r="G14" s="19">
        <v>12</v>
      </c>
    </row>
    <row r="15" s="1" customFormat="1" customHeight="1" spans="1:7">
      <c r="A15" s="15" t="s">
        <v>21</v>
      </c>
      <c r="B15" s="16" t="s">
        <v>22</v>
      </c>
      <c r="C15" s="17" t="str">
        <f>"11022105925"</f>
        <v>11022105925</v>
      </c>
      <c r="D15" s="18">
        <v>75.6</v>
      </c>
      <c r="E15" s="18">
        <v>87.68</v>
      </c>
      <c r="F15" s="18">
        <v>81.64</v>
      </c>
      <c r="G15" s="19">
        <v>1</v>
      </c>
    </row>
    <row r="16" s="1" customFormat="1" customHeight="1" spans="1:7">
      <c r="A16" s="15" t="s">
        <v>23</v>
      </c>
      <c r="B16" s="16" t="s">
        <v>22</v>
      </c>
      <c r="C16" s="17" t="str">
        <f>"11022104121"</f>
        <v>11022104121</v>
      </c>
      <c r="D16" s="18">
        <v>81</v>
      </c>
      <c r="E16" s="18">
        <v>80.88</v>
      </c>
      <c r="F16" s="18">
        <v>80.94</v>
      </c>
      <c r="G16" s="19">
        <v>2</v>
      </c>
    </row>
    <row r="17" s="1" customFormat="1" customHeight="1" spans="1:7">
      <c r="A17" s="15" t="s">
        <v>24</v>
      </c>
      <c r="B17" s="16" t="s">
        <v>22</v>
      </c>
      <c r="C17" s="17" t="str">
        <f>"11022206213"</f>
        <v>11022206213</v>
      </c>
      <c r="D17" s="18">
        <v>76</v>
      </c>
      <c r="E17" s="18">
        <v>85.4</v>
      </c>
      <c r="F17" s="18">
        <v>80.7</v>
      </c>
      <c r="G17" s="19">
        <v>3</v>
      </c>
    </row>
    <row r="18" s="1" customFormat="1" customHeight="1" spans="1:7">
      <c r="A18" s="15" t="s">
        <v>25</v>
      </c>
      <c r="B18" s="16" t="s">
        <v>22</v>
      </c>
      <c r="C18" s="17" t="str">
        <f>"11022104514"</f>
        <v>11022104514</v>
      </c>
      <c r="D18" s="18">
        <v>74.4</v>
      </c>
      <c r="E18" s="18">
        <v>82.36</v>
      </c>
      <c r="F18" s="18">
        <v>78.38</v>
      </c>
      <c r="G18" s="19">
        <v>4</v>
      </c>
    </row>
    <row r="19" s="1" customFormat="1" customHeight="1" spans="1:7">
      <c r="A19" s="15" t="s">
        <v>26</v>
      </c>
      <c r="B19" s="16" t="s">
        <v>22</v>
      </c>
      <c r="C19" s="17" t="str">
        <f>"11022105807"</f>
        <v>11022105807</v>
      </c>
      <c r="D19" s="18">
        <v>73.9</v>
      </c>
      <c r="E19" s="18">
        <v>82.44</v>
      </c>
      <c r="F19" s="18">
        <v>78.17</v>
      </c>
      <c r="G19" s="19">
        <v>5</v>
      </c>
    </row>
    <row r="20" s="1" customFormat="1" customHeight="1" spans="1:7">
      <c r="A20" s="15" t="s">
        <v>27</v>
      </c>
      <c r="B20" s="16" t="s">
        <v>22</v>
      </c>
      <c r="C20" s="17" t="str">
        <f>"11022105901"</f>
        <v>11022105901</v>
      </c>
      <c r="D20" s="18">
        <v>73.8</v>
      </c>
      <c r="E20" s="18">
        <v>76.2</v>
      </c>
      <c r="F20" s="18">
        <v>75</v>
      </c>
      <c r="G20" s="19">
        <v>6</v>
      </c>
    </row>
    <row r="21" s="1" customFormat="1" customHeight="1" spans="1:7">
      <c r="A21" s="15" t="s">
        <v>28</v>
      </c>
      <c r="B21" s="16" t="s">
        <v>29</v>
      </c>
      <c r="C21" s="17" t="str">
        <f>"11032206505"</f>
        <v>11032206505</v>
      </c>
      <c r="D21" s="18">
        <v>76.2</v>
      </c>
      <c r="E21" s="18">
        <v>83.3</v>
      </c>
      <c r="F21" s="18">
        <v>79.75</v>
      </c>
      <c r="G21" s="19">
        <v>1</v>
      </c>
    </row>
    <row r="22" s="1" customFormat="1" customHeight="1" spans="1:7">
      <c r="A22" s="15" t="s">
        <v>30</v>
      </c>
      <c r="B22" s="16" t="s">
        <v>29</v>
      </c>
      <c r="C22" s="17" t="str">
        <f>"11032206520"</f>
        <v>11032206520</v>
      </c>
      <c r="D22" s="18">
        <v>75</v>
      </c>
      <c r="E22" s="18">
        <v>79.84</v>
      </c>
      <c r="F22" s="18">
        <v>77.42</v>
      </c>
      <c r="G22" s="19">
        <v>2</v>
      </c>
    </row>
    <row r="23" s="1" customFormat="1" customHeight="1" spans="1:7">
      <c r="A23" s="15" t="s">
        <v>31</v>
      </c>
      <c r="B23" s="16" t="s">
        <v>29</v>
      </c>
      <c r="C23" s="17" t="str">
        <f>"11032206427"</f>
        <v>11032206427</v>
      </c>
      <c r="D23" s="18">
        <v>74.4</v>
      </c>
      <c r="E23" s="18">
        <v>79.16</v>
      </c>
      <c r="F23" s="18">
        <v>76.78</v>
      </c>
      <c r="G23" s="19">
        <v>3</v>
      </c>
    </row>
    <row r="24" s="1" customFormat="1" customHeight="1" spans="1:7">
      <c r="A24" s="15" t="s">
        <v>32</v>
      </c>
      <c r="B24" s="16" t="s">
        <v>33</v>
      </c>
      <c r="C24" s="17" t="str">
        <f>"11042207126"</f>
        <v>11042207126</v>
      </c>
      <c r="D24" s="18">
        <v>83.7</v>
      </c>
      <c r="E24" s="18">
        <v>74.92</v>
      </c>
      <c r="F24" s="18">
        <v>79.31</v>
      </c>
      <c r="G24" s="19">
        <v>1</v>
      </c>
    </row>
    <row r="25" s="1" customFormat="1" customHeight="1" spans="1:7">
      <c r="A25" s="15" t="s">
        <v>34</v>
      </c>
      <c r="B25" s="16" t="s">
        <v>33</v>
      </c>
      <c r="C25" s="17" t="str">
        <f>"11042207203"</f>
        <v>11042207203</v>
      </c>
      <c r="D25" s="18">
        <v>73</v>
      </c>
      <c r="E25" s="18">
        <v>61.88</v>
      </c>
      <c r="F25" s="18">
        <v>67.44</v>
      </c>
      <c r="G25" s="19">
        <v>2</v>
      </c>
    </row>
    <row r="26" s="1" customFormat="1" customHeight="1" spans="1:7">
      <c r="A26" s="15" t="s">
        <v>35</v>
      </c>
      <c r="B26" s="16" t="s">
        <v>36</v>
      </c>
      <c r="C26" s="17" t="str">
        <f>"11052207316"</f>
        <v>11052207316</v>
      </c>
      <c r="D26" s="18">
        <v>77.9</v>
      </c>
      <c r="E26" s="18">
        <v>74.24</v>
      </c>
      <c r="F26" s="18">
        <v>76.07</v>
      </c>
      <c r="G26" s="19">
        <v>1</v>
      </c>
    </row>
    <row r="27" s="1" customFormat="1" customHeight="1" spans="1:7">
      <c r="A27" s="15" t="s">
        <v>37</v>
      </c>
      <c r="B27" s="16" t="s">
        <v>36</v>
      </c>
      <c r="C27" s="17" t="str">
        <f>"11052207305"</f>
        <v>11052207305</v>
      </c>
      <c r="D27" s="18">
        <v>72</v>
      </c>
      <c r="E27" s="18">
        <v>72.58</v>
      </c>
      <c r="F27" s="18">
        <v>72.29</v>
      </c>
      <c r="G27" s="19">
        <v>2</v>
      </c>
    </row>
    <row r="28" s="1" customFormat="1" customHeight="1" spans="1:7">
      <c r="A28" s="15" t="s">
        <v>38</v>
      </c>
      <c r="B28" s="16" t="s">
        <v>36</v>
      </c>
      <c r="C28" s="17" t="str">
        <f>"11052207328"</f>
        <v>11052207328</v>
      </c>
      <c r="D28" s="18">
        <v>71.6</v>
      </c>
      <c r="E28" s="18">
        <v>71.4</v>
      </c>
      <c r="F28" s="18">
        <v>71.5</v>
      </c>
      <c r="G28" s="19">
        <v>3</v>
      </c>
    </row>
    <row r="29" s="1" customFormat="1" customHeight="1" spans="1:7">
      <c r="A29" s="15" t="s">
        <v>39</v>
      </c>
      <c r="B29" s="16" t="s">
        <v>40</v>
      </c>
      <c r="C29" s="17" t="str">
        <f>"12012207624"</f>
        <v>12012207624</v>
      </c>
      <c r="D29" s="18">
        <v>73.6</v>
      </c>
      <c r="E29" s="18">
        <v>75.42</v>
      </c>
      <c r="F29" s="18">
        <v>74.51</v>
      </c>
      <c r="G29" s="19">
        <v>1</v>
      </c>
    </row>
    <row r="30" s="1" customFormat="1" customHeight="1" spans="1:7">
      <c r="A30" s="15" t="s">
        <v>41</v>
      </c>
      <c r="B30" s="16" t="s">
        <v>40</v>
      </c>
      <c r="C30" s="17" t="str">
        <f>"12012207411"</f>
        <v>12012207411</v>
      </c>
      <c r="D30" s="18">
        <v>73.6</v>
      </c>
      <c r="E30" s="18">
        <v>67.32</v>
      </c>
      <c r="F30" s="18">
        <v>70.46</v>
      </c>
      <c r="G30" s="19">
        <v>2</v>
      </c>
    </row>
    <row r="31" s="1" customFormat="1" customHeight="1" spans="1:7">
      <c r="A31" s="15" t="s">
        <v>42</v>
      </c>
      <c r="B31" s="16" t="s">
        <v>40</v>
      </c>
      <c r="C31" s="17" t="str">
        <f>"12012207502"</f>
        <v>12012207502</v>
      </c>
      <c r="D31" s="18">
        <v>75.5</v>
      </c>
      <c r="E31" s="18">
        <v>60.68</v>
      </c>
      <c r="F31" s="18">
        <v>68.09</v>
      </c>
      <c r="G31" s="19">
        <v>3</v>
      </c>
    </row>
    <row r="32" s="1" customFormat="1" customHeight="1" spans="1:7">
      <c r="A32" s="15" t="s">
        <v>43</v>
      </c>
      <c r="B32" s="16" t="s">
        <v>44</v>
      </c>
      <c r="C32" s="17" t="str">
        <f>"12032208312"</f>
        <v>12032208312</v>
      </c>
      <c r="D32" s="18">
        <v>71.6</v>
      </c>
      <c r="E32" s="18">
        <v>72.92</v>
      </c>
      <c r="F32" s="18">
        <v>72.26</v>
      </c>
      <c r="G32" s="19">
        <v>1</v>
      </c>
    </row>
    <row r="33" s="1" customFormat="1" customHeight="1" spans="1:7">
      <c r="A33" s="15" t="s">
        <v>45</v>
      </c>
      <c r="B33" s="16" t="s">
        <v>46</v>
      </c>
      <c r="C33" s="17" t="str">
        <f>"12042308821"</f>
        <v>12042308821</v>
      </c>
      <c r="D33" s="18">
        <v>74.8</v>
      </c>
      <c r="E33" s="18">
        <v>79.07</v>
      </c>
      <c r="F33" s="18">
        <v>76.935</v>
      </c>
      <c r="G33" s="19">
        <v>1</v>
      </c>
    </row>
    <row r="34" s="1" customFormat="1" customHeight="1" spans="1:7">
      <c r="A34" s="15" t="s">
        <v>47</v>
      </c>
      <c r="B34" s="16" t="s">
        <v>46</v>
      </c>
      <c r="C34" s="17" t="str">
        <f>"12042308912"</f>
        <v>12042308912</v>
      </c>
      <c r="D34" s="18">
        <v>73.9</v>
      </c>
      <c r="E34" s="18">
        <v>73.6</v>
      </c>
      <c r="F34" s="18">
        <v>73.75</v>
      </c>
      <c r="G34" s="19">
        <v>2</v>
      </c>
    </row>
    <row r="35" s="1" customFormat="1" customHeight="1" spans="1:7">
      <c r="A35" s="15" t="s">
        <v>48</v>
      </c>
      <c r="B35" s="16" t="s">
        <v>46</v>
      </c>
      <c r="C35" s="17" t="str">
        <f>"12042308622"</f>
        <v>12042308622</v>
      </c>
      <c r="D35" s="18">
        <v>77.4</v>
      </c>
      <c r="E35" s="18">
        <v>63.3</v>
      </c>
      <c r="F35" s="18">
        <v>70.35</v>
      </c>
      <c r="G35" s="19">
        <v>3</v>
      </c>
    </row>
    <row r="36" s="1" customFormat="1" customHeight="1" spans="1:7">
      <c r="A36" s="15" t="s">
        <v>49</v>
      </c>
      <c r="B36" s="16" t="s">
        <v>50</v>
      </c>
      <c r="C36" s="17" t="str">
        <f>"12052309430"</f>
        <v>12052309430</v>
      </c>
      <c r="D36" s="18">
        <v>80.7</v>
      </c>
      <c r="E36" s="18">
        <v>76.4</v>
      </c>
      <c r="F36" s="18">
        <v>78.55</v>
      </c>
      <c r="G36" s="19">
        <v>1</v>
      </c>
    </row>
    <row r="37" s="1" customFormat="1" customHeight="1" spans="1:7">
      <c r="A37" s="15" t="s">
        <v>51</v>
      </c>
      <c r="B37" s="16" t="s">
        <v>50</v>
      </c>
      <c r="C37" s="17" t="str">
        <f>"12052309423"</f>
        <v>12052309423</v>
      </c>
      <c r="D37" s="18">
        <v>78.4</v>
      </c>
      <c r="E37" s="18">
        <v>72.86</v>
      </c>
      <c r="F37" s="18">
        <v>75.63</v>
      </c>
      <c r="G37" s="19">
        <v>2</v>
      </c>
    </row>
    <row r="38" s="1" customFormat="1" customHeight="1" spans="1:7">
      <c r="A38" s="15" t="s">
        <v>52</v>
      </c>
      <c r="B38" s="16" t="s">
        <v>50</v>
      </c>
      <c r="C38" s="17" t="str">
        <f>"12052309529"</f>
        <v>12052309529</v>
      </c>
      <c r="D38" s="18">
        <v>75</v>
      </c>
      <c r="E38" s="18">
        <v>71.86</v>
      </c>
      <c r="F38" s="18">
        <v>73.43</v>
      </c>
      <c r="G38" s="19">
        <v>3</v>
      </c>
    </row>
    <row r="39" s="1" customFormat="1" customHeight="1" spans="1:7">
      <c r="A39" s="15" t="s">
        <v>53</v>
      </c>
      <c r="B39" s="16" t="s">
        <v>54</v>
      </c>
      <c r="C39" s="17" t="str">
        <f>"13012310005"</f>
        <v>13012310005</v>
      </c>
      <c r="D39" s="18">
        <v>75.2</v>
      </c>
      <c r="E39" s="18">
        <v>82.1</v>
      </c>
      <c r="F39" s="18">
        <v>78.65</v>
      </c>
      <c r="G39" s="19">
        <v>1</v>
      </c>
    </row>
    <row r="40" s="1" customFormat="1" customHeight="1" spans="1:7">
      <c r="A40" s="15" t="s">
        <v>55</v>
      </c>
      <c r="B40" s="16" t="s">
        <v>54</v>
      </c>
      <c r="C40" s="17" t="str">
        <f>"13012309903"</f>
        <v>13012309903</v>
      </c>
      <c r="D40" s="18">
        <v>71</v>
      </c>
      <c r="E40" s="18">
        <v>85.3</v>
      </c>
      <c r="F40" s="18">
        <v>78.15</v>
      </c>
      <c r="G40" s="19">
        <v>2</v>
      </c>
    </row>
    <row r="41" s="1" customFormat="1" customHeight="1" spans="1:7">
      <c r="A41" s="15" t="s">
        <v>56</v>
      </c>
      <c r="B41" s="16" t="s">
        <v>54</v>
      </c>
      <c r="C41" s="17" t="str">
        <f>"13012309706"</f>
        <v>13012309706</v>
      </c>
      <c r="D41" s="18">
        <v>71.7</v>
      </c>
      <c r="E41" s="18">
        <v>82.26</v>
      </c>
      <c r="F41" s="18">
        <v>76.98</v>
      </c>
      <c r="G41" s="19">
        <v>3</v>
      </c>
    </row>
    <row r="42" s="1" customFormat="1" customHeight="1" spans="1:7">
      <c r="A42" s="15" t="s">
        <v>57</v>
      </c>
      <c r="B42" s="16" t="s">
        <v>54</v>
      </c>
      <c r="C42" s="17" t="str">
        <f>"13012310024"</f>
        <v>13012310024</v>
      </c>
      <c r="D42" s="18">
        <v>70.6</v>
      </c>
      <c r="E42" s="18">
        <v>82.22</v>
      </c>
      <c r="F42" s="18">
        <v>76.41</v>
      </c>
      <c r="G42" s="19">
        <v>4</v>
      </c>
    </row>
    <row r="43" s="1" customFormat="1" customHeight="1" spans="1:7">
      <c r="A43" s="15" t="s">
        <v>58</v>
      </c>
      <c r="B43" s="16" t="s">
        <v>54</v>
      </c>
      <c r="C43" s="17" t="str">
        <f>"13012309729"</f>
        <v>13012309729</v>
      </c>
      <c r="D43" s="18">
        <v>74.1</v>
      </c>
      <c r="E43" s="18">
        <v>77.98</v>
      </c>
      <c r="F43" s="18">
        <v>76.04</v>
      </c>
      <c r="G43" s="19">
        <v>5</v>
      </c>
    </row>
    <row r="44" s="1" customFormat="1" customHeight="1" spans="1:7">
      <c r="A44" s="15" t="s">
        <v>59</v>
      </c>
      <c r="B44" s="16" t="s">
        <v>60</v>
      </c>
      <c r="C44" s="17" t="str">
        <f>"13022310302"</f>
        <v>13022310302</v>
      </c>
      <c r="D44" s="18">
        <v>73.2</v>
      </c>
      <c r="E44" s="18">
        <v>86.44</v>
      </c>
      <c r="F44" s="18">
        <v>79.82</v>
      </c>
      <c r="G44" s="19">
        <v>1</v>
      </c>
    </row>
    <row r="45" s="1" customFormat="1" customHeight="1" spans="1:7">
      <c r="A45" s="15" t="s">
        <v>61</v>
      </c>
      <c r="B45" s="16" t="s">
        <v>60</v>
      </c>
      <c r="C45" s="17" t="str">
        <f>"13022310229"</f>
        <v>13022310229</v>
      </c>
      <c r="D45" s="18">
        <v>71.4</v>
      </c>
      <c r="E45" s="18">
        <v>84.88</v>
      </c>
      <c r="F45" s="18">
        <v>78.14</v>
      </c>
      <c r="G45" s="19">
        <v>2</v>
      </c>
    </row>
    <row r="46" s="1" customFormat="1" customHeight="1" spans="1:7">
      <c r="A46" s="15" t="s">
        <v>62</v>
      </c>
      <c r="B46" s="16" t="s">
        <v>60</v>
      </c>
      <c r="C46" s="17" t="str">
        <f>"13022310221"</f>
        <v>13022310221</v>
      </c>
      <c r="D46" s="18">
        <v>65.5</v>
      </c>
      <c r="E46" s="18">
        <v>86.82</v>
      </c>
      <c r="F46" s="18">
        <v>76.16</v>
      </c>
      <c r="G46" s="19">
        <v>3</v>
      </c>
    </row>
    <row r="47" s="1" customFormat="1" customHeight="1" spans="1:7">
      <c r="A47" s="15" t="s">
        <v>63</v>
      </c>
      <c r="B47" s="16" t="s">
        <v>60</v>
      </c>
      <c r="C47" s="17" t="str">
        <f>"13022310303"</f>
        <v>13022310303</v>
      </c>
      <c r="D47" s="18">
        <v>67.1</v>
      </c>
      <c r="E47" s="18">
        <v>83.98</v>
      </c>
      <c r="F47" s="18">
        <v>75.54</v>
      </c>
      <c r="G47" s="19">
        <v>4</v>
      </c>
    </row>
    <row r="48" s="1" customFormat="1" customHeight="1" spans="1:7">
      <c r="A48" s="15" t="s">
        <v>64</v>
      </c>
      <c r="B48" s="16" t="s">
        <v>60</v>
      </c>
      <c r="C48" s="17" t="str">
        <f>"13022310317"</f>
        <v>13022310317</v>
      </c>
      <c r="D48" s="18">
        <v>66.4</v>
      </c>
      <c r="E48" s="18">
        <v>83.46</v>
      </c>
      <c r="F48" s="18">
        <v>74.93</v>
      </c>
      <c r="G48" s="19">
        <v>5</v>
      </c>
    </row>
    <row r="49" s="1" customFormat="1" customHeight="1" spans="1:7">
      <c r="A49" s="15" t="s">
        <v>65</v>
      </c>
      <c r="B49" s="16" t="s">
        <v>66</v>
      </c>
      <c r="C49" s="17" t="str">
        <f>"13032310325"</f>
        <v>13032310325</v>
      </c>
      <c r="D49" s="18">
        <v>72.3</v>
      </c>
      <c r="E49" s="18">
        <v>85.3</v>
      </c>
      <c r="F49" s="18">
        <v>78.8</v>
      </c>
      <c r="G49" s="19">
        <v>1</v>
      </c>
    </row>
    <row r="50" s="1" customFormat="1" customHeight="1" spans="1:7">
      <c r="A50" s="15" t="s">
        <v>67</v>
      </c>
      <c r="B50" s="16" t="s">
        <v>66</v>
      </c>
      <c r="C50" s="17" t="str">
        <f>"13032310428"</f>
        <v>13032310428</v>
      </c>
      <c r="D50" s="18">
        <v>70.5</v>
      </c>
      <c r="E50" s="18">
        <v>85.74</v>
      </c>
      <c r="F50" s="18">
        <v>78.12</v>
      </c>
      <c r="G50" s="19">
        <v>2</v>
      </c>
    </row>
    <row r="51" s="1" customFormat="1" customHeight="1" spans="1:7">
      <c r="A51" s="15" t="s">
        <v>68</v>
      </c>
      <c r="B51" s="16" t="s">
        <v>66</v>
      </c>
      <c r="C51" s="17" t="str">
        <f>"13032310412"</f>
        <v>13032310412</v>
      </c>
      <c r="D51" s="18">
        <v>69.6</v>
      </c>
      <c r="E51" s="18">
        <v>79.76</v>
      </c>
      <c r="F51" s="18">
        <v>74.68</v>
      </c>
      <c r="G51" s="19">
        <v>3</v>
      </c>
    </row>
    <row r="52" s="1" customFormat="1" customHeight="1" spans="1:7">
      <c r="A52" s="15" t="s">
        <v>69</v>
      </c>
      <c r="B52" s="16" t="s">
        <v>70</v>
      </c>
      <c r="C52" s="17" t="str">
        <f>"13042310525"</f>
        <v>13042310525</v>
      </c>
      <c r="D52" s="18">
        <v>73.6</v>
      </c>
      <c r="E52" s="18">
        <v>86.86</v>
      </c>
      <c r="F52" s="18">
        <v>80.23</v>
      </c>
      <c r="G52" s="19">
        <v>1</v>
      </c>
    </row>
    <row r="53" s="1" customFormat="1" customHeight="1" spans="1:7">
      <c r="A53" s="15" t="s">
        <v>71</v>
      </c>
      <c r="B53" s="16" t="s">
        <v>70</v>
      </c>
      <c r="C53" s="17" t="str">
        <f>"13042310804"</f>
        <v>13042310804</v>
      </c>
      <c r="D53" s="18">
        <v>73.2</v>
      </c>
      <c r="E53" s="18">
        <v>85.7</v>
      </c>
      <c r="F53" s="18">
        <v>79.45</v>
      </c>
      <c r="G53" s="19">
        <v>2</v>
      </c>
    </row>
    <row r="54" s="1" customFormat="1" customHeight="1" spans="1:7">
      <c r="A54" s="15" t="s">
        <v>72</v>
      </c>
      <c r="B54" s="16" t="s">
        <v>70</v>
      </c>
      <c r="C54" s="17" t="str">
        <f>"13042310606"</f>
        <v>13042310606</v>
      </c>
      <c r="D54" s="18">
        <v>72</v>
      </c>
      <c r="E54" s="18">
        <v>81.8</v>
      </c>
      <c r="F54" s="18">
        <v>76.9</v>
      </c>
      <c r="G54" s="19">
        <v>3</v>
      </c>
    </row>
    <row r="55" s="1" customFormat="1" customHeight="1" spans="1:7">
      <c r="A55" s="15" t="s">
        <v>73</v>
      </c>
      <c r="B55" s="16" t="s">
        <v>74</v>
      </c>
      <c r="C55" s="17" t="str">
        <f>"13052311028"</f>
        <v>13052311028</v>
      </c>
      <c r="D55" s="18">
        <v>78</v>
      </c>
      <c r="E55" s="18">
        <v>81.52</v>
      </c>
      <c r="F55" s="18">
        <v>79.76</v>
      </c>
      <c r="G55" s="19">
        <v>1</v>
      </c>
    </row>
    <row r="56" s="1" customFormat="1" customHeight="1" spans="1:7">
      <c r="A56" s="15" t="s">
        <v>75</v>
      </c>
      <c r="B56" s="16" t="s">
        <v>76</v>
      </c>
      <c r="C56" s="17" t="str">
        <f>"13062411828"</f>
        <v>13062411828</v>
      </c>
      <c r="D56" s="18">
        <v>75.6</v>
      </c>
      <c r="E56" s="18">
        <v>85.92</v>
      </c>
      <c r="F56" s="18">
        <v>80.76</v>
      </c>
      <c r="G56" s="19">
        <v>1</v>
      </c>
    </row>
    <row r="57" s="1" customFormat="1" customHeight="1" spans="1:7">
      <c r="A57" s="15" t="s">
        <v>77</v>
      </c>
      <c r="B57" s="16" t="s">
        <v>76</v>
      </c>
      <c r="C57" s="17" t="str">
        <f>"13062411824"</f>
        <v>13062411824</v>
      </c>
      <c r="D57" s="18">
        <v>72.4</v>
      </c>
      <c r="E57" s="18">
        <v>85.78</v>
      </c>
      <c r="F57" s="18">
        <v>79.09</v>
      </c>
      <c r="G57" s="19">
        <v>2</v>
      </c>
    </row>
    <row r="58" s="1" customFormat="1" customHeight="1" spans="1:7">
      <c r="A58" s="15" t="s">
        <v>78</v>
      </c>
      <c r="B58" s="16" t="s">
        <v>76</v>
      </c>
      <c r="C58" s="17" t="str">
        <f>"13062411825"</f>
        <v>13062411825</v>
      </c>
      <c r="D58" s="18">
        <v>72.2</v>
      </c>
      <c r="E58" s="18">
        <v>82.7</v>
      </c>
      <c r="F58" s="18">
        <v>77.45</v>
      </c>
      <c r="G58" s="19">
        <v>3</v>
      </c>
    </row>
    <row r="59" s="1" customFormat="1" customHeight="1" spans="1:7">
      <c r="A59" s="15" t="s">
        <v>79</v>
      </c>
      <c r="B59" s="16" t="s">
        <v>80</v>
      </c>
      <c r="C59" s="17" t="str">
        <f>"13072412324"</f>
        <v>13072412324</v>
      </c>
      <c r="D59" s="18">
        <v>72.2</v>
      </c>
      <c r="E59" s="18">
        <v>76.68</v>
      </c>
      <c r="F59" s="18">
        <v>74.44</v>
      </c>
      <c r="G59" s="19">
        <v>1</v>
      </c>
    </row>
    <row r="60" s="1" customFormat="1" customHeight="1" spans="1:7">
      <c r="A60" s="15" t="s">
        <v>81</v>
      </c>
      <c r="B60" s="16" t="s">
        <v>80</v>
      </c>
      <c r="C60" s="17" t="str">
        <f>"13072412012"</f>
        <v>13072412012</v>
      </c>
      <c r="D60" s="18">
        <v>71.9</v>
      </c>
      <c r="E60" s="18">
        <v>72.04</v>
      </c>
      <c r="F60" s="18">
        <v>71.97</v>
      </c>
      <c r="G60" s="19">
        <v>2</v>
      </c>
    </row>
    <row r="61" s="1" customFormat="1" customHeight="1" spans="1:7">
      <c r="A61" s="15" t="s">
        <v>82</v>
      </c>
      <c r="B61" s="16" t="s">
        <v>83</v>
      </c>
      <c r="C61" s="17" t="str">
        <f>"13082412811"</f>
        <v>13082412811</v>
      </c>
      <c r="D61" s="18">
        <v>80.1</v>
      </c>
      <c r="E61" s="18">
        <v>69.5</v>
      </c>
      <c r="F61" s="18">
        <v>74.8</v>
      </c>
      <c r="G61" s="19">
        <v>1</v>
      </c>
    </row>
    <row r="62" s="1" customFormat="1" customHeight="1" spans="1:7">
      <c r="A62" s="15" t="s">
        <v>84</v>
      </c>
      <c r="B62" s="16" t="s">
        <v>83</v>
      </c>
      <c r="C62" s="17" t="str">
        <f>"13082413325"</f>
        <v>13082413325</v>
      </c>
      <c r="D62" s="18">
        <v>74.8</v>
      </c>
      <c r="E62" s="18">
        <v>74.1</v>
      </c>
      <c r="F62" s="18">
        <v>74.45</v>
      </c>
      <c r="G62" s="19">
        <v>2</v>
      </c>
    </row>
    <row r="63" s="1" customFormat="1" customHeight="1" spans="1:7">
      <c r="A63" s="15" t="s">
        <v>85</v>
      </c>
      <c r="B63" s="16" t="s">
        <v>83</v>
      </c>
      <c r="C63" s="17" t="str">
        <f>"13082413408"</f>
        <v>13082413408</v>
      </c>
      <c r="D63" s="18">
        <v>81.5</v>
      </c>
      <c r="E63" s="18">
        <v>66.46</v>
      </c>
      <c r="F63" s="18">
        <v>73.98</v>
      </c>
      <c r="G63" s="19">
        <v>3</v>
      </c>
    </row>
    <row r="64" s="1" customFormat="1" customHeight="1" spans="1:7">
      <c r="A64" s="15" t="s">
        <v>86</v>
      </c>
      <c r="B64" s="16" t="s">
        <v>87</v>
      </c>
      <c r="C64" s="17" t="str">
        <f>"14012413504"</f>
        <v>14012413504</v>
      </c>
      <c r="D64" s="18">
        <v>66</v>
      </c>
      <c r="E64" s="18">
        <v>83.28</v>
      </c>
      <c r="F64" s="18">
        <v>74.64</v>
      </c>
      <c r="G64" s="19">
        <v>1</v>
      </c>
    </row>
    <row r="65" s="1" customFormat="1" customHeight="1" spans="1:7">
      <c r="A65" s="15" t="s">
        <v>88</v>
      </c>
      <c r="B65" s="16" t="s">
        <v>87</v>
      </c>
      <c r="C65" s="17" t="str">
        <f>"14012413522"</f>
        <v>14012413522</v>
      </c>
      <c r="D65" s="18">
        <v>67.4</v>
      </c>
      <c r="E65" s="18">
        <v>80.28</v>
      </c>
      <c r="F65" s="18">
        <v>73.84</v>
      </c>
      <c r="G65" s="19">
        <v>2</v>
      </c>
    </row>
    <row r="66" s="1" customFormat="1" customHeight="1" spans="1:7">
      <c r="A66" s="15" t="s">
        <v>89</v>
      </c>
      <c r="B66" s="16" t="s">
        <v>87</v>
      </c>
      <c r="C66" s="17" t="str">
        <f>"14012413509"</f>
        <v>14012413509</v>
      </c>
      <c r="D66" s="18">
        <v>66.7</v>
      </c>
      <c r="E66" s="18">
        <v>77.9</v>
      </c>
      <c r="F66" s="18">
        <v>72.3</v>
      </c>
      <c r="G66" s="19">
        <v>3</v>
      </c>
    </row>
    <row r="67" s="1" customFormat="1" customHeight="1" spans="1:7">
      <c r="A67" s="15" t="s">
        <v>90</v>
      </c>
      <c r="B67" s="16" t="s">
        <v>91</v>
      </c>
      <c r="C67" s="17" t="str">
        <f>"14022413818"</f>
        <v>14022413818</v>
      </c>
      <c r="D67" s="18">
        <v>77.8</v>
      </c>
      <c r="E67" s="18">
        <v>81.24</v>
      </c>
      <c r="F67" s="18">
        <v>79.52</v>
      </c>
      <c r="G67" s="19">
        <v>1</v>
      </c>
    </row>
    <row r="68" s="1" customFormat="1" customHeight="1" spans="1:7">
      <c r="A68" s="15" t="s">
        <v>92</v>
      </c>
      <c r="B68" s="16" t="s">
        <v>91</v>
      </c>
      <c r="C68" s="17" t="str">
        <f>"14022514230"</f>
        <v>14022514230</v>
      </c>
      <c r="D68" s="18">
        <v>78.7</v>
      </c>
      <c r="E68" s="18">
        <v>80.32</v>
      </c>
      <c r="F68" s="18">
        <v>79.51</v>
      </c>
      <c r="G68" s="19">
        <v>2</v>
      </c>
    </row>
    <row r="69" s="1" customFormat="1" customHeight="1" spans="1:7">
      <c r="A69" s="15" t="s">
        <v>93</v>
      </c>
      <c r="B69" s="16" t="s">
        <v>91</v>
      </c>
      <c r="C69" s="17" t="str">
        <f>"14022514526"</f>
        <v>14022514526</v>
      </c>
      <c r="D69" s="18">
        <v>74.2</v>
      </c>
      <c r="E69" s="18">
        <v>83.52</v>
      </c>
      <c r="F69" s="18">
        <v>78.86</v>
      </c>
      <c r="G69" s="19">
        <v>3</v>
      </c>
    </row>
    <row r="70" s="1" customFormat="1" customHeight="1" spans="1:7">
      <c r="A70" s="15" t="s">
        <v>94</v>
      </c>
      <c r="B70" s="16" t="s">
        <v>91</v>
      </c>
      <c r="C70" s="17" t="str">
        <f>"14022515121"</f>
        <v>14022515121</v>
      </c>
      <c r="D70" s="18">
        <v>77.2</v>
      </c>
      <c r="E70" s="18">
        <v>78.64</v>
      </c>
      <c r="F70" s="18">
        <v>77.92</v>
      </c>
      <c r="G70" s="19">
        <v>4</v>
      </c>
    </row>
    <row r="71" s="1" customFormat="1" customHeight="1" spans="1:7">
      <c r="A71" s="15" t="s">
        <v>95</v>
      </c>
      <c r="B71" s="16" t="s">
        <v>91</v>
      </c>
      <c r="C71" s="17" t="str">
        <f>"14022514421"</f>
        <v>14022514421</v>
      </c>
      <c r="D71" s="18">
        <v>74.1</v>
      </c>
      <c r="E71" s="18">
        <v>80.62</v>
      </c>
      <c r="F71" s="18">
        <v>77.36</v>
      </c>
      <c r="G71" s="19">
        <v>5</v>
      </c>
    </row>
    <row r="72" s="1" customFormat="1" customHeight="1" spans="1:7">
      <c r="A72" s="15" t="s">
        <v>96</v>
      </c>
      <c r="B72" s="16" t="s">
        <v>91</v>
      </c>
      <c r="C72" s="17" t="str">
        <f>"14022514328"</f>
        <v>14022514328</v>
      </c>
      <c r="D72" s="18">
        <v>73.3</v>
      </c>
      <c r="E72" s="18">
        <v>81.18</v>
      </c>
      <c r="F72" s="18">
        <v>77.24</v>
      </c>
      <c r="G72" s="19">
        <v>6</v>
      </c>
    </row>
    <row r="73" s="1" customFormat="1" customHeight="1" spans="1:7">
      <c r="A73" s="15" t="s">
        <v>97</v>
      </c>
      <c r="B73" s="16" t="s">
        <v>91</v>
      </c>
      <c r="C73" s="17" t="str">
        <f>"14022514826"</f>
        <v>14022514826</v>
      </c>
      <c r="D73" s="18">
        <v>72.9</v>
      </c>
      <c r="E73" s="18">
        <v>79.62</v>
      </c>
      <c r="F73" s="18">
        <v>76.26</v>
      </c>
      <c r="G73" s="19">
        <v>7</v>
      </c>
    </row>
    <row r="74" s="1" customFormat="1" customHeight="1" spans="1:7">
      <c r="A74" s="15" t="s">
        <v>98</v>
      </c>
      <c r="B74" s="16" t="s">
        <v>91</v>
      </c>
      <c r="C74" s="17" t="str">
        <f>"14022515404"</f>
        <v>14022515404</v>
      </c>
      <c r="D74" s="18">
        <v>74.6</v>
      </c>
      <c r="E74" s="18">
        <v>69.2</v>
      </c>
      <c r="F74" s="18">
        <v>71.9</v>
      </c>
      <c r="G74" s="19">
        <v>8</v>
      </c>
    </row>
    <row r="75" s="1" customFormat="1" customHeight="1" spans="1:7">
      <c r="A75" s="15" t="s">
        <v>99</v>
      </c>
      <c r="B75" s="16" t="s">
        <v>100</v>
      </c>
      <c r="C75" s="17" t="str">
        <f>"14032516315"</f>
        <v>14032516315</v>
      </c>
      <c r="D75" s="18">
        <v>78.5</v>
      </c>
      <c r="E75" s="18">
        <v>80.94</v>
      </c>
      <c r="F75" s="18">
        <v>79.72</v>
      </c>
      <c r="G75" s="19">
        <v>1</v>
      </c>
    </row>
    <row r="76" s="1" customFormat="1" customHeight="1" spans="1:7">
      <c r="A76" s="15" t="s">
        <v>101</v>
      </c>
      <c r="B76" s="16" t="s">
        <v>100</v>
      </c>
      <c r="C76" s="17" t="str">
        <f>"14032516220"</f>
        <v>14032516220</v>
      </c>
      <c r="D76" s="18">
        <v>72.1</v>
      </c>
      <c r="E76" s="18">
        <v>83.62</v>
      </c>
      <c r="F76" s="18">
        <v>77.86</v>
      </c>
      <c r="G76" s="19">
        <v>2</v>
      </c>
    </row>
    <row r="77" s="1" customFormat="1" customHeight="1" spans="1:7">
      <c r="A77" s="15" t="s">
        <v>102</v>
      </c>
      <c r="B77" s="16" t="s">
        <v>100</v>
      </c>
      <c r="C77" s="17" t="str">
        <f>"14032516013"</f>
        <v>14032516013</v>
      </c>
      <c r="D77" s="18">
        <v>71.7</v>
      </c>
      <c r="E77" s="18">
        <v>78.52</v>
      </c>
      <c r="F77" s="18">
        <v>75.11</v>
      </c>
      <c r="G77" s="19">
        <v>3</v>
      </c>
    </row>
    <row r="78" s="1" customFormat="1" customHeight="1" spans="1:7">
      <c r="A78" s="15" t="s">
        <v>103</v>
      </c>
      <c r="B78" s="16" t="s">
        <v>100</v>
      </c>
      <c r="C78" s="17" t="str">
        <f>"14032516029"</f>
        <v>14032516029</v>
      </c>
      <c r="D78" s="18">
        <v>71.7</v>
      </c>
      <c r="E78" s="18">
        <v>72.08</v>
      </c>
      <c r="F78" s="18">
        <v>71.89</v>
      </c>
      <c r="G78" s="19">
        <v>4</v>
      </c>
    </row>
    <row r="79" s="1" customFormat="1" customHeight="1" spans="1:7">
      <c r="A79" s="15" t="s">
        <v>104</v>
      </c>
      <c r="B79" s="16" t="s">
        <v>105</v>
      </c>
      <c r="C79" s="17" t="str">
        <f>"14042516613"</f>
        <v>14042516613</v>
      </c>
      <c r="D79" s="18">
        <v>80.9</v>
      </c>
      <c r="E79" s="18">
        <v>82.72</v>
      </c>
      <c r="F79" s="18">
        <v>81.81</v>
      </c>
      <c r="G79" s="19">
        <v>1</v>
      </c>
    </row>
    <row r="80" s="1" customFormat="1" customHeight="1" spans="1:7">
      <c r="A80" s="15" t="s">
        <v>106</v>
      </c>
      <c r="B80" s="16" t="s">
        <v>105</v>
      </c>
      <c r="C80" s="17" t="str">
        <f>"14042517930"</f>
        <v>14042517930</v>
      </c>
      <c r="D80" s="18">
        <v>77</v>
      </c>
      <c r="E80" s="18">
        <v>79.44</v>
      </c>
      <c r="F80" s="18">
        <v>78.22</v>
      </c>
      <c r="G80" s="19">
        <v>2</v>
      </c>
    </row>
    <row r="81" s="1" customFormat="1" customHeight="1" spans="1:7">
      <c r="A81" s="15" t="s">
        <v>107</v>
      </c>
      <c r="B81" s="16" t="s">
        <v>105</v>
      </c>
      <c r="C81" s="17" t="str">
        <f>"14042518002"</f>
        <v>14042518002</v>
      </c>
      <c r="D81" s="18">
        <v>76.2</v>
      </c>
      <c r="E81" s="18">
        <v>76.38</v>
      </c>
      <c r="F81" s="18">
        <v>76.29</v>
      </c>
      <c r="G81" s="19">
        <v>3</v>
      </c>
    </row>
    <row r="82" s="1" customFormat="1" customHeight="1" spans="1:7">
      <c r="A82" s="15" t="s">
        <v>108</v>
      </c>
      <c r="B82" s="16" t="s">
        <v>105</v>
      </c>
      <c r="C82" s="17" t="str">
        <f>"14042516821"</f>
        <v>14042516821</v>
      </c>
      <c r="D82" s="18">
        <v>70.2</v>
      </c>
      <c r="E82" s="18">
        <v>80.12</v>
      </c>
      <c r="F82" s="18">
        <v>75.16</v>
      </c>
      <c r="G82" s="19">
        <v>4</v>
      </c>
    </row>
    <row r="83" s="1" customFormat="1" customHeight="1" spans="1:7">
      <c r="A83" s="15" t="s">
        <v>109</v>
      </c>
      <c r="B83" s="16" t="s">
        <v>105</v>
      </c>
      <c r="C83" s="17" t="str">
        <f>"14042516612"</f>
        <v>14042516612</v>
      </c>
      <c r="D83" s="18">
        <v>75.2</v>
      </c>
      <c r="E83" s="18">
        <v>73.7</v>
      </c>
      <c r="F83" s="18">
        <v>74.45</v>
      </c>
      <c r="G83" s="19">
        <v>5</v>
      </c>
    </row>
    <row r="84" s="1" customFormat="1" customHeight="1" spans="1:7">
      <c r="A84" s="15" t="s">
        <v>110</v>
      </c>
      <c r="B84" s="16" t="s">
        <v>105</v>
      </c>
      <c r="C84" s="17" t="str">
        <f>"14042516815"</f>
        <v>14042516815</v>
      </c>
      <c r="D84" s="18">
        <v>69.6</v>
      </c>
      <c r="E84" s="18">
        <v>71.5</v>
      </c>
      <c r="F84" s="18">
        <v>70.55</v>
      </c>
      <c r="G84" s="19">
        <v>6</v>
      </c>
    </row>
    <row r="85" s="1" customFormat="1" customHeight="1" spans="1:7">
      <c r="A85" s="15" t="s">
        <v>111</v>
      </c>
      <c r="B85" s="16" t="s">
        <v>112</v>
      </c>
      <c r="C85" s="17" t="str">
        <f>"14052618130"</f>
        <v>14052618130</v>
      </c>
      <c r="D85" s="18">
        <v>68.9</v>
      </c>
      <c r="E85" s="18">
        <v>85.98</v>
      </c>
      <c r="F85" s="18">
        <v>77.44</v>
      </c>
      <c r="G85" s="19">
        <v>1</v>
      </c>
    </row>
    <row r="86" s="1" customFormat="1" customHeight="1" spans="1:7">
      <c r="A86" s="15" t="s">
        <v>113</v>
      </c>
      <c r="B86" s="16" t="s">
        <v>112</v>
      </c>
      <c r="C86" s="17" t="str">
        <f>"14052618206"</f>
        <v>14052618206</v>
      </c>
      <c r="D86" s="18">
        <v>73.4</v>
      </c>
      <c r="E86" s="18">
        <v>78.9</v>
      </c>
      <c r="F86" s="18">
        <v>76.15</v>
      </c>
      <c r="G86" s="19">
        <v>2</v>
      </c>
    </row>
    <row r="87" s="1" customFormat="1" customHeight="1" spans="1:7">
      <c r="A87" s="15" t="s">
        <v>114</v>
      </c>
      <c r="B87" s="16" t="s">
        <v>112</v>
      </c>
      <c r="C87" s="17" t="str">
        <f>"14052618518"</f>
        <v>14052618518</v>
      </c>
      <c r="D87" s="18">
        <v>70.1</v>
      </c>
      <c r="E87" s="18">
        <v>80.46</v>
      </c>
      <c r="F87" s="18">
        <v>75.28</v>
      </c>
      <c r="G87" s="19">
        <v>3</v>
      </c>
    </row>
    <row r="88" s="1" customFormat="1" customHeight="1" spans="1:7">
      <c r="A88" s="15" t="s">
        <v>115</v>
      </c>
      <c r="B88" s="16" t="s">
        <v>112</v>
      </c>
      <c r="C88" s="17" t="str">
        <f>"14052618217"</f>
        <v>14052618217</v>
      </c>
      <c r="D88" s="18">
        <v>69.8</v>
      </c>
      <c r="E88" s="18">
        <v>79.62</v>
      </c>
      <c r="F88" s="18">
        <v>74.71</v>
      </c>
      <c r="G88" s="19">
        <v>4</v>
      </c>
    </row>
    <row r="89" s="1" customFormat="1" customHeight="1" spans="1:7">
      <c r="A89" s="15" t="s">
        <v>116</v>
      </c>
      <c r="B89" s="16" t="s">
        <v>112</v>
      </c>
      <c r="C89" s="17" t="str">
        <f>"14052618421"</f>
        <v>14052618421</v>
      </c>
      <c r="D89" s="18">
        <v>68.8</v>
      </c>
      <c r="E89" s="18">
        <v>80.42</v>
      </c>
      <c r="F89" s="18">
        <v>74.61</v>
      </c>
      <c r="G89" s="19">
        <v>5</v>
      </c>
    </row>
    <row r="90" s="1" customFormat="1" customHeight="1" spans="1:7">
      <c r="A90" s="15" t="s">
        <v>117</v>
      </c>
      <c r="B90" s="16" t="s">
        <v>112</v>
      </c>
      <c r="C90" s="17" t="str">
        <f>"14052618210"</f>
        <v>14052618210</v>
      </c>
      <c r="D90" s="18">
        <v>68.7</v>
      </c>
      <c r="E90" s="18">
        <v>80.36</v>
      </c>
      <c r="F90" s="18">
        <v>74.53</v>
      </c>
      <c r="G90" s="19">
        <v>6</v>
      </c>
    </row>
    <row r="91" s="1" customFormat="1" customHeight="1" spans="1:7">
      <c r="A91" s="15" t="s">
        <v>118</v>
      </c>
      <c r="B91" s="16" t="s">
        <v>112</v>
      </c>
      <c r="C91" s="17" t="str">
        <f>"14052618408"</f>
        <v>14052618408</v>
      </c>
      <c r="D91" s="18">
        <v>69</v>
      </c>
      <c r="E91" s="18">
        <v>79.92</v>
      </c>
      <c r="F91" s="18">
        <v>74.46</v>
      </c>
      <c r="G91" s="19">
        <v>7</v>
      </c>
    </row>
    <row r="92" s="1" customFormat="1" customHeight="1" spans="1:7">
      <c r="A92" s="15" t="s">
        <v>119</v>
      </c>
      <c r="B92" s="16" t="s">
        <v>112</v>
      </c>
      <c r="C92" s="17" t="str">
        <f>"14052618207"</f>
        <v>14052618207</v>
      </c>
      <c r="D92" s="18">
        <v>67</v>
      </c>
      <c r="E92" s="18">
        <v>79.52</v>
      </c>
      <c r="F92" s="18">
        <v>73.26</v>
      </c>
      <c r="G92" s="19">
        <v>8</v>
      </c>
    </row>
    <row r="93" s="1" customFormat="1" customHeight="1" spans="1:7">
      <c r="A93" s="15" t="s">
        <v>120</v>
      </c>
      <c r="B93" s="16" t="s">
        <v>112</v>
      </c>
      <c r="C93" s="17" t="str">
        <f>"14052618309"</f>
        <v>14052618309</v>
      </c>
      <c r="D93" s="18">
        <v>67.6</v>
      </c>
      <c r="E93" s="18">
        <v>78.88</v>
      </c>
      <c r="F93" s="18">
        <v>73.24</v>
      </c>
      <c r="G93" s="19">
        <v>9</v>
      </c>
    </row>
    <row r="94" s="1" customFormat="1" customHeight="1" spans="1:7">
      <c r="A94" s="15" t="s">
        <v>121</v>
      </c>
      <c r="B94" s="16" t="s">
        <v>112</v>
      </c>
      <c r="C94" s="17" t="str">
        <f>"14052618112"</f>
        <v>14052618112</v>
      </c>
      <c r="D94" s="18">
        <v>68.1</v>
      </c>
      <c r="E94" s="18">
        <v>77</v>
      </c>
      <c r="F94" s="18">
        <v>72.55</v>
      </c>
      <c r="G94" s="19">
        <v>10</v>
      </c>
    </row>
    <row r="95" s="1" customFormat="1" customHeight="1" spans="1:7">
      <c r="A95" s="15" t="s">
        <v>122</v>
      </c>
      <c r="B95" s="16" t="s">
        <v>112</v>
      </c>
      <c r="C95" s="17" t="str">
        <f>"14052618517"</f>
        <v>14052618517</v>
      </c>
      <c r="D95" s="18">
        <v>67.8</v>
      </c>
      <c r="E95" s="18">
        <v>76.86</v>
      </c>
      <c r="F95" s="18">
        <v>72.33</v>
      </c>
      <c r="G95" s="19">
        <v>11</v>
      </c>
    </row>
    <row r="96" s="1" customFormat="1" customHeight="1" spans="1:7">
      <c r="A96" s="15" t="s">
        <v>123</v>
      </c>
      <c r="B96" s="16" t="s">
        <v>112</v>
      </c>
      <c r="C96" s="17" t="str">
        <f>"14052618218"</f>
        <v>14052618218</v>
      </c>
      <c r="D96" s="18">
        <v>67.4</v>
      </c>
      <c r="E96" s="18">
        <v>62.74</v>
      </c>
      <c r="F96" s="18">
        <v>65.07</v>
      </c>
      <c r="G96" s="19">
        <v>12</v>
      </c>
    </row>
    <row r="97" s="1" customFormat="1" customHeight="1" spans="1:7">
      <c r="A97" s="15" t="s">
        <v>124</v>
      </c>
      <c r="B97" s="16" t="s">
        <v>125</v>
      </c>
      <c r="C97" s="17" t="str">
        <f>"15012618709"</f>
        <v>15012618709</v>
      </c>
      <c r="D97" s="18">
        <v>90</v>
      </c>
      <c r="E97" s="18">
        <v>75.2</v>
      </c>
      <c r="F97" s="18">
        <v>82.6</v>
      </c>
      <c r="G97" s="19">
        <v>1</v>
      </c>
    </row>
    <row r="98" s="1" customFormat="1" customHeight="1" spans="1:7">
      <c r="A98" s="15" t="s">
        <v>126</v>
      </c>
      <c r="B98" s="16" t="s">
        <v>125</v>
      </c>
      <c r="C98" s="17" t="str">
        <f>"15012618801"</f>
        <v>15012618801</v>
      </c>
      <c r="D98" s="18">
        <v>79.9</v>
      </c>
      <c r="E98" s="18">
        <v>84.1</v>
      </c>
      <c r="F98" s="18">
        <v>82</v>
      </c>
      <c r="G98" s="19">
        <v>2</v>
      </c>
    </row>
    <row r="99" s="1" customFormat="1" customHeight="1" spans="1:7">
      <c r="A99" s="15" t="s">
        <v>127</v>
      </c>
      <c r="B99" s="16" t="s">
        <v>125</v>
      </c>
      <c r="C99" s="17" t="str">
        <f>"15012620002"</f>
        <v>15012620002</v>
      </c>
      <c r="D99" s="18">
        <v>82</v>
      </c>
      <c r="E99" s="18">
        <v>81.12</v>
      </c>
      <c r="F99" s="18">
        <v>81.56</v>
      </c>
      <c r="G99" s="19">
        <v>3</v>
      </c>
    </row>
    <row r="100" s="1" customFormat="1" customHeight="1" spans="1:7">
      <c r="A100" s="15" t="s">
        <v>128</v>
      </c>
      <c r="B100" s="16" t="s">
        <v>125</v>
      </c>
      <c r="C100" s="17" t="str">
        <f>"15012619621"</f>
        <v>15012619621</v>
      </c>
      <c r="D100" s="18">
        <v>74.5</v>
      </c>
      <c r="E100" s="18">
        <v>87.22</v>
      </c>
      <c r="F100" s="18">
        <v>80.86</v>
      </c>
      <c r="G100" s="19">
        <v>4</v>
      </c>
    </row>
    <row r="101" s="1" customFormat="1" customHeight="1" spans="1:7">
      <c r="A101" s="15" t="s">
        <v>129</v>
      </c>
      <c r="B101" s="16" t="s">
        <v>125</v>
      </c>
      <c r="C101" s="17" t="str">
        <f>"15012619126"</f>
        <v>15012619126</v>
      </c>
      <c r="D101" s="18">
        <v>75.1</v>
      </c>
      <c r="E101" s="18">
        <v>84.88</v>
      </c>
      <c r="F101" s="18">
        <v>79.99</v>
      </c>
      <c r="G101" s="19">
        <v>5</v>
      </c>
    </row>
    <row r="102" s="1" customFormat="1" customHeight="1" spans="1:7">
      <c r="A102" s="15" t="s">
        <v>130</v>
      </c>
      <c r="B102" s="16" t="s">
        <v>125</v>
      </c>
      <c r="C102" s="17" t="str">
        <f>"15012619403"</f>
        <v>15012619403</v>
      </c>
      <c r="D102" s="18">
        <v>78.2</v>
      </c>
      <c r="E102" s="18">
        <v>79.28</v>
      </c>
      <c r="F102" s="18">
        <v>78.74</v>
      </c>
      <c r="G102" s="19">
        <v>6</v>
      </c>
    </row>
    <row r="103" s="1" customFormat="1" customHeight="1" spans="1:7">
      <c r="A103" s="15" t="s">
        <v>131</v>
      </c>
      <c r="B103" s="16" t="s">
        <v>125</v>
      </c>
      <c r="C103" s="17" t="str">
        <f>"15012619618"</f>
        <v>15012619618</v>
      </c>
      <c r="D103" s="18">
        <v>74.6</v>
      </c>
      <c r="E103" s="18">
        <v>82.62</v>
      </c>
      <c r="F103" s="18">
        <v>78.61</v>
      </c>
      <c r="G103" s="19">
        <v>7</v>
      </c>
    </row>
    <row r="104" s="1" customFormat="1" customHeight="1" spans="1:7">
      <c r="A104" s="15" t="s">
        <v>132</v>
      </c>
      <c r="B104" s="16" t="s">
        <v>125</v>
      </c>
      <c r="C104" s="17" t="str">
        <f>"15012620116"</f>
        <v>15012620116</v>
      </c>
      <c r="D104" s="18">
        <v>75.7</v>
      </c>
      <c r="E104" s="18">
        <v>78.04</v>
      </c>
      <c r="F104" s="18">
        <v>76.87</v>
      </c>
      <c r="G104" s="19">
        <v>8</v>
      </c>
    </row>
    <row r="105" s="1" customFormat="1" customHeight="1" spans="1:7">
      <c r="A105" s="15" t="s">
        <v>133</v>
      </c>
      <c r="B105" s="16" t="s">
        <v>125</v>
      </c>
      <c r="C105" s="17" t="str">
        <f>"15012620323"</f>
        <v>15012620323</v>
      </c>
      <c r="D105" s="18">
        <v>78</v>
      </c>
      <c r="E105" s="18">
        <v>75.54</v>
      </c>
      <c r="F105" s="18">
        <v>76.77</v>
      </c>
      <c r="G105" s="19">
        <v>9</v>
      </c>
    </row>
    <row r="106" s="1" customFormat="1" customHeight="1" spans="1:7">
      <c r="A106" s="15" t="s">
        <v>134</v>
      </c>
      <c r="B106" s="16" t="s">
        <v>135</v>
      </c>
      <c r="C106" s="17" t="str">
        <f>"16012620830"</f>
        <v>16012620830</v>
      </c>
      <c r="D106" s="18">
        <v>76.1</v>
      </c>
      <c r="E106" s="18">
        <v>83.44</v>
      </c>
      <c r="F106" s="18">
        <v>79.77</v>
      </c>
      <c r="G106" s="19">
        <v>1</v>
      </c>
    </row>
    <row r="107" s="1" customFormat="1" customHeight="1" spans="1:7">
      <c r="A107" s="15" t="s">
        <v>136</v>
      </c>
      <c r="B107" s="16" t="s">
        <v>135</v>
      </c>
      <c r="C107" s="17" t="str">
        <f>"16012621215"</f>
        <v>16012621215</v>
      </c>
      <c r="D107" s="18">
        <v>77.9</v>
      </c>
      <c r="E107" s="18">
        <v>75.48</v>
      </c>
      <c r="F107" s="18">
        <v>76.69</v>
      </c>
      <c r="G107" s="19">
        <v>2</v>
      </c>
    </row>
    <row r="108" s="1" customFormat="1" customHeight="1" spans="1:7">
      <c r="A108" s="15" t="s">
        <v>137</v>
      </c>
      <c r="B108" s="16" t="s">
        <v>135</v>
      </c>
      <c r="C108" s="17" t="str">
        <f>"16012621302"</f>
        <v>16012621302</v>
      </c>
      <c r="D108" s="18">
        <v>69.5</v>
      </c>
      <c r="E108" s="18">
        <v>77.46</v>
      </c>
      <c r="F108" s="18">
        <v>73.48</v>
      </c>
      <c r="G108" s="19">
        <v>3</v>
      </c>
    </row>
    <row r="109" s="1" customFormat="1" customHeight="1" spans="1:7">
      <c r="A109" s="15" t="s">
        <v>138</v>
      </c>
      <c r="B109" s="16" t="s">
        <v>139</v>
      </c>
      <c r="C109" s="17" t="str">
        <f>"16022621617"</f>
        <v>16022621617</v>
      </c>
      <c r="D109" s="18">
        <v>72.2</v>
      </c>
      <c r="E109" s="18">
        <v>82.62</v>
      </c>
      <c r="F109" s="18">
        <v>77.41</v>
      </c>
      <c r="G109" s="19">
        <v>1</v>
      </c>
    </row>
    <row r="110" s="1" customFormat="1" customHeight="1" spans="1:7">
      <c r="A110" s="15" t="s">
        <v>140</v>
      </c>
      <c r="B110" s="16" t="s">
        <v>139</v>
      </c>
      <c r="C110" s="17" t="str">
        <f>"16022621420"</f>
        <v>16022621420</v>
      </c>
      <c r="D110" s="18">
        <v>73.3</v>
      </c>
      <c r="E110" s="18">
        <v>81.24</v>
      </c>
      <c r="F110" s="18">
        <v>77.27</v>
      </c>
      <c r="G110" s="19">
        <v>2</v>
      </c>
    </row>
    <row r="111" s="1" customFormat="1" customHeight="1" spans="1:7">
      <c r="A111" s="15" t="s">
        <v>141</v>
      </c>
      <c r="B111" s="16" t="s">
        <v>139</v>
      </c>
      <c r="C111" s="17" t="str">
        <f>"16022621722"</f>
        <v>16022621722</v>
      </c>
      <c r="D111" s="18">
        <v>69.9</v>
      </c>
      <c r="E111" s="18">
        <v>81.8</v>
      </c>
      <c r="F111" s="18">
        <v>75.85</v>
      </c>
      <c r="G111" s="19">
        <v>3</v>
      </c>
    </row>
    <row r="112" s="1" customFormat="1" customHeight="1" spans="1:7">
      <c r="A112" s="15" t="s">
        <v>142</v>
      </c>
      <c r="B112" s="16" t="s">
        <v>143</v>
      </c>
      <c r="C112" s="17" t="str">
        <f>"17012622201"</f>
        <v>17012622201</v>
      </c>
      <c r="D112" s="18">
        <v>85.8</v>
      </c>
      <c r="E112" s="18">
        <v>80.84</v>
      </c>
      <c r="F112" s="18">
        <v>83.32</v>
      </c>
      <c r="G112" s="19">
        <v>1</v>
      </c>
    </row>
    <row r="113" s="1" customFormat="1" customHeight="1" spans="1:7">
      <c r="A113" s="15" t="s">
        <v>144</v>
      </c>
      <c r="B113" s="16" t="s">
        <v>143</v>
      </c>
      <c r="C113" s="17" t="str">
        <f>"17012622523"</f>
        <v>17012622523</v>
      </c>
      <c r="D113" s="18">
        <v>73.3</v>
      </c>
      <c r="E113" s="18">
        <v>79.56</v>
      </c>
      <c r="F113" s="18">
        <v>76.43</v>
      </c>
      <c r="G113" s="19">
        <v>2</v>
      </c>
    </row>
    <row r="114" s="1" customFormat="1" customHeight="1" spans="1:7">
      <c r="A114" s="15" t="s">
        <v>145</v>
      </c>
      <c r="B114" s="16" t="s">
        <v>146</v>
      </c>
      <c r="C114" s="17" t="str">
        <f>"17022723002"</f>
        <v>17022723002</v>
      </c>
      <c r="D114" s="18">
        <v>70.4</v>
      </c>
      <c r="E114" s="18">
        <v>80.74</v>
      </c>
      <c r="F114" s="18">
        <v>75.57</v>
      </c>
      <c r="G114" s="19">
        <v>1</v>
      </c>
    </row>
    <row r="115" s="1" customFormat="1" customHeight="1" spans="1:7">
      <c r="A115" s="15" t="s">
        <v>147</v>
      </c>
      <c r="B115" s="16" t="s">
        <v>146</v>
      </c>
      <c r="C115" s="17" t="str">
        <f>"17022722914"</f>
        <v>17022722914</v>
      </c>
      <c r="D115" s="18">
        <v>76</v>
      </c>
      <c r="E115" s="18">
        <v>74.2</v>
      </c>
      <c r="F115" s="18">
        <v>75.1</v>
      </c>
      <c r="G115" s="19">
        <v>2</v>
      </c>
    </row>
    <row r="116" s="1" customFormat="1" customHeight="1" spans="1:7">
      <c r="A116" s="15" t="s">
        <v>148</v>
      </c>
      <c r="B116" s="16" t="s">
        <v>146</v>
      </c>
      <c r="C116" s="17" t="str">
        <f>"17022622810"</f>
        <v>17022622810</v>
      </c>
      <c r="D116" s="18">
        <v>75</v>
      </c>
      <c r="E116" s="18">
        <v>73.78</v>
      </c>
      <c r="F116" s="18">
        <v>74.39</v>
      </c>
      <c r="G116" s="19">
        <v>3</v>
      </c>
    </row>
    <row r="117" s="1" customFormat="1" customHeight="1" spans="1:7">
      <c r="A117" s="15" t="s">
        <v>149</v>
      </c>
      <c r="B117" s="16" t="s">
        <v>150</v>
      </c>
      <c r="C117" s="17" t="str">
        <f>"17032723226"</f>
        <v>17032723226</v>
      </c>
      <c r="D117" s="18">
        <v>78.4</v>
      </c>
      <c r="E117" s="18">
        <v>81.06</v>
      </c>
      <c r="F117" s="18">
        <v>79.73</v>
      </c>
      <c r="G117" s="19">
        <v>1</v>
      </c>
    </row>
    <row r="118" s="1" customFormat="1" customHeight="1" spans="1:7">
      <c r="A118" s="15" t="s">
        <v>151</v>
      </c>
      <c r="B118" s="16" t="s">
        <v>150</v>
      </c>
      <c r="C118" s="17" t="str">
        <f>"17032723120"</f>
        <v>17032723120</v>
      </c>
      <c r="D118" s="18">
        <v>73.6</v>
      </c>
      <c r="E118" s="18">
        <v>78.72</v>
      </c>
      <c r="F118" s="18">
        <v>76.16</v>
      </c>
      <c r="G118" s="19">
        <v>2</v>
      </c>
    </row>
    <row r="119" s="1" customFormat="1" customHeight="1" spans="1:7">
      <c r="A119" s="15" t="s">
        <v>152</v>
      </c>
      <c r="B119" s="16" t="s">
        <v>150</v>
      </c>
      <c r="C119" s="17" t="str">
        <f>"17032723117"</f>
        <v>17032723117</v>
      </c>
      <c r="D119" s="18">
        <v>73.8</v>
      </c>
      <c r="E119" s="18">
        <v>74.48</v>
      </c>
      <c r="F119" s="18">
        <v>74.14</v>
      </c>
      <c r="G119" s="19">
        <v>3</v>
      </c>
    </row>
    <row r="120" s="1" customFormat="1" customHeight="1" spans="1:7">
      <c r="A120" s="15" t="s">
        <v>153</v>
      </c>
      <c r="B120" s="16" t="s">
        <v>154</v>
      </c>
      <c r="C120" s="17" t="str">
        <f>"17042724404"</f>
        <v>17042724404</v>
      </c>
      <c r="D120" s="18">
        <v>82.8</v>
      </c>
      <c r="E120" s="18">
        <v>77.24</v>
      </c>
      <c r="F120" s="18">
        <v>80.02</v>
      </c>
      <c r="G120" s="19">
        <v>1</v>
      </c>
    </row>
    <row r="121" s="1" customFormat="1" customHeight="1" spans="1:7">
      <c r="A121" s="15" t="s">
        <v>155</v>
      </c>
      <c r="B121" s="16" t="s">
        <v>154</v>
      </c>
      <c r="C121" s="17" t="str">
        <f>"17042723718"</f>
        <v>17042723718</v>
      </c>
      <c r="D121" s="18">
        <v>75.7</v>
      </c>
      <c r="E121" s="18">
        <v>82.22</v>
      </c>
      <c r="F121" s="18">
        <v>78.96</v>
      </c>
      <c r="G121" s="19">
        <v>2</v>
      </c>
    </row>
    <row r="122" s="1" customFormat="1" customHeight="1" spans="1:7">
      <c r="A122" s="15" t="s">
        <v>156</v>
      </c>
      <c r="B122" s="16" t="s">
        <v>154</v>
      </c>
      <c r="C122" s="17" t="str">
        <f>"17042723622"</f>
        <v>17042723622</v>
      </c>
      <c r="D122" s="18">
        <v>75.5</v>
      </c>
      <c r="E122" s="18">
        <v>81.9</v>
      </c>
      <c r="F122" s="18">
        <v>78.7</v>
      </c>
      <c r="G122" s="19">
        <v>3</v>
      </c>
    </row>
    <row r="123" s="1" customFormat="1" customHeight="1" spans="1:7">
      <c r="A123" s="15" t="s">
        <v>157</v>
      </c>
      <c r="B123" s="16" t="s">
        <v>154</v>
      </c>
      <c r="C123" s="17" t="str">
        <f>"17042724401"</f>
        <v>17042724401</v>
      </c>
      <c r="D123" s="18">
        <v>75.8</v>
      </c>
      <c r="E123" s="18">
        <v>81.24</v>
      </c>
      <c r="F123" s="18">
        <v>78.52</v>
      </c>
      <c r="G123" s="19">
        <v>4</v>
      </c>
    </row>
    <row r="124" s="1" customFormat="1" customHeight="1" spans="1:7">
      <c r="A124" s="15" t="s">
        <v>158</v>
      </c>
      <c r="B124" s="16" t="s">
        <v>154</v>
      </c>
      <c r="C124" s="17" t="str">
        <f>"17042723624"</f>
        <v>17042723624</v>
      </c>
      <c r="D124" s="18">
        <v>75.5</v>
      </c>
      <c r="E124" s="18">
        <v>77.68</v>
      </c>
      <c r="F124" s="18">
        <v>76.59</v>
      </c>
      <c r="G124" s="19">
        <v>5</v>
      </c>
    </row>
    <row r="125" s="1" customFormat="1" customHeight="1" spans="1:7">
      <c r="A125" s="15" t="s">
        <v>159</v>
      </c>
      <c r="B125" s="16" t="s">
        <v>154</v>
      </c>
      <c r="C125" s="17" t="str">
        <f>"17042723625"</f>
        <v>17042723625</v>
      </c>
      <c r="D125" s="18">
        <v>74.5</v>
      </c>
      <c r="E125" s="18">
        <v>76.24</v>
      </c>
      <c r="F125" s="18">
        <v>75.37</v>
      </c>
      <c r="G125" s="19">
        <v>6</v>
      </c>
    </row>
    <row r="126" s="1" customFormat="1" customHeight="1" spans="1:7">
      <c r="A126" s="15" t="s">
        <v>160</v>
      </c>
      <c r="B126" s="16" t="s">
        <v>161</v>
      </c>
      <c r="C126" s="17" t="str">
        <f>"18012725322"</f>
        <v>18012725322</v>
      </c>
      <c r="D126" s="18">
        <v>76.2</v>
      </c>
      <c r="E126" s="18">
        <v>83.14</v>
      </c>
      <c r="F126" s="18">
        <v>79.67</v>
      </c>
      <c r="G126" s="19">
        <v>1</v>
      </c>
    </row>
    <row r="127" s="1" customFormat="1" customHeight="1" spans="1:7">
      <c r="A127" s="15" t="s">
        <v>162</v>
      </c>
      <c r="B127" s="16" t="s">
        <v>161</v>
      </c>
      <c r="C127" s="17" t="str">
        <f>"18012725430"</f>
        <v>18012725430</v>
      </c>
      <c r="D127" s="18">
        <v>72.3</v>
      </c>
      <c r="E127" s="18">
        <v>84.74</v>
      </c>
      <c r="F127" s="18">
        <v>78.52</v>
      </c>
      <c r="G127" s="19">
        <v>2</v>
      </c>
    </row>
    <row r="128" s="1" customFormat="1" customHeight="1" spans="1:7">
      <c r="A128" s="15" t="s">
        <v>163</v>
      </c>
      <c r="B128" s="16" t="s">
        <v>161</v>
      </c>
      <c r="C128" s="17" t="str">
        <f>"18012725316"</f>
        <v>18012725316</v>
      </c>
      <c r="D128" s="18">
        <v>74.1</v>
      </c>
      <c r="E128" s="18">
        <v>82.82</v>
      </c>
      <c r="F128" s="18">
        <v>78.46</v>
      </c>
      <c r="G128" s="19">
        <v>3</v>
      </c>
    </row>
    <row r="129" s="1" customFormat="1" customHeight="1" spans="1:7">
      <c r="A129" s="15" t="s">
        <v>164</v>
      </c>
      <c r="B129" s="16" t="s">
        <v>161</v>
      </c>
      <c r="C129" s="17" t="str">
        <f>"18012725413"</f>
        <v>18012725413</v>
      </c>
      <c r="D129" s="18">
        <v>71.1</v>
      </c>
      <c r="E129" s="18">
        <v>83.68</v>
      </c>
      <c r="F129" s="18">
        <v>77.39</v>
      </c>
      <c r="G129" s="19">
        <v>4</v>
      </c>
    </row>
    <row r="130" s="1" customFormat="1" customHeight="1" spans="1:7">
      <c r="A130" s="15" t="s">
        <v>165</v>
      </c>
      <c r="B130" s="16" t="s">
        <v>161</v>
      </c>
      <c r="C130" s="17" t="str">
        <f>"18012725602"</f>
        <v>18012725602</v>
      </c>
      <c r="D130" s="18">
        <v>73</v>
      </c>
      <c r="E130" s="18">
        <v>81.32</v>
      </c>
      <c r="F130" s="18">
        <v>77.16</v>
      </c>
      <c r="G130" s="19">
        <v>5</v>
      </c>
    </row>
    <row r="131" s="1" customFormat="1" customHeight="1" spans="1:7">
      <c r="A131" s="15" t="s">
        <v>166</v>
      </c>
      <c r="B131" s="16" t="s">
        <v>161</v>
      </c>
      <c r="C131" s="17" t="str">
        <f>"18012725018"</f>
        <v>18012725018</v>
      </c>
      <c r="D131" s="18">
        <v>71</v>
      </c>
      <c r="E131" s="18">
        <v>81.58</v>
      </c>
      <c r="F131" s="18">
        <v>76.29</v>
      </c>
      <c r="G131" s="19">
        <v>6</v>
      </c>
    </row>
    <row r="132" s="1" customFormat="1" customHeight="1" spans="1:7">
      <c r="A132" s="15" t="s">
        <v>167</v>
      </c>
      <c r="B132" s="16" t="s">
        <v>168</v>
      </c>
      <c r="C132" s="17" t="str">
        <f>"18022725720"</f>
        <v>18022725720</v>
      </c>
      <c r="D132" s="18">
        <v>74.6</v>
      </c>
      <c r="E132" s="18">
        <v>82.66</v>
      </c>
      <c r="F132" s="18">
        <v>78.63</v>
      </c>
      <c r="G132" s="19">
        <v>1</v>
      </c>
    </row>
    <row r="133" s="1" customFormat="1" customHeight="1" spans="1:7">
      <c r="A133" s="15" t="s">
        <v>169</v>
      </c>
      <c r="B133" s="16" t="s">
        <v>168</v>
      </c>
      <c r="C133" s="17" t="str">
        <f>"18022725823"</f>
        <v>18022725823</v>
      </c>
      <c r="D133" s="18">
        <v>73.1</v>
      </c>
      <c r="E133" s="18">
        <v>78.26</v>
      </c>
      <c r="F133" s="18">
        <v>75.68</v>
      </c>
      <c r="G133" s="19">
        <v>2</v>
      </c>
    </row>
    <row r="134" s="1" customFormat="1" customHeight="1" spans="1:7">
      <c r="A134" s="15" t="s">
        <v>170</v>
      </c>
      <c r="B134" s="16" t="s">
        <v>171</v>
      </c>
      <c r="C134" s="17" t="str">
        <f>"18033126629"</f>
        <v>18033126629</v>
      </c>
      <c r="D134" s="18">
        <v>72.9</v>
      </c>
      <c r="E134" s="18">
        <v>85.68</v>
      </c>
      <c r="F134" s="18">
        <v>79.29</v>
      </c>
      <c r="G134" s="19">
        <v>1</v>
      </c>
    </row>
    <row r="135" s="1" customFormat="1" customHeight="1" spans="1:7">
      <c r="A135" s="15" t="s">
        <v>172</v>
      </c>
      <c r="B135" s="16" t="s">
        <v>171</v>
      </c>
      <c r="C135" s="17" t="str">
        <f>"18033126129"</f>
        <v>18033126129</v>
      </c>
      <c r="D135" s="18">
        <v>73.2</v>
      </c>
      <c r="E135" s="18">
        <v>81.1</v>
      </c>
      <c r="F135" s="18">
        <v>77.15</v>
      </c>
      <c r="G135" s="19">
        <v>2</v>
      </c>
    </row>
    <row r="136" s="1" customFormat="1" customHeight="1" spans="1:7">
      <c r="A136" s="15" t="s">
        <v>173</v>
      </c>
      <c r="B136" s="16" t="s">
        <v>171</v>
      </c>
      <c r="C136" s="17" t="str">
        <f>"18033126428"</f>
        <v>18033126428</v>
      </c>
      <c r="D136" s="18">
        <v>69.7</v>
      </c>
      <c r="E136" s="18">
        <v>82.46</v>
      </c>
      <c r="F136" s="18">
        <v>76.08</v>
      </c>
      <c r="G136" s="19">
        <v>3</v>
      </c>
    </row>
    <row r="137" s="1" customFormat="1" customHeight="1" spans="1:7">
      <c r="A137" s="15" t="s">
        <v>174</v>
      </c>
      <c r="B137" s="16" t="s">
        <v>171</v>
      </c>
      <c r="C137" s="17" t="str">
        <f>"18033126326"</f>
        <v>18033126326</v>
      </c>
      <c r="D137" s="18">
        <v>69</v>
      </c>
      <c r="E137" s="18">
        <v>81.38</v>
      </c>
      <c r="F137" s="18">
        <v>75.19</v>
      </c>
      <c r="G137" s="19">
        <v>4</v>
      </c>
    </row>
    <row r="138" s="1" customFormat="1" customHeight="1" spans="1:7">
      <c r="A138" s="15" t="s">
        <v>175</v>
      </c>
      <c r="B138" s="16" t="s">
        <v>176</v>
      </c>
      <c r="C138" s="17" t="str">
        <f>"18043127126"</f>
        <v>18043127126</v>
      </c>
      <c r="D138" s="18">
        <v>71.4</v>
      </c>
      <c r="E138" s="18">
        <v>81.7</v>
      </c>
      <c r="F138" s="18">
        <v>76.55</v>
      </c>
      <c r="G138" s="19">
        <v>1</v>
      </c>
    </row>
    <row r="139" s="1" customFormat="1" customHeight="1" spans="1:7">
      <c r="A139" s="15" t="s">
        <v>177</v>
      </c>
      <c r="B139" s="16" t="s">
        <v>176</v>
      </c>
      <c r="C139" s="17" t="str">
        <f>"18043127019"</f>
        <v>18043127019</v>
      </c>
      <c r="D139" s="18">
        <v>71.6</v>
      </c>
      <c r="E139" s="18">
        <v>77.68</v>
      </c>
      <c r="F139" s="18">
        <v>74.64</v>
      </c>
      <c r="G139" s="19">
        <v>2</v>
      </c>
    </row>
    <row r="140" s="1" customFormat="1" customHeight="1" spans="1:7">
      <c r="A140" s="15" t="s">
        <v>178</v>
      </c>
      <c r="B140" s="16" t="s">
        <v>179</v>
      </c>
      <c r="C140" s="17" t="str">
        <f>"19013127411"</f>
        <v>19013127411</v>
      </c>
      <c r="D140" s="18">
        <v>75.9</v>
      </c>
      <c r="E140" s="18">
        <v>80.92</v>
      </c>
      <c r="F140" s="18">
        <v>78.41</v>
      </c>
      <c r="G140" s="19">
        <v>1</v>
      </c>
    </row>
    <row r="141" s="1" customFormat="1" customHeight="1" spans="1:7">
      <c r="A141" s="15" t="s">
        <v>180</v>
      </c>
      <c r="B141" s="16" t="s">
        <v>179</v>
      </c>
      <c r="C141" s="17" t="str">
        <f>"19013127304"</f>
        <v>19013127304</v>
      </c>
      <c r="D141" s="18">
        <v>72.7</v>
      </c>
      <c r="E141" s="18">
        <v>74.4</v>
      </c>
      <c r="F141" s="18">
        <v>73.55</v>
      </c>
      <c r="G141" s="19">
        <v>2</v>
      </c>
    </row>
    <row r="142" s="1" customFormat="1" customHeight="1" spans="1:7">
      <c r="A142" s="15" t="s">
        <v>181</v>
      </c>
      <c r="B142" s="16" t="s">
        <v>179</v>
      </c>
      <c r="C142" s="17" t="str">
        <f>"19013127220"</f>
        <v>19013127220</v>
      </c>
      <c r="D142" s="18">
        <v>73.7</v>
      </c>
      <c r="E142" s="18">
        <v>73.18</v>
      </c>
      <c r="F142" s="18">
        <v>73.44</v>
      </c>
      <c r="G142" s="19">
        <v>3</v>
      </c>
    </row>
    <row r="143" s="1" customFormat="1" customHeight="1" spans="1:7">
      <c r="A143" s="15" t="s">
        <v>182</v>
      </c>
      <c r="B143" s="16" t="s">
        <v>183</v>
      </c>
      <c r="C143" s="17" t="str">
        <f>"19023127522"</f>
        <v>19023127522</v>
      </c>
      <c r="D143" s="18">
        <v>74.5</v>
      </c>
      <c r="E143" s="18">
        <v>85.76</v>
      </c>
      <c r="F143" s="18">
        <v>80.13</v>
      </c>
      <c r="G143" s="19">
        <v>1</v>
      </c>
    </row>
    <row r="144" s="1" customFormat="1" customHeight="1" spans="1:7">
      <c r="A144" s="15" t="s">
        <v>184</v>
      </c>
      <c r="B144" s="16" t="s">
        <v>183</v>
      </c>
      <c r="C144" s="17" t="str">
        <f>"19023127825"</f>
        <v>19023127825</v>
      </c>
      <c r="D144" s="18">
        <v>70.5</v>
      </c>
      <c r="E144" s="18">
        <v>83.94</v>
      </c>
      <c r="F144" s="18">
        <v>77.22</v>
      </c>
      <c r="G144" s="19">
        <v>2</v>
      </c>
    </row>
    <row r="145" s="1" customFormat="1" customHeight="1" spans="1:7">
      <c r="A145" s="15" t="s">
        <v>185</v>
      </c>
      <c r="B145" s="16" t="s">
        <v>183</v>
      </c>
      <c r="C145" s="17" t="str">
        <f>"19023127506"</f>
        <v>19023127506</v>
      </c>
      <c r="D145" s="18">
        <v>71.4</v>
      </c>
      <c r="E145" s="18">
        <v>81.7</v>
      </c>
      <c r="F145" s="18">
        <v>76.55</v>
      </c>
      <c r="G145" s="19">
        <v>3</v>
      </c>
    </row>
    <row r="146" s="1" customFormat="1" customHeight="1" spans="1:7">
      <c r="A146" s="15" t="s">
        <v>186</v>
      </c>
      <c r="B146" s="16" t="s">
        <v>183</v>
      </c>
      <c r="C146" s="17" t="str">
        <f>"19023127812"</f>
        <v>19023127812</v>
      </c>
      <c r="D146" s="18">
        <v>72.9</v>
      </c>
      <c r="E146" s="18">
        <v>79.58</v>
      </c>
      <c r="F146" s="18">
        <v>76.24</v>
      </c>
      <c r="G146" s="19">
        <v>4</v>
      </c>
    </row>
    <row r="147" s="1" customFormat="1" customHeight="1" spans="1:7">
      <c r="A147" s="15" t="s">
        <v>187</v>
      </c>
      <c r="B147" s="16" t="s">
        <v>183</v>
      </c>
      <c r="C147" s="17" t="str">
        <f>"19023127723"</f>
        <v>19023127723</v>
      </c>
      <c r="D147" s="18">
        <v>71.3</v>
      </c>
      <c r="E147" s="18">
        <v>81.04</v>
      </c>
      <c r="F147" s="18">
        <v>76.17</v>
      </c>
      <c r="G147" s="19">
        <v>5</v>
      </c>
    </row>
    <row r="148" s="1" customFormat="1" customHeight="1" spans="1:7">
      <c r="A148" s="15" t="s">
        <v>188</v>
      </c>
      <c r="B148" s="16" t="s">
        <v>189</v>
      </c>
      <c r="C148" s="17" t="str">
        <f>"19033128118"</f>
        <v>19033128118</v>
      </c>
      <c r="D148" s="18">
        <v>77.3</v>
      </c>
      <c r="E148" s="18">
        <v>80.5</v>
      </c>
      <c r="F148" s="18">
        <v>78.9</v>
      </c>
      <c r="G148" s="19">
        <v>1</v>
      </c>
    </row>
    <row r="149" s="1" customFormat="1" customHeight="1" spans="1:7">
      <c r="A149" s="15" t="s">
        <v>190</v>
      </c>
      <c r="B149" s="16" t="s">
        <v>189</v>
      </c>
      <c r="C149" s="17" t="str">
        <f>"19033128303"</f>
        <v>19033128303</v>
      </c>
      <c r="D149" s="18">
        <v>72.1</v>
      </c>
      <c r="E149" s="18">
        <v>84.32</v>
      </c>
      <c r="F149" s="18">
        <v>78.21</v>
      </c>
      <c r="G149" s="19">
        <v>2</v>
      </c>
    </row>
    <row r="150" s="1" customFormat="1" customHeight="1" spans="1:7">
      <c r="A150" s="15" t="s">
        <v>191</v>
      </c>
      <c r="B150" s="16" t="s">
        <v>189</v>
      </c>
      <c r="C150" s="17" t="str">
        <f>"19033128412"</f>
        <v>19033128412</v>
      </c>
      <c r="D150" s="18">
        <v>72.9</v>
      </c>
      <c r="E150" s="18">
        <v>78.72</v>
      </c>
      <c r="F150" s="18">
        <v>75.81</v>
      </c>
      <c r="G150" s="19">
        <v>3</v>
      </c>
    </row>
    <row r="151" s="1" customFormat="1" customHeight="1" spans="1:7">
      <c r="A151" s="15" t="s">
        <v>192</v>
      </c>
      <c r="B151" s="16" t="s">
        <v>189</v>
      </c>
      <c r="C151" s="17" t="str">
        <f>"19033128402"</f>
        <v>19033128402</v>
      </c>
      <c r="D151" s="18">
        <v>72.6</v>
      </c>
      <c r="E151" s="18">
        <v>78.28</v>
      </c>
      <c r="F151" s="18">
        <v>75.44</v>
      </c>
      <c r="G151" s="19">
        <v>4</v>
      </c>
    </row>
    <row r="152" s="1" customFormat="1" customHeight="1" spans="1:7">
      <c r="A152" s="15" t="s">
        <v>193</v>
      </c>
      <c r="B152" s="16" t="s">
        <v>189</v>
      </c>
      <c r="C152" s="17" t="str">
        <f>"19033128307"</f>
        <v>19033128307</v>
      </c>
      <c r="D152" s="18">
        <v>75</v>
      </c>
      <c r="E152" s="18">
        <v>75.76</v>
      </c>
      <c r="F152" s="18">
        <v>75.38</v>
      </c>
      <c r="G152" s="19">
        <v>5</v>
      </c>
    </row>
    <row r="153" s="1" customFormat="1" customHeight="1" spans="1:7">
      <c r="A153" s="15" t="s">
        <v>194</v>
      </c>
      <c r="B153" s="16" t="s">
        <v>195</v>
      </c>
      <c r="C153" s="17" t="str">
        <f>"19043128603"</f>
        <v>19043128603</v>
      </c>
      <c r="D153" s="18">
        <v>77.1</v>
      </c>
      <c r="E153" s="18">
        <v>82.2</v>
      </c>
      <c r="F153" s="18">
        <v>79.65</v>
      </c>
      <c r="G153" s="19">
        <v>1</v>
      </c>
    </row>
    <row r="154" s="1" customFormat="1" customHeight="1" spans="1:7">
      <c r="A154" s="15" t="s">
        <v>196</v>
      </c>
      <c r="B154" s="16" t="s">
        <v>195</v>
      </c>
      <c r="C154" s="17" t="str">
        <f>"19043128515"</f>
        <v>19043128515</v>
      </c>
      <c r="D154" s="18">
        <v>71.8</v>
      </c>
      <c r="E154" s="18">
        <v>78.22</v>
      </c>
      <c r="F154" s="18">
        <v>75.01</v>
      </c>
      <c r="G154" s="19">
        <v>2</v>
      </c>
    </row>
    <row r="155" s="1" customFormat="1" customHeight="1" spans="1:7">
      <c r="A155" s="15" t="s">
        <v>197</v>
      </c>
      <c r="B155" s="16" t="s">
        <v>195</v>
      </c>
      <c r="C155" s="17" t="str">
        <f>"19043128527"</f>
        <v>19043128527</v>
      </c>
      <c r="D155" s="18">
        <v>69.4</v>
      </c>
      <c r="E155" s="18">
        <v>80.32</v>
      </c>
      <c r="F155" s="18">
        <v>74.86</v>
      </c>
      <c r="G155" s="19">
        <v>3</v>
      </c>
    </row>
    <row r="156" s="1" customFormat="1" customHeight="1" spans="1:7">
      <c r="A156" s="15" t="s">
        <v>198</v>
      </c>
      <c r="B156" s="16" t="s">
        <v>195</v>
      </c>
      <c r="C156" s="17" t="str">
        <f>"19043128525"</f>
        <v>19043128525</v>
      </c>
      <c r="D156" s="18">
        <v>68.2</v>
      </c>
      <c r="E156" s="18">
        <v>77.12</v>
      </c>
      <c r="F156" s="18">
        <v>72.66</v>
      </c>
      <c r="G156" s="19">
        <v>4</v>
      </c>
    </row>
    <row r="157" s="1" customFormat="1" customHeight="1" spans="1:7">
      <c r="A157" s="15" t="s">
        <v>199</v>
      </c>
      <c r="B157" s="16" t="s">
        <v>200</v>
      </c>
      <c r="C157" s="17" t="str">
        <f>"19053128604"</f>
        <v>19053128604</v>
      </c>
      <c r="D157" s="18">
        <v>68.3</v>
      </c>
      <c r="E157" s="18">
        <v>78.82</v>
      </c>
      <c r="F157" s="18">
        <v>73.56</v>
      </c>
      <c r="G157" s="19">
        <v>1</v>
      </c>
    </row>
    <row r="158" s="1" customFormat="1" customHeight="1" spans="1:7">
      <c r="A158" s="15" t="s">
        <v>201</v>
      </c>
      <c r="B158" s="16" t="s">
        <v>200</v>
      </c>
      <c r="C158" s="17" t="str">
        <f>"19053128606"</f>
        <v>19053128606</v>
      </c>
      <c r="D158" s="18">
        <v>66.2</v>
      </c>
      <c r="E158" s="18">
        <v>80.02</v>
      </c>
      <c r="F158" s="18">
        <v>73.11</v>
      </c>
      <c r="G158" s="19">
        <v>2</v>
      </c>
    </row>
    <row r="159" s="1" customFormat="1" customHeight="1" spans="1:7">
      <c r="A159" s="15" t="s">
        <v>202</v>
      </c>
      <c r="B159" s="16" t="s">
        <v>203</v>
      </c>
      <c r="C159" s="17" t="str">
        <f>"21013128614"</f>
        <v>21013128614</v>
      </c>
      <c r="D159" s="18">
        <v>71.8</v>
      </c>
      <c r="E159" s="18">
        <v>81.04</v>
      </c>
      <c r="F159" s="18">
        <v>76.42</v>
      </c>
      <c r="G159" s="19">
        <v>1</v>
      </c>
    </row>
    <row r="160" s="1" customFormat="1" customHeight="1" spans="1:7">
      <c r="A160" s="15" t="s">
        <v>204</v>
      </c>
      <c r="B160" s="16" t="s">
        <v>203</v>
      </c>
      <c r="C160" s="17" t="str">
        <f>"21013128620"</f>
        <v>21013128620</v>
      </c>
      <c r="D160" s="18">
        <v>70.1</v>
      </c>
      <c r="E160" s="18">
        <v>80.32</v>
      </c>
      <c r="F160" s="18">
        <v>75.21</v>
      </c>
      <c r="G160" s="19">
        <v>2</v>
      </c>
    </row>
    <row r="161" s="1" customFormat="1" customHeight="1" spans="1:7">
      <c r="A161" s="15" t="s">
        <v>205</v>
      </c>
      <c r="B161" s="16" t="s">
        <v>203</v>
      </c>
      <c r="C161" s="17" t="str">
        <f>"21013128715"</f>
        <v>21013128715</v>
      </c>
      <c r="D161" s="18">
        <v>69.3</v>
      </c>
      <c r="E161" s="18">
        <v>79.32</v>
      </c>
      <c r="F161" s="18">
        <v>74.31</v>
      </c>
      <c r="G161" s="19">
        <v>3</v>
      </c>
    </row>
    <row r="162" s="1" customFormat="1" customHeight="1" spans="1:7">
      <c r="A162" s="15" t="s">
        <v>206</v>
      </c>
      <c r="B162" s="16" t="s">
        <v>207</v>
      </c>
      <c r="C162" s="17" t="str">
        <f>"21023129317"</f>
        <v>21023129317</v>
      </c>
      <c r="D162" s="18">
        <v>78.5</v>
      </c>
      <c r="E162" s="18">
        <v>84.62</v>
      </c>
      <c r="F162" s="18">
        <v>81.56</v>
      </c>
      <c r="G162" s="19">
        <v>1</v>
      </c>
    </row>
    <row r="163" s="1" customFormat="1" customHeight="1" spans="1:7">
      <c r="A163" s="15" t="s">
        <v>208</v>
      </c>
      <c r="B163" s="16" t="s">
        <v>207</v>
      </c>
      <c r="C163" s="17" t="str">
        <f>"21023128907"</f>
        <v>21023128907</v>
      </c>
      <c r="D163" s="18">
        <v>83.2</v>
      </c>
      <c r="E163" s="18">
        <v>75.06</v>
      </c>
      <c r="F163" s="18">
        <v>79.13</v>
      </c>
      <c r="G163" s="19">
        <v>2</v>
      </c>
    </row>
    <row r="164" s="1" customFormat="1" customHeight="1" spans="1:7">
      <c r="A164" s="15" t="s">
        <v>209</v>
      </c>
      <c r="B164" s="16" t="s">
        <v>207</v>
      </c>
      <c r="C164" s="17" t="str">
        <f>"21023129404"</f>
        <v>21023129404</v>
      </c>
      <c r="D164" s="18">
        <v>78.4</v>
      </c>
      <c r="E164" s="18">
        <v>76.94</v>
      </c>
      <c r="F164" s="18">
        <v>77.67</v>
      </c>
      <c r="G164" s="19">
        <v>3</v>
      </c>
    </row>
    <row r="165" s="1" customFormat="1" customHeight="1" spans="1:7">
      <c r="A165" s="15" t="s">
        <v>210</v>
      </c>
      <c r="B165" s="16" t="s">
        <v>211</v>
      </c>
      <c r="C165" s="17" t="str">
        <f>"21033129713"</f>
        <v>21033129713</v>
      </c>
      <c r="D165" s="18">
        <v>77.3</v>
      </c>
      <c r="E165" s="18">
        <v>86.32</v>
      </c>
      <c r="F165" s="18">
        <v>81.81</v>
      </c>
      <c r="G165" s="19">
        <v>1</v>
      </c>
    </row>
    <row r="166" s="1" customFormat="1" customHeight="1" spans="1:7">
      <c r="A166" s="15" t="s">
        <v>212</v>
      </c>
      <c r="B166" s="16" t="s">
        <v>211</v>
      </c>
      <c r="C166" s="17" t="str">
        <f>"21033129716"</f>
        <v>21033129716</v>
      </c>
      <c r="D166" s="18">
        <v>74</v>
      </c>
      <c r="E166" s="18">
        <v>86.1</v>
      </c>
      <c r="F166" s="18">
        <v>80.05</v>
      </c>
      <c r="G166" s="19">
        <v>2</v>
      </c>
    </row>
    <row r="167" s="1" customFormat="1" customHeight="1" spans="1:7">
      <c r="A167" s="15" t="s">
        <v>213</v>
      </c>
      <c r="B167" s="16" t="s">
        <v>214</v>
      </c>
      <c r="C167" s="17" t="str">
        <f>"21043129806"</f>
        <v>21043129806</v>
      </c>
      <c r="D167" s="18">
        <v>78.6</v>
      </c>
      <c r="E167" s="18">
        <v>80.98</v>
      </c>
      <c r="F167" s="18">
        <v>79.79</v>
      </c>
      <c r="G167" s="19">
        <v>1</v>
      </c>
    </row>
    <row r="168" s="1" customFormat="1" customHeight="1" spans="1:7">
      <c r="A168" s="15" t="s">
        <v>215</v>
      </c>
      <c r="B168" s="16" t="s">
        <v>214</v>
      </c>
      <c r="C168" s="17" t="str">
        <f>"21043129924"</f>
        <v>21043129924</v>
      </c>
      <c r="D168" s="18">
        <v>73.2</v>
      </c>
      <c r="E168" s="18">
        <v>83.52</v>
      </c>
      <c r="F168" s="18">
        <v>78.36</v>
      </c>
      <c r="G168" s="19">
        <v>2</v>
      </c>
    </row>
    <row r="169" s="1" customFormat="1" customHeight="1" spans="1:7">
      <c r="A169" s="15" t="s">
        <v>216</v>
      </c>
      <c r="B169" s="16" t="s">
        <v>214</v>
      </c>
      <c r="C169" s="17" t="str">
        <f>"21043129921"</f>
        <v>21043129921</v>
      </c>
      <c r="D169" s="18">
        <v>69.6</v>
      </c>
      <c r="E169" s="18">
        <v>83.14</v>
      </c>
      <c r="F169" s="18">
        <v>76.37</v>
      </c>
      <c r="G169" s="19">
        <v>3</v>
      </c>
    </row>
    <row r="170" s="1" customFormat="1" customHeight="1" spans="1:7">
      <c r="A170" s="15" t="s">
        <v>217</v>
      </c>
      <c r="B170" s="16" t="s">
        <v>218</v>
      </c>
      <c r="C170" s="17" t="str">
        <f>"21053130009"</f>
        <v>21053130009</v>
      </c>
      <c r="D170" s="18">
        <v>67.5</v>
      </c>
      <c r="E170" s="18">
        <v>86</v>
      </c>
      <c r="F170" s="18">
        <v>76.75</v>
      </c>
      <c r="G170" s="19">
        <v>1</v>
      </c>
    </row>
    <row r="171" s="1" customFormat="1" customHeight="1" spans="1:7">
      <c r="A171" s="15" t="s">
        <v>219</v>
      </c>
      <c r="B171" s="16" t="s">
        <v>218</v>
      </c>
      <c r="C171" s="17" t="str">
        <f>"21053130013"</f>
        <v>21053130013</v>
      </c>
      <c r="D171" s="18">
        <v>62.8</v>
      </c>
      <c r="E171" s="18">
        <v>85.08</v>
      </c>
      <c r="F171" s="18">
        <v>73.94</v>
      </c>
      <c r="G171" s="19">
        <v>2</v>
      </c>
    </row>
    <row r="172" s="1" customFormat="1" customHeight="1" spans="1:7">
      <c r="A172" s="15" t="s">
        <v>220</v>
      </c>
      <c r="B172" s="16" t="s">
        <v>218</v>
      </c>
      <c r="C172" s="17" t="str">
        <f>"21053130010"</f>
        <v>21053130010</v>
      </c>
      <c r="D172" s="18">
        <v>67.1</v>
      </c>
      <c r="E172" s="18">
        <v>80.68</v>
      </c>
      <c r="F172" s="18">
        <v>73.89</v>
      </c>
      <c r="G172" s="19">
        <v>3</v>
      </c>
    </row>
    <row r="173" s="1" customFormat="1" customHeight="1" spans="1:7">
      <c r="A173" s="15" t="s">
        <v>221</v>
      </c>
      <c r="B173" s="16" t="s">
        <v>218</v>
      </c>
      <c r="C173" s="17" t="str">
        <f>"21053130011"</f>
        <v>21053130011</v>
      </c>
      <c r="D173" s="18">
        <v>59.2</v>
      </c>
      <c r="E173" s="18">
        <v>84.22</v>
      </c>
      <c r="F173" s="18">
        <v>71.71</v>
      </c>
      <c r="G173" s="19">
        <v>4</v>
      </c>
    </row>
    <row r="174" s="1" customFormat="1" customHeight="1" spans="1:7">
      <c r="A174" s="15" t="s">
        <v>222</v>
      </c>
      <c r="B174" s="16" t="s">
        <v>218</v>
      </c>
      <c r="C174" s="17" t="str">
        <f>"21053130015"</f>
        <v>21053130015</v>
      </c>
      <c r="D174" s="18">
        <v>59.4</v>
      </c>
      <c r="E174" s="18">
        <v>81.34</v>
      </c>
      <c r="F174" s="18">
        <v>70.37</v>
      </c>
      <c r="G174" s="19">
        <v>5</v>
      </c>
    </row>
    <row r="175" s="1" customFormat="1" customHeight="1" spans="1:7">
      <c r="A175" s="15" t="s">
        <v>223</v>
      </c>
      <c r="B175" s="16" t="s">
        <v>224</v>
      </c>
      <c r="C175" s="17" t="str">
        <f>"21063232319"</f>
        <v>21063232319</v>
      </c>
      <c r="D175" s="18">
        <v>84.8</v>
      </c>
      <c r="E175" s="18">
        <v>81.62</v>
      </c>
      <c r="F175" s="18">
        <v>83.21</v>
      </c>
      <c r="G175" s="19">
        <v>1</v>
      </c>
    </row>
    <row r="176" s="1" customFormat="1" customHeight="1" spans="1:7">
      <c r="A176" s="15" t="s">
        <v>225</v>
      </c>
      <c r="B176" s="16" t="s">
        <v>224</v>
      </c>
      <c r="C176" s="17" t="str">
        <f>"21063232523"</f>
        <v>21063232523</v>
      </c>
      <c r="D176" s="18">
        <v>80.2</v>
      </c>
      <c r="E176" s="18">
        <v>83.98</v>
      </c>
      <c r="F176" s="18">
        <v>82.09</v>
      </c>
      <c r="G176" s="19">
        <v>2</v>
      </c>
    </row>
    <row r="177" s="1" customFormat="1" customHeight="1" spans="1:7">
      <c r="A177" s="15" t="s">
        <v>226</v>
      </c>
      <c r="B177" s="16" t="s">
        <v>224</v>
      </c>
      <c r="C177" s="17" t="str">
        <f>"21063130028"</f>
        <v>21063130028</v>
      </c>
      <c r="D177" s="18">
        <v>77.9</v>
      </c>
      <c r="E177" s="18">
        <v>82.42</v>
      </c>
      <c r="F177" s="18">
        <v>80.16</v>
      </c>
      <c r="G177" s="19">
        <v>3</v>
      </c>
    </row>
    <row r="178" s="1" customFormat="1" customHeight="1" spans="1:7">
      <c r="A178" s="15" t="s">
        <v>227</v>
      </c>
      <c r="B178" s="16" t="s">
        <v>228</v>
      </c>
      <c r="C178" s="17" t="str">
        <f>"22013232709"</f>
        <v>22013232709</v>
      </c>
      <c r="D178" s="18">
        <v>88.9</v>
      </c>
      <c r="E178" s="18">
        <v>76.54</v>
      </c>
      <c r="F178" s="18">
        <v>82.72</v>
      </c>
      <c r="G178" s="19">
        <v>1</v>
      </c>
    </row>
    <row r="179" s="1" customFormat="1" customHeight="1" spans="1:7">
      <c r="A179" s="15" t="s">
        <v>229</v>
      </c>
      <c r="B179" s="16" t="s">
        <v>228</v>
      </c>
      <c r="C179" s="17" t="str">
        <f>"22013232916"</f>
        <v>22013232916</v>
      </c>
      <c r="D179" s="18">
        <v>77.7</v>
      </c>
      <c r="E179" s="18">
        <v>76.08</v>
      </c>
      <c r="F179" s="18">
        <v>76.89</v>
      </c>
      <c r="G179" s="19">
        <v>2</v>
      </c>
    </row>
    <row r="180" s="1" customFormat="1" customHeight="1" spans="1:7">
      <c r="A180" s="15" t="s">
        <v>230</v>
      </c>
      <c r="B180" s="16" t="s">
        <v>228</v>
      </c>
      <c r="C180" s="17" t="str">
        <f>"22013232705"</f>
        <v>22013232705</v>
      </c>
      <c r="D180" s="18">
        <v>73.8</v>
      </c>
      <c r="E180" s="18">
        <v>65.18</v>
      </c>
      <c r="F180" s="18">
        <v>69.49</v>
      </c>
      <c r="G180" s="19">
        <v>3</v>
      </c>
    </row>
    <row r="181" s="1" customFormat="1" customHeight="1" spans="1:7">
      <c r="A181" s="15" t="s">
        <v>231</v>
      </c>
      <c r="B181" s="16" t="s">
        <v>232</v>
      </c>
      <c r="C181" s="17" t="str">
        <f>"22023233218"</f>
        <v>22023233218</v>
      </c>
      <c r="D181" s="18">
        <v>73.1</v>
      </c>
      <c r="E181" s="18">
        <v>83.48</v>
      </c>
      <c r="F181" s="18">
        <v>78.29</v>
      </c>
      <c r="G181" s="19">
        <v>1</v>
      </c>
    </row>
    <row r="182" s="1" customFormat="1" customHeight="1" spans="1:7">
      <c r="A182" s="15" t="s">
        <v>233</v>
      </c>
      <c r="B182" s="16" t="s">
        <v>232</v>
      </c>
      <c r="C182" s="17" t="str">
        <f>"22023233026"</f>
        <v>22023233026</v>
      </c>
      <c r="D182" s="18">
        <v>72.2</v>
      </c>
      <c r="E182" s="18">
        <v>81.1</v>
      </c>
      <c r="F182" s="18">
        <v>76.65</v>
      </c>
      <c r="G182" s="19">
        <v>2</v>
      </c>
    </row>
    <row r="183" s="1" customFormat="1" customHeight="1" spans="1:7">
      <c r="A183" s="15" t="s">
        <v>234</v>
      </c>
      <c r="B183" s="16" t="s">
        <v>235</v>
      </c>
      <c r="C183" s="17" t="str">
        <f>"22033233301"</f>
        <v>22033233301</v>
      </c>
      <c r="D183" s="18">
        <v>73.4</v>
      </c>
      <c r="E183" s="18">
        <v>82.26</v>
      </c>
      <c r="F183" s="18">
        <v>77.83</v>
      </c>
      <c r="G183" s="19">
        <v>1</v>
      </c>
    </row>
    <row r="184" s="1" customFormat="1" customHeight="1" spans="1:7">
      <c r="A184" s="15" t="s">
        <v>236</v>
      </c>
      <c r="B184" s="16" t="s">
        <v>235</v>
      </c>
      <c r="C184" s="17" t="str">
        <f>"22033233310"</f>
        <v>22033233310</v>
      </c>
      <c r="D184" s="18">
        <v>75.1</v>
      </c>
      <c r="E184" s="18">
        <v>77.38</v>
      </c>
      <c r="F184" s="18">
        <v>76.24</v>
      </c>
      <c r="G184" s="19">
        <v>2</v>
      </c>
    </row>
    <row r="185" s="1" customFormat="1" customHeight="1" spans="1:7">
      <c r="A185" s="15" t="s">
        <v>237</v>
      </c>
      <c r="B185" s="16" t="s">
        <v>238</v>
      </c>
      <c r="C185" s="17" t="str">
        <f>"22043233415"</f>
        <v>22043233415</v>
      </c>
      <c r="D185" s="18">
        <v>76.1</v>
      </c>
      <c r="E185" s="18">
        <v>81.12</v>
      </c>
      <c r="F185" s="18">
        <v>78.61</v>
      </c>
      <c r="G185" s="19">
        <v>1</v>
      </c>
    </row>
    <row r="186" s="1" customFormat="1" customHeight="1" spans="1:7">
      <c r="A186" s="15" t="s">
        <v>239</v>
      </c>
      <c r="B186" s="16" t="s">
        <v>238</v>
      </c>
      <c r="C186" s="17" t="str">
        <f>"22043233523"</f>
        <v>22043233523</v>
      </c>
      <c r="D186" s="18">
        <v>74.1</v>
      </c>
      <c r="E186" s="18">
        <v>81.1</v>
      </c>
      <c r="F186" s="18">
        <v>77.6</v>
      </c>
      <c r="G186" s="19">
        <v>2</v>
      </c>
    </row>
    <row r="187" s="1" customFormat="1" customHeight="1" spans="1:7">
      <c r="A187" s="15" t="s">
        <v>240</v>
      </c>
      <c r="B187" s="16" t="s">
        <v>238</v>
      </c>
      <c r="C187" s="17" t="str">
        <f>"22043233702"</f>
        <v>22043233702</v>
      </c>
      <c r="D187" s="18">
        <v>72.2</v>
      </c>
      <c r="E187" s="18">
        <v>75.7</v>
      </c>
      <c r="F187" s="18">
        <v>73.95</v>
      </c>
      <c r="G187" s="19">
        <v>3</v>
      </c>
    </row>
    <row r="188" s="1" customFormat="1" customHeight="1" spans="1:7">
      <c r="A188" s="15" t="s">
        <v>241</v>
      </c>
      <c r="B188" s="16" t="s">
        <v>242</v>
      </c>
      <c r="C188" s="17" t="str">
        <f>"23013233919"</f>
        <v>23013233919</v>
      </c>
      <c r="D188" s="18">
        <v>77.3</v>
      </c>
      <c r="E188" s="18">
        <v>82.8</v>
      </c>
      <c r="F188" s="18">
        <v>80.05</v>
      </c>
      <c r="G188" s="19">
        <v>1</v>
      </c>
    </row>
    <row r="189" s="1" customFormat="1" customHeight="1" spans="1:7">
      <c r="A189" s="15" t="s">
        <v>243</v>
      </c>
      <c r="B189" s="16" t="s">
        <v>242</v>
      </c>
      <c r="C189" s="17" t="str">
        <f>"23013234009"</f>
        <v>23013234009</v>
      </c>
      <c r="D189" s="18">
        <v>75.2</v>
      </c>
      <c r="E189" s="18">
        <v>83.44</v>
      </c>
      <c r="F189" s="18">
        <v>79.32</v>
      </c>
      <c r="G189" s="19">
        <v>2</v>
      </c>
    </row>
    <row r="190" s="1" customFormat="1" customHeight="1" spans="1:7">
      <c r="A190" s="15" t="s">
        <v>244</v>
      </c>
      <c r="B190" s="16" t="s">
        <v>245</v>
      </c>
      <c r="C190" s="17" t="str">
        <f>"23023334524"</f>
        <v>23023334524</v>
      </c>
      <c r="D190" s="18">
        <v>82.3</v>
      </c>
      <c r="E190" s="18">
        <v>85.28</v>
      </c>
      <c r="F190" s="18">
        <v>83.79</v>
      </c>
      <c r="G190" s="19">
        <v>1</v>
      </c>
    </row>
    <row r="191" s="1" customFormat="1" customHeight="1" spans="1:7">
      <c r="A191" s="15" t="s">
        <v>246</v>
      </c>
      <c r="B191" s="16" t="s">
        <v>245</v>
      </c>
      <c r="C191" s="17" t="str">
        <f>"23023334605"</f>
        <v>23023334605</v>
      </c>
      <c r="D191" s="18">
        <v>74.6</v>
      </c>
      <c r="E191" s="18">
        <v>84.86</v>
      </c>
      <c r="F191" s="18">
        <v>79.73</v>
      </c>
      <c r="G191" s="19">
        <v>2</v>
      </c>
    </row>
    <row r="192" s="1" customFormat="1" customHeight="1" spans="1:7">
      <c r="A192" s="15" t="s">
        <v>247</v>
      </c>
      <c r="B192" s="16" t="s">
        <v>248</v>
      </c>
      <c r="C192" s="17" t="str">
        <f>"23033335013"</f>
        <v>23033335013</v>
      </c>
      <c r="D192" s="18">
        <v>80.3</v>
      </c>
      <c r="E192" s="18">
        <v>83.52</v>
      </c>
      <c r="F192" s="18">
        <v>81.91</v>
      </c>
      <c r="G192" s="19">
        <v>1</v>
      </c>
    </row>
    <row r="193" s="1" customFormat="1" customHeight="1" spans="1:7">
      <c r="A193" s="15" t="s">
        <v>249</v>
      </c>
      <c r="B193" s="16" t="s">
        <v>248</v>
      </c>
      <c r="C193" s="17" t="str">
        <f>"23033334915"</f>
        <v>23033334915</v>
      </c>
      <c r="D193" s="18">
        <v>76.7</v>
      </c>
      <c r="E193" s="18">
        <v>86.42</v>
      </c>
      <c r="F193" s="18">
        <v>81.56</v>
      </c>
      <c r="G193" s="19">
        <v>2</v>
      </c>
    </row>
    <row r="194" s="1" customFormat="1" customHeight="1" spans="1:7">
      <c r="A194" s="15" t="s">
        <v>250</v>
      </c>
      <c r="B194" s="16" t="s">
        <v>248</v>
      </c>
      <c r="C194" s="17" t="str">
        <f>"23033335117"</f>
        <v>23033335117</v>
      </c>
      <c r="D194" s="18">
        <v>76.4</v>
      </c>
      <c r="E194" s="18">
        <v>78.22</v>
      </c>
      <c r="F194" s="18">
        <v>77.31</v>
      </c>
      <c r="G194" s="19">
        <v>3</v>
      </c>
    </row>
    <row r="195" s="1" customFormat="1" customHeight="1" spans="1:7">
      <c r="A195" s="15" t="s">
        <v>251</v>
      </c>
      <c r="B195" s="16" t="s">
        <v>252</v>
      </c>
      <c r="C195" s="17" t="str">
        <f>"23043335425"</f>
        <v>23043335425</v>
      </c>
      <c r="D195" s="18">
        <v>76.6</v>
      </c>
      <c r="E195" s="18">
        <v>82.06</v>
      </c>
      <c r="F195" s="18">
        <v>79.33</v>
      </c>
      <c r="G195" s="19">
        <v>1</v>
      </c>
    </row>
    <row r="196" s="1" customFormat="1" customHeight="1" spans="1:7">
      <c r="A196" s="15" t="s">
        <v>253</v>
      </c>
      <c r="B196" s="16" t="s">
        <v>252</v>
      </c>
      <c r="C196" s="17" t="str">
        <f>"23043335510"</f>
        <v>23043335510</v>
      </c>
      <c r="D196" s="18">
        <v>74.3</v>
      </c>
      <c r="E196" s="18">
        <v>83.26</v>
      </c>
      <c r="F196" s="18">
        <v>78.78</v>
      </c>
      <c r="G196" s="19">
        <v>2</v>
      </c>
    </row>
    <row r="197" s="1" customFormat="1" customHeight="1" spans="1:7">
      <c r="A197" s="15" t="s">
        <v>254</v>
      </c>
      <c r="B197" s="16" t="s">
        <v>252</v>
      </c>
      <c r="C197" s="17" t="str">
        <f>"23043335410"</f>
        <v>23043335410</v>
      </c>
      <c r="D197" s="18">
        <v>71.8</v>
      </c>
      <c r="E197" s="18">
        <v>82.26</v>
      </c>
      <c r="F197" s="18">
        <v>77.03</v>
      </c>
      <c r="G197" s="19">
        <v>3</v>
      </c>
    </row>
    <row r="198" s="1" customFormat="1" customHeight="1" spans="1:7">
      <c r="A198" s="15" t="s">
        <v>255</v>
      </c>
      <c r="B198" s="16" t="s">
        <v>256</v>
      </c>
      <c r="C198" s="17" t="str">
        <f>"23053335629"</f>
        <v>23053335629</v>
      </c>
      <c r="D198" s="18">
        <v>75.9</v>
      </c>
      <c r="E198" s="18">
        <v>87.28</v>
      </c>
      <c r="F198" s="18">
        <v>81.59</v>
      </c>
      <c r="G198" s="19">
        <v>1</v>
      </c>
    </row>
    <row r="199" s="1" customFormat="1" customHeight="1" spans="1:7">
      <c r="A199" s="15" t="s">
        <v>257</v>
      </c>
      <c r="B199" s="16" t="s">
        <v>256</v>
      </c>
      <c r="C199" s="17" t="str">
        <f>"23053335825"</f>
        <v>23053335825</v>
      </c>
      <c r="D199" s="18">
        <v>74.1</v>
      </c>
      <c r="E199" s="18">
        <v>84.22</v>
      </c>
      <c r="F199" s="18">
        <v>79.16</v>
      </c>
      <c r="G199" s="19">
        <v>2</v>
      </c>
    </row>
    <row r="200" s="1" customFormat="1" customHeight="1" spans="1:7">
      <c r="A200" s="15" t="s">
        <v>258</v>
      </c>
      <c r="B200" s="16" t="s">
        <v>256</v>
      </c>
      <c r="C200" s="17" t="str">
        <f>"23053335819"</f>
        <v>23053335819</v>
      </c>
      <c r="D200" s="18">
        <v>74.3</v>
      </c>
      <c r="E200" s="18">
        <v>78.9</v>
      </c>
      <c r="F200" s="18">
        <v>76.6</v>
      </c>
      <c r="G200" s="19">
        <v>3</v>
      </c>
    </row>
    <row r="201" s="1" customFormat="1" customHeight="1" spans="1:7">
      <c r="A201" s="15" t="s">
        <v>259</v>
      </c>
      <c r="B201" s="16" t="s">
        <v>260</v>
      </c>
      <c r="C201" s="17" t="str">
        <f>"23063335929"</f>
        <v>23063335929</v>
      </c>
      <c r="D201" s="18">
        <v>82.2</v>
      </c>
      <c r="E201" s="18">
        <v>81.52</v>
      </c>
      <c r="F201" s="18">
        <v>81.86</v>
      </c>
      <c r="G201" s="19">
        <v>1</v>
      </c>
    </row>
    <row r="202" s="1" customFormat="1" customHeight="1" spans="1:7">
      <c r="A202" s="15" t="s">
        <v>261</v>
      </c>
      <c r="B202" s="16" t="s">
        <v>260</v>
      </c>
      <c r="C202" s="17" t="str">
        <f>"23063336616"</f>
        <v>23063336616</v>
      </c>
      <c r="D202" s="18">
        <v>75.2</v>
      </c>
      <c r="E202" s="18">
        <v>81.36</v>
      </c>
      <c r="F202" s="18">
        <v>78.28</v>
      </c>
      <c r="G202" s="19">
        <v>2</v>
      </c>
    </row>
    <row r="203" s="1" customFormat="1" customHeight="1" spans="1:7">
      <c r="A203" s="15" t="s">
        <v>262</v>
      </c>
      <c r="B203" s="16" t="s">
        <v>260</v>
      </c>
      <c r="C203" s="17" t="str">
        <f>"23063336807"</f>
        <v>23063336807</v>
      </c>
      <c r="D203" s="18">
        <v>75.5</v>
      </c>
      <c r="E203" s="18">
        <v>78.6</v>
      </c>
      <c r="F203" s="18">
        <v>77.05</v>
      </c>
      <c r="G203" s="19">
        <v>3</v>
      </c>
    </row>
    <row r="204" s="1" customFormat="1" customHeight="1" spans="1:7">
      <c r="A204" s="15" t="s">
        <v>263</v>
      </c>
      <c r="B204" s="16" t="s">
        <v>264</v>
      </c>
      <c r="C204" s="17" t="str">
        <f>"23073337120"</f>
        <v>23073337120</v>
      </c>
      <c r="D204" s="18">
        <v>74.5</v>
      </c>
      <c r="E204" s="18">
        <v>79.94</v>
      </c>
      <c r="F204" s="18">
        <v>77.22</v>
      </c>
      <c r="G204" s="19">
        <v>1</v>
      </c>
    </row>
    <row r="205" s="1" customFormat="1" customHeight="1" spans="1:7">
      <c r="A205" s="15" t="s">
        <v>265</v>
      </c>
      <c r="B205" s="16" t="s">
        <v>264</v>
      </c>
      <c r="C205" s="17" t="str">
        <f>"23073337116"</f>
        <v>23073337116</v>
      </c>
      <c r="D205" s="18">
        <v>74.9</v>
      </c>
      <c r="E205" s="18">
        <v>77.36</v>
      </c>
      <c r="F205" s="18">
        <v>76.13</v>
      </c>
      <c r="G205" s="19">
        <v>2</v>
      </c>
    </row>
    <row r="206" s="1" customFormat="1" customHeight="1" spans="1:7">
      <c r="A206" s="15" t="s">
        <v>266</v>
      </c>
      <c r="B206" s="16" t="s">
        <v>264</v>
      </c>
      <c r="C206" s="17" t="str">
        <f>"23073337122"</f>
        <v>23073337122</v>
      </c>
      <c r="D206" s="18">
        <v>73</v>
      </c>
      <c r="E206" s="18">
        <v>78.38</v>
      </c>
      <c r="F206" s="18">
        <v>75.69</v>
      </c>
      <c r="G206" s="19">
        <v>3</v>
      </c>
    </row>
    <row r="207" s="1" customFormat="1" customHeight="1" spans="1:7">
      <c r="A207" s="15" t="s">
        <v>267</v>
      </c>
      <c r="B207" s="16" t="s">
        <v>268</v>
      </c>
      <c r="C207" s="17" t="str">
        <f>"23083337323"</f>
        <v>23083337323</v>
      </c>
      <c r="D207" s="18">
        <v>79.7</v>
      </c>
      <c r="E207" s="18">
        <v>85.2</v>
      </c>
      <c r="F207" s="18">
        <v>82.45</v>
      </c>
      <c r="G207" s="19">
        <v>1</v>
      </c>
    </row>
    <row r="208" s="1" customFormat="1" customHeight="1" spans="1:7">
      <c r="A208" s="15" t="s">
        <v>269</v>
      </c>
      <c r="B208" s="16" t="s">
        <v>268</v>
      </c>
      <c r="C208" s="17" t="str">
        <f>"23083337215"</f>
        <v>23083337215</v>
      </c>
      <c r="D208" s="18">
        <v>77.6</v>
      </c>
      <c r="E208" s="18">
        <v>79.64</v>
      </c>
      <c r="F208" s="18">
        <v>78.62</v>
      </c>
      <c r="G208" s="19">
        <v>2</v>
      </c>
    </row>
    <row r="209" s="1" customFormat="1" customHeight="1" spans="1:7">
      <c r="A209" s="15" t="s">
        <v>270</v>
      </c>
      <c r="B209" s="16" t="s">
        <v>271</v>
      </c>
      <c r="C209" s="17" t="str">
        <f>"23093337416"</f>
        <v>23093337416</v>
      </c>
      <c r="D209" s="18">
        <v>76.5</v>
      </c>
      <c r="E209" s="18">
        <v>78.28</v>
      </c>
      <c r="F209" s="18">
        <v>77.39</v>
      </c>
      <c r="G209" s="19">
        <v>1</v>
      </c>
    </row>
    <row r="210" s="1" customFormat="1" customHeight="1" spans="1:7">
      <c r="A210" s="15" t="s">
        <v>272</v>
      </c>
      <c r="B210" s="16" t="s">
        <v>271</v>
      </c>
      <c r="C210" s="17" t="str">
        <f>"23093437718"</f>
        <v>23093437718</v>
      </c>
      <c r="D210" s="18">
        <v>76</v>
      </c>
      <c r="E210" s="18">
        <v>78.14</v>
      </c>
      <c r="F210" s="18">
        <v>77.07</v>
      </c>
      <c r="G210" s="19">
        <v>2</v>
      </c>
    </row>
    <row r="211" s="1" customFormat="1" customHeight="1" spans="1:7">
      <c r="A211" s="15" t="s">
        <v>273</v>
      </c>
      <c r="B211" s="16" t="s">
        <v>271</v>
      </c>
      <c r="C211" s="17" t="str">
        <f>"23093437907"</f>
        <v>23093437907</v>
      </c>
      <c r="D211" s="18">
        <v>73.8</v>
      </c>
      <c r="E211" s="18">
        <v>79.5</v>
      </c>
      <c r="F211" s="18">
        <v>76.65</v>
      </c>
      <c r="G211" s="19">
        <v>3</v>
      </c>
    </row>
    <row r="212" s="1" customFormat="1" customHeight="1" spans="1:7">
      <c r="A212" s="15" t="s">
        <v>274</v>
      </c>
      <c r="B212" s="16" t="s">
        <v>275</v>
      </c>
      <c r="C212" s="17" t="str">
        <f>"24013438423"</f>
        <v>24013438423</v>
      </c>
      <c r="D212" s="18">
        <v>80.2</v>
      </c>
      <c r="E212" s="18">
        <v>85.94</v>
      </c>
      <c r="F212" s="18">
        <v>83.07</v>
      </c>
      <c r="G212" s="19">
        <v>1</v>
      </c>
    </row>
    <row r="213" s="1" customFormat="1" customHeight="1" spans="1:7">
      <c r="A213" s="15" t="s">
        <v>276</v>
      </c>
      <c r="B213" s="16" t="s">
        <v>275</v>
      </c>
      <c r="C213" s="17" t="str">
        <f>"24013438505"</f>
        <v>24013438505</v>
      </c>
      <c r="D213" s="18">
        <v>78.2</v>
      </c>
      <c r="E213" s="18">
        <v>83.34</v>
      </c>
      <c r="F213" s="18">
        <v>80.77</v>
      </c>
      <c r="G213" s="19">
        <v>2</v>
      </c>
    </row>
    <row r="214" s="1" customFormat="1" customHeight="1" spans="1:7">
      <c r="A214" s="15" t="s">
        <v>277</v>
      </c>
      <c r="B214" s="16" t="s">
        <v>275</v>
      </c>
      <c r="C214" s="17" t="str">
        <f>"24013438413"</f>
        <v>24013438413</v>
      </c>
      <c r="D214" s="18">
        <v>75.7</v>
      </c>
      <c r="E214" s="18">
        <v>85.44</v>
      </c>
      <c r="F214" s="18">
        <v>80.57</v>
      </c>
      <c r="G214" s="19">
        <v>3</v>
      </c>
    </row>
    <row r="215" s="1" customFormat="1" customHeight="1" spans="1:7">
      <c r="A215" s="15" t="s">
        <v>278</v>
      </c>
      <c r="B215" s="16" t="s">
        <v>275</v>
      </c>
      <c r="C215" s="17" t="str">
        <f>"24013438026"</f>
        <v>24013438026</v>
      </c>
      <c r="D215" s="18">
        <v>75</v>
      </c>
      <c r="E215" s="18">
        <v>84.02</v>
      </c>
      <c r="F215" s="18">
        <v>79.51</v>
      </c>
      <c r="G215" s="19">
        <v>4</v>
      </c>
    </row>
    <row r="216" s="1" customFormat="1" customHeight="1" spans="1:7">
      <c r="A216" s="15" t="s">
        <v>279</v>
      </c>
      <c r="B216" s="16" t="s">
        <v>280</v>
      </c>
      <c r="C216" s="17" t="str">
        <f>"24023438528"</f>
        <v>24023438528</v>
      </c>
      <c r="D216" s="18">
        <v>76.7</v>
      </c>
      <c r="E216" s="18">
        <v>84.14</v>
      </c>
      <c r="F216" s="18">
        <v>80.42</v>
      </c>
      <c r="G216" s="19">
        <v>1</v>
      </c>
    </row>
    <row r="217" s="1" customFormat="1" customHeight="1" spans="1:7">
      <c r="A217" s="15" t="s">
        <v>281</v>
      </c>
      <c r="B217" s="16" t="s">
        <v>280</v>
      </c>
      <c r="C217" s="17" t="str">
        <f>"24023438626"</f>
        <v>24023438626</v>
      </c>
      <c r="D217" s="18">
        <v>77.3</v>
      </c>
      <c r="E217" s="18">
        <v>81.4</v>
      </c>
      <c r="F217" s="18">
        <v>79.35</v>
      </c>
      <c r="G217" s="19">
        <v>2</v>
      </c>
    </row>
    <row r="218" s="1" customFormat="1" customHeight="1" spans="1:7">
      <c r="A218" s="15" t="s">
        <v>282</v>
      </c>
      <c r="B218" s="16" t="s">
        <v>283</v>
      </c>
      <c r="C218" s="17" t="str">
        <f>"24033439703"</f>
        <v>24033439703</v>
      </c>
      <c r="D218" s="18">
        <v>79.8</v>
      </c>
      <c r="E218" s="18">
        <v>84.7</v>
      </c>
      <c r="F218" s="18">
        <v>82.25</v>
      </c>
      <c r="G218" s="19">
        <v>1</v>
      </c>
    </row>
    <row r="219" s="1" customFormat="1" customHeight="1" spans="1:7">
      <c r="A219" s="15" t="s">
        <v>284</v>
      </c>
      <c r="B219" s="16" t="s">
        <v>283</v>
      </c>
      <c r="C219" s="17" t="str">
        <f>"24033439529"</f>
        <v>24033439529</v>
      </c>
      <c r="D219" s="18">
        <v>73.5</v>
      </c>
      <c r="E219" s="18">
        <v>85.92</v>
      </c>
      <c r="F219" s="18">
        <v>79.71</v>
      </c>
      <c r="G219" s="19">
        <v>2</v>
      </c>
    </row>
    <row r="220" s="1" customFormat="1" customHeight="1" spans="1:7">
      <c r="A220" s="15" t="s">
        <v>285</v>
      </c>
      <c r="B220" s="16" t="s">
        <v>283</v>
      </c>
      <c r="C220" s="17" t="str">
        <f>"24033439016"</f>
        <v>24033439016</v>
      </c>
      <c r="D220" s="18">
        <v>75.2</v>
      </c>
      <c r="E220" s="18">
        <v>83.86</v>
      </c>
      <c r="F220" s="18">
        <v>79.53</v>
      </c>
      <c r="G220" s="19">
        <v>3</v>
      </c>
    </row>
    <row r="221" s="1" customFormat="1" customHeight="1" spans="1:7">
      <c r="A221" s="15" t="s">
        <v>286</v>
      </c>
      <c r="B221" s="16" t="s">
        <v>283</v>
      </c>
      <c r="C221" s="17" t="str">
        <f>"24033438715"</f>
        <v>24033438715</v>
      </c>
      <c r="D221" s="18">
        <v>74.2</v>
      </c>
      <c r="E221" s="18">
        <v>84.4</v>
      </c>
      <c r="F221" s="18">
        <v>79.3</v>
      </c>
      <c r="G221" s="19">
        <v>4</v>
      </c>
    </row>
    <row r="222" s="1" customFormat="1" customHeight="1" spans="1:7">
      <c r="A222" s="15" t="s">
        <v>287</v>
      </c>
      <c r="B222" s="16" t="s">
        <v>283</v>
      </c>
      <c r="C222" s="17" t="str">
        <f>"24033439620"</f>
        <v>24033439620</v>
      </c>
      <c r="D222" s="18">
        <v>75.3</v>
      </c>
      <c r="E222" s="18">
        <v>82.84</v>
      </c>
      <c r="F222" s="18">
        <v>79.07</v>
      </c>
      <c r="G222" s="19">
        <v>5</v>
      </c>
    </row>
    <row r="223" s="1" customFormat="1" customHeight="1" spans="1:7">
      <c r="A223" s="15" t="s">
        <v>288</v>
      </c>
      <c r="B223" s="16" t="s">
        <v>283</v>
      </c>
      <c r="C223" s="17" t="str">
        <f>"24033438709"</f>
        <v>24033438709</v>
      </c>
      <c r="D223" s="18">
        <v>72.8</v>
      </c>
      <c r="E223" s="18">
        <v>81.62</v>
      </c>
      <c r="F223" s="18">
        <v>77.21</v>
      </c>
      <c r="G223" s="19">
        <v>6</v>
      </c>
    </row>
    <row r="224" s="1" customFormat="1" customHeight="1" spans="1:7">
      <c r="A224" s="15" t="s">
        <v>289</v>
      </c>
      <c r="B224" s="16" t="s">
        <v>290</v>
      </c>
      <c r="C224" s="17" t="str">
        <f>"24043440017"</f>
        <v>24043440017</v>
      </c>
      <c r="D224" s="18">
        <v>67.3</v>
      </c>
      <c r="E224" s="18">
        <v>83.5</v>
      </c>
      <c r="F224" s="18">
        <v>75.4</v>
      </c>
      <c r="G224" s="19">
        <v>1</v>
      </c>
    </row>
    <row r="225" s="1" customFormat="1" customHeight="1" spans="1:7">
      <c r="A225" s="15" t="s">
        <v>291</v>
      </c>
      <c r="B225" s="16" t="s">
        <v>290</v>
      </c>
      <c r="C225" s="17" t="str">
        <f>"24043440016"</f>
        <v>24043440016</v>
      </c>
      <c r="D225" s="18">
        <v>67</v>
      </c>
      <c r="E225" s="18">
        <v>83.54</v>
      </c>
      <c r="F225" s="18">
        <v>75.27</v>
      </c>
      <c r="G225" s="19">
        <v>2</v>
      </c>
    </row>
    <row r="226" s="1" customFormat="1" customHeight="1" spans="1:7">
      <c r="A226" s="15" t="s">
        <v>292</v>
      </c>
      <c r="B226" s="16" t="s">
        <v>290</v>
      </c>
      <c r="C226" s="17" t="str">
        <f>"24043440006"</f>
        <v>24043440006</v>
      </c>
      <c r="D226" s="18">
        <v>66</v>
      </c>
      <c r="E226" s="18">
        <v>81.3</v>
      </c>
      <c r="F226" s="18">
        <v>73.65</v>
      </c>
      <c r="G226" s="19">
        <v>3</v>
      </c>
    </row>
    <row r="227" s="1" customFormat="1" customHeight="1" spans="1:7">
      <c r="A227" s="15" t="s">
        <v>293</v>
      </c>
      <c r="B227" s="16" t="s">
        <v>294</v>
      </c>
      <c r="C227" s="17" t="str">
        <f>"24053540208"</f>
        <v>24053540208</v>
      </c>
      <c r="D227" s="18">
        <v>74.5</v>
      </c>
      <c r="E227" s="18">
        <v>82.46</v>
      </c>
      <c r="F227" s="18">
        <v>78.48</v>
      </c>
      <c r="G227" s="19">
        <v>1</v>
      </c>
    </row>
    <row r="228" s="1" customFormat="1" customHeight="1" spans="1:7">
      <c r="A228" s="15" t="s">
        <v>295</v>
      </c>
      <c r="B228" s="16" t="s">
        <v>294</v>
      </c>
      <c r="C228" s="17" t="str">
        <f>"24053540224"</f>
        <v>24053540224</v>
      </c>
      <c r="D228" s="18">
        <v>72.7</v>
      </c>
      <c r="E228" s="18">
        <v>84.16</v>
      </c>
      <c r="F228" s="18">
        <v>78.43</v>
      </c>
      <c r="G228" s="19">
        <v>2</v>
      </c>
    </row>
    <row r="229" s="1" customFormat="1" customHeight="1" spans="1:7">
      <c r="A229" s="15" t="s">
        <v>296</v>
      </c>
      <c r="B229" s="16" t="s">
        <v>294</v>
      </c>
      <c r="C229" s="17" t="str">
        <f>"24053540123"</f>
        <v>24053540123</v>
      </c>
      <c r="D229" s="18">
        <v>71.3</v>
      </c>
      <c r="E229" s="18">
        <v>82.42</v>
      </c>
      <c r="F229" s="18">
        <v>76.86</v>
      </c>
      <c r="G229" s="19">
        <v>3</v>
      </c>
    </row>
    <row r="230" s="1" customFormat="1" customHeight="1" spans="1:7">
      <c r="A230" s="15" t="s">
        <v>297</v>
      </c>
      <c r="B230" s="16" t="s">
        <v>298</v>
      </c>
      <c r="C230" s="17" t="str">
        <f>"24063540410"</f>
        <v>24063540410</v>
      </c>
      <c r="D230" s="18">
        <v>75.4</v>
      </c>
      <c r="E230" s="18">
        <v>83.18</v>
      </c>
      <c r="F230" s="18">
        <v>79.29</v>
      </c>
      <c r="G230" s="19">
        <v>1</v>
      </c>
    </row>
    <row r="231" s="1" customFormat="1" customHeight="1" spans="1:7">
      <c r="A231" s="15" t="s">
        <v>299</v>
      </c>
      <c r="B231" s="16" t="s">
        <v>298</v>
      </c>
      <c r="C231" s="17" t="str">
        <f>"24063540501"</f>
        <v>24063540501</v>
      </c>
      <c r="D231" s="18">
        <v>73.7</v>
      </c>
      <c r="E231" s="18">
        <v>82.16</v>
      </c>
      <c r="F231" s="18">
        <v>77.93</v>
      </c>
      <c r="G231" s="19">
        <v>2</v>
      </c>
    </row>
    <row r="232" s="1" customFormat="1" customHeight="1" spans="1:7">
      <c r="A232" s="15" t="s">
        <v>300</v>
      </c>
      <c r="B232" s="16" t="s">
        <v>298</v>
      </c>
      <c r="C232" s="17" t="str">
        <f>"24063540602"</f>
        <v>24063540602</v>
      </c>
      <c r="D232" s="18">
        <v>73</v>
      </c>
      <c r="E232" s="18">
        <v>82.38</v>
      </c>
      <c r="F232" s="18">
        <v>77.69</v>
      </c>
      <c r="G232" s="19">
        <v>3</v>
      </c>
    </row>
    <row r="233" s="1" customFormat="1" customHeight="1" spans="1:7">
      <c r="A233" s="15" t="s">
        <v>301</v>
      </c>
      <c r="B233" s="16" t="s">
        <v>298</v>
      </c>
      <c r="C233" s="17" t="str">
        <f>"24063540513"</f>
        <v>24063540513</v>
      </c>
      <c r="D233" s="18">
        <v>72.9</v>
      </c>
      <c r="E233" s="18">
        <v>81.38</v>
      </c>
      <c r="F233" s="18">
        <v>77.14</v>
      </c>
      <c r="G233" s="19">
        <v>4</v>
      </c>
    </row>
    <row r="234" s="1" customFormat="1" customHeight="1" spans="1:7">
      <c r="A234" s="15" t="s">
        <v>302</v>
      </c>
      <c r="B234" s="16" t="s">
        <v>298</v>
      </c>
      <c r="C234" s="17" t="str">
        <f>"24063540411"</f>
        <v>24063540411</v>
      </c>
      <c r="D234" s="18">
        <v>71.9</v>
      </c>
      <c r="E234" s="18">
        <v>81.68</v>
      </c>
      <c r="F234" s="18">
        <v>76.79</v>
      </c>
      <c r="G234" s="19">
        <v>5</v>
      </c>
    </row>
    <row r="235" s="1" customFormat="1" customHeight="1" spans="1:7">
      <c r="A235" s="15" t="s">
        <v>303</v>
      </c>
      <c r="B235" s="16" t="s">
        <v>304</v>
      </c>
      <c r="C235" s="17" t="str">
        <f>"25023541726"</f>
        <v>25023541726</v>
      </c>
      <c r="D235" s="18">
        <v>77.2</v>
      </c>
      <c r="E235" s="18">
        <v>81.3</v>
      </c>
      <c r="F235" s="18">
        <v>79.25</v>
      </c>
      <c r="G235" s="19">
        <v>1</v>
      </c>
    </row>
    <row r="236" s="1" customFormat="1" customHeight="1" spans="1:7">
      <c r="A236" s="15" t="s">
        <v>305</v>
      </c>
      <c r="B236" s="16" t="s">
        <v>304</v>
      </c>
      <c r="C236" s="17" t="str">
        <f>"25023541713"</f>
        <v>25023541713</v>
      </c>
      <c r="D236" s="18">
        <v>70.1</v>
      </c>
      <c r="E236" s="18">
        <v>83.56</v>
      </c>
      <c r="F236" s="18">
        <v>76.83</v>
      </c>
      <c r="G236" s="19">
        <v>2</v>
      </c>
    </row>
    <row r="237" s="1" customFormat="1" customHeight="1" spans="1:7">
      <c r="A237" s="15" t="s">
        <v>306</v>
      </c>
      <c r="B237" s="16" t="s">
        <v>304</v>
      </c>
      <c r="C237" s="17" t="str">
        <f>"25023541715"</f>
        <v>25023541715</v>
      </c>
      <c r="D237" s="18">
        <v>69.6</v>
      </c>
      <c r="E237" s="18">
        <v>80.1</v>
      </c>
      <c r="F237" s="18">
        <v>74.85</v>
      </c>
      <c r="G237" s="19">
        <v>3</v>
      </c>
    </row>
    <row r="238" s="1" customFormat="1" customHeight="1" spans="1:7">
      <c r="A238" s="15" t="s">
        <v>307</v>
      </c>
      <c r="B238" s="16" t="s">
        <v>304</v>
      </c>
      <c r="C238" s="17" t="str">
        <f>"25023541727"</f>
        <v>25023541727</v>
      </c>
      <c r="D238" s="18">
        <v>67.9</v>
      </c>
      <c r="E238" s="18">
        <v>79.62</v>
      </c>
      <c r="F238" s="18">
        <v>73.76</v>
      </c>
      <c r="G238" s="19">
        <v>4</v>
      </c>
    </row>
    <row r="239" s="1" customFormat="1" customHeight="1" spans="1:7">
      <c r="A239" s="15" t="s">
        <v>308</v>
      </c>
      <c r="B239" s="16" t="s">
        <v>304</v>
      </c>
      <c r="C239" s="17" t="str">
        <f>"25023541725"</f>
        <v>25023541725</v>
      </c>
      <c r="D239" s="18">
        <v>63.7</v>
      </c>
      <c r="E239" s="18">
        <v>81.02</v>
      </c>
      <c r="F239" s="18">
        <v>72.36</v>
      </c>
      <c r="G239" s="19">
        <v>5</v>
      </c>
    </row>
    <row r="240" s="1" customFormat="1" customHeight="1" spans="1:7">
      <c r="A240" s="15" t="s">
        <v>309</v>
      </c>
      <c r="B240" s="16" t="s">
        <v>304</v>
      </c>
      <c r="C240" s="17" t="str">
        <f>"25023541705"</f>
        <v>25023541705</v>
      </c>
      <c r="D240" s="18">
        <v>64.2</v>
      </c>
      <c r="E240" s="18">
        <v>79.52</v>
      </c>
      <c r="F240" s="18">
        <v>71.86</v>
      </c>
      <c r="G240" s="19">
        <v>6</v>
      </c>
    </row>
    <row r="241" s="1" customFormat="1" customHeight="1" spans="1:7">
      <c r="A241" s="15" t="s">
        <v>310</v>
      </c>
      <c r="B241" s="16" t="s">
        <v>311</v>
      </c>
      <c r="C241" s="17" t="str">
        <f>"25043541929"</f>
        <v>25043541929</v>
      </c>
      <c r="D241" s="18">
        <v>75.8</v>
      </c>
      <c r="E241" s="18">
        <v>82.36</v>
      </c>
      <c r="F241" s="18">
        <v>79.08</v>
      </c>
      <c r="G241" s="19">
        <v>1</v>
      </c>
    </row>
    <row r="242" s="1" customFormat="1" customHeight="1" spans="1:7">
      <c r="A242" s="15" t="s">
        <v>312</v>
      </c>
      <c r="B242" s="16" t="s">
        <v>311</v>
      </c>
      <c r="C242" s="17" t="str">
        <f>"25043541805"</f>
        <v>25043541805</v>
      </c>
      <c r="D242" s="18">
        <v>72.7</v>
      </c>
      <c r="E242" s="18">
        <v>81.1</v>
      </c>
      <c r="F242" s="18">
        <v>76.9</v>
      </c>
      <c r="G242" s="19">
        <v>2</v>
      </c>
    </row>
    <row r="243" s="1" customFormat="1" customHeight="1" spans="1:7">
      <c r="A243" s="15" t="s">
        <v>313</v>
      </c>
      <c r="B243" s="16" t="s">
        <v>311</v>
      </c>
      <c r="C243" s="17" t="str">
        <f>"25043541907"</f>
        <v>25043541907</v>
      </c>
      <c r="D243" s="18">
        <v>69.8</v>
      </c>
      <c r="E243" s="18">
        <v>83.2</v>
      </c>
      <c r="F243" s="18">
        <v>76.5</v>
      </c>
      <c r="G243" s="19">
        <v>3</v>
      </c>
    </row>
    <row r="244" s="1" customFormat="1" customHeight="1" spans="1:7">
      <c r="A244" s="15" t="s">
        <v>314</v>
      </c>
      <c r="B244" s="16" t="s">
        <v>311</v>
      </c>
      <c r="C244" s="17" t="str">
        <f>"25043541920"</f>
        <v>25043541920</v>
      </c>
      <c r="D244" s="18">
        <v>68.2</v>
      </c>
      <c r="E244" s="18">
        <v>81.7</v>
      </c>
      <c r="F244" s="18">
        <v>74.95</v>
      </c>
      <c r="G244" s="19">
        <v>4</v>
      </c>
    </row>
    <row r="245" s="1" customFormat="1" customHeight="1" spans="1:7">
      <c r="A245" s="15" t="s">
        <v>315</v>
      </c>
      <c r="B245" s="16" t="s">
        <v>311</v>
      </c>
      <c r="C245" s="17" t="str">
        <f>"25043541810"</f>
        <v>25043541810</v>
      </c>
      <c r="D245" s="18">
        <v>68.9</v>
      </c>
      <c r="E245" s="18">
        <v>80.7</v>
      </c>
      <c r="F245" s="18">
        <v>74.8</v>
      </c>
      <c r="G245" s="19">
        <v>5</v>
      </c>
    </row>
    <row r="246" s="1" customFormat="1" customHeight="1" spans="1:7">
      <c r="A246" s="15" t="s">
        <v>316</v>
      </c>
      <c r="B246" s="16" t="s">
        <v>311</v>
      </c>
      <c r="C246" s="17" t="str">
        <f>"25043541910"</f>
        <v>25043541910</v>
      </c>
      <c r="D246" s="18">
        <v>67.2</v>
      </c>
      <c r="E246" s="18">
        <v>81.32</v>
      </c>
      <c r="F246" s="18">
        <v>74.26</v>
      </c>
      <c r="G246" s="19">
        <v>6</v>
      </c>
    </row>
    <row r="247" s="1" customFormat="1" customHeight="1" spans="1:7">
      <c r="A247" s="15" t="s">
        <v>317</v>
      </c>
      <c r="B247" s="16" t="s">
        <v>311</v>
      </c>
      <c r="C247" s="17" t="str">
        <f>"25043541822"</f>
        <v>25043541822</v>
      </c>
      <c r="D247" s="18">
        <v>67.7</v>
      </c>
      <c r="E247" s="18">
        <v>76.36</v>
      </c>
      <c r="F247" s="18">
        <v>72.03</v>
      </c>
      <c r="G247" s="19">
        <v>7</v>
      </c>
    </row>
    <row r="248" s="1" customFormat="1" customHeight="1" spans="1:7">
      <c r="A248" s="15" t="s">
        <v>318</v>
      </c>
      <c r="B248" s="16" t="s">
        <v>311</v>
      </c>
      <c r="C248" s="17" t="str">
        <f>"25043541816"</f>
        <v>25043541816</v>
      </c>
      <c r="D248" s="18">
        <v>70.7</v>
      </c>
      <c r="E248" s="18">
        <v>70.14</v>
      </c>
      <c r="F248" s="18">
        <v>70.42</v>
      </c>
      <c r="G248" s="19">
        <v>8</v>
      </c>
    </row>
    <row r="249" s="1" customFormat="1" customHeight="1" spans="1:7">
      <c r="A249" s="15" t="s">
        <v>319</v>
      </c>
      <c r="B249" s="16" t="s">
        <v>320</v>
      </c>
      <c r="C249" s="17" t="str">
        <f>"25053542022"</f>
        <v>25053542022</v>
      </c>
      <c r="D249" s="18">
        <v>75.8</v>
      </c>
      <c r="E249" s="18">
        <v>82.18</v>
      </c>
      <c r="F249" s="18">
        <v>78.99</v>
      </c>
      <c r="G249" s="19">
        <v>1</v>
      </c>
    </row>
    <row r="250" s="1" customFormat="1" customHeight="1" spans="1:7">
      <c r="A250" s="15" t="s">
        <v>321</v>
      </c>
      <c r="B250" s="16" t="s">
        <v>320</v>
      </c>
      <c r="C250" s="17" t="str">
        <f>"25053542703"</f>
        <v>25053542703</v>
      </c>
      <c r="D250" s="18">
        <v>77.7</v>
      </c>
      <c r="E250" s="18">
        <v>79.04</v>
      </c>
      <c r="F250" s="18">
        <v>78.37</v>
      </c>
      <c r="G250" s="19">
        <v>2</v>
      </c>
    </row>
    <row r="251" s="1" customFormat="1" customHeight="1" spans="1:7">
      <c r="A251" s="15" t="s">
        <v>322</v>
      </c>
      <c r="B251" s="16" t="s">
        <v>320</v>
      </c>
      <c r="C251" s="17" t="str">
        <f>"25053542506"</f>
        <v>25053542506</v>
      </c>
      <c r="D251" s="18">
        <v>71.5</v>
      </c>
      <c r="E251" s="18">
        <v>83.36</v>
      </c>
      <c r="F251" s="18">
        <v>77.43</v>
      </c>
      <c r="G251" s="19">
        <v>3</v>
      </c>
    </row>
    <row r="252" s="1" customFormat="1" customHeight="1" spans="1:7">
      <c r="A252" s="15" t="s">
        <v>323</v>
      </c>
      <c r="B252" s="16" t="s">
        <v>320</v>
      </c>
      <c r="C252" s="17" t="str">
        <f>"25053542113"</f>
        <v>25053542113</v>
      </c>
      <c r="D252" s="18">
        <v>73.1</v>
      </c>
      <c r="E252" s="18">
        <v>80.72</v>
      </c>
      <c r="F252" s="18">
        <v>76.91</v>
      </c>
      <c r="G252" s="19">
        <v>4</v>
      </c>
    </row>
    <row r="253" s="1" customFormat="1" customHeight="1" spans="1:7">
      <c r="A253" s="15" t="s">
        <v>324</v>
      </c>
      <c r="B253" s="16" t="s">
        <v>320</v>
      </c>
      <c r="C253" s="17" t="str">
        <f>"25053542012"</f>
        <v>25053542012</v>
      </c>
      <c r="D253" s="18">
        <v>70.6</v>
      </c>
      <c r="E253" s="18">
        <v>83.12</v>
      </c>
      <c r="F253" s="18">
        <v>76.86</v>
      </c>
      <c r="G253" s="19">
        <v>5</v>
      </c>
    </row>
    <row r="254" s="1" customFormat="1" customHeight="1" spans="1:7">
      <c r="A254" s="15" t="s">
        <v>325</v>
      </c>
      <c r="B254" s="16" t="s">
        <v>320</v>
      </c>
      <c r="C254" s="17" t="str">
        <f>"25053542423"</f>
        <v>25053542423</v>
      </c>
      <c r="D254" s="18">
        <v>70</v>
      </c>
      <c r="E254" s="18">
        <v>81.56</v>
      </c>
      <c r="F254" s="18">
        <v>75.78</v>
      </c>
      <c r="G254" s="19">
        <v>6</v>
      </c>
    </row>
    <row r="255" s="1" customFormat="1" customHeight="1" spans="1:7">
      <c r="A255" s="15" t="s">
        <v>326</v>
      </c>
      <c r="B255" s="16" t="s">
        <v>320</v>
      </c>
      <c r="C255" s="17" t="str">
        <f>"25053543221"</f>
        <v>25053543221</v>
      </c>
      <c r="D255" s="18">
        <v>70</v>
      </c>
      <c r="E255" s="18">
        <v>79.34</v>
      </c>
      <c r="F255" s="18">
        <v>74.67</v>
      </c>
      <c r="G255" s="19">
        <v>7</v>
      </c>
    </row>
    <row r="256" s="1" customFormat="1" customHeight="1" spans="1:7">
      <c r="A256" s="15" t="s">
        <v>327</v>
      </c>
      <c r="B256" s="16" t="s">
        <v>320</v>
      </c>
      <c r="C256" s="17" t="str">
        <f>"25053542010"</f>
        <v>25053542010</v>
      </c>
      <c r="D256" s="18">
        <v>70.9</v>
      </c>
      <c r="E256" s="18">
        <v>73.34</v>
      </c>
      <c r="F256" s="18">
        <v>72.12</v>
      </c>
      <c r="G256" s="19">
        <v>8</v>
      </c>
    </row>
    <row r="257" s="1" customFormat="1" customHeight="1" spans="1:7">
      <c r="A257" s="15" t="s">
        <v>328</v>
      </c>
      <c r="B257" s="16" t="s">
        <v>329</v>
      </c>
      <c r="C257" s="17" t="str">
        <f>"25063541320"</f>
        <v>25063541320</v>
      </c>
      <c r="D257" s="18">
        <v>77.4</v>
      </c>
      <c r="E257" s="18">
        <v>82.68</v>
      </c>
      <c r="F257" s="18">
        <v>80.04</v>
      </c>
      <c r="G257" s="19">
        <v>1</v>
      </c>
    </row>
    <row r="258" s="1" customFormat="1" customHeight="1" spans="1:7">
      <c r="A258" s="15" t="s">
        <v>330</v>
      </c>
      <c r="B258" s="16" t="s">
        <v>331</v>
      </c>
      <c r="C258" s="17" t="str">
        <f>"25073541618"</f>
        <v>25073541618</v>
      </c>
      <c r="D258" s="18">
        <v>72.5</v>
      </c>
      <c r="E258" s="18">
        <v>82.6</v>
      </c>
      <c r="F258" s="18">
        <v>77.55</v>
      </c>
      <c r="G258" s="19">
        <v>1</v>
      </c>
    </row>
    <row r="259" s="1" customFormat="1" customHeight="1" spans="1:7">
      <c r="A259" s="15" t="s">
        <v>332</v>
      </c>
      <c r="B259" s="16" t="s">
        <v>331</v>
      </c>
      <c r="C259" s="17" t="str">
        <f>"25073541621"</f>
        <v>25073541621</v>
      </c>
      <c r="D259" s="18">
        <v>74.2</v>
      </c>
      <c r="E259" s="18">
        <v>79.9</v>
      </c>
      <c r="F259" s="18">
        <v>77.05</v>
      </c>
      <c r="G259" s="19">
        <v>2</v>
      </c>
    </row>
    <row r="260" s="1" customFormat="1" customHeight="1" spans="1:7">
      <c r="A260" s="15" t="s">
        <v>333</v>
      </c>
      <c r="B260" s="16" t="s">
        <v>331</v>
      </c>
      <c r="C260" s="17" t="str">
        <f>"25073541623"</f>
        <v>25073541623</v>
      </c>
      <c r="D260" s="18">
        <v>70.5</v>
      </c>
      <c r="E260" s="18">
        <v>83.24</v>
      </c>
      <c r="F260" s="18">
        <v>76.87</v>
      </c>
      <c r="G260" s="19">
        <v>3</v>
      </c>
    </row>
    <row r="261" s="1" customFormat="1" customHeight="1" spans="1:7">
      <c r="A261" s="15" t="s">
        <v>334</v>
      </c>
      <c r="B261" s="16" t="s">
        <v>331</v>
      </c>
      <c r="C261" s="17" t="str">
        <f>"25073541619"</f>
        <v>25073541619</v>
      </c>
      <c r="D261" s="18">
        <v>68.4</v>
      </c>
      <c r="E261" s="18">
        <v>83.72</v>
      </c>
      <c r="F261" s="18">
        <v>76.06</v>
      </c>
      <c r="G261" s="19">
        <v>4</v>
      </c>
    </row>
    <row r="262" s="1" customFormat="1" customHeight="1" spans="1:7">
      <c r="A262" s="15" t="s">
        <v>335</v>
      </c>
      <c r="B262" s="16" t="s">
        <v>331</v>
      </c>
      <c r="C262" s="17" t="str">
        <f>"25073541626"</f>
        <v>25073541626</v>
      </c>
      <c r="D262" s="18">
        <v>63.9</v>
      </c>
      <c r="E262" s="18">
        <v>82.08</v>
      </c>
      <c r="F262" s="18">
        <v>72.99</v>
      </c>
      <c r="G262" s="19">
        <v>5</v>
      </c>
    </row>
    <row r="263" s="1" customFormat="1" customHeight="1" spans="1:7">
      <c r="A263" s="15" t="s">
        <v>336</v>
      </c>
      <c r="B263" s="16" t="s">
        <v>331</v>
      </c>
      <c r="C263" s="17" t="str">
        <f>"25073541625"</f>
        <v>25073541625</v>
      </c>
      <c r="D263" s="18">
        <v>54.3</v>
      </c>
      <c r="E263" s="18">
        <v>77.12</v>
      </c>
      <c r="F263" s="18">
        <v>65.71</v>
      </c>
      <c r="G263" s="19">
        <v>6</v>
      </c>
    </row>
  </sheetData>
  <sortState ref="A3:M272">
    <sortCondition ref="B3:B272"/>
  </sortState>
  <mergeCells count="1">
    <mergeCell ref="A1:G1"/>
  </mergeCells>
  <pageMargins left="0.751388888888889" right="0.751388888888889" top="0.511805555555556" bottom="0.511805555555556" header="0.5" footer="0.5"/>
  <pageSetup paperSize="9" scale="63" orientation="portrait"/>
  <headerFooter alignWithMargins="0" scaleWithDoc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全部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2022-08-30T03:27:00Z</dcterms:created>
  <dcterms:modified xsi:type="dcterms:W3CDTF">2022-09-05T03:04:29Z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BD6EC49A77484B8392791B829821B5B4</vt:lpwstr>
  </property>
  <property fmtid="{D5CDD505-2E9C-101B-9397-08002B2CF9AE}" pid="3" name="KSOProductBuildVer">
    <vt:lpwstr>2052-11.1.0.12313</vt:lpwstr>
  </property>
</Properties>
</file>