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4113人才引进" sheetId="1" r:id="rId1"/>
  </sheets>
  <definedNames/>
  <calcPr fullCalcOnLoad="1"/>
</workbook>
</file>

<file path=xl/sharedStrings.xml><?xml version="1.0" encoding="utf-8"?>
<sst xmlns="http://schemas.openxmlformats.org/spreadsheetml/2006/main" count="306" uniqueCount="24">
  <si>
    <t>伊金霍洛旗2022年度事业单位公开引进紧缺专业人才面试成绩
及进入资格复审和体检、考察范围人员名单</t>
  </si>
  <si>
    <t>序号</t>
  </si>
  <si>
    <t>岗位代码</t>
  </si>
  <si>
    <t>岗位名称</t>
  </si>
  <si>
    <t>招聘单位</t>
  </si>
  <si>
    <t>姓名</t>
  </si>
  <si>
    <t>性别</t>
  </si>
  <si>
    <t>准考证号</t>
  </si>
  <si>
    <t>面试得分</t>
  </si>
  <si>
    <t>是否进入资格复审和体检、考察范围</t>
  </si>
  <si>
    <t>新媒体平台编辑</t>
  </si>
  <si>
    <t>伊金霍洛旗融媒体中心</t>
  </si>
  <si>
    <t>否</t>
  </si>
  <si>
    <t>是</t>
  </si>
  <si>
    <t>——</t>
  </si>
  <si>
    <t>图片视频制作</t>
  </si>
  <si>
    <t>发展规划和国民经济综合</t>
  </si>
  <si>
    <t>伊金霍洛旗社会信用管理中心</t>
  </si>
  <si>
    <t>区域经济和产业发展</t>
  </si>
  <si>
    <t>工业和信息方面政策研究</t>
  </si>
  <si>
    <t>伊金霍洛旗工业发展促进中心</t>
  </si>
  <si>
    <t>新能源产业规划</t>
  </si>
  <si>
    <t>伊金霍洛旗能源综合服务中心</t>
  </si>
  <si>
    <t>智能化建设管理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</si>
</sst>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176" fontId="37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176" fontId="40" fillId="0" borderId="9" xfId="0" applyNumberFormat="1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="115" zoomScaleNormal="115" workbookViewId="0" topLeftCell="A1">
      <selection activeCell="N4" sqref="N4"/>
    </sheetView>
  </sheetViews>
  <sheetFormatPr defaultColWidth="9.00390625" defaultRowHeight="16.5" customHeight="1"/>
  <cols>
    <col min="1" max="1" width="4.28125" style="0" customWidth="1"/>
    <col min="2" max="2" width="5.7109375" style="0" customWidth="1"/>
    <col min="3" max="3" width="12.28125" style="0" customWidth="1"/>
    <col min="4" max="4" width="15.28125" style="0" customWidth="1"/>
    <col min="5" max="5" width="9.7109375" style="0" customWidth="1"/>
    <col min="6" max="6" width="5.7109375" style="0" customWidth="1"/>
    <col min="7" max="7" width="13.28125" style="0" customWidth="1"/>
    <col min="8" max="8" width="9.00390625" style="4" customWidth="1"/>
  </cols>
  <sheetData>
    <row r="1" spans="1:9" s="1" customFormat="1" ht="39.75" customHeight="1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 s="2" customFormat="1" ht="61.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16" t="s">
        <v>9</v>
      </c>
    </row>
    <row r="3" spans="1:9" s="2" customFormat="1" ht="27">
      <c r="A3" s="10">
        <v>1</v>
      </c>
      <c r="B3" s="11" t="str">
        <f aca="true" t="shared" si="0" ref="B3:B11">"01"</f>
        <v>01</v>
      </c>
      <c r="C3" s="11" t="s">
        <v>10</v>
      </c>
      <c r="D3" s="11" t="s">
        <v>11</v>
      </c>
      <c r="E3" s="11" t="str">
        <f>"杨帆"</f>
        <v>杨帆</v>
      </c>
      <c r="F3" s="11" t="str">
        <f>"女"</f>
        <v>女</v>
      </c>
      <c r="G3" s="11" t="str">
        <f>"15062010501"</f>
        <v>15062010501</v>
      </c>
      <c r="H3" s="12">
        <v>67.34</v>
      </c>
      <c r="I3" s="10" t="s">
        <v>12</v>
      </c>
    </row>
    <row r="4" spans="1:9" s="3" customFormat="1" ht="27">
      <c r="A4" s="13">
        <v>2</v>
      </c>
      <c r="B4" s="14" t="str">
        <f t="shared" si="0"/>
        <v>01</v>
      </c>
      <c r="C4" s="14" t="s">
        <v>10</v>
      </c>
      <c r="D4" s="14" t="s">
        <v>11</v>
      </c>
      <c r="E4" s="14" t="str">
        <f>"郭楷彦"</f>
        <v>郭楷彦</v>
      </c>
      <c r="F4" s="14" t="str">
        <f>"女"</f>
        <v>女</v>
      </c>
      <c r="G4" s="14" t="str">
        <f>"15062010502"</f>
        <v>15062010502</v>
      </c>
      <c r="H4" s="15">
        <v>81.82</v>
      </c>
      <c r="I4" s="13" t="s">
        <v>13</v>
      </c>
    </row>
    <row r="5" spans="1:9" s="3" customFormat="1" ht="27">
      <c r="A5" s="10">
        <v>3</v>
      </c>
      <c r="B5" s="14" t="str">
        <f t="shared" si="0"/>
        <v>01</v>
      </c>
      <c r="C5" s="14" t="s">
        <v>10</v>
      </c>
      <c r="D5" s="14" t="s">
        <v>11</v>
      </c>
      <c r="E5" s="14" t="str">
        <f>"张秀婷"</f>
        <v>张秀婷</v>
      </c>
      <c r="F5" s="14" t="str">
        <f>"女"</f>
        <v>女</v>
      </c>
      <c r="G5" s="14" t="str">
        <f>"15062010503"</f>
        <v>15062010503</v>
      </c>
      <c r="H5" s="15">
        <v>73.37</v>
      </c>
      <c r="I5" s="10" t="s">
        <v>12</v>
      </c>
    </row>
    <row r="6" spans="1:9" s="3" customFormat="1" ht="27">
      <c r="A6" s="13">
        <v>4</v>
      </c>
      <c r="B6" s="14" t="str">
        <f t="shared" si="0"/>
        <v>01</v>
      </c>
      <c r="C6" s="14" t="s">
        <v>10</v>
      </c>
      <c r="D6" s="14" t="s">
        <v>11</v>
      </c>
      <c r="E6" s="14" t="str">
        <f>"何稷宁"</f>
        <v>何稷宁</v>
      </c>
      <c r="F6" s="14" t="str">
        <f>"男"</f>
        <v>男</v>
      </c>
      <c r="G6" s="14" t="str">
        <f>"15062010504"</f>
        <v>15062010504</v>
      </c>
      <c r="H6" s="15" t="s">
        <v>14</v>
      </c>
      <c r="I6" s="10" t="s">
        <v>12</v>
      </c>
    </row>
    <row r="7" spans="1:9" s="3" customFormat="1" ht="27">
      <c r="A7" s="10">
        <v>5</v>
      </c>
      <c r="B7" s="14" t="str">
        <f t="shared" si="0"/>
        <v>01</v>
      </c>
      <c r="C7" s="14" t="s">
        <v>10</v>
      </c>
      <c r="D7" s="14" t="s">
        <v>11</v>
      </c>
      <c r="E7" s="14" t="str">
        <f>"郭欣鑫"</f>
        <v>郭欣鑫</v>
      </c>
      <c r="F7" s="14" t="str">
        <f aca="true" t="shared" si="1" ref="F7:F13">"女"</f>
        <v>女</v>
      </c>
      <c r="G7" s="14" t="str">
        <f>"15062010505"</f>
        <v>15062010505</v>
      </c>
      <c r="H7" s="15" t="s">
        <v>14</v>
      </c>
      <c r="I7" s="10" t="s">
        <v>12</v>
      </c>
    </row>
    <row r="8" spans="1:9" s="3" customFormat="1" ht="27">
      <c r="A8" s="13">
        <v>6</v>
      </c>
      <c r="B8" s="14" t="str">
        <f t="shared" si="0"/>
        <v>01</v>
      </c>
      <c r="C8" s="14" t="s">
        <v>10</v>
      </c>
      <c r="D8" s="14" t="s">
        <v>11</v>
      </c>
      <c r="E8" s="14" t="str">
        <f>"郁玲玲"</f>
        <v>郁玲玲</v>
      </c>
      <c r="F8" s="14" t="str">
        <f t="shared" si="1"/>
        <v>女</v>
      </c>
      <c r="G8" s="14" t="str">
        <f>"15062010506"</f>
        <v>15062010506</v>
      </c>
      <c r="H8" s="15">
        <v>66.67</v>
      </c>
      <c r="I8" s="10" t="s">
        <v>12</v>
      </c>
    </row>
    <row r="9" spans="1:9" s="3" customFormat="1" ht="27">
      <c r="A9" s="10">
        <v>7</v>
      </c>
      <c r="B9" s="14" t="str">
        <f t="shared" si="0"/>
        <v>01</v>
      </c>
      <c r="C9" s="14" t="s">
        <v>10</v>
      </c>
      <c r="D9" s="14" t="s">
        <v>11</v>
      </c>
      <c r="E9" s="14" t="str">
        <f>"王子傲"</f>
        <v>王子傲</v>
      </c>
      <c r="F9" s="14" t="str">
        <f t="shared" si="1"/>
        <v>女</v>
      </c>
      <c r="G9" s="14" t="str">
        <f>"15062010507"</f>
        <v>15062010507</v>
      </c>
      <c r="H9" s="15" t="s">
        <v>14</v>
      </c>
      <c r="I9" s="10" t="s">
        <v>12</v>
      </c>
    </row>
    <row r="10" spans="1:9" s="3" customFormat="1" ht="27">
      <c r="A10" s="13">
        <v>8</v>
      </c>
      <c r="B10" s="14" t="str">
        <f t="shared" si="0"/>
        <v>01</v>
      </c>
      <c r="C10" s="14" t="s">
        <v>10</v>
      </c>
      <c r="D10" s="14" t="s">
        <v>11</v>
      </c>
      <c r="E10" s="14" t="str">
        <f>"杨雅如"</f>
        <v>杨雅如</v>
      </c>
      <c r="F10" s="14" t="str">
        <f t="shared" si="1"/>
        <v>女</v>
      </c>
      <c r="G10" s="14" t="str">
        <f>"15062010508"</f>
        <v>15062010508</v>
      </c>
      <c r="H10" s="15">
        <v>78.45</v>
      </c>
      <c r="I10" s="10" t="s">
        <v>12</v>
      </c>
    </row>
    <row r="11" spans="1:9" s="3" customFormat="1" ht="27">
      <c r="A11" s="10">
        <v>9</v>
      </c>
      <c r="B11" s="14" t="str">
        <f t="shared" si="0"/>
        <v>01</v>
      </c>
      <c r="C11" s="14" t="s">
        <v>10</v>
      </c>
      <c r="D11" s="14" t="s">
        <v>11</v>
      </c>
      <c r="E11" s="14" t="str">
        <f>"张颖"</f>
        <v>张颖</v>
      </c>
      <c r="F11" s="14" t="str">
        <f t="shared" si="1"/>
        <v>女</v>
      </c>
      <c r="G11" s="14" t="str">
        <f>"15062010509"</f>
        <v>15062010509</v>
      </c>
      <c r="H11" s="15" t="s">
        <v>14</v>
      </c>
      <c r="I11" s="10" t="s">
        <v>12</v>
      </c>
    </row>
    <row r="12" spans="1:9" s="3" customFormat="1" ht="27">
      <c r="A12" s="13">
        <v>10</v>
      </c>
      <c r="B12" s="14" t="str">
        <f aca="true" t="shared" si="2" ref="B12:B22">"02"</f>
        <v>02</v>
      </c>
      <c r="C12" s="14" t="s">
        <v>15</v>
      </c>
      <c r="D12" s="14" t="s">
        <v>11</v>
      </c>
      <c r="E12" s="14" t="str">
        <f>"王紫萱"</f>
        <v>王紫萱</v>
      </c>
      <c r="F12" s="14" t="str">
        <f t="shared" si="1"/>
        <v>女</v>
      </c>
      <c r="G12" s="14" t="str">
        <f>"15062020510"</f>
        <v>15062020510</v>
      </c>
      <c r="H12" s="15">
        <v>78.49</v>
      </c>
      <c r="I12" s="10" t="s">
        <v>12</v>
      </c>
    </row>
    <row r="13" spans="1:9" s="3" customFormat="1" ht="27">
      <c r="A13" s="10">
        <v>11</v>
      </c>
      <c r="B13" s="14" t="str">
        <f t="shared" si="2"/>
        <v>02</v>
      </c>
      <c r="C13" s="14" t="s">
        <v>15</v>
      </c>
      <c r="D13" s="14" t="s">
        <v>11</v>
      </c>
      <c r="E13" s="14" t="str">
        <f>"贾明楚"</f>
        <v>贾明楚</v>
      </c>
      <c r="F13" s="14" t="str">
        <f t="shared" si="1"/>
        <v>女</v>
      </c>
      <c r="G13" s="14" t="str">
        <f>"15062020511"</f>
        <v>15062020511</v>
      </c>
      <c r="H13" s="15">
        <v>72.86</v>
      </c>
      <c r="I13" s="10" t="s">
        <v>12</v>
      </c>
    </row>
    <row r="14" spans="1:9" s="3" customFormat="1" ht="27">
      <c r="A14" s="13">
        <v>12</v>
      </c>
      <c r="B14" s="14" t="str">
        <f t="shared" si="2"/>
        <v>02</v>
      </c>
      <c r="C14" s="14" t="s">
        <v>15</v>
      </c>
      <c r="D14" s="14" t="s">
        <v>11</v>
      </c>
      <c r="E14" s="14" t="str">
        <f>"高志"</f>
        <v>高志</v>
      </c>
      <c r="F14" s="14" t="str">
        <f>"男"</f>
        <v>男</v>
      </c>
      <c r="G14" s="14" t="str">
        <f>"15062020512"</f>
        <v>15062020512</v>
      </c>
      <c r="H14" s="15">
        <v>79.68</v>
      </c>
      <c r="I14" s="13" t="s">
        <v>13</v>
      </c>
    </row>
    <row r="15" spans="1:9" s="3" customFormat="1" ht="27">
      <c r="A15" s="10">
        <v>13</v>
      </c>
      <c r="B15" s="14" t="str">
        <f t="shared" si="2"/>
        <v>02</v>
      </c>
      <c r="C15" s="14" t="s">
        <v>15</v>
      </c>
      <c r="D15" s="14" t="s">
        <v>11</v>
      </c>
      <c r="E15" s="14" t="str">
        <f>"丁硕辉"</f>
        <v>丁硕辉</v>
      </c>
      <c r="F15" s="14" t="str">
        <f>"男"</f>
        <v>男</v>
      </c>
      <c r="G15" s="14" t="str">
        <f>"15062020513"</f>
        <v>15062020513</v>
      </c>
      <c r="H15" s="15">
        <v>71.12</v>
      </c>
      <c r="I15" s="10" t="s">
        <v>12</v>
      </c>
    </row>
    <row r="16" spans="1:9" s="3" customFormat="1" ht="27">
      <c r="A16" s="13">
        <v>14</v>
      </c>
      <c r="B16" s="14" t="str">
        <f t="shared" si="2"/>
        <v>02</v>
      </c>
      <c r="C16" s="14" t="s">
        <v>15</v>
      </c>
      <c r="D16" s="14" t="s">
        <v>11</v>
      </c>
      <c r="E16" s="14" t="str">
        <f>"贾璐莎"</f>
        <v>贾璐莎</v>
      </c>
      <c r="F16" s="14" t="str">
        <f>"女"</f>
        <v>女</v>
      </c>
      <c r="G16" s="14" t="str">
        <f>"15062020514"</f>
        <v>15062020514</v>
      </c>
      <c r="H16" s="15" t="s">
        <v>14</v>
      </c>
      <c r="I16" s="10" t="s">
        <v>12</v>
      </c>
    </row>
    <row r="17" spans="1:9" s="3" customFormat="1" ht="27">
      <c r="A17" s="10">
        <v>15</v>
      </c>
      <c r="B17" s="14" t="str">
        <f t="shared" si="2"/>
        <v>02</v>
      </c>
      <c r="C17" s="14" t="s">
        <v>15</v>
      </c>
      <c r="D17" s="14" t="s">
        <v>11</v>
      </c>
      <c r="E17" s="14" t="str">
        <f>"刘百超"</f>
        <v>刘百超</v>
      </c>
      <c r="F17" s="14" t="str">
        <f>"男"</f>
        <v>男</v>
      </c>
      <c r="G17" s="14" t="str">
        <f>"15062020515"</f>
        <v>15062020515</v>
      </c>
      <c r="H17" s="15">
        <v>75.43</v>
      </c>
      <c r="I17" s="10" t="s">
        <v>12</v>
      </c>
    </row>
    <row r="18" spans="1:9" s="2" customFormat="1" ht="27">
      <c r="A18" s="13">
        <v>16</v>
      </c>
      <c r="B18" s="11" t="str">
        <f t="shared" si="2"/>
        <v>02</v>
      </c>
      <c r="C18" s="11" t="s">
        <v>15</v>
      </c>
      <c r="D18" s="11" t="s">
        <v>11</v>
      </c>
      <c r="E18" s="11" t="str">
        <f>"武萌萌"</f>
        <v>武萌萌</v>
      </c>
      <c r="F18" s="11" t="str">
        <f>"女"</f>
        <v>女</v>
      </c>
      <c r="G18" s="11" t="str">
        <f>"15062020516"</f>
        <v>15062020516</v>
      </c>
      <c r="H18" s="12">
        <v>70.61</v>
      </c>
      <c r="I18" s="10" t="s">
        <v>12</v>
      </c>
    </row>
    <row r="19" spans="1:9" s="3" customFormat="1" ht="27">
      <c r="A19" s="10">
        <v>17</v>
      </c>
      <c r="B19" s="14" t="str">
        <f t="shared" si="2"/>
        <v>02</v>
      </c>
      <c r="C19" s="14" t="s">
        <v>15</v>
      </c>
      <c r="D19" s="14" t="s">
        <v>11</v>
      </c>
      <c r="E19" s="14" t="str">
        <f>"白悦"</f>
        <v>白悦</v>
      </c>
      <c r="F19" s="14" t="str">
        <f>"女"</f>
        <v>女</v>
      </c>
      <c r="G19" s="14" t="str">
        <f>"15062020517"</f>
        <v>15062020517</v>
      </c>
      <c r="H19" s="15">
        <v>74.89</v>
      </c>
      <c r="I19" s="10" t="s">
        <v>12</v>
      </c>
    </row>
    <row r="20" spans="1:9" s="2" customFormat="1" ht="27">
      <c r="A20" s="13">
        <v>18</v>
      </c>
      <c r="B20" s="11" t="str">
        <f t="shared" si="2"/>
        <v>02</v>
      </c>
      <c r="C20" s="11" t="s">
        <v>15</v>
      </c>
      <c r="D20" s="11" t="s">
        <v>11</v>
      </c>
      <c r="E20" s="11" t="str">
        <f>"张亚光"</f>
        <v>张亚光</v>
      </c>
      <c r="F20" s="11" t="str">
        <f>"女"</f>
        <v>女</v>
      </c>
      <c r="G20" s="11" t="str">
        <f>"15062020518"</f>
        <v>15062020518</v>
      </c>
      <c r="H20" s="12">
        <v>67.46</v>
      </c>
      <c r="I20" s="10" t="s">
        <v>12</v>
      </c>
    </row>
    <row r="21" spans="1:9" s="2" customFormat="1" ht="27">
      <c r="A21" s="10">
        <v>19</v>
      </c>
      <c r="B21" s="11" t="str">
        <f t="shared" si="2"/>
        <v>02</v>
      </c>
      <c r="C21" s="11" t="s">
        <v>15</v>
      </c>
      <c r="D21" s="11" t="s">
        <v>11</v>
      </c>
      <c r="E21" s="11" t="str">
        <f>"霍苏雅乐玛"</f>
        <v>霍苏雅乐玛</v>
      </c>
      <c r="F21" s="11" t="str">
        <f>"女"</f>
        <v>女</v>
      </c>
      <c r="G21" s="11" t="str">
        <f>"15062020519"</f>
        <v>15062020519</v>
      </c>
      <c r="H21" s="12">
        <v>69.7</v>
      </c>
      <c r="I21" s="10" t="s">
        <v>12</v>
      </c>
    </row>
    <row r="22" spans="1:9" s="2" customFormat="1" ht="27">
      <c r="A22" s="13">
        <v>20</v>
      </c>
      <c r="B22" s="11" t="str">
        <f t="shared" si="2"/>
        <v>02</v>
      </c>
      <c r="C22" s="11" t="s">
        <v>15</v>
      </c>
      <c r="D22" s="11" t="s">
        <v>11</v>
      </c>
      <c r="E22" s="11" t="str">
        <f>"邢春政"</f>
        <v>邢春政</v>
      </c>
      <c r="F22" s="11" t="str">
        <f>"男"</f>
        <v>男</v>
      </c>
      <c r="G22" s="11" t="str">
        <f>"15062020520"</f>
        <v>15062020520</v>
      </c>
      <c r="H22" s="12">
        <v>71.93</v>
      </c>
      <c r="I22" s="10" t="s">
        <v>12</v>
      </c>
    </row>
    <row r="23" spans="1:9" s="2" customFormat="1" ht="27">
      <c r="A23" s="10">
        <v>21</v>
      </c>
      <c r="B23" s="11" t="str">
        <f>"03"</f>
        <v>03</v>
      </c>
      <c r="C23" s="11" t="s">
        <v>16</v>
      </c>
      <c r="D23" s="11" t="s">
        <v>17</v>
      </c>
      <c r="E23" s="11" t="str">
        <f>"赵奕"</f>
        <v>赵奕</v>
      </c>
      <c r="F23" s="11" t="str">
        <f aca="true" t="shared" si="3" ref="F23:F28">"女"</f>
        <v>女</v>
      </c>
      <c r="G23" s="11" t="str">
        <f>"15062030601"</f>
        <v>15062030601</v>
      </c>
      <c r="H23" s="12">
        <v>75.5</v>
      </c>
      <c r="I23" s="10" t="s">
        <v>12</v>
      </c>
    </row>
    <row r="24" spans="1:9" s="2" customFormat="1" ht="27">
      <c r="A24" s="13">
        <v>22</v>
      </c>
      <c r="B24" s="11" t="str">
        <f>"03"</f>
        <v>03</v>
      </c>
      <c r="C24" s="11" t="s">
        <v>16</v>
      </c>
      <c r="D24" s="11" t="s">
        <v>17</v>
      </c>
      <c r="E24" s="11" t="str">
        <f>"奇丽英"</f>
        <v>奇丽英</v>
      </c>
      <c r="F24" s="11" t="str">
        <f t="shared" si="3"/>
        <v>女</v>
      </c>
      <c r="G24" s="11" t="str">
        <f>"15062030602"</f>
        <v>15062030602</v>
      </c>
      <c r="H24" s="12">
        <v>79.94</v>
      </c>
      <c r="I24" s="13" t="s">
        <v>13</v>
      </c>
    </row>
    <row r="25" spans="1:9" s="2" customFormat="1" ht="27">
      <c r="A25" s="10">
        <v>23</v>
      </c>
      <c r="B25" s="11" t="str">
        <f>"03"</f>
        <v>03</v>
      </c>
      <c r="C25" s="11" t="s">
        <v>16</v>
      </c>
      <c r="D25" s="11" t="s">
        <v>17</v>
      </c>
      <c r="E25" s="11" t="str">
        <f>"张文霞"</f>
        <v>张文霞</v>
      </c>
      <c r="F25" s="11" t="str">
        <f t="shared" si="3"/>
        <v>女</v>
      </c>
      <c r="G25" s="11" t="str">
        <f>"15062030603"</f>
        <v>15062030603</v>
      </c>
      <c r="H25" s="12">
        <v>75.96</v>
      </c>
      <c r="I25" s="10" t="s">
        <v>12</v>
      </c>
    </row>
    <row r="26" spans="1:9" s="2" customFormat="1" ht="27">
      <c r="A26" s="13">
        <v>24</v>
      </c>
      <c r="B26" s="11" t="str">
        <f>"03"</f>
        <v>03</v>
      </c>
      <c r="C26" s="11" t="s">
        <v>16</v>
      </c>
      <c r="D26" s="11" t="s">
        <v>17</v>
      </c>
      <c r="E26" s="11" t="str">
        <f>"贾雨婷"</f>
        <v>贾雨婷</v>
      </c>
      <c r="F26" s="11" t="str">
        <f t="shared" si="3"/>
        <v>女</v>
      </c>
      <c r="G26" s="11" t="str">
        <f>"15062030604"</f>
        <v>15062030604</v>
      </c>
      <c r="H26" s="12">
        <v>75.74</v>
      </c>
      <c r="I26" s="10" t="s">
        <v>12</v>
      </c>
    </row>
    <row r="27" spans="1:9" s="2" customFormat="1" ht="27">
      <c r="A27" s="10">
        <v>25</v>
      </c>
      <c r="B27" s="11" t="str">
        <f aca="true" t="shared" si="4" ref="B27:B60">"04"</f>
        <v>04</v>
      </c>
      <c r="C27" s="11" t="s">
        <v>18</v>
      </c>
      <c r="D27" s="11" t="s">
        <v>17</v>
      </c>
      <c r="E27" s="11" t="str">
        <f>"刘智慧"</f>
        <v>刘智慧</v>
      </c>
      <c r="F27" s="11" t="str">
        <f t="shared" si="3"/>
        <v>女</v>
      </c>
      <c r="G27" s="11" t="str">
        <f>"15062040605"</f>
        <v>15062040605</v>
      </c>
      <c r="H27" s="15" t="s">
        <v>14</v>
      </c>
      <c r="I27" s="10" t="s">
        <v>12</v>
      </c>
    </row>
    <row r="28" spans="1:9" s="2" customFormat="1" ht="27">
      <c r="A28" s="13">
        <v>26</v>
      </c>
      <c r="B28" s="11" t="str">
        <f t="shared" si="4"/>
        <v>04</v>
      </c>
      <c r="C28" s="11" t="s">
        <v>18</v>
      </c>
      <c r="D28" s="11" t="s">
        <v>17</v>
      </c>
      <c r="E28" s="11" t="str">
        <f>"谷晓萌"</f>
        <v>谷晓萌</v>
      </c>
      <c r="F28" s="11" t="str">
        <f t="shared" si="3"/>
        <v>女</v>
      </c>
      <c r="G28" s="11" t="str">
        <f>"15062040606"</f>
        <v>15062040606</v>
      </c>
      <c r="H28" s="12">
        <v>75.24</v>
      </c>
      <c r="I28" s="10" t="s">
        <v>12</v>
      </c>
    </row>
    <row r="29" spans="1:9" s="2" customFormat="1" ht="27">
      <c r="A29" s="10">
        <v>27</v>
      </c>
      <c r="B29" s="11" t="str">
        <f t="shared" si="4"/>
        <v>04</v>
      </c>
      <c r="C29" s="11" t="s">
        <v>18</v>
      </c>
      <c r="D29" s="11" t="s">
        <v>17</v>
      </c>
      <c r="E29" s="11" t="str">
        <f>"耿涛"</f>
        <v>耿涛</v>
      </c>
      <c r="F29" s="11" t="str">
        <f>"男"</f>
        <v>男</v>
      </c>
      <c r="G29" s="11" t="str">
        <f>"15062040607"</f>
        <v>15062040607</v>
      </c>
      <c r="H29" s="15" t="s">
        <v>14</v>
      </c>
      <c r="I29" s="10" t="s">
        <v>12</v>
      </c>
    </row>
    <row r="30" spans="1:9" s="2" customFormat="1" ht="27">
      <c r="A30" s="13">
        <v>28</v>
      </c>
      <c r="B30" s="11" t="str">
        <f t="shared" si="4"/>
        <v>04</v>
      </c>
      <c r="C30" s="11" t="s">
        <v>18</v>
      </c>
      <c r="D30" s="11" t="s">
        <v>17</v>
      </c>
      <c r="E30" s="11" t="str">
        <f>"辛杜兰"</f>
        <v>辛杜兰</v>
      </c>
      <c r="F30" s="11" t="str">
        <f>"女"</f>
        <v>女</v>
      </c>
      <c r="G30" s="11" t="str">
        <f>"15062040608"</f>
        <v>15062040608</v>
      </c>
      <c r="H30" s="12">
        <v>74</v>
      </c>
      <c r="I30" s="10" t="s">
        <v>12</v>
      </c>
    </row>
    <row r="31" spans="1:9" s="2" customFormat="1" ht="27">
      <c r="A31" s="10">
        <v>29</v>
      </c>
      <c r="B31" s="11" t="str">
        <f t="shared" si="4"/>
        <v>04</v>
      </c>
      <c r="C31" s="11" t="s">
        <v>18</v>
      </c>
      <c r="D31" s="11" t="s">
        <v>17</v>
      </c>
      <c r="E31" s="11" t="str">
        <f>"杨晋超"</f>
        <v>杨晋超</v>
      </c>
      <c r="F31" s="11" t="str">
        <f>"女"</f>
        <v>女</v>
      </c>
      <c r="G31" s="11" t="str">
        <f>"15062040609"</f>
        <v>15062040609</v>
      </c>
      <c r="H31" s="15" t="s">
        <v>14</v>
      </c>
      <c r="I31" s="10" t="s">
        <v>12</v>
      </c>
    </row>
    <row r="32" spans="1:9" s="2" customFormat="1" ht="27">
      <c r="A32" s="13">
        <v>30</v>
      </c>
      <c r="B32" s="11" t="str">
        <f t="shared" si="4"/>
        <v>04</v>
      </c>
      <c r="C32" s="11" t="s">
        <v>18</v>
      </c>
      <c r="D32" s="11" t="s">
        <v>17</v>
      </c>
      <c r="E32" s="11" t="str">
        <f>"董玥"</f>
        <v>董玥</v>
      </c>
      <c r="F32" s="11" t="str">
        <f>"女"</f>
        <v>女</v>
      </c>
      <c r="G32" s="11" t="str">
        <f>"15062040610"</f>
        <v>15062040610</v>
      </c>
      <c r="H32" s="15" t="s">
        <v>14</v>
      </c>
      <c r="I32" s="10" t="s">
        <v>12</v>
      </c>
    </row>
    <row r="33" spans="1:9" s="2" customFormat="1" ht="27">
      <c r="A33" s="10">
        <v>31</v>
      </c>
      <c r="B33" s="11" t="str">
        <f t="shared" si="4"/>
        <v>04</v>
      </c>
      <c r="C33" s="11" t="s">
        <v>18</v>
      </c>
      <c r="D33" s="11" t="s">
        <v>17</v>
      </c>
      <c r="E33" s="11" t="str">
        <f>"青克尔"</f>
        <v>青克尔</v>
      </c>
      <c r="F33" s="11" t="str">
        <f>"女"</f>
        <v>女</v>
      </c>
      <c r="G33" s="11" t="str">
        <f>"15062040611"</f>
        <v>15062040611</v>
      </c>
      <c r="H33" s="12">
        <v>74.6</v>
      </c>
      <c r="I33" s="10" t="s">
        <v>12</v>
      </c>
    </row>
    <row r="34" spans="1:9" s="2" customFormat="1" ht="27">
      <c r="A34" s="13">
        <v>32</v>
      </c>
      <c r="B34" s="11" t="str">
        <f t="shared" si="4"/>
        <v>04</v>
      </c>
      <c r="C34" s="11" t="s">
        <v>18</v>
      </c>
      <c r="D34" s="11" t="s">
        <v>17</v>
      </c>
      <c r="E34" s="11" t="str">
        <f>"哈那嘎日"</f>
        <v>哈那嘎日</v>
      </c>
      <c r="F34" s="11" t="str">
        <f>"男"</f>
        <v>男</v>
      </c>
      <c r="G34" s="11" t="str">
        <f>"15062040612"</f>
        <v>15062040612</v>
      </c>
      <c r="H34" s="15" t="s">
        <v>14</v>
      </c>
      <c r="I34" s="10" t="s">
        <v>12</v>
      </c>
    </row>
    <row r="35" spans="1:9" s="2" customFormat="1" ht="27">
      <c r="A35" s="10">
        <v>33</v>
      </c>
      <c r="B35" s="11" t="str">
        <f t="shared" si="4"/>
        <v>04</v>
      </c>
      <c r="C35" s="11" t="s">
        <v>18</v>
      </c>
      <c r="D35" s="11" t="s">
        <v>17</v>
      </c>
      <c r="E35" s="11" t="str">
        <f>"孙婵娟"</f>
        <v>孙婵娟</v>
      </c>
      <c r="F35" s="11" t="str">
        <f>"女"</f>
        <v>女</v>
      </c>
      <c r="G35" s="11" t="str">
        <f>"15062040613"</f>
        <v>15062040613</v>
      </c>
      <c r="H35" s="12">
        <v>76</v>
      </c>
      <c r="I35" s="10" t="s">
        <v>12</v>
      </c>
    </row>
    <row r="36" spans="1:9" s="3" customFormat="1" ht="27">
      <c r="A36" s="13">
        <v>34</v>
      </c>
      <c r="B36" s="14" t="str">
        <f t="shared" si="4"/>
        <v>04</v>
      </c>
      <c r="C36" s="14" t="s">
        <v>18</v>
      </c>
      <c r="D36" s="14" t="s">
        <v>17</v>
      </c>
      <c r="E36" s="14" t="str">
        <f>"董菊萍"</f>
        <v>董菊萍</v>
      </c>
      <c r="F36" s="14" t="str">
        <f>"女"</f>
        <v>女</v>
      </c>
      <c r="G36" s="14" t="str">
        <f>"15062040614"</f>
        <v>15062040614</v>
      </c>
      <c r="H36" s="15">
        <v>74.08</v>
      </c>
      <c r="I36" s="10" t="s">
        <v>12</v>
      </c>
    </row>
    <row r="37" spans="1:9" s="2" customFormat="1" ht="27">
      <c r="A37" s="10">
        <v>35</v>
      </c>
      <c r="B37" s="11" t="str">
        <f t="shared" si="4"/>
        <v>04</v>
      </c>
      <c r="C37" s="11" t="s">
        <v>18</v>
      </c>
      <c r="D37" s="11" t="s">
        <v>17</v>
      </c>
      <c r="E37" s="11" t="str">
        <f>"梁晓波"</f>
        <v>梁晓波</v>
      </c>
      <c r="F37" s="11" t="str">
        <f>"女"</f>
        <v>女</v>
      </c>
      <c r="G37" s="11" t="str">
        <f>"15062040615"</f>
        <v>15062040615</v>
      </c>
      <c r="H37" s="15" t="s">
        <v>14</v>
      </c>
      <c r="I37" s="10" t="s">
        <v>12</v>
      </c>
    </row>
    <row r="38" spans="1:9" s="2" customFormat="1" ht="27">
      <c r="A38" s="13">
        <v>36</v>
      </c>
      <c r="B38" s="11" t="str">
        <f t="shared" si="4"/>
        <v>04</v>
      </c>
      <c r="C38" s="11" t="s">
        <v>18</v>
      </c>
      <c r="D38" s="11" t="s">
        <v>17</v>
      </c>
      <c r="E38" s="11" t="str">
        <f>"腾格尔"</f>
        <v>腾格尔</v>
      </c>
      <c r="F38" s="11" t="str">
        <f>"男"</f>
        <v>男</v>
      </c>
      <c r="G38" s="11" t="str">
        <f>"15062040616"</f>
        <v>15062040616</v>
      </c>
      <c r="H38" s="15" t="s">
        <v>14</v>
      </c>
      <c r="I38" s="10" t="s">
        <v>12</v>
      </c>
    </row>
    <row r="39" spans="1:9" s="2" customFormat="1" ht="27">
      <c r="A39" s="10">
        <v>37</v>
      </c>
      <c r="B39" s="11" t="str">
        <f t="shared" si="4"/>
        <v>04</v>
      </c>
      <c r="C39" s="11" t="s">
        <v>18</v>
      </c>
      <c r="D39" s="11" t="s">
        <v>17</v>
      </c>
      <c r="E39" s="11" t="str">
        <f>"张天宇"</f>
        <v>张天宇</v>
      </c>
      <c r="F39" s="11" t="str">
        <f>"男"</f>
        <v>男</v>
      </c>
      <c r="G39" s="11" t="str">
        <f>"15062040617"</f>
        <v>15062040617</v>
      </c>
      <c r="H39" s="12">
        <v>76.58</v>
      </c>
      <c r="I39" s="10" t="s">
        <v>12</v>
      </c>
    </row>
    <row r="40" spans="1:9" s="2" customFormat="1" ht="27">
      <c r="A40" s="13">
        <v>38</v>
      </c>
      <c r="B40" s="11" t="str">
        <f t="shared" si="4"/>
        <v>04</v>
      </c>
      <c r="C40" s="11" t="s">
        <v>18</v>
      </c>
      <c r="D40" s="11" t="s">
        <v>17</v>
      </c>
      <c r="E40" s="11" t="str">
        <f>"汤渊"</f>
        <v>汤渊</v>
      </c>
      <c r="F40" s="11" t="str">
        <f>"女"</f>
        <v>女</v>
      </c>
      <c r="G40" s="11" t="str">
        <f>"15062040618"</f>
        <v>15062040618</v>
      </c>
      <c r="H40" s="12">
        <v>73.64</v>
      </c>
      <c r="I40" s="10" t="s">
        <v>12</v>
      </c>
    </row>
    <row r="41" spans="1:9" s="2" customFormat="1" ht="27">
      <c r="A41" s="10">
        <v>39</v>
      </c>
      <c r="B41" s="11" t="str">
        <f t="shared" si="4"/>
        <v>04</v>
      </c>
      <c r="C41" s="11" t="s">
        <v>18</v>
      </c>
      <c r="D41" s="11" t="s">
        <v>17</v>
      </c>
      <c r="E41" s="11" t="str">
        <f>"张倩"</f>
        <v>张倩</v>
      </c>
      <c r="F41" s="11" t="str">
        <f>"女"</f>
        <v>女</v>
      </c>
      <c r="G41" s="11" t="str">
        <f>"15062040619"</f>
        <v>15062040619</v>
      </c>
      <c r="H41" s="15" t="s">
        <v>14</v>
      </c>
      <c r="I41" s="10" t="s">
        <v>12</v>
      </c>
    </row>
    <row r="42" spans="1:9" s="2" customFormat="1" ht="27">
      <c r="A42" s="13">
        <v>40</v>
      </c>
      <c r="B42" s="11" t="str">
        <f t="shared" si="4"/>
        <v>04</v>
      </c>
      <c r="C42" s="11" t="s">
        <v>18</v>
      </c>
      <c r="D42" s="11" t="s">
        <v>17</v>
      </c>
      <c r="E42" s="11" t="str">
        <f>"李科"</f>
        <v>李科</v>
      </c>
      <c r="F42" s="11" t="str">
        <f>"女"</f>
        <v>女</v>
      </c>
      <c r="G42" s="11" t="str">
        <f>"15062040620"</f>
        <v>15062040620</v>
      </c>
      <c r="H42" s="15" t="s">
        <v>14</v>
      </c>
      <c r="I42" s="10" t="s">
        <v>12</v>
      </c>
    </row>
    <row r="43" spans="1:9" s="3" customFormat="1" ht="27">
      <c r="A43" s="10">
        <v>41</v>
      </c>
      <c r="B43" s="14" t="str">
        <f t="shared" si="4"/>
        <v>04</v>
      </c>
      <c r="C43" s="14" t="s">
        <v>18</v>
      </c>
      <c r="D43" s="14" t="s">
        <v>17</v>
      </c>
      <c r="E43" s="14" t="str">
        <f>"成文明"</f>
        <v>成文明</v>
      </c>
      <c r="F43" s="14" t="str">
        <f>"男"</f>
        <v>男</v>
      </c>
      <c r="G43" s="14" t="str">
        <f>"15062040621"</f>
        <v>15062040621</v>
      </c>
      <c r="H43" s="15">
        <v>72.34</v>
      </c>
      <c r="I43" s="10" t="s">
        <v>12</v>
      </c>
    </row>
    <row r="44" spans="1:9" s="2" customFormat="1" ht="27">
      <c r="A44" s="13">
        <v>42</v>
      </c>
      <c r="B44" s="11" t="str">
        <f t="shared" si="4"/>
        <v>04</v>
      </c>
      <c r="C44" s="11" t="s">
        <v>18</v>
      </c>
      <c r="D44" s="11" t="s">
        <v>17</v>
      </c>
      <c r="E44" s="11" t="str">
        <f>"青达"</f>
        <v>青达</v>
      </c>
      <c r="F44" s="11" t="str">
        <f>"女"</f>
        <v>女</v>
      </c>
      <c r="G44" s="11" t="str">
        <f>"15062040622"</f>
        <v>15062040622</v>
      </c>
      <c r="H44" s="12">
        <v>73.58</v>
      </c>
      <c r="I44" s="10" t="s">
        <v>12</v>
      </c>
    </row>
    <row r="45" spans="1:9" s="2" customFormat="1" ht="27">
      <c r="A45" s="10">
        <v>43</v>
      </c>
      <c r="B45" s="11" t="str">
        <f t="shared" si="4"/>
        <v>04</v>
      </c>
      <c r="C45" s="11" t="s">
        <v>18</v>
      </c>
      <c r="D45" s="11" t="s">
        <v>17</v>
      </c>
      <c r="E45" s="11" t="str">
        <f>"张健丽"</f>
        <v>张健丽</v>
      </c>
      <c r="F45" s="11" t="str">
        <f>"女"</f>
        <v>女</v>
      </c>
      <c r="G45" s="11" t="str">
        <f>"15062040623"</f>
        <v>15062040623</v>
      </c>
      <c r="H45" s="12">
        <v>72.78</v>
      </c>
      <c r="I45" s="10" t="s">
        <v>12</v>
      </c>
    </row>
    <row r="46" spans="1:9" s="2" customFormat="1" ht="27">
      <c r="A46" s="13">
        <v>44</v>
      </c>
      <c r="B46" s="11" t="str">
        <f t="shared" si="4"/>
        <v>04</v>
      </c>
      <c r="C46" s="11" t="s">
        <v>18</v>
      </c>
      <c r="D46" s="11" t="s">
        <v>17</v>
      </c>
      <c r="E46" s="11" t="str">
        <f>"张悦"</f>
        <v>张悦</v>
      </c>
      <c r="F46" s="11" t="str">
        <f>"女"</f>
        <v>女</v>
      </c>
      <c r="G46" s="11" t="str">
        <f>"15062040624"</f>
        <v>15062040624</v>
      </c>
      <c r="H46" s="12">
        <v>73.7</v>
      </c>
      <c r="I46" s="10" t="s">
        <v>12</v>
      </c>
    </row>
    <row r="47" spans="1:9" s="2" customFormat="1" ht="27">
      <c r="A47" s="10">
        <v>45</v>
      </c>
      <c r="B47" s="11" t="str">
        <f t="shared" si="4"/>
        <v>04</v>
      </c>
      <c r="C47" s="11" t="s">
        <v>18</v>
      </c>
      <c r="D47" s="11" t="s">
        <v>17</v>
      </c>
      <c r="E47" s="11" t="str">
        <f>"付英楠"</f>
        <v>付英楠</v>
      </c>
      <c r="F47" s="11" t="str">
        <f>"女"</f>
        <v>女</v>
      </c>
      <c r="G47" s="11" t="str">
        <f>"15062040625"</f>
        <v>15062040625</v>
      </c>
      <c r="H47" s="12">
        <v>77.76</v>
      </c>
      <c r="I47" s="13" t="s">
        <v>13</v>
      </c>
    </row>
    <row r="48" spans="1:9" s="2" customFormat="1" ht="27">
      <c r="A48" s="13">
        <v>46</v>
      </c>
      <c r="B48" s="11" t="str">
        <f t="shared" si="4"/>
        <v>04</v>
      </c>
      <c r="C48" s="11" t="s">
        <v>18</v>
      </c>
      <c r="D48" s="11" t="s">
        <v>17</v>
      </c>
      <c r="E48" s="11" t="str">
        <f>"许建宇"</f>
        <v>许建宇</v>
      </c>
      <c r="F48" s="11" t="str">
        <f>"男"</f>
        <v>男</v>
      </c>
      <c r="G48" s="11" t="str">
        <f>"15062040626"</f>
        <v>15062040626</v>
      </c>
      <c r="H48" s="12">
        <v>48.3</v>
      </c>
      <c r="I48" s="10" t="s">
        <v>12</v>
      </c>
    </row>
    <row r="49" spans="1:9" s="2" customFormat="1" ht="27">
      <c r="A49" s="10">
        <v>47</v>
      </c>
      <c r="B49" s="11" t="str">
        <f t="shared" si="4"/>
        <v>04</v>
      </c>
      <c r="C49" s="11" t="s">
        <v>18</v>
      </c>
      <c r="D49" s="11" t="s">
        <v>17</v>
      </c>
      <c r="E49" s="11" t="str">
        <f>"刘俐"</f>
        <v>刘俐</v>
      </c>
      <c r="F49" s="11" t="str">
        <f>"女"</f>
        <v>女</v>
      </c>
      <c r="G49" s="11" t="str">
        <f>"15062040627"</f>
        <v>15062040627</v>
      </c>
      <c r="H49" s="15" t="s">
        <v>14</v>
      </c>
      <c r="I49" s="10" t="s">
        <v>12</v>
      </c>
    </row>
    <row r="50" spans="1:9" s="2" customFormat="1" ht="27">
      <c r="A50" s="13">
        <v>48</v>
      </c>
      <c r="B50" s="11" t="str">
        <f t="shared" si="4"/>
        <v>04</v>
      </c>
      <c r="C50" s="11" t="s">
        <v>18</v>
      </c>
      <c r="D50" s="11" t="s">
        <v>17</v>
      </c>
      <c r="E50" s="11" t="str">
        <f>"黄小瑞"</f>
        <v>黄小瑞</v>
      </c>
      <c r="F50" s="11" t="str">
        <f>"男"</f>
        <v>男</v>
      </c>
      <c r="G50" s="11" t="str">
        <f>"15062040628"</f>
        <v>15062040628</v>
      </c>
      <c r="H50" s="12">
        <v>71.34</v>
      </c>
      <c r="I50" s="10" t="s">
        <v>12</v>
      </c>
    </row>
    <row r="51" spans="1:9" s="2" customFormat="1" ht="27">
      <c r="A51" s="10">
        <v>49</v>
      </c>
      <c r="B51" s="11" t="str">
        <f t="shared" si="4"/>
        <v>04</v>
      </c>
      <c r="C51" s="11" t="s">
        <v>18</v>
      </c>
      <c r="D51" s="11" t="s">
        <v>17</v>
      </c>
      <c r="E51" s="11" t="str">
        <f>"王梓蔓"</f>
        <v>王梓蔓</v>
      </c>
      <c r="F51" s="11" t="str">
        <f aca="true" t="shared" si="5" ref="F51:F59">"女"</f>
        <v>女</v>
      </c>
      <c r="G51" s="11" t="str">
        <f>"15062040629"</f>
        <v>15062040629</v>
      </c>
      <c r="H51" s="15" t="s">
        <v>14</v>
      </c>
      <c r="I51" s="10" t="s">
        <v>12</v>
      </c>
    </row>
    <row r="52" spans="1:9" s="2" customFormat="1" ht="27">
      <c r="A52" s="13">
        <v>50</v>
      </c>
      <c r="B52" s="11" t="str">
        <f t="shared" si="4"/>
        <v>04</v>
      </c>
      <c r="C52" s="11" t="s">
        <v>18</v>
      </c>
      <c r="D52" s="11" t="s">
        <v>17</v>
      </c>
      <c r="E52" s="11" t="str">
        <f>"王韵涵"</f>
        <v>王韵涵</v>
      </c>
      <c r="F52" s="11" t="str">
        <f t="shared" si="5"/>
        <v>女</v>
      </c>
      <c r="G52" s="11" t="str">
        <f>"15062040630"</f>
        <v>15062040630</v>
      </c>
      <c r="H52" s="12">
        <v>74.98</v>
      </c>
      <c r="I52" s="10" t="s">
        <v>12</v>
      </c>
    </row>
    <row r="53" spans="1:9" s="2" customFormat="1" ht="27">
      <c r="A53" s="10">
        <v>51</v>
      </c>
      <c r="B53" s="11" t="str">
        <f t="shared" si="4"/>
        <v>04</v>
      </c>
      <c r="C53" s="11" t="s">
        <v>18</v>
      </c>
      <c r="D53" s="11" t="s">
        <v>17</v>
      </c>
      <c r="E53" s="11" t="str">
        <f>"乔娜"</f>
        <v>乔娜</v>
      </c>
      <c r="F53" s="11" t="str">
        <f t="shared" si="5"/>
        <v>女</v>
      </c>
      <c r="G53" s="11" t="str">
        <f>"15062040631"</f>
        <v>15062040631</v>
      </c>
      <c r="H53" s="12">
        <v>74.6</v>
      </c>
      <c r="I53" s="10" t="s">
        <v>12</v>
      </c>
    </row>
    <row r="54" spans="1:9" s="2" customFormat="1" ht="27">
      <c r="A54" s="13">
        <v>52</v>
      </c>
      <c r="B54" s="11" t="str">
        <f t="shared" si="4"/>
        <v>04</v>
      </c>
      <c r="C54" s="11" t="s">
        <v>18</v>
      </c>
      <c r="D54" s="11" t="s">
        <v>17</v>
      </c>
      <c r="E54" s="11" t="str">
        <f>"刘佳"</f>
        <v>刘佳</v>
      </c>
      <c r="F54" s="11" t="str">
        <f t="shared" si="5"/>
        <v>女</v>
      </c>
      <c r="G54" s="11" t="str">
        <f>"15062040632"</f>
        <v>15062040632</v>
      </c>
      <c r="H54" s="15" t="s">
        <v>14</v>
      </c>
      <c r="I54" s="10" t="s">
        <v>12</v>
      </c>
    </row>
    <row r="55" spans="1:9" s="2" customFormat="1" ht="27">
      <c r="A55" s="10">
        <v>53</v>
      </c>
      <c r="B55" s="11" t="str">
        <f t="shared" si="4"/>
        <v>04</v>
      </c>
      <c r="C55" s="11" t="s">
        <v>18</v>
      </c>
      <c r="D55" s="11" t="s">
        <v>17</v>
      </c>
      <c r="E55" s="11" t="str">
        <f>"贾元琛"</f>
        <v>贾元琛</v>
      </c>
      <c r="F55" s="11" t="str">
        <f t="shared" si="5"/>
        <v>女</v>
      </c>
      <c r="G55" s="11" t="str">
        <f>"15062040633"</f>
        <v>15062040633</v>
      </c>
      <c r="H55" s="12">
        <v>75.36</v>
      </c>
      <c r="I55" s="10" t="s">
        <v>12</v>
      </c>
    </row>
    <row r="56" spans="1:9" s="2" customFormat="1" ht="27">
      <c r="A56" s="13">
        <v>54</v>
      </c>
      <c r="B56" s="11" t="str">
        <f t="shared" si="4"/>
        <v>04</v>
      </c>
      <c r="C56" s="11" t="s">
        <v>18</v>
      </c>
      <c r="D56" s="11" t="s">
        <v>17</v>
      </c>
      <c r="E56" s="11" t="str">
        <f>"鲁钰"</f>
        <v>鲁钰</v>
      </c>
      <c r="F56" s="11" t="str">
        <f t="shared" si="5"/>
        <v>女</v>
      </c>
      <c r="G56" s="11" t="str">
        <f>"15062040634"</f>
        <v>15062040634</v>
      </c>
      <c r="H56" s="12">
        <v>74.38</v>
      </c>
      <c r="I56" s="10" t="s">
        <v>12</v>
      </c>
    </row>
    <row r="57" spans="1:9" s="2" customFormat="1" ht="27">
      <c r="A57" s="10">
        <v>55</v>
      </c>
      <c r="B57" s="11" t="str">
        <f t="shared" si="4"/>
        <v>04</v>
      </c>
      <c r="C57" s="11" t="s">
        <v>18</v>
      </c>
      <c r="D57" s="11" t="s">
        <v>17</v>
      </c>
      <c r="E57" s="11" t="str">
        <f>"白梅梅"</f>
        <v>白梅梅</v>
      </c>
      <c r="F57" s="11" t="str">
        <f t="shared" si="5"/>
        <v>女</v>
      </c>
      <c r="G57" s="11" t="str">
        <f>"15062040635"</f>
        <v>15062040635</v>
      </c>
      <c r="H57" s="12">
        <v>76.72</v>
      </c>
      <c r="I57" s="10" t="s">
        <v>12</v>
      </c>
    </row>
    <row r="58" spans="1:9" s="2" customFormat="1" ht="27">
      <c r="A58" s="13">
        <v>56</v>
      </c>
      <c r="B58" s="11" t="str">
        <f t="shared" si="4"/>
        <v>04</v>
      </c>
      <c r="C58" s="11" t="s">
        <v>18</v>
      </c>
      <c r="D58" s="11" t="s">
        <v>17</v>
      </c>
      <c r="E58" s="11" t="str">
        <f>"张钰芮"</f>
        <v>张钰芮</v>
      </c>
      <c r="F58" s="11" t="str">
        <f t="shared" si="5"/>
        <v>女</v>
      </c>
      <c r="G58" s="11" t="str">
        <f>"15062040636"</f>
        <v>15062040636</v>
      </c>
      <c r="H58" s="12">
        <v>75.12</v>
      </c>
      <c r="I58" s="10" t="s">
        <v>12</v>
      </c>
    </row>
    <row r="59" spans="1:9" s="2" customFormat="1" ht="27">
      <c r="A59" s="10">
        <v>57</v>
      </c>
      <c r="B59" s="11" t="str">
        <f t="shared" si="4"/>
        <v>04</v>
      </c>
      <c r="C59" s="11" t="s">
        <v>18</v>
      </c>
      <c r="D59" s="11" t="s">
        <v>17</v>
      </c>
      <c r="E59" s="11" t="str">
        <f>"曹咪咪"</f>
        <v>曹咪咪</v>
      </c>
      <c r="F59" s="11" t="str">
        <f t="shared" si="5"/>
        <v>女</v>
      </c>
      <c r="G59" s="11" t="str">
        <f>"15062040637"</f>
        <v>15062040637</v>
      </c>
      <c r="H59" s="15" t="s">
        <v>14</v>
      </c>
      <c r="I59" s="10" t="s">
        <v>12</v>
      </c>
    </row>
    <row r="60" spans="1:9" s="2" customFormat="1" ht="27">
      <c r="A60" s="13">
        <v>58</v>
      </c>
      <c r="B60" s="11" t="str">
        <f t="shared" si="4"/>
        <v>04</v>
      </c>
      <c r="C60" s="11" t="s">
        <v>18</v>
      </c>
      <c r="D60" s="11" t="s">
        <v>17</v>
      </c>
      <c r="E60" s="11" t="str">
        <f>"赵乾"</f>
        <v>赵乾</v>
      </c>
      <c r="F60" s="11" t="str">
        <f>"男"</f>
        <v>男</v>
      </c>
      <c r="G60" s="11" t="str">
        <f>"15062040638"</f>
        <v>15062040638</v>
      </c>
      <c r="H60" s="15" t="s">
        <v>14</v>
      </c>
      <c r="I60" s="10" t="s">
        <v>12</v>
      </c>
    </row>
    <row r="61" spans="1:9" s="2" customFormat="1" ht="27">
      <c r="A61" s="10">
        <v>59</v>
      </c>
      <c r="B61" s="11" t="str">
        <f>"05"</f>
        <v>05</v>
      </c>
      <c r="C61" s="11" t="s">
        <v>19</v>
      </c>
      <c r="D61" s="11" t="s">
        <v>20</v>
      </c>
      <c r="E61" s="11" t="str">
        <f>"栗晓东"</f>
        <v>栗晓东</v>
      </c>
      <c r="F61" s="11" t="str">
        <f>"男"</f>
        <v>男</v>
      </c>
      <c r="G61" s="11" t="str">
        <f>"15062050639"</f>
        <v>15062050639</v>
      </c>
      <c r="H61" s="12">
        <v>73.18</v>
      </c>
      <c r="I61" s="13" t="s">
        <v>13</v>
      </c>
    </row>
    <row r="62" spans="1:9" s="2" customFormat="1" ht="27">
      <c r="A62" s="13">
        <v>60</v>
      </c>
      <c r="B62" s="11" t="str">
        <f>"05"</f>
        <v>05</v>
      </c>
      <c r="C62" s="11" t="s">
        <v>19</v>
      </c>
      <c r="D62" s="11" t="s">
        <v>20</v>
      </c>
      <c r="E62" s="11" t="str">
        <f>"王佳丽"</f>
        <v>王佳丽</v>
      </c>
      <c r="F62" s="11" t="str">
        <f>"女"</f>
        <v>女</v>
      </c>
      <c r="G62" s="11" t="str">
        <f>"15062050640"</f>
        <v>15062050640</v>
      </c>
      <c r="H62" s="12">
        <v>78.7</v>
      </c>
      <c r="I62" s="13" t="s">
        <v>13</v>
      </c>
    </row>
    <row r="63" spans="1:9" s="2" customFormat="1" ht="27">
      <c r="A63" s="10">
        <v>61</v>
      </c>
      <c r="B63" s="11" t="str">
        <f aca="true" t="shared" si="6" ref="B63:B71">"06"</f>
        <v>06</v>
      </c>
      <c r="C63" s="11" t="s">
        <v>21</v>
      </c>
      <c r="D63" s="11" t="s">
        <v>22</v>
      </c>
      <c r="E63" s="11" t="str">
        <f>"张志平"</f>
        <v>张志平</v>
      </c>
      <c r="F63" s="11" t="str">
        <f aca="true" t="shared" si="7" ref="F63:F68">"男"</f>
        <v>男</v>
      </c>
      <c r="G63" s="11" t="str">
        <f>"15062060701"</f>
        <v>15062060701</v>
      </c>
      <c r="H63" s="12">
        <v>72.46</v>
      </c>
      <c r="I63" s="10" t="s">
        <v>12</v>
      </c>
    </row>
    <row r="64" spans="1:9" s="2" customFormat="1" ht="27">
      <c r="A64" s="13">
        <v>62</v>
      </c>
      <c r="B64" s="11" t="str">
        <f t="shared" si="6"/>
        <v>06</v>
      </c>
      <c r="C64" s="11" t="s">
        <v>21</v>
      </c>
      <c r="D64" s="11" t="s">
        <v>22</v>
      </c>
      <c r="E64" s="11" t="str">
        <f>"张永乐"</f>
        <v>张永乐</v>
      </c>
      <c r="F64" s="11" t="str">
        <f t="shared" si="7"/>
        <v>男</v>
      </c>
      <c r="G64" s="11" t="str">
        <f>"15062060702"</f>
        <v>15062060702</v>
      </c>
      <c r="H64" s="15" t="s">
        <v>14</v>
      </c>
      <c r="I64" s="10" t="s">
        <v>12</v>
      </c>
    </row>
    <row r="65" spans="1:9" s="2" customFormat="1" ht="27">
      <c r="A65" s="10">
        <v>63</v>
      </c>
      <c r="B65" s="11" t="str">
        <f t="shared" si="6"/>
        <v>06</v>
      </c>
      <c r="C65" s="11" t="s">
        <v>21</v>
      </c>
      <c r="D65" s="11" t="s">
        <v>22</v>
      </c>
      <c r="E65" s="11" t="str">
        <f>"陈子昂"</f>
        <v>陈子昂</v>
      </c>
      <c r="F65" s="11" t="str">
        <f t="shared" si="7"/>
        <v>男</v>
      </c>
      <c r="G65" s="11" t="str">
        <f>"15062060703"</f>
        <v>15062060703</v>
      </c>
      <c r="H65" s="12">
        <v>80.32</v>
      </c>
      <c r="I65" s="13" t="s">
        <v>13</v>
      </c>
    </row>
    <row r="66" spans="1:9" s="2" customFormat="1" ht="27">
      <c r="A66" s="13">
        <v>64</v>
      </c>
      <c r="B66" s="11" t="str">
        <f t="shared" si="6"/>
        <v>06</v>
      </c>
      <c r="C66" s="11" t="s">
        <v>21</v>
      </c>
      <c r="D66" s="11" t="s">
        <v>22</v>
      </c>
      <c r="E66" s="11" t="str">
        <f>"王晓龙"</f>
        <v>王晓龙</v>
      </c>
      <c r="F66" s="11" t="str">
        <f t="shared" si="7"/>
        <v>男</v>
      </c>
      <c r="G66" s="11" t="str">
        <f>"15062060704"</f>
        <v>15062060704</v>
      </c>
      <c r="H66" s="15" t="s">
        <v>14</v>
      </c>
      <c r="I66" s="10" t="s">
        <v>12</v>
      </c>
    </row>
    <row r="67" spans="1:9" s="2" customFormat="1" ht="27">
      <c r="A67" s="10">
        <v>65</v>
      </c>
      <c r="B67" s="11" t="str">
        <f t="shared" si="6"/>
        <v>06</v>
      </c>
      <c r="C67" s="11" t="s">
        <v>21</v>
      </c>
      <c r="D67" s="11" t="s">
        <v>22</v>
      </c>
      <c r="E67" s="11" t="str">
        <f>"袁星博"</f>
        <v>袁星博</v>
      </c>
      <c r="F67" s="11" t="str">
        <f t="shared" si="7"/>
        <v>男</v>
      </c>
      <c r="G67" s="11" t="str">
        <f>"15062060705"</f>
        <v>15062060705</v>
      </c>
      <c r="H67" s="12">
        <v>75.04</v>
      </c>
      <c r="I67" s="10" t="s">
        <v>12</v>
      </c>
    </row>
    <row r="68" spans="1:9" s="2" customFormat="1" ht="27">
      <c r="A68" s="13">
        <v>66</v>
      </c>
      <c r="B68" s="11" t="str">
        <f t="shared" si="6"/>
        <v>06</v>
      </c>
      <c r="C68" s="11" t="s">
        <v>21</v>
      </c>
      <c r="D68" s="11" t="s">
        <v>22</v>
      </c>
      <c r="E68" s="11" t="str">
        <f>"高子杰"</f>
        <v>高子杰</v>
      </c>
      <c r="F68" s="11" t="str">
        <f t="shared" si="7"/>
        <v>男</v>
      </c>
      <c r="G68" s="11" t="str">
        <f>"15062060706"</f>
        <v>15062060706</v>
      </c>
      <c r="H68" s="12">
        <v>75.82</v>
      </c>
      <c r="I68" s="10" t="s">
        <v>12</v>
      </c>
    </row>
    <row r="69" spans="1:9" s="2" customFormat="1" ht="27">
      <c r="A69" s="10">
        <v>67</v>
      </c>
      <c r="B69" s="11" t="str">
        <f t="shared" si="6"/>
        <v>06</v>
      </c>
      <c r="C69" s="11" t="s">
        <v>21</v>
      </c>
      <c r="D69" s="11" t="s">
        <v>22</v>
      </c>
      <c r="E69" s="11" t="str">
        <f>"赵晓宇"</f>
        <v>赵晓宇</v>
      </c>
      <c r="F69" s="11" t="str">
        <f>"女"</f>
        <v>女</v>
      </c>
      <c r="G69" s="11" t="str">
        <f>"15062060707"</f>
        <v>15062060707</v>
      </c>
      <c r="H69" s="15" t="s">
        <v>14</v>
      </c>
      <c r="I69" s="10" t="s">
        <v>12</v>
      </c>
    </row>
    <row r="70" spans="1:9" s="2" customFormat="1" ht="27">
      <c r="A70" s="13">
        <v>68</v>
      </c>
      <c r="B70" s="11" t="str">
        <f t="shared" si="6"/>
        <v>06</v>
      </c>
      <c r="C70" s="11" t="s">
        <v>21</v>
      </c>
      <c r="D70" s="11" t="s">
        <v>22</v>
      </c>
      <c r="E70" s="11" t="str">
        <f>"王智文"</f>
        <v>王智文</v>
      </c>
      <c r="F70" s="11" t="str">
        <f>"男"</f>
        <v>男</v>
      </c>
      <c r="G70" s="11" t="str">
        <f>"15062060708"</f>
        <v>15062060708</v>
      </c>
      <c r="H70" s="15" t="s">
        <v>14</v>
      </c>
      <c r="I70" s="10" t="s">
        <v>12</v>
      </c>
    </row>
    <row r="71" spans="1:9" s="2" customFormat="1" ht="27">
      <c r="A71" s="10">
        <v>69</v>
      </c>
      <c r="B71" s="11" t="str">
        <f t="shared" si="6"/>
        <v>06</v>
      </c>
      <c r="C71" s="11" t="s">
        <v>21</v>
      </c>
      <c r="D71" s="11" t="s">
        <v>22</v>
      </c>
      <c r="E71" s="11" t="str">
        <f>"李慧雯"</f>
        <v>李慧雯</v>
      </c>
      <c r="F71" s="11" t="str">
        <f>"女"</f>
        <v>女</v>
      </c>
      <c r="G71" s="11" t="str">
        <f>"15062060709"</f>
        <v>15062060709</v>
      </c>
      <c r="H71" s="15" t="s">
        <v>14</v>
      </c>
      <c r="I71" s="10" t="s">
        <v>12</v>
      </c>
    </row>
    <row r="72" spans="1:9" s="2" customFormat="1" ht="27">
      <c r="A72" s="13">
        <v>70</v>
      </c>
      <c r="B72" s="11" t="str">
        <f aca="true" t="shared" si="8" ref="B72:B90">"07"</f>
        <v>07</v>
      </c>
      <c r="C72" s="11" t="s">
        <v>23</v>
      </c>
      <c r="D72" s="11" t="s">
        <v>22</v>
      </c>
      <c r="E72" s="11" t="str">
        <f>"马勇"</f>
        <v>马勇</v>
      </c>
      <c r="F72" s="11" t="str">
        <f>"男"</f>
        <v>男</v>
      </c>
      <c r="G72" s="11" t="str">
        <f>"15062070710"</f>
        <v>15062070710</v>
      </c>
      <c r="H72" s="15" t="s">
        <v>14</v>
      </c>
      <c r="I72" s="10" t="s">
        <v>12</v>
      </c>
    </row>
    <row r="73" spans="1:9" s="2" customFormat="1" ht="27">
      <c r="A73" s="10">
        <v>71</v>
      </c>
      <c r="B73" s="11" t="str">
        <f t="shared" si="8"/>
        <v>07</v>
      </c>
      <c r="C73" s="11" t="s">
        <v>23</v>
      </c>
      <c r="D73" s="11" t="s">
        <v>22</v>
      </c>
      <c r="E73" s="11" t="str">
        <f>"信方硕"</f>
        <v>信方硕</v>
      </c>
      <c r="F73" s="11" t="str">
        <f>"女"</f>
        <v>女</v>
      </c>
      <c r="G73" s="11" t="str">
        <f>"15062070711"</f>
        <v>15062070711</v>
      </c>
      <c r="H73" s="15" t="s">
        <v>14</v>
      </c>
      <c r="I73" s="10" t="s">
        <v>12</v>
      </c>
    </row>
    <row r="74" spans="1:9" s="2" customFormat="1" ht="27">
      <c r="A74" s="13">
        <v>72</v>
      </c>
      <c r="B74" s="11" t="str">
        <f t="shared" si="8"/>
        <v>07</v>
      </c>
      <c r="C74" s="11" t="s">
        <v>23</v>
      </c>
      <c r="D74" s="11" t="s">
        <v>22</v>
      </c>
      <c r="E74" s="11" t="str">
        <f>"刘瑞"</f>
        <v>刘瑞</v>
      </c>
      <c r="F74" s="11" t="str">
        <f aca="true" t="shared" si="9" ref="F74:F83">"男"</f>
        <v>男</v>
      </c>
      <c r="G74" s="11" t="str">
        <f>"15062070712"</f>
        <v>15062070712</v>
      </c>
      <c r="H74" s="12">
        <v>74.04</v>
      </c>
      <c r="I74" s="10" t="s">
        <v>12</v>
      </c>
    </row>
    <row r="75" spans="1:9" s="2" customFormat="1" ht="27">
      <c r="A75" s="10">
        <v>73</v>
      </c>
      <c r="B75" s="11" t="str">
        <f t="shared" si="8"/>
        <v>07</v>
      </c>
      <c r="C75" s="11" t="s">
        <v>23</v>
      </c>
      <c r="D75" s="11" t="s">
        <v>22</v>
      </c>
      <c r="E75" s="11" t="str">
        <f>"杨虎雄"</f>
        <v>杨虎雄</v>
      </c>
      <c r="F75" s="11" t="str">
        <f t="shared" si="9"/>
        <v>男</v>
      </c>
      <c r="G75" s="11" t="str">
        <f>"15062070713"</f>
        <v>15062070713</v>
      </c>
      <c r="H75" s="12">
        <v>73.44</v>
      </c>
      <c r="I75" s="10" t="s">
        <v>12</v>
      </c>
    </row>
    <row r="76" spans="1:9" s="2" customFormat="1" ht="27">
      <c r="A76" s="13">
        <v>74</v>
      </c>
      <c r="B76" s="11" t="str">
        <f t="shared" si="8"/>
        <v>07</v>
      </c>
      <c r="C76" s="11" t="s">
        <v>23</v>
      </c>
      <c r="D76" s="11" t="s">
        <v>22</v>
      </c>
      <c r="E76" s="11" t="str">
        <f>"王海鹏"</f>
        <v>王海鹏</v>
      </c>
      <c r="F76" s="11" t="str">
        <f t="shared" si="9"/>
        <v>男</v>
      </c>
      <c r="G76" s="11" t="str">
        <f>"15062070714"</f>
        <v>15062070714</v>
      </c>
      <c r="H76" s="12">
        <v>78.08</v>
      </c>
      <c r="I76" s="13" t="s">
        <v>13</v>
      </c>
    </row>
    <row r="77" spans="1:9" s="2" customFormat="1" ht="27">
      <c r="A77" s="10">
        <v>75</v>
      </c>
      <c r="B77" s="11" t="str">
        <f t="shared" si="8"/>
        <v>07</v>
      </c>
      <c r="C77" s="11" t="s">
        <v>23</v>
      </c>
      <c r="D77" s="11" t="s">
        <v>22</v>
      </c>
      <c r="E77" s="11" t="str">
        <f>"杨杰"</f>
        <v>杨杰</v>
      </c>
      <c r="F77" s="11" t="str">
        <f t="shared" si="9"/>
        <v>男</v>
      </c>
      <c r="G77" s="11" t="str">
        <f>"15062070715"</f>
        <v>15062070715</v>
      </c>
      <c r="H77" s="12">
        <v>72.06</v>
      </c>
      <c r="I77" s="10" t="s">
        <v>12</v>
      </c>
    </row>
    <row r="78" spans="1:9" s="2" customFormat="1" ht="27">
      <c r="A78" s="13">
        <v>76</v>
      </c>
      <c r="B78" s="11" t="str">
        <f t="shared" si="8"/>
        <v>07</v>
      </c>
      <c r="C78" s="11" t="s">
        <v>23</v>
      </c>
      <c r="D78" s="11" t="s">
        <v>22</v>
      </c>
      <c r="E78" s="11" t="str">
        <f>"王禹超"</f>
        <v>王禹超</v>
      </c>
      <c r="F78" s="11" t="str">
        <f t="shared" si="9"/>
        <v>男</v>
      </c>
      <c r="G78" s="11" t="str">
        <f>"15062070716"</f>
        <v>15062070716</v>
      </c>
      <c r="H78" s="12">
        <v>71.4</v>
      </c>
      <c r="I78" s="10" t="s">
        <v>12</v>
      </c>
    </row>
    <row r="79" spans="1:9" s="2" customFormat="1" ht="27">
      <c r="A79" s="10">
        <v>77</v>
      </c>
      <c r="B79" s="11" t="str">
        <f t="shared" si="8"/>
        <v>07</v>
      </c>
      <c r="C79" s="11" t="s">
        <v>23</v>
      </c>
      <c r="D79" s="11" t="s">
        <v>22</v>
      </c>
      <c r="E79" s="11" t="str">
        <f>"郑晓东"</f>
        <v>郑晓东</v>
      </c>
      <c r="F79" s="11" t="str">
        <f t="shared" si="9"/>
        <v>男</v>
      </c>
      <c r="G79" s="11" t="str">
        <f>"15062070717"</f>
        <v>15062070717</v>
      </c>
      <c r="H79" s="12">
        <v>73.54</v>
      </c>
      <c r="I79" s="10" t="s">
        <v>12</v>
      </c>
    </row>
    <row r="80" spans="1:9" s="2" customFormat="1" ht="27">
      <c r="A80" s="13">
        <v>78</v>
      </c>
      <c r="B80" s="11" t="str">
        <f t="shared" si="8"/>
        <v>07</v>
      </c>
      <c r="C80" s="11" t="s">
        <v>23</v>
      </c>
      <c r="D80" s="11" t="s">
        <v>22</v>
      </c>
      <c r="E80" s="11" t="str">
        <f>"南忠雄"</f>
        <v>南忠雄</v>
      </c>
      <c r="F80" s="11" t="str">
        <f t="shared" si="9"/>
        <v>男</v>
      </c>
      <c r="G80" s="11" t="str">
        <f>"15062070718"</f>
        <v>15062070718</v>
      </c>
      <c r="H80" s="15" t="s">
        <v>14</v>
      </c>
      <c r="I80" s="10" t="s">
        <v>12</v>
      </c>
    </row>
    <row r="81" spans="1:9" s="2" customFormat="1" ht="27">
      <c r="A81" s="10">
        <v>79</v>
      </c>
      <c r="B81" s="11" t="str">
        <f t="shared" si="8"/>
        <v>07</v>
      </c>
      <c r="C81" s="11" t="s">
        <v>23</v>
      </c>
      <c r="D81" s="11" t="s">
        <v>22</v>
      </c>
      <c r="E81" s="11" t="str">
        <f>"宋建坤"</f>
        <v>宋建坤</v>
      </c>
      <c r="F81" s="11" t="str">
        <f t="shared" si="9"/>
        <v>男</v>
      </c>
      <c r="G81" s="11" t="str">
        <f>"15062070719"</f>
        <v>15062070719</v>
      </c>
      <c r="H81" s="15" t="s">
        <v>14</v>
      </c>
      <c r="I81" s="10" t="s">
        <v>12</v>
      </c>
    </row>
    <row r="82" spans="1:9" s="2" customFormat="1" ht="27">
      <c r="A82" s="13">
        <v>80</v>
      </c>
      <c r="B82" s="11" t="str">
        <f t="shared" si="8"/>
        <v>07</v>
      </c>
      <c r="C82" s="11" t="s">
        <v>23</v>
      </c>
      <c r="D82" s="11" t="s">
        <v>22</v>
      </c>
      <c r="E82" s="11" t="str">
        <f>"李星"</f>
        <v>李星</v>
      </c>
      <c r="F82" s="11" t="str">
        <f t="shared" si="9"/>
        <v>男</v>
      </c>
      <c r="G82" s="11" t="str">
        <f>"15062070720"</f>
        <v>15062070720</v>
      </c>
      <c r="H82" s="12">
        <v>75.32</v>
      </c>
      <c r="I82" s="10" t="s">
        <v>12</v>
      </c>
    </row>
    <row r="83" spans="1:9" s="2" customFormat="1" ht="27">
      <c r="A83" s="10">
        <v>81</v>
      </c>
      <c r="B83" s="11" t="str">
        <f t="shared" si="8"/>
        <v>07</v>
      </c>
      <c r="C83" s="11" t="s">
        <v>23</v>
      </c>
      <c r="D83" s="11" t="s">
        <v>22</v>
      </c>
      <c r="E83" s="11" t="str">
        <f>"杨冉"</f>
        <v>杨冉</v>
      </c>
      <c r="F83" s="11" t="str">
        <f t="shared" si="9"/>
        <v>男</v>
      </c>
      <c r="G83" s="11" t="str">
        <f>"15062070721"</f>
        <v>15062070721</v>
      </c>
      <c r="H83" s="15" t="s">
        <v>14</v>
      </c>
      <c r="I83" s="10" t="s">
        <v>12</v>
      </c>
    </row>
    <row r="84" spans="1:9" s="2" customFormat="1" ht="27">
      <c r="A84" s="13">
        <v>82</v>
      </c>
      <c r="B84" s="11" t="str">
        <f t="shared" si="8"/>
        <v>07</v>
      </c>
      <c r="C84" s="11" t="s">
        <v>23</v>
      </c>
      <c r="D84" s="11" t="s">
        <v>22</v>
      </c>
      <c r="E84" s="11" t="str">
        <f>"杨梅"</f>
        <v>杨梅</v>
      </c>
      <c r="F84" s="11" t="str">
        <f>"女"</f>
        <v>女</v>
      </c>
      <c r="G84" s="11" t="str">
        <f>"15062070722"</f>
        <v>15062070722</v>
      </c>
      <c r="H84" s="15" t="s">
        <v>14</v>
      </c>
      <c r="I84" s="10" t="s">
        <v>12</v>
      </c>
    </row>
    <row r="85" spans="1:9" s="2" customFormat="1" ht="27">
      <c r="A85" s="10">
        <v>83</v>
      </c>
      <c r="B85" s="11" t="str">
        <f t="shared" si="8"/>
        <v>07</v>
      </c>
      <c r="C85" s="11" t="s">
        <v>23</v>
      </c>
      <c r="D85" s="11" t="s">
        <v>22</v>
      </c>
      <c r="E85" s="11" t="str">
        <f>"潘晓伟"</f>
        <v>潘晓伟</v>
      </c>
      <c r="F85" s="11" t="str">
        <f>"男"</f>
        <v>男</v>
      </c>
      <c r="G85" s="11" t="str">
        <f>"15062070723"</f>
        <v>15062070723</v>
      </c>
      <c r="H85" s="15" t="s">
        <v>14</v>
      </c>
      <c r="I85" s="10" t="s">
        <v>12</v>
      </c>
    </row>
    <row r="86" spans="1:9" s="2" customFormat="1" ht="27">
      <c r="A86" s="13">
        <v>84</v>
      </c>
      <c r="B86" s="11" t="str">
        <f t="shared" si="8"/>
        <v>07</v>
      </c>
      <c r="C86" s="11" t="s">
        <v>23</v>
      </c>
      <c r="D86" s="11" t="s">
        <v>22</v>
      </c>
      <c r="E86" s="11" t="str">
        <f>"李杰"</f>
        <v>李杰</v>
      </c>
      <c r="F86" s="11" t="str">
        <f>"男"</f>
        <v>男</v>
      </c>
      <c r="G86" s="11" t="str">
        <f>"15062070724"</f>
        <v>15062070724</v>
      </c>
      <c r="H86" s="12">
        <v>76.14</v>
      </c>
      <c r="I86" s="10" t="s">
        <v>12</v>
      </c>
    </row>
    <row r="87" spans="1:9" s="2" customFormat="1" ht="27">
      <c r="A87" s="10">
        <v>85</v>
      </c>
      <c r="B87" s="11" t="str">
        <f t="shared" si="8"/>
        <v>07</v>
      </c>
      <c r="C87" s="11" t="s">
        <v>23</v>
      </c>
      <c r="D87" s="11" t="s">
        <v>22</v>
      </c>
      <c r="E87" s="11" t="str">
        <f>"寇欣愿"</f>
        <v>寇欣愿</v>
      </c>
      <c r="F87" s="11" t="str">
        <f>"女"</f>
        <v>女</v>
      </c>
      <c r="G87" s="11" t="str">
        <f>"15062070725"</f>
        <v>15062070725</v>
      </c>
      <c r="H87" s="12">
        <v>75.94</v>
      </c>
      <c r="I87" s="10" t="s">
        <v>12</v>
      </c>
    </row>
    <row r="88" spans="1:9" s="2" customFormat="1" ht="27">
      <c r="A88" s="13">
        <v>86</v>
      </c>
      <c r="B88" s="11" t="str">
        <f t="shared" si="8"/>
        <v>07</v>
      </c>
      <c r="C88" s="11" t="s">
        <v>23</v>
      </c>
      <c r="D88" s="11" t="s">
        <v>22</v>
      </c>
      <c r="E88" s="11" t="str">
        <f>"李丹丹"</f>
        <v>李丹丹</v>
      </c>
      <c r="F88" s="11" t="str">
        <f>"女"</f>
        <v>女</v>
      </c>
      <c r="G88" s="11" t="str">
        <f>"15062070726"</f>
        <v>15062070726</v>
      </c>
      <c r="H88" s="15" t="s">
        <v>14</v>
      </c>
      <c r="I88" s="10" t="s">
        <v>12</v>
      </c>
    </row>
    <row r="89" spans="1:9" s="2" customFormat="1" ht="27">
      <c r="A89" s="10">
        <v>87</v>
      </c>
      <c r="B89" s="11" t="str">
        <f t="shared" si="8"/>
        <v>07</v>
      </c>
      <c r="C89" s="11" t="s">
        <v>23</v>
      </c>
      <c r="D89" s="11" t="s">
        <v>22</v>
      </c>
      <c r="E89" s="11" t="str">
        <f>"刘培庆"</f>
        <v>刘培庆</v>
      </c>
      <c r="F89" s="11" t="str">
        <f>"女"</f>
        <v>女</v>
      </c>
      <c r="G89" s="11" t="str">
        <f>"15062070727"</f>
        <v>15062070727</v>
      </c>
      <c r="H89" s="12">
        <v>73.84</v>
      </c>
      <c r="I89" s="10" t="s">
        <v>12</v>
      </c>
    </row>
    <row r="90" spans="1:9" s="2" customFormat="1" ht="27">
      <c r="A90" s="13">
        <v>88</v>
      </c>
      <c r="B90" s="11" t="str">
        <f t="shared" si="8"/>
        <v>07</v>
      </c>
      <c r="C90" s="11" t="s">
        <v>23</v>
      </c>
      <c r="D90" s="11" t="s">
        <v>22</v>
      </c>
      <c r="E90" s="11" t="str">
        <f>"王凯"</f>
        <v>王凯</v>
      </c>
      <c r="F90" s="11" t="str">
        <f>"男"</f>
        <v>男</v>
      </c>
      <c r="G90" s="11" t="str">
        <f>"15062070728"</f>
        <v>15062070728</v>
      </c>
      <c r="H90" s="12">
        <v>74</v>
      </c>
      <c r="I90" s="10" t="s">
        <v>12</v>
      </c>
    </row>
  </sheetData>
  <sheetProtection/>
  <mergeCells count="1">
    <mergeCell ref="A1:I1"/>
  </mergeCells>
  <printOptions/>
  <pageMargins left="0.7513888888888889" right="0.7513888888888889" top="0.60625" bottom="0.6062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milly</cp:lastModifiedBy>
  <dcterms:created xsi:type="dcterms:W3CDTF">2022-07-24T08:21:00Z</dcterms:created>
  <dcterms:modified xsi:type="dcterms:W3CDTF">2022-08-01T02:55:00Z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29C579CC08694BBD806F58E86806C37A</vt:lpwstr>
  </property>
  <property fmtid="{D5CDD505-2E9C-101B-9397-08002B2CF9AE}" pid="4" name="KSOProductBuildV">
    <vt:lpwstr>2052-11.1.0.11435</vt:lpwstr>
  </property>
</Properties>
</file>